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L20" i="8" l="1"/>
  <c r="M20" i="8"/>
  <c r="N186" i="2" l="1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N147" i="2" l="1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17" i="2" l="1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20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1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2" i="3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E12" i="11" l="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14" i="11" l="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E228" i="5" s="1"/>
  <c r="H229" i="2" s="1"/>
  <c r="D226" i="5"/>
  <c r="I226" i="5" s="1"/>
  <c r="D224" i="5"/>
  <c r="D222" i="5"/>
  <c r="I222" i="5" s="1"/>
  <c r="D220" i="5"/>
  <c r="F220" i="5" s="1"/>
  <c r="I221" i="2" s="1"/>
  <c r="D218" i="5"/>
  <c r="I218" i="5" s="1"/>
  <c r="D216" i="5"/>
  <c r="D214" i="5"/>
  <c r="I214" i="5" s="1"/>
  <c r="D212" i="5"/>
  <c r="E212" i="5" s="1"/>
  <c r="H213" i="2" s="1"/>
  <c r="D210" i="5"/>
  <c r="I210" i="5" s="1"/>
  <c r="D208" i="5"/>
  <c r="D206" i="5"/>
  <c r="I206" i="5" s="1"/>
  <c r="D204" i="5"/>
  <c r="F204" i="5" s="1"/>
  <c r="I205" i="2" s="1"/>
  <c r="D202" i="5"/>
  <c r="I202" i="5" s="1"/>
  <c r="D200" i="5"/>
  <c r="D198" i="5"/>
  <c r="I198" i="5" s="1"/>
  <c r="D196" i="5"/>
  <c r="E196" i="5" s="1"/>
  <c r="H197" i="2" s="1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I186" i="5" s="1"/>
  <c r="D184" i="5"/>
  <c r="E184" i="5" s="1"/>
  <c r="H185" i="2" s="1"/>
  <c r="D182" i="5"/>
  <c r="D180" i="5"/>
  <c r="E180" i="5" s="1"/>
  <c r="H181" i="2" s="1"/>
  <c r="D178" i="5"/>
  <c r="I178" i="5" s="1"/>
  <c r="D176" i="5"/>
  <c r="E176" i="5" s="1"/>
  <c r="H177" i="2" s="1"/>
  <c r="D174" i="5"/>
  <c r="D172" i="5"/>
  <c r="E172" i="5" s="1"/>
  <c r="H173" i="2" s="1"/>
  <c r="D170" i="5"/>
  <c r="I170" i="5" s="1"/>
  <c r="D168" i="5"/>
  <c r="E168" i="5" s="1"/>
  <c r="H169" i="2" s="1"/>
  <c r="D166" i="5"/>
  <c r="D164" i="5"/>
  <c r="E164" i="5" s="1"/>
  <c r="H165" i="2" s="1"/>
  <c r="D162" i="5"/>
  <c r="I162" i="5" s="1"/>
  <c r="D160" i="5"/>
  <c r="E160" i="5" s="1"/>
  <c r="H161" i="2" s="1"/>
  <c r="D158" i="5"/>
  <c r="D156" i="5"/>
  <c r="E156" i="5" s="1"/>
  <c r="H157" i="2" s="1"/>
  <c r="D154" i="5"/>
  <c r="I154" i="5" s="1"/>
  <c r="D152" i="5"/>
  <c r="E152" i="5" s="1"/>
  <c r="H153" i="2" s="1"/>
  <c r="D150" i="5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I228" i="5"/>
  <c r="E224" i="5"/>
  <c r="H225" i="2" s="1"/>
  <c r="I224" i="5"/>
  <c r="I220" i="5"/>
  <c r="E216" i="5"/>
  <c r="H217" i="2" s="1"/>
  <c r="I216" i="5"/>
  <c r="I212" i="5"/>
  <c r="E208" i="5"/>
  <c r="H209" i="2" s="1"/>
  <c r="I208" i="5"/>
  <c r="I204" i="5"/>
  <c r="E200" i="5"/>
  <c r="H201" i="2" s="1"/>
  <c r="I200" i="5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E182" i="5"/>
  <c r="H183" i="2" s="1"/>
  <c r="I182" i="5"/>
  <c r="E178" i="5"/>
  <c r="H179" i="2" s="1"/>
  <c r="E174" i="5"/>
  <c r="H175" i="2" s="1"/>
  <c r="I174" i="5"/>
  <c r="E170" i="5"/>
  <c r="H171" i="2" s="1"/>
  <c r="E166" i="5"/>
  <c r="H167" i="2" s="1"/>
  <c r="I166" i="5"/>
  <c r="E162" i="5"/>
  <c r="H163" i="2" s="1"/>
  <c r="E158" i="5"/>
  <c r="H159" i="2" s="1"/>
  <c r="I158" i="5"/>
  <c r="E154" i="5"/>
  <c r="H155" i="2" s="1"/>
  <c r="E150" i="5"/>
  <c r="H151" i="2" s="1"/>
  <c r="I150" i="5"/>
  <c r="E146" i="5"/>
  <c r="H147" i="2" s="1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3" i="5"/>
  <c r="I224" i="2" s="1"/>
  <c r="F215" i="5"/>
  <c r="I216" i="2" s="1"/>
  <c r="F211" i="5"/>
  <c r="I212" i="2" s="1"/>
  <c r="F207" i="5"/>
  <c r="I208" i="2" s="1"/>
  <c r="F199" i="5"/>
  <c r="I200" i="2" s="1"/>
  <c r="F191" i="5"/>
  <c r="I192" i="2" s="1"/>
  <c r="F183" i="5"/>
  <c r="I184" i="2" s="1"/>
  <c r="F175" i="5"/>
  <c r="I176" i="2" s="1"/>
  <c r="F171" i="5"/>
  <c r="I172" i="2" s="1"/>
  <c r="F167" i="5"/>
  <c r="I168" i="2" s="1"/>
  <c r="F159" i="5"/>
  <c r="I160" i="2" s="1"/>
  <c r="F155" i="5"/>
  <c r="I156" i="2" s="1"/>
  <c r="F151" i="5"/>
  <c r="I152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I227" i="5"/>
  <c r="F226" i="5"/>
  <c r="I227" i="2" s="1"/>
  <c r="F224" i="5"/>
  <c r="I225" i="2" s="1"/>
  <c r="I223" i="5"/>
  <c r="F222" i="5"/>
  <c r="I223" i="2" s="1"/>
  <c r="F218" i="5"/>
  <c r="I219" i="2" s="1"/>
  <c r="F216" i="5"/>
  <c r="I217" i="2" s="1"/>
  <c r="I215" i="5"/>
  <c r="F214" i="5"/>
  <c r="I215" i="2" s="1"/>
  <c r="I211" i="5"/>
  <c r="F210" i="5"/>
  <c r="I211" i="2" s="1"/>
  <c r="F208" i="5"/>
  <c r="I209" i="2" s="1"/>
  <c r="I207" i="5"/>
  <c r="F206" i="5"/>
  <c r="I207" i="2" s="1"/>
  <c r="F202" i="5"/>
  <c r="I203" i="2" s="1"/>
  <c r="F200" i="5"/>
  <c r="I201" i="2" s="1"/>
  <c r="I199" i="5"/>
  <c r="F198" i="5"/>
  <c r="I199" i="2" s="1"/>
  <c r="I195" i="5"/>
  <c r="F194" i="5"/>
  <c r="I195" i="2" s="1"/>
  <c r="F192" i="5"/>
  <c r="I193" i="2" s="1"/>
  <c r="I191" i="5"/>
  <c r="F190" i="5"/>
  <c r="I191" i="2" s="1"/>
  <c r="F188" i="5"/>
  <c r="I189" i="2" s="1"/>
  <c r="F184" i="5"/>
  <c r="I185" i="2" s="1"/>
  <c r="I183" i="5"/>
  <c r="F182" i="5"/>
  <c r="I183" i="2" s="1"/>
  <c r="F180" i="5"/>
  <c r="I181" i="2" s="1"/>
  <c r="I179" i="5"/>
  <c r="F176" i="5"/>
  <c r="I177" i="2" s="1"/>
  <c r="I175" i="5"/>
  <c r="F174" i="5"/>
  <c r="I175" i="2" s="1"/>
  <c r="F172" i="5"/>
  <c r="I173" i="2" s="1"/>
  <c r="F168" i="5"/>
  <c r="I169" i="2" s="1"/>
  <c r="I167" i="5"/>
  <c r="F166" i="5"/>
  <c r="I167" i="2" s="1"/>
  <c r="F164" i="5"/>
  <c r="I165" i="2" s="1"/>
  <c r="I163" i="5"/>
  <c r="F160" i="5"/>
  <c r="I161" i="2" s="1"/>
  <c r="I159" i="5"/>
  <c r="F158" i="5"/>
  <c r="I159" i="2" s="1"/>
  <c r="F156" i="5"/>
  <c r="I157" i="2" s="1"/>
  <c r="F152" i="5"/>
  <c r="I153" i="2" s="1"/>
  <c r="I151" i="5"/>
  <c r="F150" i="5"/>
  <c r="I151" i="2" s="1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K19" i="11" l="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I171" i="5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E154" i="2" s="1"/>
  <c r="I157" i="5"/>
  <c r="G158" i="2" s="1"/>
  <c r="I161" i="5"/>
  <c r="I165" i="5"/>
  <c r="G166" i="2" s="1"/>
  <c r="I169" i="5"/>
  <c r="G170" i="2" s="1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F154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E172" i="2"/>
  <c r="G172" i="2"/>
  <c r="F172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D20" i="8" l="1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F156" i="2"/>
  <c r="G154" i="2"/>
  <c r="E174" i="2"/>
  <c r="F170" i="2"/>
  <c r="G156" i="2"/>
  <c r="D14" i="8"/>
  <c r="E14" i="8"/>
  <c r="E13" i="8"/>
  <c r="D13" i="8"/>
  <c r="S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201" i="4" l="1"/>
  <c r="X201" i="4" s="1"/>
  <c r="Y201" i="4" s="1"/>
  <c r="AG201" i="4" s="1"/>
  <c r="V146" i="4"/>
  <c r="W146" i="4" s="1"/>
  <c r="X146" i="4" s="1"/>
  <c r="Y146" i="4" s="1"/>
  <c r="W127" i="4"/>
  <c r="V613" i="4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W148" i="4" s="1"/>
  <c r="X148" i="4" s="1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C161" i="4"/>
  <c r="AO161" i="4" s="1"/>
  <c r="AU161" i="4" s="1"/>
  <c r="AE161" i="4"/>
  <c r="AQ161" i="4" s="1"/>
  <c r="AW161" i="4"/>
  <c r="Z161" i="4"/>
  <c r="AB161" i="4"/>
  <c r="AD161" i="4"/>
  <c r="AA173" i="4"/>
  <c r="AB173" i="4"/>
  <c r="AA185" i="4"/>
  <c r="AC185" i="4"/>
  <c r="AO185" i="4" s="1"/>
  <c r="AU185" i="4" s="1"/>
  <c r="AE185" i="4"/>
  <c r="AQ185" i="4" s="1"/>
  <c r="AW185" i="4" s="1"/>
  <c r="Z185" i="4"/>
  <c r="AB185" i="4"/>
  <c r="AD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T193" i="4" s="1"/>
  <c r="AD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T209" i="4" s="1"/>
  <c r="AD209" i="4"/>
  <c r="AA221" i="4"/>
  <c r="AM221" i="4" s="1"/>
  <c r="AS221" i="4" s="1"/>
  <c r="AC221" i="4"/>
  <c r="AO221" i="4" s="1"/>
  <c r="AU221" i="4" s="1"/>
  <c r="AE221" i="4"/>
  <c r="AQ221" i="4" s="1"/>
  <c r="AW221" i="4" s="1"/>
  <c r="Z221" i="4"/>
  <c r="AB221" i="4"/>
  <c r="AN221" i="4" s="1"/>
  <c r="AT221" i="4" s="1"/>
  <c r="AD221" i="4"/>
  <c r="AA229" i="4"/>
  <c r="AC229" i="4"/>
  <c r="AO229" i="4" s="1"/>
  <c r="AU229" i="4" s="1"/>
  <c r="AE229" i="4"/>
  <c r="Z229" i="4"/>
  <c r="AB229" i="4"/>
  <c r="AN229" i="4" s="1"/>
  <c r="AT229" i="4" s="1"/>
  <c r="AD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T115" i="4" s="1"/>
  <c r="AD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AQ139" i="4" s="1"/>
  <c r="AW139" i="4" s="1"/>
  <c r="Z139" i="4"/>
  <c r="AB139" i="4"/>
  <c r="AN139" i="4" s="1"/>
  <c r="AD139" i="4"/>
  <c r="AT139" i="4"/>
  <c r="AA147" i="4"/>
  <c r="AM147" i="4" s="1"/>
  <c r="AS147" i="4" s="1"/>
  <c r="AC147" i="4"/>
  <c r="AO147" i="4" s="1"/>
  <c r="AU147" i="4" s="1"/>
  <c r="AE147" i="4"/>
  <c r="AQ147" i="4" s="1"/>
  <c r="AW147" i="4" s="1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M197" i="4" s="1"/>
  <c r="AS197" i="4" s="1"/>
  <c r="AC197" i="4"/>
  <c r="AE197" i="4"/>
  <c r="AQ197" i="4" s="1"/>
  <c r="AW197" i="4" s="1"/>
  <c r="Z197" i="4"/>
  <c r="AB197" i="4"/>
  <c r="AD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Z173" i="4" l="1"/>
  <c r="AM165" i="4"/>
  <c r="AS165" i="4" s="1"/>
  <c r="AE173" i="4"/>
  <c r="AQ173" i="4" s="1"/>
  <c r="AW173" i="4" s="1"/>
  <c r="AN161" i="4"/>
  <c r="AT161" i="4" s="1"/>
  <c r="AI173" i="4"/>
  <c r="AF173" i="4"/>
  <c r="AD173" i="4"/>
  <c r="AC173" i="4"/>
  <c r="AM161" i="4"/>
  <c r="AS161" i="4" s="1"/>
  <c r="AH173" i="4"/>
  <c r="AN173" i="4" s="1"/>
  <c r="AT173" i="4" s="1"/>
  <c r="AG173" i="4"/>
  <c r="AM173" i="4" s="1"/>
  <c r="AS173" i="4" s="1"/>
  <c r="AJ510" i="4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T151" i="4" s="1"/>
  <c r="AD151" i="4"/>
  <c r="AP151" i="4" s="1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L216" i="4" l="1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M180" i="4" l="1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170" i="4" l="1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<sst xmlns="http://schemas.openxmlformats.org/spreadsheetml/2006/main" count="576" uniqueCount="216">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</sst>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4" fillId="0" borderId="0" xfId="2" applyFont="1"/>
    <xf numFmtId="9" fontId="1" fillId="0" borderId="0" xfId="2" applyFont="1"/>
    <xf numFmtId="9" fontId="1" fillId="0" borderId="0" xfId="2" applyFont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1.0643397564039931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57.496650975930919</v>
      </c>
      <c r="I171" s="6">
        <f>IF('Log_working_3-way'!$D171="","",'True_Odds_Calculator_3-way'!O172/'True_Odds_Calculator_3-way'!B172-1)</f>
        <v>2.04526590087618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4.3395736879254354E-2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9">
        <f t="shared" si="39"/>
        <v>0.76168678649847366</v>
      </c>
      <c r="E171" s="9">
        <f t="shared" si="40"/>
        <v>0.16256796678622762</v>
      </c>
      <c r="F171" s="9">
        <f t="shared" si="41"/>
        <v>7.5745246715298878E-2</v>
      </c>
      <c r="G171" s="9">
        <f t="shared" si="42"/>
        <v>1.1174128719771537</v>
      </c>
      <c r="H171" s="9">
        <f t="shared" si="43"/>
        <v>1.3128756041536029</v>
      </c>
      <c r="I171" s="9">
        <f t="shared" si="44"/>
        <v>6.1512733398146775</v>
      </c>
      <c r="J171" s="9">
        <f t="shared" si="45"/>
        <v>13.202148561990517</v>
      </c>
      <c r="K171" s="11">
        <f t="shared" si="46"/>
        <v>0.78125</v>
      </c>
      <c r="L171" s="11">
        <f t="shared" si="47"/>
        <v>0.17825311942959002</v>
      </c>
      <c r="M171" s="11">
        <f t="shared" si="48"/>
        <v>8.3892617449664433E-2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-0.16467683397336985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0.1847067571690055</v>
      </c>
      <c r="Q171" s="11">
        <f>2*'OddsRatio_working_3-way'!K171*'OddsRatio_working_3-way'!L171*'OddsRatio_working_3-way'!M171</f>
        <v>2.3365813683618657E-2</v>
      </c>
      <c r="R171" s="11">
        <f t="shared" si="49"/>
        <v>0</v>
      </c>
      <c r="S171" s="11">
        <f t="shared" si="50"/>
        <v>-1.1216316995678624</v>
      </c>
      <c r="T171" s="11">
        <f t="shared" si="51"/>
        <v>-0.14188889305096294</v>
      </c>
      <c r="U171" s="11">
        <f>'OddsRatio_working_3-way'!S171-'OddsRatio_working_3-way'!R171^2/3</f>
        <v>-1.1216316995678624</v>
      </c>
      <c r="V171" s="11">
        <f>'OddsRatio_working_3-way'!S171*'OddsRatio_working_3-way'!R171/3-2*'OddsRatio_working_3-way'!R171^3/27-'OddsRatio_working_3-way'!T171</f>
        <v>0.14188889305096294</v>
      </c>
      <c r="W171" s="11">
        <f>'OddsRatio_working_3-way'!V171^2+4*'OddsRatio_working_3-way'!U171^3/27</f>
        <v>-0.18891604009813234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0.22860910856162311</v>
      </c>
      <c r="Y171" s="11">
        <f>IF('OddsRatio_working_3-way'!W171&gt;=0,IF('OddsRatio_working_3-way'!V171+SQRT('OddsRatio_working_3-way'!W171)&gt;0,0,PI()),ACOS('OddsRatio_working_3-way'!V171/(2*'OddsRatio_working_3-way'!X171)))</f>
        <v>1.2552553385493885</v>
      </c>
      <c r="Z171" s="11">
        <f>'OddsRatio_working_3-way'!X171^(1/3)*COS('OddsRatio_working_3-way'!Y171/3)</f>
        <v>0.55870643598857683</v>
      </c>
      <c r="AA171" s="11">
        <f>'OddsRatio_working_3-way'!X171^(1/3)*COS(('OddsRatio_working_3-way'!Y171+2*PI())/3)</f>
        <v>-0.49451191217296275</v>
      </c>
      <c r="AB171" s="11">
        <f>'OddsRatio_working_3-way'!X171^(1/3)*COS(('OddsRatio_working_3-way'!Y171+4*PI())/3)</f>
        <v>-6.4194523815613663E-2</v>
      </c>
      <c r="AC171" s="11">
        <f>'OddsRatio_working_3-way'!X171^(1/3)*SIN('OddsRatio_working_3-way'!Y171/3)</f>
        <v>0.24844386000509211</v>
      </c>
      <c r="AD171" s="11">
        <f>'OddsRatio_working_3-way'!X171^(1/3)*SIN(('OddsRatio_working_3-way'!Y171+2*PI())/3)</f>
        <v>0.3596320368214258</v>
      </c>
      <c r="AE171" s="11">
        <f>'OddsRatio_working_3-way'!X171^(1/3)*SIN(('OddsRatio_working_3-way'!Y171+4*PI())/3)</f>
        <v>-0.60807589682651786</v>
      </c>
      <c r="AF171" s="11">
        <f>-'OddsRatio_working_3-way'!U171/(3*'OddsRatio_working_3-way'!X171^(1/3))*COS(('OddsRatio_working_3-way'!Y171)/3)</f>
        <v>0.55870643598857683</v>
      </c>
      <c r="AG171" s="11">
        <f>-'OddsRatio_working_3-way'!U171/(3*'OddsRatio_working_3-way'!X171^(1/3))*COS(('OddsRatio_working_3-way'!Y171+2*PI())/3)</f>
        <v>-0.49451191217296286</v>
      </c>
      <c r="AH171" s="11">
        <f>-'OddsRatio_working_3-way'!U171/(3*'OddsRatio_working_3-way'!X171^(1/3))*COS(('OddsRatio_working_3-way'!Y171+4*PI())/3)</f>
        <v>-6.4194523815613663E-2</v>
      </c>
      <c r="AI171" s="11">
        <f>'OddsRatio_working_3-way'!U171/(3*'OddsRatio_working_3-way'!X171^(1/3))*SIN(('OddsRatio_working_3-way'!Y171)/3)</f>
        <v>-0.24844386000509217</v>
      </c>
      <c r="AJ171" s="11">
        <f>'OddsRatio_working_3-way'!U171/(3*'OddsRatio_working_3-way'!X171^(1/3))*SIN(('OddsRatio_working_3-way'!Y171+2*PI())/3)</f>
        <v>-0.35963203682142592</v>
      </c>
      <c r="AK171" s="11">
        <f>'OddsRatio_working_3-way'!U171/(3*'OddsRatio_working_3-way'!X171^(1/3))*SIN(('OddsRatio_working_3-way'!Y171+4*PI())/3)</f>
        <v>0.60807589682651797</v>
      </c>
      <c r="AL171" s="11">
        <f>'OddsRatio_working_3-way'!Z171+'OddsRatio_working_3-way'!AF171</f>
        <v>1.1174128719771537</v>
      </c>
      <c r="AM171" s="11">
        <f>'OddsRatio_working_3-way'!AA171+'OddsRatio_working_3-way'!AG171</f>
        <v>-0.98902382434592562</v>
      </c>
      <c r="AN171" s="11">
        <f>'OddsRatio_working_3-way'!AB171+'OddsRatio_working_3-way'!AH171</f>
        <v>-0.12838904763122733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1.1174128719771537</v>
      </c>
      <c r="AS171" s="11">
        <f>IF(('OddsRatio_working_3-way'!X171=0),IF(Q171&gt;0,-Q171^(1/3),(-Q171)^(1/3)),'OddsRatio_working_3-way'!AM171-'OddsRatio_working_3-way'!R171/3)</f>
        <v>-0.98902382434592562</v>
      </c>
      <c r="AT171" s="11">
        <f>IF(('OddsRatio_working_3-way'!X171=0),IF(Q171&gt;0,-Q171^(1/3),(-Q171)^(1/3)),'OddsRatio_working_3-way'!AN171-'OddsRatio_working_3-way'!R171/3)</f>
        <v>-0.12838904763122733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4">
        <f t="shared" si="10"/>
        <v>4.3395736879254354E-2</v>
      </c>
      <c r="E171" s="4">
        <f t="shared" si="11"/>
        <v>1.3041469516656488</v>
      </c>
      <c r="F171" s="4">
        <f t="shared" si="12"/>
        <v>6.1054580951562132</v>
      </c>
      <c r="G171" s="4">
        <f t="shared" si="13"/>
        <v>14.403541049283545</v>
      </c>
      <c r="I171" s="4">
        <f t="shared" si="14"/>
        <v>1.0433957368792544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tabSelected="1" zoomScaleNormal="100" workbookViewId="0">
      <pane ySplit="2" topLeftCell="A3" activePane="bottomLeft" state="frozen"/>
      <selection pane="bottomLeft" activeCell="L25" sqref="L2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5"/>
    <col min="14" max="16384" width="10" style="4"/>
  </cols>
  <sheetData>
    <row r="1" spans="1:13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  <c r="L1" s="34"/>
      <c r="M1" s="34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6">
        <f>(1/D3)</f>
        <v>0.75849056603773579</v>
      </c>
      <c r="M3" s="36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6">
        <f t="shared" ref="L4:L16" si="1">(1/D4)</f>
        <v>0.79734219269102991</v>
      </c>
      <c r="M4" s="36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6">
        <f t="shared" si="1"/>
        <v>0.7953020134228187</v>
      </c>
      <c r="M5" s="36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6">
        <f t="shared" si="1"/>
        <v>0.17744360902255638</v>
      </c>
      <c r="M6" s="36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6">
        <f t="shared" si="1"/>
        <v>0.31485587583148561</v>
      </c>
      <c r="M7" s="36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6">
        <f t="shared" si="1"/>
        <v>0.10856573705179284</v>
      </c>
      <c r="M8" s="36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6">
        <f t="shared" si="1"/>
        <v>0.7953020134228187</v>
      </c>
      <c r="M9" s="36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6">
        <f t="shared" si="1"/>
        <v>0.29087048832271767</v>
      </c>
      <c r="M10" s="36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6">
        <f t="shared" si="1"/>
        <v>0.40446650124069478</v>
      </c>
      <c r="M11" s="36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6">
        <f t="shared" si="1"/>
        <v>0.46291560102301793</v>
      </c>
      <c r="M12" s="36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6">
        <f t="shared" si="1"/>
        <v>0.29911699779249445</v>
      </c>
      <c r="M13" s="36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6">
        <f t="shared" si="1"/>
        <v>0.40666666666666668</v>
      </c>
      <c r="M14" s="36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6">
        <f t="shared" si="1"/>
        <v>0.85081585081585087</v>
      </c>
      <c r="M15" s="36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6">
        <f t="shared" si="1"/>
        <v>0.48842105263157903</v>
      </c>
      <c r="M16" s="36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6">
        <f t="shared" ref="L17" si="3">(1/D17)</f>
        <v>0.72340425531914898</v>
      </c>
      <c r="M17" s="36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6">
        <f t="shared" ref="L18" si="5">(1/D18)</f>
        <v>0.43926443926443925</v>
      </c>
      <c r="M18" s="36">
        <f t="shared" ref="M18" si="6">(1/E18)</f>
        <v>0.56073556073556075</v>
      </c>
    </row>
    <row r="19" spans="1:13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6">
        <f t="shared" ref="L19" si="7">(1/D19)</f>
        <v>0.51447368421052619</v>
      </c>
      <c r="M19" s="36">
        <f t="shared" ref="M19" si="8">(1/E19)</f>
        <v>0.48552631578947353</v>
      </c>
    </row>
    <row r="20" spans="1:13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6">
        <f t="shared" ref="L20" si="9">(1/D20)</f>
        <v>0.44661458333333343</v>
      </c>
      <c r="M20" s="36">
        <f t="shared" ref="M20" si="10">(1/E20)</f>
        <v>0.55338541666666674</v>
      </c>
    </row>
    <row r="21" spans="1:13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1:13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1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1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1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1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1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1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1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1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1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1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1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1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1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1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1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1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1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1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1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1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1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1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1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1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1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1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1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1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1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1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1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1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1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1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1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1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1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1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1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1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1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1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1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1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1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1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1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1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1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1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1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1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1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1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1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1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1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1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1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1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1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1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1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1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1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1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1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1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1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1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1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1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1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1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1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1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1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1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1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1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1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1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1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1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1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1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1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1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1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1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1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1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1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1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1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1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1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1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1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1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1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1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1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1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1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1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1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1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1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1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1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1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1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1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1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1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1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1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1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1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1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1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1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1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1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1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1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1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2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2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2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2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2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2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2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2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2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2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2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2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2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2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2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2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2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2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2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2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2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2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2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2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2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2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2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2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2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2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2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2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2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2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2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2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2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2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2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2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2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2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2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2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2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2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2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2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2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2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2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2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2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2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2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2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2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2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2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2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2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2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2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2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2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2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2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2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2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2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2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2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2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2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2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2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2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2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2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2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2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2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2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2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2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2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2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2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2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2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2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2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2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2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2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2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2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2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2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2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2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2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2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2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2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2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2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2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2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2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2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2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2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2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2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2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2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2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2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2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2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2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2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2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2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2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2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2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zoomScaleNormal="100" workbookViewId="0">
      <pane ySplit="2" topLeftCell="A189" activePane="bottomLeft" state="frozen"/>
      <selection pane="bottomLeft" activeCell="V192" sqref="V19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183</v>
      </c>
      <c r="O1" s="37"/>
      <c r="P1" s="37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6" si="11">(1/E108)* 100</f>
        <v>47.155843261483376</v>
      </c>
      <c r="O108" s="32">
        <f t="shared" ref="O108:O116" si="12">(1/F108)* 100</f>
        <v>29.43667791474417</v>
      </c>
      <c r="P108" s="32">
        <f t="shared" ref="P108:P116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1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1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1" ht="15" x14ac:dyDescent="0.25">
      <c r="A147" s="24">
        <v>4.74</v>
      </c>
      <c r="B147" s="24">
        <v>3.37</v>
      </c>
      <c r="C147" s="24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1">
        <f t="shared" ref="N147:N185" si="18">(1/E147)* 100</f>
        <v>20.565608785148974</v>
      </c>
      <c r="O147" s="32">
        <f t="shared" ref="O147:O185" si="19">(1/F147)* 100</f>
        <v>28.926108498992921</v>
      </c>
      <c r="P147" s="32">
        <f t="shared" ref="P147:P185" si="20">(1/G147)* 100</f>
        <v>50.508282715858108</v>
      </c>
      <c r="S147" s="24" t="s">
        <v>75</v>
      </c>
      <c r="T147" s="24" t="s">
        <v>73</v>
      </c>
      <c r="U147" s="24" t="s">
        <v>190</v>
      </c>
    </row>
    <row r="148" spans="1:21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1">
        <f t="shared" si="18"/>
        <v>82.934074917960388</v>
      </c>
      <c r="O148" s="32">
        <f t="shared" si="19"/>
        <v>10.895076659664104</v>
      </c>
      <c r="P148" s="32">
        <f t="shared" si="20"/>
        <v>6.1708484223755002</v>
      </c>
      <c r="S148" t="s">
        <v>70</v>
      </c>
      <c r="T148" t="s">
        <v>134</v>
      </c>
      <c r="U148" t="s">
        <v>190</v>
      </c>
    </row>
    <row r="149" spans="1:21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1">
        <f t="shared" si="18"/>
        <v>21.099925926825421</v>
      </c>
      <c r="O149" s="32">
        <f t="shared" si="19"/>
        <v>25.275952933176281</v>
      </c>
      <c r="P149" s="32">
        <f t="shared" si="20"/>
        <v>53.624121139998294</v>
      </c>
      <c r="S149" t="s">
        <v>71</v>
      </c>
      <c r="T149" t="s">
        <v>135</v>
      </c>
      <c r="U149" t="s">
        <v>190</v>
      </c>
    </row>
    <row r="150" spans="1:21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1">
        <f t="shared" si="18"/>
        <v>24.468057568854835</v>
      </c>
      <c r="O150" s="32">
        <f t="shared" si="19"/>
        <v>24.4065800372748</v>
      </c>
      <c r="P150" s="32">
        <f t="shared" si="20"/>
        <v>51.125362393870368</v>
      </c>
      <c r="S150" t="s">
        <v>40</v>
      </c>
      <c r="T150" t="s">
        <v>77</v>
      </c>
      <c r="U150" t="s">
        <v>190</v>
      </c>
    </row>
    <row r="151" spans="1:21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1">
        <f t="shared" si="18"/>
        <v>66.658292493616258</v>
      </c>
      <c r="O151" s="32">
        <f t="shared" si="19"/>
        <v>21.003925862321093</v>
      </c>
      <c r="P151" s="32">
        <f t="shared" si="20"/>
        <v>12.33778164406265</v>
      </c>
      <c r="S151" t="s">
        <v>44</v>
      </c>
      <c r="T151" t="s">
        <v>89</v>
      </c>
      <c r="U151" t="s">
        <v>190</v>
      </c>
    </row>
    <row r="152" spans="1:21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1">
        <f t="shared" si="18"/>
        <v>32.498121697574831</v>
      </c>
      <c r="O152" s="32">
        <f t="shared" si="19"/>
        <v>30.704394201280117</v>
      </c>
      <c r="P152" s="32">
        <f t="shared" si="20"/>
        <v>36.797484101145052</v>
      </c>
      <c r="S152" t="s">
        <v>84</v>
      </c>
      <c r="T152" t="s">
        <v>141</v>
      </c>
      <c r="U152" t="s">
        <v>190</v>
      </c>
    </row>
    <row r="153" spans="1:21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1">
        <f t="shared" si="18"/>
        <v>40.561441047527133</v>
      </c>
      <c r="O153" s="32">
        <f t="shared" si="19"/>
        <v>29.397741676648103</v>
      </c>
      <c r="P153" s="32">
        <f t="shared" si="20"/>
        <v>30.040817275824779</v>
      </c>
      <c r="S153" t="s">
        <v>82</v>
      </c>
      <c r="T153" t="s">
        <v>45</v>
      </c>
      <c r="U153" t="s">
        <v>190</v>
      </c>
    </row>
    <row r="154" spans="1:21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1">
        <f t="shared" si="18"/>
        <v>38.76157971721112</v>
      </c>
      <c r="O154" s="32">
        <f t="shared" si="19"/>
        <v>30.22915650901999</v>
      </c>
      <c r="P154" s="32">
        <f t="shared" si="20"/>
        <v>31.009263773768893</v>
      </c>
      <c r="S154" t="s">
        <v>42</v>
      </c>
      <c r="T154" t="s">
        <v>83</v>
      </c>
      <c r="U154" t="s">
        <v>190</v>
      </c>
    </row>
    <row r="155" spans="1:21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1">
        <f t="shared" si="18"/>
        <v>32.948770442448037</v>
      </c>
      <c r="O155" s="32">
        <f t="shared" si="19"/>
        <v>27.64999157012452</v>
      </c>
      <c r="P155" s="32">
        <f t="shared" si="20"/>
        <v>39.401237987427443</v>
      </c>
      <c r="S155" t="s">
        <v>90</v>
      </c>
      <c r="T155" t="s">
        <v>93</v>
      </c>
      <c r="U155" t="s">
        <v>190</v>
      </c>
    </row>
    <row r="156" spans="1:21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1">
        <f t="shared" si="18"/>
        <v>16.276134725751202</v>
      </c>
      <c r="O156" s="32">
        <f t="shared" si="19"/>
        <v>20.58557083475754</v>
      </c>
      <c r="P156" s="32">
        <f t="shared" si="20"/>
        <v>63.13829443949124</v>
      </c>
      <c r="S156" t="s">
        <v>95</v>
      </c>
      <c r="T156" t="s">
        <v>91</v>
      </c>
      <c r="U156" t="s">
        <v>190</v>
      </c>
    </row>
    <row r="157" spans="1:21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1">
        <f t="shared" si="18"/>
        <v>43.152409391650565</v>
      </c>
      <c r="O157" s="32">
        <f t="shared" si="19"/>
        <v>28.210082557526789</v>
      </c>
      <c r="P157" s="32">
        <f t="shared" si="20"/>
        <v>28.637508050822653</v>
      </c>
      <c r="S157" t="s">
        <v>94</v>
      </c>
      <c r="T157" t="s">
        <v>92</v>
      </c>
      <c r="U157" t="s">
        <v>190</v>
      </c>
    </row>
    <row r="158" spans="1:21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1">
        <f t="shared" si="18"/>
        <v>21.732114039806348</v>
      </c>
      <c r="O158" s="32">
        <f t="shared" si="19"/>
        <v>23.937600860677787</v>
      </c>
      <c r="P158" s="32">
        <f t="shared" si="20"/>
        <v>54.330285099515876</v>
      </c>
      <c r="S158" t="s">
        <v>102</v>
      </c>
      <c r="T158" t="s">
        <v>99</v>
      </c>
      <c r="U158" t="s">
        <v>190</v>
      </c>
    </row>
    <row r="159" spans="1:21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1">
        <f t="shared" si="18"/>
        <v>66.931939660292201</v>
      </c>
      <c r="O159" s="32">
        <f t="shared" si="19"/>
        <v>19.954863998099537</v>
      </c>
      <c r="P159" s="32">
        <f t="shared" si="20"/>
        <v>13.113196341608266</v>
      </c>
      <c r="S159" t="s">
        <v>54</v>
      </c>
      <c r="T159" t="s">
        <v>105</v>
      </c>
      <c r="U159" t="s">
        <v>190</v>
      </c>
    </row>
    <row r="160" spans="1:21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1">
        <f t="shared" si="18"/>
        <v>49.431318736621719</v>
      </c>
      <c r="O160" s="32">
        <f t="shared" si="19"/>
        <v>26.763918431983029</v>
      </c>
      <c r="P160" s="32">
        <f t="shared" si="20"/>
        <v>23.804762831395227</v>
      </c>
      <c r="S160" t="s">
        <v>101</v>
      </c>
      <c r="T160" t="s">
        <v>97</v>
      </c>
      <c r="U160" t="s">
        <v>190</v>
      </c>
    </row>
    <row r="161" spans="1:21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1">
        <f t="shared" si="18"/>
        <v>26.511916506025358</v>
      </c>
      <c r="O161" s="32">
        <f t="shared" si="19"/>
        <v>26.154613049070839</v>
      </c>
      <c r="P161" s="32">
        <f t="shared" si="20"/>
        <v>47.333470444903817</v>
      </c>
      <c r="S161" t="s">
        <v>52</v>
      </c>
      <c r="T161" t="s">
        <v>96</v>
      </c>
      <c r="U161" t="s">
        <v>190</v>
      </c>
    </row>
    <row r="162" spans="1:21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1">
        <f t="shared" si="18"/>
        <v>58.926885555439</v>
      </c>
      <c r="O162" s="32">
        <f t="shared" si="19"/>
        <v>23.009545788314277</v>
      </c>
      <c r="P162" s="32">
        <f t="shared" si="20"/>
        <v>18.063568656246723</v>
      </c>
      <c r="S162" t="s">
        <v>104</v>
      </c>
      <c r="T162" t="s">
        <v>144</v>
      </c>
      <c r="U162" t="s">
        <v>190</v>
      </c>
    </row>
    <row r="163" spans="1:21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1">
        <f t="shared" si="18"/>
        <v>18.584494947477733</v>
      </c>
      <c r="O163" s="32">
        <f t="shared" si="19"/>
        <v>22.846187642289411</v>
      </c>
      <c r="P163" s="32">
        <f t="shared" si="20"/>
        <v>58.569317410232856</v>
      </c>
      <c r="S163" t="s">
        <v>103</v>
      </c>
      <c r="T163" t="s">
        <v>55</v>
      </c>
      <c r="U163" t="s">
        <v>190</v>
      </c>
    </row>
    <row r="164" spans="1:21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1">
        <f t="shared" si="18"/>
        <v>26.026173630705102</v>
      </c>
      <c r="O164" s="32">
        <f t="shared" si="19"/>
        <v>27.427015837456935</v>
      </c>
      <c r="P164" s="32">
        <f t="shared" si="20"/>
        <v>46.546810531837963</v>
      </c>
      <c r="S164" t="s">
        <v>143</v>
      </c>
      <c r="T164" t="s">
        <v>53</v>
      </c>
      <c r="U164" t="s">
        <v>190</v>
      </c>
    </row>
    <row r="165" spans="1:21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1">
        <f t="shared" si="18"/>
        <v>35.45040364479258</v>
      </c>
      <c r="O165" s="32">
        <f t="shared" si="19"/>
        <v>31.191751258892175</v>
      </c>
      <c r="P165" s="32">
        <f t="shared" si="20"/>
        <v>33.357845096315245</v>
      </c>
      <c r="S165" t="s">
        <v>184</v>
      </c>
      <c r="T165" t="s">
        <v>185</v>
      </c>
      <c r="U165" t="s">
        <v>190</v>
      </c>
    </row>
    <row r="166" spans="1:21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1">
        <f t="shared" si="18"/>
        <v>75.50790877428463</v>
      </c>
      <c r="O166" s="32">
        <f t="shared" si="19"/>
        <v>16.198928525971095</v>
      </c>
      <c r="P166" s="32">
        <f t="shared" si="20"/>
        <v>8.2931626997442809</v>
      </c>
      <c r="S166" t="s">
        <v>186</v>
      </c>
      <c r="T166" t="s">
        <v>187</v>
      </c>
      <c r="U166" t="s">
        <v>190</v>
      </c>
    </row>
    <row r="167" spans="1:21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1">
        <f t="shared" si="18"/>
        <v>53.760061630832531</v>
      </c>
      <c r="O167" s="32">
        <f t="shared" si="19"/>
        <v>25.938142943177962</v>
      </c>
      <c r="P167" s="32">
        <f t="shared" si="20"/>
        <v>20.301795425989503</v>
      </c>
      <c r="S167" t="s">
        <v>188</v>
      </c>
      <c r="T167" t="s">
        <v>189</v>
      </c>
      <c r="U167" t="s">
        <v>190</v>
      </c>
    </row>
    <row r="168" spans="1:21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1">
        <f t="shared" si="18"/>
        <v>47.388983618854461</v>
      </c>
      <c r="O168" s="32">
        <f t="shared" si="19"/>
        <v>26.910641667216524</v>
      </c>
      <c r="P168" s="32">
        <f t="shared" si="20"/>
        <v>25.700374713929008</v>
      </c>
      <c r="S168" t="s">
        <v>136</v>
      </c>
      <c r="T168" t="s">
        <v>138</v>
      </c>
      <c r="U168" t="s">
        <v>191</v>
      </c>
    </row>
    <row r="169" spans="1:21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1">
        <f t="shared" si="18"/>
        <v>47.729379054680258</v>
      </c>
      <c r="O169" s="32">
        <f t="shared" si="19"/>
        <v>28.637627432808156</v>
      </c>
      <c r="P169" s="32">
        <f t="shared" si="20"/>
        <v>23.632993512511586</v>
      </c>
      <c r="S169" t="s">
        <v>41</v>
      </c>
      <c r="T169" t="s">
        <v>72</v>
      </c>
      <c r="U169" t="s">
        <v>191</v>
      </c>
    </row>
    <row r="170" spans="1:21" ht="15" x14ac:dyDescent="0.25">
      <c r="A170">
        <v>10.36</v>
      </c>
      <c r="B170">
        <v>5.03</v>
      </c>
      <c r="C170" s="33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1">
        <f t="shared" si="18"/>
        <v>9.3656730721839185</v>
      </c>
      <c r="O170" s="32">
        <f t="shared" si="19"/>
        <v>19.28993499559153</v>
      </c>
      <c r="P170" s="32">
        <f t="shared" si="20"/>
        <v>71.344391932224553</v>
      </c>
      <c r="S170" t="s">
        <v>36</v>
      </c>
      <c r="T170" s="33" t="s">
        <v>139</v>
      </c>
      <c r="U170" t="s">
        <v>191</v>
      </c>
    </row>
    <row r="171" spans="1:21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1">
        <f t="shared" si="18"/>
        <v>44.137787619982269</v>
      </c>
      <c r="O171" s="32">
        <f t="shared" si="19"/>
        <v>28.813985983371222</v>
      </c>
      <c r="P171" s="32">
        <f t="shared" si="20"/>
        <v>27.04822639664652</v>
      </c>
      <c r="S171" t="s">
        <v>137</v>
      </c>
      <c r="T171" t="s">
        <v>76</v>
      </c>
      <c r="U171" t="s">
        <v>191</v>
      </c>
    </row>
    <row r="172" spans="1:21" ht="15" x14ac:dyDescent="0.25">
      <c r="A172" s="33">
        <v>1.28</v>
      </c>
      <c r="B172">
        <v>5.61</v>
      </c>
      <c r="C172">
        <v>11.92</v>
      </c>
      <c r="D172" s="20">
        <f t="shared" si="17"/>
        <v>4.3395736879254354E-2</v>
      </c>
      <c r="E172" s="17">
        <f>IF(OR($A172="",$B172="",$C172=""),"",A172*'MPTO_working_3-way'!$I171)</f>
        <v>1.3355465432054456</v>
      </c>
      <c r="F172" s="21">
        <f>IF(OR($A172="",$B172="",$C172=""),"",B172*'MPTO_working_3-way'!$I171)</f>
        <v>5.8534500838926169</v>
      </c>
      <c r="G172" s="22">
        <f>IF(OR($A172="",$B172="",$C172=""),"",C172*'MPTO_working_3-way'!$I171)</f>
        <v>12.437277183600711</v>
      </c>
      <c r="H172" s="17">
        <f>IF(OR($A172="",$B172="",$C172=""),"",'MPTO_working_3-way'!E171)</f>
        <v>1.3041469516656488</v>
      </c>
      <c r="I172" s="21">
        <f>IF(OR($A172="",$B172="",$C172=""),"",'MPTO_working_3-way'!F171)</f>
        <v>6.1054580951562132</v>
      </c>
      <c r="J172" s="22">
        <f>IF(OR($A172="",$B172="",$C172=""),"",'MPTO_working_3-way'!G171)</f>
        <v>14.403541049283545</v>
      </c>
      <c r="K172" s="17">
        <f>IF(OR($A172="",$B172="",$C172=""),"",'OddsRatio_working_3-way'!H171)</f>
        <v>1.3128756041536029</v>
      </c>
      <c r="L172" s="21">
        <f>IF(OR($A172="",$B172="",$C172=""),"",'OddsRatio_working_3-way'!I171)</f>
        <v>6.1512733398146775</v>
      </c>
      <c r="M172" s="22">
        <f>IF(OR($A172="",$B172="",$C172=""),"",'OddsRatio_working_3-way'!J171)</f>
        <v>13.202148561990517</v>
      </c>
      <c r="N172" s="31">
        <f t="shared" si="18"/>
        <v>74.875713249191577</v>
      </c>
      <c r="O172" s="32">
        <f t="shared" si="19"/>
        <v>17.083941703915372</v>
      </c>
      <c r="P172" s="32">
        <f t="shared" si="20"/>
        <v>8.0403450468930568</v>
      </c>
      <c r="S172" s="33" t="s">
        <v>140</v>
      </c>
      <c r="T172" t="s">
        <v>47</v>
      </c>
      <c r="U172" t="s">
        <v>191</v>
      </c>
    </row>
    <row r="173" spans="1:21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1">
        <f t="shared" si="18"/>
        <v>42.816671899059664</v>
      </c>
      <c r="O173" s="32">
        <f t="shared" si="19"/>
        <v>28.971760027507436</v>
      </c>
      <c r="P173" s="32">
        <f t="shared" si="20"/>
        <v>28.211568073432897</v>
      </c>
      <c r="S173" t="s">
        <v>106</v>
      </c>
      <c r="T173" t="s">
        <v>98</v>
      </c>
      <c r="U173" t="s">
        <v>191</v>
      </c>
    </row>
    <row r="174" spans="1:21" ht="15" x14ac:dyDescent="0.25">
      <c r="A174">
        <v>9.26</v>
      </c>
      <c r="B174">
        <v>5.69</v>
      </c>
      <c r="C174" s="33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1">
        <f t="shared" si="18"/>
        <v>10.427721642651733</v>
      </c>
      <c r="O174" s="32">
        <f t="shared" si="19"/>
        <v>16.970246469412135</v>
      </c>
      <c r="P174" s="32">
        <f t="shared" si="20"/>
        <v>72.602031887936135</v>
      </c>
      <c r="S174" t="s">
        <v>142</v>
      </c>
      <c r="T174" s="33" t="s">
        <v>145</v>
      </c>
      <c r="U174" t="s">
        <v>191</v>
      </c>
    </row>
    <row r="175" spans="1:21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1">
        <f t="shared" si="18"/>
        <v>43.004855141969387</v>
      </c>
      <c r="O175" s="32">
        <f t="shared" si="19"/>
        <v>30.914033249019536</v>
      </c>
      <c r="P175" s="32">
        <f t="shared" si="20"/>
        <v>26.081111609011089</v>
      </c>
      <c r="S175" t="s">
        <v>152</v>
      </c>
      <c r="T175" t="s">
        <v>57</v>
      </c>
      <c r="U175" t="s">
        <v>191</v>
      </c>
    </row>
    <row r="176" spans="1:21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1">
        <f t="shared" si="18"/>
        <v>53.201970443349758</v>
      </c>
      <c r="O176" s="32">
        <f t="shared" si="19"/>
        <v>27.58620689655173</v>
      </c>
      <c r="P176" s="32">
        <f t="shared" si="20"/>
        <v>19.21182266009852</v>
      </c>
      <c r="S176" t="s">
        <v>156</v>
      </c>
      <c r="T176" t="s">
        <v>153</v>
      </c>
      <c r="U176" t="s">
        <v>191</v>
      </c>
    </row>
    <row r="177" spans="1:21" ht="15" x14ac:dyDescent="0.25">
      <c r="A177" s="33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1">
        <f t="shared" si="18"/>
        <v>83.536098454600975</v>
      </c>
      <c r="O177" s="32">
        <f t="shared" si="19"/>
        <v>11.602235896472358</v>
      </c>
      <c r="P177" s="32">
        <f t="shared" si="20"/>
        <v>4.8616656489266754</v>
      </c>
      <c r="S177" s="33" t="s">
        <v>116</v>
      </c>
      <c r="T177" t="s">
        <v>113</v>
      </c>
      <c r="U177" t="s">
        <v>191</v>
      </c>
    </row>
    <row r="178" spans="1:2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1">
        <f t="shared" si="18"/>
        <v>40.500655839263928</v>
      </c>
      <c r="O178" s="32">
        <f t="shared" si="19"/>
        <v>29.155592607180964</v>
      </c>
      <c r="P178" s="32">
        <f t="shared" si="20"/>
        <v>30.343751553555109</v>
      </c>
      <c r="S178" t="s">
        <v>112</v>
      </c>
      <c r="T178" t="s">
        <v>181</v>
      </c>
      <c r="U178" t="s">
        <v>191</v>
      </c>
    </row>
    <row r="179" spans="1:2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1">
        <f t="shared" si="18"/>
        <v>60.375264803792994</v>
      </c>
      <c r="O179" s="32">
        <f t="shared" si="19"/>
        <v>21.466760819126403</v>
      </c>
      <c r="P179" s="32">
        <f t="shared" si="20"/>
        <v>18.157974377080603</v>
      </c>
      <c r="S179" t="s">
        <v>58</v>
      </c>
      <c r="T179" t="s">
        <v>155</v>
      </c>
      <c r="U179" t="s">
        <v>191</v>
      </c>
    </row>
    <row r="180" spans="1:2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1">
        <f t="shared" si="18"/>
        <v>27.342939349826491</v>
      </c>
      <c r="O180" s="32">
        <f t="shared" si="19"/>
        <v>32.157476843317539</v>
      </c>
      <c r="P180" s="32">
        <f t="shared" si="20"/>
        <v>40.499583806855973</v>
      </c>
      <c r="S180" t="s">
        <v>114</v>
      </c>
      <c r="T180" t="s">
        <v>59</v>
      </c>
      <c r="U180" t="s">
        <v>191</v>
      </c>
    </row>
    <row r="181" spans="1:2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1">
        <f t="shared" si="18"/>
        <v>47.067278030175551</v>
      </c>
      <c r="O181" s="32">
        <f t="shared" si="19"/>
        <v>27.007964552134162</v>
      </c>
      <c r="P181" s="32">
        <f t="shared" si="20"/>
        <v>25.924757417690277</v>
      </c>
      <c r="S181" t="s">
        <v>154</v>
      </c>
      <c r="T181" t="s">
        <v>179</v>
      </c>
      <c r="U181" t="s">
        <v>191</v>
      </c>
    </row>
    <row r="182" spans="1:21" ht="15" x14ac:dyDescent="0.25">
      <c r="A182" s="33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1">
        <f t="shared" si="18"/>
        <v>66.650293276315423</v>
      </c>
      <c r="O182" s="32">
        <f t="shared" si="19"/>
        <v>19.523823282961079</v>
      </c>
      <c r="P182" s="32">
        <f t="shared" si="20"/>
        <v>13.82588344072351</v>
      </c>
      <c r="S182" s="33" t="s">
        <v>180</v>
      </c>
      <c r="T182" t="s">
        <v>115</v>
      </c>
      <c r="U182" t="s">
        <v>191</v>
      </c>
    </row>
    <row r="183" spans="1:2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1">
        <f t="shared" si="18"/>
        <v>40.336236827678626</v>
      </c>
      <c r="O183" s="32">
        <f t="shared" si="19"/>
        <v>27.501979655235427</v>
      </c>
      <c r="P183" s="32">
        <f t="shared" si="20"/>
        <v>32.161783517085944</v>
      </c>
      <c r="S183" t="s">
        <v>178</v>
      </c>
      <c r="T183" t="s">
        <v>157</v>
      </c>
      <c r="U183" t="s">
        <v>191</v>
      </c>
    </row>
    <row r="184" spans="1:21" ht="15" x14ac:dyDescent="0.25">
      <c r="A184" s="33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1">
        <f t="shared" si="18"/>
        <v>63.159073099742535</v>
      </c>
      <c r="O184" s="32">
        <f t="shared" si="19"/>
        <v>22.265756184932279</v>
      </c>
      <c r="P184" s="32">
        <f t="shared" si="20"/>
        <v>14.5751707153252</v>
      </c>
      <c r="S184" s="33" t="s">
        <v>56</v>
      </c>
      <c r="T184" t="s">
        <v>117</v>
      </c>
      <c r="U184" t="s">
        <v>191</v>
      </c>
    </row>
    <row r="185" spans="1:21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1">
        <f t="shared" si="18"/>
        <v>39.973549598303528</v>
      </c>
      <c r="O185" s="32">
        <f t="shared" si="19"/>
        <v>31.952541290749203</v>
      </c>
      <c r="P185" s="32">
        <f t="shared" si="20"/>
        <v>28.073909110947277</v>
      </c>
      <c r="S185" t="s">
        <v>74</v>
      </c>
      <c r="T185" t="s">
        <v>38</v>
      </c>
      <c r="U185" t="s">
        <v>192</v>
      </c>
    </row>
    <row r="186" spans="1:21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31">
        <f t="shared" ref="N186:N232" si="21">(1/E186)* 100</f>
        <v>33.285509325681481</v>
      </c>
      <c r="O186" s="32">
        <f t="shared" ref="O186:O232" si="22">(1/F186)* 100</f>
        <v>24.964131994261116</v>
      </c>
      <c r="P186" s="32">
        <f t="shared" ref="P186:P232" si="23">(1/G186)* 100</f>
        <v>41.750358680057381</v>
      </c>
      <c r="S186" t="s">
        <v>54</v>
      </c>
      <c r="T186" t="s">
        <v>100</v>
      </c>
      <c r="U186" t="s">
        <v>213</v>
      </c>
    </row>
    <row r="187" spans="1:21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31">
        <f t="shared" si="21"/>
        <v>36.336273135555189</v>
      </c>
      <c r="O187" s="32">
        <f t="shared" si="22"/>
        <v>31.8844780825236</v>
      </c>
      <c r="P187" s="32">
        <f t="shared" si="23"/>
        <v>31.779248781921211</v>
      </c>
      <c r="S187" t="s">
        <v>193</v>
      </c>
      <c r="T187" t="s">
        <v>194</v>
      </c>
      <c r="U187" t="s">
        <v>213</v>
      </c>
    </row>
    <row r="188" spans="1:21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31">
        <f t="shared" si="21"/>
        <v>41.676010892697782</v>
      </c>
      <c r="O188" s="32">
        <f t="shared" si="22"/>
        <v>30.659740497494226</v>
      </c>
      <c r="P188" s="32">
        <f t="shared" si="23"/>
        <v>27.664248609808006</v>
      </c>
      <c r="S188" t="s">
        <v>195</v>
      </c>
      <c r="T188" t="s">
        <v>196</v>
      </c>
      <c r="U188" t="s">
        <v>213</v>
      </c>
    </row>
    <row r="189" spans="1:21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31">
        <f t="shared" si="21"/>
        <v>39.241150009778998</v>
      </c>
      <c r="O189" s="32">
        <f t="shared" si="22"/>
        <v>31.625268922354781</v>
      </c>
      <c r="P189" s="32">
        <f t="shared" si="23"/>
        <v>29.133581067866228</v>
      </c>
      <c r="S189" t="s">
        <v>197</v>
      </c>
      <c r="T189" t="s">
        <v>198</v>
      </c>
      <c r="U189" t="s">
        <v>213</v>
      </c>
    </row>
    <row r="190" spans="1:21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31">
        <f t="shared" si="21"/>
        <v>30.815984685331415</v>
      </c>
      <c r="O190" s="32">
        <f t="shared" si="22"/>
        <v>34.094280928451788</v>
      </c>
      <c r="P190" s="32">
        <f t="shared" si="23"/>
        <v>35.08973438621679</v>
      </c>
      <c r="S190" t="s">
        <v>199</v>
      </c>
      <c r="T190" t="s">
        <v>200</v>
      </c>
      <c r="U190" t="s">
        <v>213</v>
      </c>
    </row>
    <row r="191" spans="1:21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31">
        <f t="shared" si="21"/>
        <v>54.062865816599945</v>
      </c>
      <c r="O191" s="32">
        <f t="shared" si="22"/>
        <v>26.805543496810003</v>
      </c>
      <c r="P191" s="32">
        <f t="shared" si="23"/>
        <v>19.131590686590037</v>
      </c>
      <c r="S191" t="s">
        <v>201</v>
      </c>
      <c r="T191" t="s">
        <v>202</v>
      </c>
      <c r="U191" t="s">
        <v>213</v>
      </c>
    </row>
    <row r="192" spans="1:21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31">
        <f t="shared" si="21"/>
        <v>39.272742910983133</v>
      </c>
      <c r="O192" s="32">
        <f t="shared" si="22"/>
        <v>29.788922641457798</v>
      </c>
      <c r="P192" s="32">
        <f t="shared" si="23"/>
        <v>30.938334447559068</v>
      </c>
      <c r="S192" t="s">
        <v>203</v>
      </c>
      <c r="T192" t="s">
        <v>204</v>
      </c>
      <c r="U192" t="s">
        <v>213</v>
      </c>
    </row>
    <row r="193" spans="1:21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31">
        <f t="shared" si="21"/>
        <v>40.634058040935109</v>
      </c>
      <c r="O193" s="32">
        <f t="shared" si="22"/>
        <v>30.094599236567564</v>
      </c>
      <c r="P193" s="32">
        <f t="shared" si="23"/>
        <v>29.27134272249733</v>
      </c>
      <c r="S193" t="s">
        <v>205</v>
      </c>
      <c r="T193" t="s">
        <v>206</v>
      </c>
      <c r="U193" t="s">
        <v>213</v>
      </c>
    </row>
    <row r="194" spans="1:21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31">
        <f t="shared" si="21"/>
        <v>44.337777777777774</v>
      </c>
      <c r="O194" s="32">
        <f t="shared" si="22"/>
        <v>31.964444444444446</v>
      </c>
      <c r="P194" s="32">
        <f t="shared" si="23"/>
        <v>23.69777777777778</v>
      </c>
      <c r="S194" t="s">
        <v>207</v>
      </c>
      <c r="T194" t="s">
        <v>208</v>
      </c>
      <c r="U194" t="s">
        <v>213</v>
      </c>
    </row>
    <row r="195" spans="1:21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31">
        <f t="shared" si="21"/>
        <v>34.099230501434555</v>
      </c>
      <c r="O195" s="32">
        <f t="shared" si="22"/>
        <v>32.160478265567036</v>
      </c>
      <c r="P195" s="32">
        <f t="shared" si="23"/>
        <v>33.740291232998402</v>
      </c>
      <c r="S195" t="s">
        <v>209</v>
      </c>
      <c r="T195" t="s">
        <v>210</v>
      </c>
      <c r="U195" t="s">
        <v>213</v>
      </c>
    </row>
    <row r="196" spans="1:21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31">
        <f t="shared" si="21"/>
        <v>29.858428879900245</v>
      </c>
      <c r="O196" s="32">
        <f t="shared" si="22"/>
        <v>27.787323986496759</v>
      </c>
      <c r="P196" s="32">
        <f t="shared" si="23"/>
        <v>42.354247133602989</v>
      </c>
      <c r="S196" t="s">
        <v>175</v>
      </c>
      <c r="T196" t="s">
        <v>211</v>
      </c>
      <c r="U196" t="s">
        <v>213</v>
      </c>
    </row>
    <row r="197" spans="1:21" ht="15" x14ac:dyDescent="0.25">
      <c r="A197">
        <v>2.57</v>
      </c>
      <c r="B197">
        <v>3.27</v>
      </c>
      <c r="C197">
        <v>2.9</v>
      </c>
      <c r="D197" s="20">
        <f t="shared" ref="D197:D260" si="24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31">
        <f t="shared" si="21"/>
        <v>37.423194250963896</v>
      </c>
      <c r="O197" s="32">
        <f t="shared" si="22"/>
        <v>29.412112912837067</v>
      </c>
      <c r="P197" s="32">
        <f t="shared" si="23"/>
        <v>33.164692836199031</v>
      </c>
      <c r="S197" t="s">
        <v>173</v>
      </c>
      <c r="T197" t="s">
        <v>176</v>
      </c>
      <c r="U197" t="s">
        <v>213</v>
      </c>
    </row>
    <row r="198" spans="1:21" ht="15" x14ac:dyDescent="0.25">
      <c r="A198">
        <v>3.19</v>
      </c>
      <c r="B198">
        <v>3.72</v>
      </c>
      <c r="C198">
        <v>2.19</v>
      </c>
      <c r="D198" s="20">
        <f t="shared" si="24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31">
        <f t="shared" si="21"/>
        <v>30.173668596317739</v>
      </c>
      <c r="O198" s="32">
        <f t="shared" si="22"/>
        <v>25.87473194146601</v>
      </c>
      <c r="P198" s="32">
        <f t="shared" si="23"/>
        <v>43.951599462216251</v>
      </c>
      <c r="S198" t="s">
        <v>129</v>
      </c>
      <c r="T198" t="s">
        <v>131</v>
      </c>
      <c r="U198" t="s">
        <v>213</v>
      </c>
    </row>
    <row r="199" spans="1:21" ht="15" x14ac:dyDescent="0.25">
      <c r="A199">
        <v>3.52</v>
      </c>
      <c r="B199">
        <v>3.79</v>
      </c>
      <c r="C199">
        <v>2.06</v>
      </c>
      <c r="D199" s="20">
        <f t="shared" si="24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31">
        <f t="shared" si="21"/>
        <v>27.49142587519454</v>
      </c>
      <c r="O199" s="32">
        <f t="shared" si="22"/>
        <v>25.532933794375936</v>
      </c>
      <c r="P199" s="32">
        <f t="shared" si="23"/>
        <v>46.975640330429513</v>
      </c>
      <c r="S199" t="s">
        <v>107</v>
      </c>
      <c r="T199" t="s">
        <v>105</v>
      </c>
      <c r="U199" t="s">
        <v>214</v>
      </c>
    </row>
    <row r="200" spans="1:21" ht="15" x14ac:dyDescent="0.25">
      <c r="A200">
        <v>5.19</v>
      </c>
      <c r="B200">
        <v>4.22</v>
      </c>
      <c r="C200">
        <v>1.65</v>
      </c>
      <c r="D200" s="20">
        <f t="shared" si="24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31">
        <f t="shared" si="21"/>
        <v>18.6035700258895</v>
      </c>
      <c r="O200" s="32">
        <f t="shared" si="22"/>
        <v>22.879746074494438</v>
      </c>
      <c r="P200" s="32">
        <f t="shared" si="23"/>
        <v>58.516683899616076</v>
      </c>
      <c r="S200" t="s">
        <v>98</v>
      </c>
      <c r="T200" t="s">
        <v>145</v>
      </c>
      <c r="U200" t="s">
        <v>214</v>
      </c>
    </row>
    <row r="201" spans="1:21" ht="15" x14ac:dyDescent="0.25">
      <c r="A201">
        <v>1.59</v>
      </c>
      <c r="B201">
        <v>4.5199999999999996</v>
      </c>
      <c r="C201">
        <v>5.41</v>
      </c>
      <c r="D201" s="20">
        <f t="shared" si="24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31">
        <f t="shared" si="21"/>
        <v>60.765520514687424</v>
      </c>
      <c r="O201" s="32">
        <f t="shared" si="22"/>
        <v>21.375481773971906</v>
      </c>
      <c r="P201" s="32">
        <f t="shared" si="23"/>
        <v>17.858997711340667</v>
      </c>
      <c r="S201" t="s">
        <v>99</v>
      </c>
      <c r="T201" t="s">
        <v>103</v>
      </c>
      <c r="U201" t="s">
        <v>214</v>
      </c>
    </row>
    <row r="202" spans="1:21" ht="15" x14ac:dyDescent="0.25">
      <c r="A202">
        <v>4.5199999999999996</v>
      </c>
      <c r="B202">
        <v>4.16</v>
      </c>
      <c r="C202">
        <v>1.72</v>
      </c>
      <c r="D202" s="20">
        <f t="shared" si="24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31">
        <f t="shared" si="21"/>
        <v>21.211402551819003</v>
      </c>
      <c r="O202" s="32">
        <f t="shared" si="22"/>
        <v>23.047004695726411</v>
      </c>
      <c r="P202" s="32">
        <f t="shared" si="23"/>
        <v>55.741592752454579</v>
      </c>
      <c r="S202" t="s">
        <v>108</v>
      </c>
      <c r="T202" t="s">
        <v>146</v>
      </c>
      <c r="U202" t="s">
        <v>214</v>
      </c>
    </row>
    <row r="203" spans="1:21" ht="15" x14ac:dyDescent="0.25">
      <c r="A203">
        <v>3.79</v>
      </c>
      <c r="B203">
        <v>3.73</v>
      </c>
      <c r="C203">
        <v>1.98</v>
      </c>
      <c r="D203" s="20">
        <f t="shared" si="24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31">
        <f t="shared" si="21"/>
        <v>25.443821637618296</v>
      </c>
      <c r="O203" s="32">
        <f t="shared" si="22"/>
        <v>25.853105631789099</v>
      </c>
      <c r="P203" s="32">
        <f t="shared" si="23"/>
        <v>48.703072730592602</v>
      </c>
      <c r="S203" t="s">
        <v>109</v>
      </c>
      <c r="T203" t="s">
        <v>150</v>
      </c>
      <c r="U203" t="s">
        <v>214</v>
      </c>
    </row>
    <row r="204" spans="1:21" ht="15" x14ac:dyDescent="0.25">
      <c r="A204">
        <v>1.97</v>
      </c>
      <c r="B204">
        <v>3.64</v>
      </c>
      <c r="C204">
        <v>3.92</v>
      </c>
      <c r="D204" s="20">
        <f t="shared" si="24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31">
        <f t="shared" si="21"/>
        <v>48.929428708593377</v>
      </c>
      <c r="O204" s="32">
        <f t="shared" si="22"/>
        <v>26.481036965914551</v>
      </c>
      <c r="P204" s="32">
        <f t="shared" si="23"/>
        <v>24.589534325492082</v>
      </c>
      <c r="S204" t="s">
        <v>151</v>
      </c>
      <c r="T204" t="s">
        <v>174</v>
      </c>
      <c r="U204" t="s">
        <v>214</v>
      </c>
    </row>
    <row r="205" spans="1:21" ht="15" x14ac:dyDescent="0.25">
      <c r="A205">
        <v>2.74</v>
      </c>
      <c r="B205">
        <v>3.72</v>
      </c>
      <c r="C205">
        <v>2.46</v>
      </c>
      <c r="D205" s="20">
        <f t="shared" si="24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31">
        <f t="shared" si="21"/>
        <v>35.083038137737496</v>
      </c>
      <c r="O205" s="32">
        <f t="shared" si="22"/>
        <v>25.840732391774395</v>
      </c>
      <c r="P205" s="32">
        <f t="shared" si="23"/>
        <v>39.076229470488109</v>
      </c>
      <c r="S205" t="s">
        <v>177</v>
      </c>
      <c r="T205" t="s">
        <v>149</v>
      </c>
      <c r="U205" t="s">
        <v>214</v>
      </c>
    </row>
    <row r="206" spans="1:21" ht="15" x14ac:dyDescent="0.25">
      <c r="A206"/>
      <c r="B206"/>
      <c r="C206"/>
      <c r="D206" s="20" t="str">
        <f t="shared" si="24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31" t="e">
        <f t="shared" si="21"/>
        <v>#VALUE!</v>
      </c>
      <c r="O206" s="32" t="e">
        <f t="shared" si="22"/>
        <v>#VALUE!</v>
      </c>
      <c r="P206" s="32" t="e">
        <f t="shared" si="23"/>
        <v>#VALUE!</v>
      </c>
      <c r="S206" t="s">
        <v>69</v>
      </c>
      <c r="T206" t="s">
        <v>133</v>
      </c>
      <c r="U206" t="s">
        <v>214</v>
      </c>
    </row>
    <row r="207" spans="1:21" ht="15" x14ac:dyDescent="0.25">
      <c r="A207">
        <v>2.5099999999999998</v>
      </c>
      <c r="B207">
        <v>3.37</v>
      </c>
      <c r="C207">
        <v>2.9</v>
      </c>
      <c r="D207" s="20">
        <f t="shared" si="24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31">
        <f t="shared" si="21"/>
        <v>38.309415264967257</v>
      </c>
      <c r="O207" s="32">
        <f t="shared" si="22"/>
        <v>28.533125316043861</v>
      </c>
      <c r="P207" s="32">
        <f t="shared" si="23"/>
        <v>33.1574594189889</v>
      </c>
      <c r="S207" t="s">
        <v>67</v>
      </c>
      <c r="T207" t="s">
        <v>166</v>
      </c>
      <c r="U207" t="s">
        <v>214</v>
      </c>
    </row>
    <row r="208" spans="1:21" ht="15" x14ac:dyDescent="0.25">
      <c r="A208">
        <v>3.49</v>
      </c>
      <c r="B208">
        <v>4.55</v>
      </c>
      <c r="C208">
        <v>1.88</v>
      </c>
      <c r="D208" s="20">
        <f t="shared" si="24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31">
        <f t="shared" si="21"/>
        <v>27.598266800452979</v>
      </c>
      <c r="O208" s="32">
        <f t="shared" si="22"/>
        <v>21.168780468918879</v>
      </c>
      <c r="P208" s="32">
        <f t="shared" si="23"/>
        <v>51.232952730628142</v>
      </c>
      <c r="S208" t="s">
        <v>66</v>
      </c>
      <c r="T208" t="s">
        <v>168</v>
      </c>
      <c r="U208" t="s">
        <v>214</v>
      </c>
    </row>
    <row r="209" spans="1:21" ht="15" x14ac:dyDescent="0.25">
      <c r="A209">
        <v>4.3600000000000003</v>
      </c>
      <c r="B209">
        <v>4.1100000000000003</v>
      </c>
      <c r="C209">
        <v>1.76</v>
      </c>
      <c r="D209" s="20">
        <f t="shared" si="24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31">
        <f t="shared" si="21"/>
        <v>22.03565379506988</v>
      </c>
      <c r="O209" s="32">
        <f t="shared" si="22"/>
        <v>23.376022030779726</v>
      </c>
      <c r="P209" s="32">
        <f t="shared" si="23"/>
        <v>54.58832417415038</v>
      </c>
      <c r="S209" t="s">
        <v>132</v>
      </c>
      <c r="T209" t="s">
        <v>126</v>
      </c>
      <c r="U209" t="s">
        <v>214</v>
      </c>
    </row>
    <row r="210" spans="1:21" ht="15" x14ac:dyDescent="0.25">
      <c r="A210">
        <v>3.21</v>
      </c>
      <c r="B210">
        <v>3.67</v>
      </c>
      <c r="C210">
        <v>2.19</v>
      </c>
      <c r="D210" s="20">
        <f t="shared" si="24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31">
        <f t="shared" si="21"/>
        <v>29.936419608237514</v>
      </c>
      <c r="O210" s="32">
        <f t="shared" si="22"/>
        <v>26.184170829003385</v>
      </c>
      <c r="P210" s="32">
        <f t="shared" si="23"/>
        <v>43.879409562759101</v>
      </c>
      <c r="S210" t="s">
        <v>167</v>
      </c>
      <c r="T210" t="s">
        <v>128</v>
      </c>
      <c r="U210" t="s">
        <v>214</v>
      </c>
    </row>
    <row r="211" spans="1:21" ht="15" x14ac:dyDescent="0.25">
      <c r="A211">
        <v>2.95</v>
      </c>
      <c r="B211">
        <v>3.61</v>
      </c>
      <c r="C211">
        <v>2.36</v>
      </c>
      <c r="D211" s="20">
        <f t="shared" si="24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31">
        <f t="shared" si="21"/>
        <v>32.603296455181756</v>
      </c>
      <c r="O211" s="32">
        <f t="shared" si="22"/>
        <v>26.642582975841052</v>
      </c>
      <c r="P211" s="32">
        <f t="shared" si="23"/>
        <v>40.7541205689772</v>
      </c>
      <c r="S211" t="s">
        <v>171</v>
      </c>
      <c r="T211" t="s">
        <v>130</v>
      </c>
      <c r="U211" t="s">
        <v>214</v>
      </c>
    </row>
    <row r="212" spans="1:21" ht="15" x14ac:dyDescent="0.25">
      <c r="A212"/>
      <c r="B212"/>
      <c r="C212"/>
      <c r="D212" s="20" t="str">
        <f t="shared" si="24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31" t="e">
        <f t="shared" si="21"/>
        <v>#VALUE!</v>
      </c>
      <c r="O212" s="32" t="e">
        <f t="shared" si="22"/>
        <v>#VALUE!</v>
      </c>
      <c r="P212" s="32" t="e">
        <f t="shared" si="23"/>
        <v>#VALUE!</v>
      </c>
      <c r="S212" t="s">
        <v>127</v>
      </c>
      <c r="T212" t="s">
        <v>170</v>
      </c>
      <c r="U212" t="s">
        <v>214</v>
      </c>
    </row>
    <row r="213" spans="1:21" ht="15" x14ac:dyDescent="0.25">
      <c r="A213">
        <v>1.93</v>
      </c>
      <c r="B213">
        <v>4.04</v>
      </c>
      <c r="C213">
        <v>3.79</v>
      </c>
      <c r="D213" s="20">
        <f t="shared" si="24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31">
        <f t="shared" si="21"/>
        <v>50.328200239946099</v>
      </c>
      <c r="O213" s="32">
        <f t="shared" si="22"/>
        <v>24.042927342350488</v>
      </c>
      <c r="P213" s="32">
        <f t="shared" si="23"/>
        <v>25.62887241770342</v>
      </c>
      <c r="S213" t="s">
        <v>40</v>
      </c>
      <c r="T213" t="s">
        <v>38</v>
      </c>
      <c r="U213" t="s">
        <v>215</v>
      </c>
    </row>
    <row r="214" spans="1:21" ht="15" x14ac:dyDescent="0.25">
      <c r="A214">
        <v>2.34</v>
      </c>
      <c r="B214">
        <v>3.55</v>
      </c>
      <c r="C214">
        <v>3.11</v>
      </c>
      <c r="D214" s="20">
        <f t="shared" si="24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31">
        <f t="shared" si="21"/>
        <v>41.466822410600592</v>
      </c>
      <c r="O214" s="32">
        <f t="shared" si="22"/>
        <v>27.333060405860678</v>
      </c>
      <c r="P214" s="32">
        <f t="shared" si="23"/>
        <v>31.200117183538712</v>
      </c>
      <c r="S214" t="s">
        <v>75</v>
      </c>
      <c r="T214" t="s">
        <v>76</v>
      </c>
      <c r="U214" t="s">
        <v>215</v>
      </c>
    </row>
    <row r="215" spans="1:21" ht="15" x14ac:dyDescent="0.25">
      <c r="A215">
        <v>1.88</v>
      </c>
      <c r="B215">
        <v>3.81</v>
      </c>
      <c r="C215">
        <v>4.29</v>
      </c>
      <c r="D215" s="20">
        <f t="shared" si="24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31">
        <f t="shared" si="21"/>
        <v>51.768763718252053</v>
      </c>
      <c r="O215" s="32">
        <f t="shared" si="22"/>
        <v>25.544691808481325</v>
      </c>
      <c r="P215" s="32">
        <f t="shared" si="23"/>
        <v>22.686544473266636</v>
      </c>
      <c r="S215" t="s">
        <v>37</v>
      </c>
      <c r="T215" t="s">
        <v>73</v>
      </c>
      <c r="U215" t="s">
        <v>215</v>
      </c>
    </row>
    <row r="216" spans="1:21" ht="15" x14ac:dyDescent="0.25">
      <c r="A216">
        <v>6.4</v>
      </c>
      <c r="B216">
        <v>4.2699999999999996</v>
      </c>
      <c r="C216">
        <v>1.56</v>
      </c>
      <c r="D216" s="20">
        <f t="shared" si="24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31">
        <f t="shared" si="21"/>
        <v>15.148317611636179</v>
      </c>
      <c r="O216" s="32">
        <f t="shared" si="22"/>
        <v>22.704738340625656</v>
      </c>
      <c r="P216" s="32">
        <f t="shared" si="23"/>
        <v>62.14694404773816</v>
      </c>
      <c r="S216" t="s">
        <v>36</v>
      </c>
      <c r="T216" t="s">
        <v>135</v>
      </c>
      <c r="U216" t="s">
        <v>215</v>
      </c>
    </row>
    <row r="217" spans="1:21" ht="15" x14ac:dyDescent="0.25">
      <c r="A217">
        <v>2.2599999999999998</v>
      </c>
      <c r="B217">
        <v>3.87</v>
      </c>
      <c r="C217">
        <v>3.03</v>
      </c>
      <c r="D217" s="20">
        <f t="shared" si="24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31">
        <f t="shared" si="21"/>
        <v>42.921145969451061</v>
      </c>
      <c r="O217" s="32">
        <f t="shared" si="22"/>
        <v>25.065061987328008</v>
      </c>
      <c r="P217" s="32">
        <f t="shared" si="23"/>
        <v>32.013792043220924</v>
      </c>
      <c r="S217" t="s">
        <v>136</v>
      </c>
      <c r="T217" t="s">
        <v>134</v>
      </c>
      <c r="U217" t="s">
        <v>215</v>
      </c>
    </row>
    <row r="218" spans="1:21" ht="15" x14ac:dyDescent="0.25">
      <c r="A218">
        <v>3.25</v>
      </c>
      <c r="B218">
        <v>3.51</v>
      </c>
      <c r="C218">
        <v>2.2799999999999998</v>
      </c>
      <c r="D218" s="20">
        <f t="shared" si="24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31">
        <f t="shared" si="21"/>
        <v>29.838592409480874</v>
      </c>
      <c r="O218" s="32">
        <f t="shared" si="22"/>
        <v>27.628326305074889</v>
      </c>
      <c r="P218" s="32">
        <f t="shared" si="23"/>
        <v>42.533081285444233</v>
      </c>
      <c r="S218" t="s">
        <v>41</v>
      </c>
      <c r="T218" t="s">
        <v>139</v>
      </c>
      <c r="U218" t="s">
        <v>215</v>
      </c>
    </row>
    <row r="219" spans="1:21" ht="15" x14ac:dyDescent="0.25">
      <c r="A219">
        <v>1.08</v>
      </c>
      <c r="B219">
        <v>13.1</v>
      </c>
      <c r="C219">
        <v>30.22</v>
      </c>
      <c r="D219" s="20">
        <f t="shared" si="24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31">
        <f t="shared" si="21"/>
        <v>89.430986139487075</v>
      </c>
      <c r="O219" s="32">
        <f t="shared" si="22"/>
        <v>7.3729362618813781</v>
      </c>
      <c r="P219" s="32">
        <f t="shared" si="23"/>
        <v>3.1960775986315699</v>
      </c>
      <c r="S219" t="s">
        <v>70</v>
      </c>
      <c r="T219" t="s">
        <v>39</v>
      </c>
      <c r="U219" t="s">
        <v>215</v>
      </c>
    </row>
    <row r="220" spans="1:21" ht="15" x14ac:dyDescent="0.25">
      <c r="A220">
        <v>7.79</v>
      </c>
      <c r="B220">
        <v>5.07</v>
      </c>
      <c r="C220">
        <v>1.41</v>
      </c>
      <c r="D220" s="20">
        <f t="shared" si="24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31">
        <f t="shared" si="21"/>
        <v>12.404928862582185</v>
      </c>
      <c r="O220" s="32">
        <f t="shared" si="22"/>
        <v>19.060038627123323</v>
      </c>
      <c r="P220" s="32">
        <f t="shared" si="23"/>
        <v>68.535032510294485</v>
      </c>
      <c r="S220" t="s">
        <v>71</v>
      </c>
      <c r="T220" t="s">
        <v>77</v>
      </c>
      <c r="U220" t="s">
        <v>215</v>
      </c>
    </row>
    <row r="221" spans="1:21" ht="15" x14ac:dyDescent="0.25">
      <c r="A221">
        <v>2.1800000000000002</v>
      </c>
      <c r="B221">
        <v>3.54</v>
      </c>
      <c r="C221">
        <v>3.46</v>
      </c>
      <c r="D221" s="20">
        <f t="shared" si="24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31">
        <f t="shared" si="21"/>
        <v>44.526035683645723</v>
      </c>
      <c r="O221" s="32">
        <f t="shared" si="22"/>
        <v>27.4199880763694</v>
      </c>
      <c r="P221" s="32">
        <f t="shared" si="23"/>
        <v>28.05397623998488</v>
      </c>
      <c r="S221" t="s">
        <v>137</v>
      </c>
      <c r="T221" t="s">
        <v>72</v>
      </c>
      <c r="U221" t="s">
        <v>215</v>
      </c>
    </row>
    <row r="222" spans="1:21" ht="15" x14ac:dyDescent="0.25">
      <c r="A222">
        <v>3.12</v>
      </c>
      <c r="B222">
        <v>3.62</v>
      </c>
      <c r="C222">
        <v>2.31</v>
      </c>
      <c r="D222" s="20">
        <f t="shared" si="24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31">
        <f t="shared" si="21"/>
        <v>31.128135260089785</v>
      </c>
      <c r="O222" s="32">
        <f t="shared" si="22"/>
        <v>26.828669063944787</v>
      </c>
      <c r="P222" s="32">
        <f t="shared" si="23"/>
        <v>42.043195675965428</v>
      </c>
      <c r="S222" t="s">
        <v>74</v>
      </c>
      <c r="T222" t="s">
        <v>138</v>
      </c>
      <c r="U222" t="s">
        <v>215</v>
      </c>
    </row>
    <row r="223" spans="1:21" ht="15" x14ac:dyDescent="0.25">
      <c r="A223">
        <v>2.4300000000000002</v>
      </c>
      <c r="B223">
        <v>3.67</v>
      </c>
      <c r="C223">
        <v>2.86</v>
      </c>
      <c r="D223" s="20">
        <f t="shared" si="24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31">
        <f t="shared" si="21"/>
        <v>39.812472263418819</v>
      </c>
      <c r="O223" s="32">
        <f t="shared" si="22"/>
        <v>26.360846757522545</v>
      </c>
      <c r="P223" s="32">
        <f t="shared" si="23"/>
        <v>33.826680979058651</v>
      </c>
      <c r="S223" t="s">
        <v>102</v>
      </c>
      <c r="T223" t="s">
        <v>52</v>
      </c>
      <c r="U223" t="s">
        <v>215</v>
      </c>
    </row>
    <row r="224" spans="1:21" ht="15" x14ac:dyDescent="0.25">
      <c r="A224">
        <v>3.74</v>
      </c>
      <c r="B224">
        <v>3.47</v>
      </c>
      <c r="C224">
        <v>2.1</v>
      </c>
      <c r="D224" s="20">
        <f t="shared" si="24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31">
        <f t="shared" si="21"/>
        <v>25.915046161287108</v>
      </c>
      <c r="O224" s="32">
        <f t="shared" si="22"/>
        <v>27.931490675277747</v>
      </c>
      <c r="P224" s="32">
        <f t="shared" si="23"/>
        <v>46.153463163435134</v>
      </c>
      <c r="S224" t="s">
        <v>97</v>
      </c>
      <c r="T224" t="s">
        <v>143</v>
      </c>
      <c r="U224" t="s">
        <v>215</v>
      </c>
    </row>
    <row r="225" spans="1:21" ht="15" x14ac:dyDescent="0.25">
      <c r="A225">
        <v>1.65</v>
      </c>
      <c r="B225">
        <v>4.3499999999999996</v>
      </c>
      <c r="C225">
        <v>5.09</v>
      </c>
      <c r="D225" s="20">
        <f t="shared" si="24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31">
        <f t="shared" si="21"/>
        <v>58.703519586398876</v>
      </c>
      <c r="O225" s="32">
        <f t="shared" si="22"/>
        <v>22.266852256909921</v>
      </c>
      <c r="P225" s="32">
        <f t="shared" si="23"/>
        <v>19.029628156691189</v>
      </c>
      <c r="S225" t="s">
        <v>104</v>
      </c>
      <c r="T225" t="s">
        <v>96</v>
      </c>
      <c r="U225" t="s">
        <v>215</v>
      </c>
    </row>
    <row r="226" spans="1:21" ht="15" x14ac:dyDescent="0.25">
      <c r="A226">
        <v>5.95</v>
      </c>
      <c r="B226">
        <v>4.3</v>
      </c>
      <c r="C226">
        <v>1.58</v>
      </c>
      <c r="D226" s="20">
        <f t="shared" si="24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31">
        <f t="shared" si="21"/>
        <v>16.261369076112974</v>
      </c>
      <c r="O226" s="32">
        <f t="shared" si="22"/>
        <v>22.501196744853999</v>
      </c>
      <c r="P226" s="32">
        <f t="shared" si="23"/>
        <v>61.237434179033038</v>
      </c>
      <c r="S226" t="s">
        <v>142</v>
      </c>
      <c r="T226" t="s">
        <v>106</v>
      </c>
      <c r="U226" t="s">
        <v>215</v>
      </c>
    </row>
    <row r="227" spans="1:21" ht="15" x14ac:dyDescent="0.25">
      <c r="A227">
        <v>3.52</v>
      </c>
      <c r="B227">
        <v>3.55</v>
      </c>
      <c r="C227">
        <v>2.14</v>
      </c>
      <c r="D227" s="20">
        <f t="shared" si="24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31">
        <f t="shared" si="21"/>
        <v>27.499656118555844</v>
      </c>
      <c r="O227" s="32">
        <f t="shared" si="22"/>
        <v>27.267264658399032</v>
      </c>
      <c r="P227" s="32">
        <f t="shared" si="23"/>
        <v>45.233079223045124</v>
      </c>
      <c r="S227" t="s">
        <v>144</v>
      </c>
      <c r="T227" t="s">
        <v>53</v>
      </c>
      <c r="U227" t="s">
        <v>215</v>
      </c>
    </row>
    <row r="228" spans="1:21" ht="15" x14ac:dyDescent="0.25">
      <c r="A228">
        <v>1.27</v>
      </c>
      <c r="B228">
        <v>6.07</v>
      </c>
      <c r="C228">
        <v>12.19</v>
      </c>
      <c r="D228" s="20">
        <f t="shared" si="24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31">
        <f t="shared" si="21"/>
        <v>76.137718851451126</v>
      </c>
      <c r="O228" s="32">
        <f t="shared" si="22"/>
        <v>15.929967535641337</v>
      </c>
      <c r="P228" s="32">
        <f t="shared" si="23"/>
        <v>7.9323136129075422</v>
      </c>
      <c r="S228" t="s">
        <v>55</v>
      </c>
      <c r="T228" t="s">
        <v>101</v>
      </c>
      <c r="U228" t="s">
        <v>215</v>
      </c>
    </row>
    <row r="229" spans="1:21" ht="15" x14ac:dyDescent="0.25">
      <c r="A229">
        <v>3.37</v>
      </c>
      <c r="B229">
        <v>2.59</v>
      </c>
      <c r="C229">
        <v>2.8</v>
      </c>
      <c r="D229" s="20">
        <f t="shared" si="24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31">
        <f t="shared" si="21"/>
        <v>28.532870638133794</v>
      </c>
      <c r="O229" s="32">
        <f t="shared" si="22"/>
        <v>37.125781486683742</v>
      </c>
      <c r="P229" s="32">
        <f t="shared" si="23"/>
        <v>34.341347875182464</v>
      </c>
      <c r="S229" t="s">
        <v>184</v>
      </c>
      <c r="T229" t="s">
        <v>148</v>
      </c>
      <c r="U229" t="s">
        <v>215</v>
      </c>
    </row>
    <row r="230" spans="1:21" ht="15" x14ac:dyDescent="0.25">
      <c r="A230">
        <v>1.1599999999999999</v>
      </c>
      <c r="B230">
        <v>7.34</v>
      </c>
      <c r="C230">
        <v>23.64</v>
      </c>
      <c r="D230" s="20">
        <f t="shared" si="24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31">
        <f t="shared" si="21"/>
        <v>82.842661696292836</v>
      </c>
      <c r="O230" s="32">
        <f t="shared" si="22"/>
        <v>13.092300758542194</v>
      </c>
      <c r="P230" s="32">
        <f t="shared" si="23"/>
        <v>4.0650375451649614</v>
      </c>
      <c r="S230" t="s">
        <v>147</v>
      </c>
      <c r="T230" t="s">
        <v>110</v>
      </c>
      <c r="U230" t="s">
        <v>215</v>
      </c>
    </row>
    <row r="231" spans="1:21" ht="15" x14ac:dyDescent="0.25">
      <c r="A231">
        <v>1.64</v>
      </c>
      <c r="B231">
        <v>3.98</v>
      </c>
      <c r="C231">
        <v>5.59</v>
      </c>
      <c r="D231" s="20">
        <f t="shared" si="24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31">
        <f t="shared" si="21"/>
        <v>58.635848509606525</v>
      </c>
      <c r="O231" s="32">
        <f t="shared" si="22"/>
        <v>24.16150541601877</v>
      </c>
      <c r="P231" s="32">
        <f t="shared" si="23"/>
        <v>17.202646074374723</v>
      </c>
      <c r="S231" t="s">
        <v>212</v>
      </c>
      <c r="T231" t="s">
        <v>187</v>
      </c>
      <c r="U231" t="s">
        <v>215</v>
      </c>
    </row>
    <row r="232" spans="1:21" ht="15" x14ac:dyDescent="0.25">
      <c r="A232">
        <v>2.78</v>
      </c>
      <c r="B232">
        <v>3.68</v>
      </c>
      <c r="C232">
        <v>2.4500000000000002</v>
      </c>
      <c r="D232" s="20">
        <f t="shared" si="24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31">
        <f t="shared" si="21"/>
        <v>34.600535740327125</v>
      </c>
      <c r="O232" s="32">
        <f t="shared" si="22"/>
        <v>26.13844819513842</v>
      </c>
      <c r="P232" s="32">
        <f t="shared" si="23"/>
        <v>39.261016064534445</v>
      </c>
      <c r="S232" t="s">
        <v>169</v>
      </c>
      <c r="T232" t="s">
        <v>68</v>
      </c>
      <c r="U232" t="s">
        <v>215</v>
      </c>
    </row>
    <row r="233" spans="1:21" x14ac:dyDescent="0.2">
      <c r="D233" s="20" t="str">
        <f t="shared" si="24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1:21" x14ac:dyDescent="0.2">
      <c r="D234" s="20" t="str">
        <f t="shared" si="24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1:21" x14ac:dyDescent="0.2">
      <c r="D235" s="20" t="str">
        <f t="shared" si="24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1:21" x14ac:dyDescent="0.2">
      <c r="D236" s="20" t="str">
        <f t="shared" si="24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1:21" x14ac:dyDescent="0.2">
      <c r="D237" s="20" t="str">
        <f t="shared" si="24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1:21" x14ac:dyDescent="0.2">
      <c r="D238" s="20" t="str">
        <f t="shared" si="24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1:21" x14ac:dyDescent="0.2">
      <c r="D239" s="20" t="str">
        <f t="shared" si="24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1:21" x14ac:dyDescent="0.2">
      <c r="D240" s="20" t="str">
        <f t="shared" si="24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24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24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24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24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24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24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24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24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2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24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24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24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2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2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2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2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2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2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2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2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2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2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2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2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2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2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2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2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2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2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2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2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2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2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2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2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2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2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2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2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2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2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2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2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2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2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2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2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2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2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2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2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2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2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2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2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2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2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2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2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2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2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2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2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2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2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2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2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2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2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2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2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2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2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2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2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2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2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2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2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2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2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2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2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2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2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2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2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2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2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2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2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2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2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2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2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2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2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2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2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2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2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2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2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2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2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2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2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2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2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2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2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2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2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2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2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2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2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2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2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2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2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2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2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2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2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2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2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2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2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2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2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2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2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2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2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2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2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2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2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2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2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2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2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2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2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2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2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2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2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2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2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2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2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2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2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2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2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2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2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2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2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2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2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2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2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2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2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2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2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2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2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2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2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2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2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2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2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2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2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2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2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2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2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2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2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2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2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2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2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2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2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2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2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2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2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2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2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2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2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2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2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2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2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2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2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2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2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2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2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2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2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2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2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2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2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2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2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2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2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2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2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2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2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2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2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2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2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2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2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2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2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2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2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2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2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2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2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2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2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2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2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2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2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2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2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2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2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2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2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2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2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2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2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2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2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2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2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2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2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2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2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2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2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2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2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2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2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2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2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2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2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2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2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2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2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3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3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3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3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3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3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3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3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3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3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3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3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3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3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3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3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3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3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3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3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3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3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3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3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3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3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3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3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3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3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3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3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3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3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3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3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3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3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3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3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3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3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3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3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3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3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3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3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3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3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3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3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3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3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3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3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3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3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3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3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3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3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3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3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3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3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3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3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3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3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3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3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3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3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3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3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3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3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3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3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3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3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3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3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3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3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3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3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3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3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3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3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3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3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3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3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3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3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3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3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3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3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3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3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3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3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3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3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3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3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3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3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3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3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3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3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3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3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3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3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3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3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3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3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3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3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3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3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3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3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3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3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3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3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3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3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3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3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3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3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3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3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3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3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3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3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3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3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3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3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3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3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3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3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3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3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3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3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3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3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3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3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3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3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3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3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3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3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3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3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3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3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3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3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3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3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3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3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3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3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3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3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3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3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3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3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3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3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3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3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3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3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3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3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3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3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3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3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3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3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3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3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3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3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3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3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3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3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3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3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3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3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3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3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3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3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3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3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3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3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3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3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3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3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3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3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3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3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3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3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3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3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3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3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3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3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3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3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3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3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3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3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3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3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3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3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3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3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3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3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3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3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3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3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3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3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3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3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3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3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3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3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3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3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3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3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3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3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3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3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3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3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3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3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3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3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3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3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3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3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3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3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3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3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3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3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3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3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3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3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3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3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3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3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3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3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3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3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3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3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3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3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3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3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3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3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3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3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3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3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3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3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3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3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3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3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3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3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3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3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3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3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3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3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3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3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3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3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3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3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3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3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3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3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3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3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3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3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3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3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3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3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3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3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3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3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3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3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3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3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3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3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3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3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3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3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3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3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3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3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3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3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3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3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3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3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3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3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3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3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3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3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3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3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3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3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3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3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3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3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3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3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3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3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2020-07-27T14:48:59Z</dcterms:modified>
</cp:coreProperties>
</file>