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L187" i="8" l="1"/>
  <c r="M187" i="8"/>
  <c r="O187" i="8"/>
  <c r="P187" i="8"/>
  <c r="T187" i="8" s="1"/>
  <c r="Q187" i="8"/>
  <c r="R187" i="8"/>
  <c r="S187" i="8"/>
  <c r="L188" i="8"/>
  <c r="M188" i="8"/>
  <c r="O188" i="8"/>
  <c r="P188" i="8"/>
  <c r="Q188" i="8"/>
  <c r="R188" i="8"/>
  <c r="S188" i="8"/>
  <c r="T188" i="8"/>
  <c r="L189" i="8"/>
  <c r="M189" i="8"/>
  <c r="O189" i="8"/>
  <c r="P189" i="8"/>
  <c r="T189" i="8" s="1"/>
  <c r="Q189" i="8"/>
  <c r="R189" i="8"/>
  <c r="S189" i="8"/>
  <c r="L190" i="8"/>
  <c r="M190" i="8"/>
  <c r="O190" i="8"/>
  <c r="S190" i="8" s="1"/>
  <c r="P190" i="8"/>
  <c r="T190" i="8" s="1"/>
  <c r="Q190" i="8"/>
  <c r="R190" i="8"/>
  <c r="L191" i="8"/>
  <c r="M191" i="8"/>
  <c r="O191" i="8"/>
  <c r="P191" i="8"/>
  <c r="T191" i="8" s="1"/>
  <c r="Q191" i="8"/>
  <c r="R191" i="8"/>
  <c r="S191" i="8"/>
  <c r="L192" i="8"/>
  <c r="M192" i="8"/>
  <c r="O192" i="8"/>
  <c r="P192" i="8"/>
  <c r="T192" i="8" s="1"/>
  <c r="Q192" i="8"/>
  <c r="R192" i="8"/>
  <c r="S192" i="8"/>
  <c r="L193" i="8"/>
  <c r="M193" i="8"/>
  <c r="O193" i="8"/>
  <c r="P193" i="8"/>
  <c r="T193" i="8" s="1"/>
  <c r="Q193" i="8"/>
  <c r="R193" i="8"/>
  <c r="S193" i="8"/>
  <c r="L194" i="8"/>
  <c r="M194" i="8"/>
  <c r="O194" i="8"/>
  <c r="P194" i="8"/>
  <c r="T194" i="8" s="1"/>
  <c r="Q194" i="8"/>
  <c r="R194" i="8"/>
  <c r="S194" i="8"/>
  <c r="L195" i="8"/>
  <c r="M195" i="8"/>
  <c r="O195" i="8"/>
  <c r="P195" i="8"/>
  <c r="T195" i="8" s="1"/>
  <c r="Q195" i="8"/>
  <c r="R195" i="8"/>
  <c r="S195" i="8"/>
  <c r="L196" i="8"/>
  <c r="M196" i="8"/>
  <c r="O196" i="8"/>
  <c r="P196" i="8"/>
  <c r="T196" i="8" s="1"/>
  <c r="Q196" i="8"/>
  <c r="R196" i="8"/>
  <c r="S196" i="8"/>
  <c r="L197" i="8"/>
  <c r="M197" i="8"/>
  <c r="O197" i="8"/>
  <c r="P197" i="8"/>
  <c r="T197" i="8" s="1"/>
  <c r="Q197" i="8"/>
  <c r="R197" i="8"/>
  <c r="S197" i="8"/>
  <c r="L198" i="8"/>
  <c r="M198" i="8"/>
  <c r="O198" i="8"/>
  <c r="P198" i="8"/>
  <c r="T198" i="8" s="1"/>
  <c r="Q198" i="8"/>
  <c r="R198" i="8"/>
  <c r="S198" i="8"/>
  <c r="L199" i="8"/>
  <c r="M199" i="8"/>
  <c r="O199" i="8"/>
  <c r="P199" i="8"/>
  <c r="Q199" i="8"/>
  <c r="R199" i="8"/>
  <c r="S199" i="8"/>
  <c r="T199" i="8"/>
  <c r="L200" i="8"/>
  <c r="M200" i="8"/>
  <c r="O200" i="8"/>
  <c r="P200" i="8"/>
  <c r="Q200" i="8"/>
  <c r="R200" i="8"/>
  <c r="S200" i="8"/>
  <c r="T200" i="8"/>
  <c r="L201" i="8"/>
  <c r="M201" i="8"/>
  <c r="O201" i="8"/>
  <c r="P201" i="8"/>
  <c r="Q201" i="8"/>
  <c r="R201" i="8"/>
  <c r="S201" i="8"/>
  <c r="T201" i="8"/>
  <c r="L202" i="8"/>
  <c r="M202" i="8"/>
  <c r="O202" i="8"/>
  <c r="P202" i="8"/>
  <c r="Q202" i="8"/>
  <c r="R202" i="8"/>
  <c r="S202" i="8"/>
  <c r="T202" i="8"/>
  <c r="L203" i="8"/>
  <c r="M203" i="8"/>
  <c r="O203" i="8"/>
  <c r="P203" i="8"/>
  <c r="Q203" i="8"/>
  <c r="R203" i="8"/>
  <c r="S203" i="8"/>
  <c r="T203" i="8"/>
  <c r="L204" i="8"/>
  <c r="M204" i="8"/>
  <c r="O204" i="8"/>
  <c r="P204" i="8"/>
  <c r="Q204" i="8"/>
  <c r="R204" i="8"/>
  <c r="S204" i="8"/>
  <c r="T204" i="8"/>
  <c r="L205" i="8"/>
  <c r="M205" i="8"/>
  <c r="O205" i="8"/>
  <c r="P205" i="8"/>
  <c r="Q205" i="8"/>
  <c r="R205" i="8"/>
  <c r="S205" i="8"/>
  <c r="T205" i="8"/>
  <c r="L206" i="8"/>
  <c r="M206" i="8"/>
  <c r="O206" i="8"/>
  <c r="P206" i="8"/>
  <c r="Q206" i="8"/>
  <c r="R206" i="8"/>
  <c r="S206" i="8"/>
  <c r="T206" i="8"/>
  <c r="L207" i="8"/>
  <c r="M207" i="8"/>
  <c r="O207" i="8"/>
  <c r="P207" i="8"/>
  <c r="T207" i="8" s="1"/>
  <c r="Q207" i="8"/>
  <c r="R207" i="8"/>
  <c r="S207" i="8"/>
  <c r="L208" i="8"/>
  <c r="M208" i="8"/>
  <c r="O208" i="8"/>
  <c r="P208" i="8"/>
  <c r="T208" i="8" s="1"/>
  <c r="Q208" i="8"/>
  <c r="R208" i="8"/>
  <c r="S208" i="8"/>
  <c r="L209" i="8"/>
  <c r="M209" i="8"/>
  <c r="O209" i="8"/>
  <c r="S209" i="8" s="1"/>
  <c r="P209" i="8"/>
  <c r="T209" i="8" s="1"/>
  <c r="Q209" i="8"/>
  <c r="R209" i="8"/>
  <c r="L210" i="8"/>
  <c r="M210" i="8"/>
  <c r="O210" i="8"/>
  <c r="S210" i="8" s="1"/>
  <c r="P210" i="8"/>
  <c r="T210" i="8" s="1"/>
  <c r="Q210" i="8"/>
  <c r="R210" i="8"/>
  <c r="L211" i="8"/>
  <c r="M211" i="8"/>
  <c r="O211" i="8"/>
  <c r="S211" i="8" s="1"/>
  <c r="P211" i="8"/>
  <c r="T211" i="8" s="1"/>
  <c r="Q211" i="8"/>
  <c r="R211" i="8"/>
  <c r="L212" i="8"/>
  <c r="M212" i="8"/>
  <c r="O212" i="8"/>
  <c r="S212" i="8" s="1"/>
  <c r="P212" i="8"/>
  <c r="T212" i="8" s="1"/>
  <c r="Q212" i="8"/>
  <c r="R212" i="8"/>
  <c r="L213" i="8"/>
  <c r="M213" i="8"/>
  <c r="O213" i="8"/>
  <c r="S213" i="8" s="1"/>
  <c r="P213" i="8"/>
  <c r="T213" i="8" s="1"/>
  <c r="Q213" i="8"/>
  <c r="R213" i="8"/>
  <c r="L214" i="8"/>
  <c r="M214" i="8"/>
  <c r="O214" i="8"/>
  <c r="S214" i="8" s="1"/>
  <c r="P214" i="8"/>
  <c r="T214" i="8" s="1"/>
  <c r="Q214" i="8"/>
  <c r="R214" i="8"/>
  <c r="L215" i="8"/>
  <c r="M215" i="8"/>
  <c r="O215" i="8"/>
  <c r="S215" i="8" s="1"/>
  <c r="P215" i="8"/>
  <c r="T215" i="8" s="1"/>
  <c r="Q215" i="8"/>
  <c r="R215" i="8"/>
  <c r="L216" i="8"/>
  <c r="M216" i="8"/>
  <c r="O216" i="8"/>
  <c r="S216" i="8" s="1"/>
  <c r="P216" i="8"/>
  <c r="T216" i="8" s="1"/>
  <c r="Q216" i="8"/>
  <c r="R216" i="8"/>
  <c r="L217" i="8"/>
  <c r="M217" i="8"/>
  <c r="O217" i="8"/>
  <c r="S217" i="8" s="1"/>
  <c r="P217" i="8"/>
  <c r="T217" i="8" s="1"/>
  <c r="Q217" i="8"/>
  <c r="R217" i="8"/>
  <c r="L218" i="8"/>
  <c r="M218" i="8"/>
  <c r="O218" i="8"/>
  <c r="S218" i="8" s="1"/>
  <c r="P218" i="8"/>
  <c r="T218" i="8" s="1"/>
  <c r="Q218" i="8"/>
  <c r="R218" i="8"/>
  <c r="L219" i="8"/>
  <c r="M219" i="8"/>
  <c r="O219" i="8"/>
  <c r="S219" i="8" s="1"/>
  <c r="P219" i="8"/>
  <c r="T219" i="8" s="1"/>
  <c r="Q219" i="8"/>
  <c r="R219" i="8"/>
  <c r="L220" i="8"/>
  <c r="M220" i="8"/>
  <c r="O220" i="8"/>
  <c r="S220" i="8" s="1"/>
  <c r="P220" i="8"/>
  <c r="T220" i="8" s="1"/>
  <c r="Q220" i="8"/>
  <c r="R220" i="8"/>
  <c r="L221" i="8"/>
  <c r="M221" i="8"/>
  <c r="O221" i="8"/>
  <c r="S221" i="8" s="1"/>
  <c r="P221" i="8"/>
  <c r="T221" i="8" s="1"/>
  <c r="Q221" i="8"/>
  <c r="R221" i="8"/>
  <c r="L222" i="8"/>
  <c r="M222" i="8"/>
  <c r="O222" i="8"/>
  <c r="S222" i="8" s="1"/>
  <c r="P222" i="8"/>
  <c r="T222" i="8" s="1"/>
  <c r="Q222" i="8"/>
  <c r="R222" i="8"/>
  <c r="L223" i="8"/>
  <c r="M223" i="8"/>
  <c r="O223" i="8"/>
  <c r="S223" i="8" s="1"/>
  <c r="P223" i="8"/>
  <c r="T223" i="8" s="1"/>
  <c r="Q223" i="8"/>
  <c r="R223" i="8"/>
  <c r="L224" i="8"/>
  <c r="M224" i="8"/>
  <c r="O224" i="8"/>
  <c r="S224" i="8" s="1"/>
  <c r="P224" i="8"/>
  <c r="T224" i="8" s="1"/>
  <c r="Q224" i="8"/>
  <c r="R224" i="8"/>
  <c r="L225" i="8"/>
  <c r="M225" i="8"/>
  <c r="O225" i="8"/>
  <c r="S225" i="8" s="1"/>
  <c r="P225" i="8"/>
  <c r="T225" i="8" s="1"/>
  <c r="Q225" i="8"/>
  <c r="R225" i="8"/>
  <c r="L226" i="8"/>
  <c r="M226" i="8"/>
  <c r="O226" i="8"/>
  <c r="S226" i="8" s="1"/>
  <c r="P226" i="8"/>
  <c r="T226" i="8" s="1"/>
  <c r="Q226" i="8"/>
  <c r="R226" i="8"/>
  <c r="L227" i="8"/>
  <c r="M227" i="8"/>
  <c r="O227" i="8"/>
  <c r="S227" i="8" s="1"/>
  <c r="P227" i="8"/>
  <c r="T227" i="8" s="1"/>
  <c r="Q227" i="8"/>
  <c r="R227" i="8"/>
  <c r="L228" i="8"/>
  <c r="M228" i="8"/>
  <c r="O228" i="8"/>
  <c r="S228" i="8" s="1"/>
  <c r="P228" i="8"/>
  <c r="T228" i="8" s="1"/>
  <c r="Q228" i="8"/>
  <c r="R228" i="8"/>
  <c r="L229" i="8"/>
  <c r="M229" i="8"/>
  <c r="O229" i="8"/>
  <c r="S229" i="8" s="1"/>
  <c r="P229" i="8"/>
  <c r="T229" i="8" s="1"/>
  <c r="Q229" i="8"/>
  <c r="R229" i="8"/>
  <c r="L230" i="8"/>
  <c r="M230" i="8"/>
  <c r="O230" i="8"/>
  <c r="S230" i="8" s="1"/>
  <c r="P230" i="8"/>
  <c r="T230" i="8" s="1"/>
  <c r="Q230" i="8"/>
  <c r="R230" i="8"/>
  <c r="L231" i="8"/>
  <c r="M231" i="8"/>
  <c r="O231" i="8"/>
  <c r="S231" i="8" s="1"/>
  <c r="P231" i="8"/>
  <c r="T231" i="8" s="1"/>
  <c r="Q231" i="8"/>
  <c r="R231" i="8"/>
  <c r="L232" i="8"/>
  <c r="M232" i="8"/>
  <c r="O232" i="8"/>
  <c r="S232" i="8" s="1"/>
  <c r="P232" i="8"/>
  <c r="T232" i="8" s="1"/>
  <c r="Q232" i="8"/>
  <c r="R232" i="8"/>
  <c r="L233" i="8"/>
  <c r="M233" i="8"/>
  <c r="O233" i="8"/>
  <c r="S233" i="8" s="1"/>
  <c r="P233" i="8"/>
  <c r="T233" i="8" s="1"/>
  <c r="Q233" i="8"/>
  <c r="R233" i="8"/>
  <c r="L234" i="8"/>
  <c r="M234" i="8"/>
  <c r="O234" i="8"/>
  <c r="S234" i="8" s="1"/>
  <c r="P234" i="8"/>
  <c r="T234" i="8" s="1"/>
  <c r="Q234" i="8"/>
  <c r="R234" i="8"/>
  <c r="L235" i="8"/>
  <c r="M235" i="8"/>
  <c r="O235" i="8"/>
  <c r="S235" i="8" s="1"/>
  <c r="P235" i="8"/>
  <c r="T235" i="8" s="1"/>
  <c r="Q235" i="8"/>
  <c r="R235" i="8"/>
  <c r="L236" i="8"/>
  <c r="M236" i="8"/>
  <c r="O236" i="8"/>
  <c r="S236" i="8" s="1"/>
  <c r="P236" i="8"/>
  <c r="T236" i="8" s="1"/>
  <c r="Q236" i="8"/>
  <c r="R236" i="8"/>
  <c r="L237" i="8"/>
  <c r="M237" i="8"/>
  <c r="O237" i="8"/>
  <c r="S237" i="8" s="1"/>
  <c r="P237" i="8"/>
  <c r="T237" i="8" s="1"/>
  <c r="Q237" i="8"/>
  <c r="R237" i="8"/>
  <c r="L238" i="8"/>
  <c r="M238" i="8"/>
  <c r="O238" i="8"/>
  <c r="S238" i="8" s="1"/>
  <c r="P238" i="8"/>
  <c r="T238" i="8" s="1"/>
  <c r="Q238" i="8"/>
  <c r="R238" i="8"/>
  <c r="L239" i="8"/>
  <c r="M239" i="8"/>
  <c r="O239" i="8"/>
  <c r="S239" i="8" s="1"/>
  <c r="P239" i="8"/>
  <c r="T239" i="8" s="1"/>
  <c r="Q239" i="8"/>
  <c r="R239" i="8"/>
  <c r="L240" i="8"/>
  <c r="M240" i="8"/>
  <c r="O240" i="8"/>
  <c r="S240" i="8" s="1"/>
  <c r="P240" i="8"/>
  <c r="T240" i="8" s="1"/>
  <c r="Q240" i="8"/>
  <c r="R240" i="8"/>
  <c r="L241" i="8"/>
  <c r="M241" i="8"/>
  <c r="O241" i="8"/>
  <c r="S241" i="8" s="1"/>
  <c r="P241" i="8"/>
  <c r="T241" i="8" s="1"/>
  <c r="Q241" i="8"/>
  <c r="R241" i="8"/>
  <c r="L242" i="8"/>
  <c r="M242" i="8"/>
  <c r="O242" i="8"/>
  <c r="S242" i="8" s="1"/>
  <c r="P242" i="8"/>
  <c r="T242" i="8" s="1"/>
  <c r="Q242" i="8"/>
  <c r="R242" i="8"/>
  <c r="L243" i="8"/>
  <c r="M243" i="8"/>
  <c r="O243" i="8"/>
  <c r="S243" i="8" s="1"/>
  <c r="P243" i="8"/>
  <c r="T243" i="8" s="1"/>
  <c r="Q243" i="8"/>
  <c r="R243" i="8"/>
  <c r="L244" i="8"/>
  <c r="M244" i="8"/>
  <c r="O244" i="8"/>
  <c r="S244" i="8" s="1"/>
  <c r="P244" i="8"/>
  <c r="T244" i="8" s="1"/>
  <c r="Q244" i="8"/>
  <c r="R244" i="8"/>
  <c r="L245" i="8"/>
  <c r="M245" i="8"/>
  <c r="O245" i="8"/>
  <c r="P245" i="8"/>
  <c r="T245" i="8" s="1"/>
  <c r="Q245" i="8"/>
  <c r="R245" i="8"/>
  <c r="S245" i="8"/>
  <c r="L246" i="8"/>
  <c r="M246" i="8"/>
  <c r="O246" i="8"/>
  <c r="S246" i="8" s="1"/>
  <c r="P246" i="8"/>
  <c r="T246" i="8" s="1"/>
  <c r="Q246" i="8"/>
  <c r="R246" i="8"/>
  <c r="L247" i="8"/>
  <c r="M247" i="8"/>
  <c r="O247" i="8"/>
  <c r="S247" i="8" s="1"/>
  <c r="P247" i="8"/>
  <c r="T247" i="8" s="1"/>
  <c r="Q247" i="8"/>
  <c r="R247" i="8"/>
  <c r="L248" i="8"/>
  <c r="M248" i="8"/>
  <c r="O248" i="8"/>
  <c r="S248" i="8" s="1"/>
  <c r="P248" i="8"/>
  <c r="T248" i="8" s="1"/>
  <c r="Q248" i="8"/>
  <c r="R248" i="8"/>
  <c r="L249" i="8"/>
  <c r="M249" i="8"/>
  <c r="O249" i="8"/>
  <c r="S249" i="8" s="1"/>
  <c r="P249" i="8"/>
  <c r="T249" i="8" s="1"/>
  <c r="Q249" i="8"/>
  <c r="R249" i="8"/>
  <c r="L250" i="8"/>
  <c r="M250" i="8"/>
  <c r="O250" i="8"/>
  <c r="S250" i="8" s="1"/>
  <c r="P250" i="8"/>
  <c r="T250" i="8" s="1"/>
  <c r="Q250" i="8"/>
  <c r="R250" i="8"/>
  <c r="L251" i="8"/>
  <c r="M251" i="8"/>
  <c r="O251" i="8"/>
  <c r="S251" i="8" s="1"/>
  <c r="P251" i="8"/>
  <c r="T251" i="8" s="1"/>
  <c r="Q251" i="8"/>
  <c r="R251" i="8"/>
  <c r="L252" i="8"/>
  <c r="M252" i="8"/>
  <c r="O252" i="8"/>
  <c r="S252" i="8" s="1"/>
  <c r="P252" i="8"/>
  <c r="T252" i="8" s="1"/>
  <c r="Q252" i="8"/>
  <c r="R252" i="8"/>
  <c r="L253" i="8"/>
  <c r="M253" i="8"/>
  <c r="O253" i="8"/>
  <c r="S253" i="8" s="1"/>
  <c r="P253" i="8"/>
  <c r="T253" i="8" s="1"/>
  <c r="Q253" i="8"/>
  <c r="R253" i="8"/>
  <c r="L254" i="8"/>
  <c r="M254" i="8"/>
  <c r="O254" i="8"/>
  <c r="S254" i="8" s="1"/>
  <c r="P254" i="8"/>
  <c r="T254" i="8" s="1"/>
  <c r="Q254" i="8"/>
  <c r="R254" i="8"/>
  <c r="L255" i="8"/>
  <c r="M255" i="8"/>
  <c r="O255" i="8"/>
  <c r="S255" i="8" s="1"/>
  <c r="P255" i="8"/>
  <c r="T255" i="8" s="1"/>
  <c r="Q255" i="8"/>
  <c r="R255" i="8"/>
  <c r="L256" i="8"/>
  <c r="M256" i="8"/>
  <c r="O256" i="8"/>
  <c r="S256" i="8" s="1"/>
  <c r="P256" i="8"/>
  <c r="T256" i="8" s="1"/>
  <c r="Q256" i="8"/>
  <c r="R256" i="8"/>
  <c r="L257" i="8"/>
  <c r="M257" i="8"/>
  <c r="O257" i="8"/>
  <c r="S257" i="8" s="1"/>
  <c r="P257" i="8"/>
  <c r="T257" i="8" s="1"/>
  <c r="Q257" i="8"/>
  <c r="R257" i="8"/>
  <c r="L258" i="8"/>
  <c r="M258" i="8"/>
  <c r="O258" i="8"/>
  <c r="S258" i="8" s="1"/>
  <c r="P258" i="8"/>
  <c r="T258" i="8" s="1"/>
  <c r="Q258" i="8"/>
  <c r="R258" i="8"/>
  <c r="L259" i="8"/>
  <c r="M259" i="8"/>
  <c r="O259" i="8"/>
  <c r="S259" i="8" s="1"/>
  <c r="P259" i="8"/>
  <c r="T259" i="8" s="1"/>
  <c r="Q259" i="8"/>
  <c r="R259" i="8"/>
  <c r="L260" i="8"/>
  <c r="M260" i="8"/>
  <c r="O260" i="8"/>
  <c r="S260" i="8" s="1"/>
  <c r="P260" i="8"/>
  <c r="T260" i="8" s="1"/>
  <c r="Q260" i="8"/>
  <c r="R260" i="8"/>
  <c r="L261" i="8"/>
  <c r="M261" i="8"/>
  <c r="O261" i="8"/>
  <c r="S261" i="8" s="1"/>
  <c r="P261" i="8"/>
  <c r="Q261" i="8"/>
  <c r="R261" i="8"/>
  <c r="T261" i="8"/>
  <c r="L262" i="8"/>
  <c r="M262" i="8"/>
  <c r="O262" i="8"/>
  <c r="S262" i="8" s="1"/>
  <c r="P262" i="8"/>
  <c r="T262" i="8" s="1"/>
  <c r="Q262" i="8"/>
  <c r="R262" i="8"/>
  <c r="L263" i="8"/>
  <c r="M263" i="8"/>
  <c r="O263" i="8"/>
  <c r="S263" i="8" s="1"/>
  <c r="P263" i="8"/>
  <c r="T263" i="8" s="1"/>
  <c r="Q263" i="8"/>
  <c r="R263" i="8"/>
  <c r="L264" i="8"/>
  <c r="M264" i="8"/>
  <c r="O264" i="8"/>
  <c r="S264" i="8" s="1"/>
  <c r="P264" i="8"/>
  <c r="T264" i="8" s="1"/>
  <c r="Q264" i="8"/>
  <c r="R264" i="8"/>
  <c r="L265" i="8"/>
  <c r="M265" i="8"/>
  <c r="O265" i="8"/>
  <c r="S265" i="8" s="1"/>
  <c r="P265" i="8"/>
  <c r="Q265" i="8"/>
  <c r="R265" i="8"/>
  <c r="T265" i="8"/>
  <c r="L266" i="8"/>
  <c r="M266" i="8"/>
  <c r="O266" i="8"/>
  <c r="S266" i="8" s="1"/>
  <c r="P266" i="8"/>
  <c r="T266" i="8" s="1"/>
  <c r="Q266" i="8"/>
  <c r="R266" i="8"/>
  <c r="L267" i="8"/>
  <c r="M267" i="8"/>
  <c r="O267" i="8"/>
  <c r="S267" i="8" s="1"/>
  <c r="P267" i="8"/>
  <c r="T267" i="8" s="1"/>
  <c r="Q267" i="8"/>
  <c r="R267" i="8"/>
  <c r="L268" i="8"/>
  <c r="M268" i="8"/>
  <c r="O268" i="8"/>
  <c r="S268" i="8" s="1"/>
  <c r="P268" i="8"/>
  <c r="T268" i="8" s="1"/>
  <c r="Q268" i="8"/>
  <c r="R268" i="8"/>
  <c r="L269" i="8"/>
  <c r="M269" i="8"/>
  <c r="O269" i="8"/>
  <c r="S269" i="8" s="1"/>
  <c r="P269" i="8"/>
  <c r="Q269" i="8"/>
  <c r="R269" i="8"/>
  <c r="T269" i="8"/>
  <c r="L270" i="8"/>
  <c r="M270" i="8"/>
  <c r="O270" i="8"/>
  <c r="S270" i="8" s="1"/>
  <c r="P270" i="8"/>
  <c r="T270" i="8" s="1"/>
  <c r="Q270" i="8"/>
  <c r="R270" i="8"/>
  <c r="L271" i="8"/>
  <c r="M271" i="8"/>
  <c r="O271" i="8"/>
  <c r="S271" i="8" s="1"/>
  <c r="P271" i="8"/>
  <c r="T271" i="8" s="1"/>
  <c r="Q271" i="8"/>
  <c r="R271" i="8"/>
  <c r="L272" i="8"/>
  <c r="M272" i="8"/>
  <c r="O272" i="8"/>
  <c r="S272" i="8" s="1"/>
  <c r="P272" i="8"/>
  <c r="T272" i="8" s="1"/>
  <c r="Q272" i="8"/>
  <c r="R272" i="8"/>
  <c r="L273" i="8"/>
  <c r="M273" i="8"/>
  <c r="O273" i="8"/>
  <c r="S273" i="8" s="1"/>
  <c r="P273" i="8"/>
  <c r="Q273" i="8"/>
  <c r="R273" i="8"/>
  <c r="T273" i="8"/>
  <c r="L274" i="8"/>
  <c r="M274" i="8"/>
  <c r="O274" i="8"/>
  <c r="S274" i="8" s="1"/>
  <c r="P274" i="8"/>
  <c r="T274" i="8" s="1"/>
  <c r="Q274" i="8"/>
  <c r="R274" i="8"/>
  <c r="L275" i="8"/>
  <c r="M275" i="8"/>
  <c r="O275" i="8"/>
  <c r="S275" i="8" s="1"/>
  <c r="P275" i="8"/>
  <c r="T275" i="8" s="1"/>
  <c r="Q275" i="8"/>
  <c r="R275" i="8"/>
  <c r="L276" i="8"/>
  <c r="M276" i="8"/>
  <c r="O276" i="8"/>
  <c r="S276" i="8" s="1"/>
  <c r="P276" i="8"/>
  <c r="T276" i="8" s="1"/>
  <c r="Q276" i="8"/>
  <c r="R276" i="8"/>
  <c r="L277" i="8"/>
  <c r="M277" i="8"/>
  <c r="O277" i="8"/>
  <c r="S277" i="8" s="1"/>
  <c r="P277" i="8"/>
  <c r="Q277" i="8"/>
  <c r="R277" i="8"/>
  <c r="T277" i="8"/>
  <c r="L278" i="8"/>
  <c r="M278" i="8"/>
  <c r="O278" i="8"/>
  <c r="S278" i="8" s="1"/>
  <c r="P278" i="8"/>
  <c r="T278" i="8" s="1"/>
  <c r="Q278" i="8"/>
  <c r="R278" i="8"/>
  <c r="L279" i="8"/>
  <c r="M279" i="8"/>
  <c r="O279" i="8"/>
  <c r="S279" i="8" s="1"/>
  <c r="P279" i="8"/>
  <c r="T279" i="8" s="1"/>
  <c r="Q279" i="8"/>
  <c r="R279" i="8"/>
  <c r="L280" i="8"/>
  <c r="M280" i="8"/>
  <c r="O280" i="8"/>
  <c r="S280" i="8" s="1"/>
  <c r="P280" i="8"/>
  <c r="T280" i="8" s="1"/>
  <c r="Q280" i="8"/>
  <c r="R280" i="8"/>
  <c r="L281" i="8"/>
  <c r="M281" i="8"/>
  <c r="O281" i="8"/>
  <c r="S281" i="8" s="1"/>
  <c r="P281" i="8"/>
  <c r="Q281" i="8"/>
  <c r="R281" i="8"/>
  <c r="T281" i="8"/>
  <c r="L282" i="8"/>
  <c r="M282" i="8"/>
  <c r="O282" i="8"/>
  <c r="S282" i="8" s="1"/>
  <c r="P282" i="8"/>
  <c r="T282" i="8" s="1"/>
  <c r="Q282" i="8"/>
  <c r="R282" i="8"/>
  <c r="L283" i="8"/>
  <c r="M283" i="8"/>
  <c r="O283" i="8"/>
  <c r="S283" i="8" s="1"/>
  <c r="P283" i="8"/>
  <c r="T283" i="8" s="1"/>
  <c r="Q283" i="8"/>
  <c r="R283" i="8"/>
  <c r="L284" i="8"/>
  <c r="M284" i="8"/>
  <c r="O284" i="8"/>
  <c r="S284" i="8" s="1"/>
  <c r="P284" i="8"/>
  <c r="T284" i="8" s="1"/>
  <c r="Q284" i="8"/>
  <c r="R284" i="8"/>
  <c r="L285" i="8"/>
  <c r="M285" i="8"/>
  <c r="O285" i="8"/>
  <c r="S285" i="8" s="1"/>
  <c r="P285" i="8"/>
  <c r="Q285" i="8"/>
  <c r="R285" i="8"/>
  <c r="T285" i="8"/>
  <c r="L286" i="8"/>
  <c r="M286" i="8"/>
  <c r="O286" i="8"/>
  <c r="S286" i="8" s="1"/>
  <c r="P286" i="8"/>
  <c r="T286" i="8" s="1"/>
  <c r="Q286" i="8"/>
  <c r="R286" i="8"/>
  <c r="L287" i="8"/>
  <c r="M287" i="8"/>
  <c r="O287" i="8"/>
  <c r="S287" i="8" s="1"/>
  <c r="P287" i="8"/>
  <c r="T287" i="8" s="1"/>
  <c r="Q287" i="8"/>
  <c r="R287" i="8"/>
  <c r="L288" i="8"/>
  <c r="M288" i="8"/>
  <c r="O288" i="8"/>
  <c r="S288" i="8" s="1"/>
  <c r="P288" i="8"/>
  <c r="T288" i="8" s="1"/>
  <c r="Q288" i="8"/>
  <c r="R288" i="8"/>
  <c r="L289" i="8"/>
  <c r="M289" i="8"/>
  <c r="O289" i="8"/>
  <c r="S289" i="8" s="1"/>
  <c r="P289" i="8"/>
  <c r="Q289" i="8"/>
  <c r="R289" i="8"/>
  <c r="T289" i="8"/>
  <c r="L290" i="8"/>
  <c r="M290" i="8"/>
  <c r="O290" i="8"/>
  <c r="S290" i="8" s="1"/>
  <c r="P290" i="8"/>
  <c r="T290" i="8" s="1"/>
  <c r="Q290" i="8"/>
  <c r="R290" i="8"/>
  <c r="L291" i="8"/>
  <c r="M291" i="8"/>
  <c r="O291" i="8"/>
  <c r="S291" i="8" s="1"/>
  <c r="P291" i="8"/>
  <c r="T291" i="8" s="1"/>
  <c r="Q291" i="8"/>
  <c r="R291" i="8"/>
  <c r="L292" i="8"/>
  <c r="M292" i="8"/>
  <c r="O292" i="8"/>
  <c r="S292" i="8" s="1"/>
  <c r="P292" i="8"/>
  <c r="T292" i="8" s="1"/>
  <c r="Q292" i="8"/>
  <c r="R292" i="8"/>
  <c r="L293" i="8"/>
  <c r="M293" i="8"/>
  <c r="O293" i="8"/>
  <c r="S293" i="8" s="1"/>
  <c r="P293" i="8"/>
  <c r="Q293" i="8"/>
  <c r="R293" i="8"/>
  <c r="T293" i="8"/>
  <c r="L294" i="8"/>
  <c r="M294" i="8"/>
  <c r="O294" i="8"/>
  <c r="S294" i="8" s="1"/>
  <c r="P294" i="8"/>
  <c r="T294" i="8" s="1"/>
  <c r="Q294" i="8"/>
  <c r="R294" i="8"/>
  <c r="L295" i="8"/>
  <c r="M295" i="8"/>
  <c r="O295" i="8"/>
  <c r="S295" i="8" s="1"/>
  <c r="P295" i="8"/>
  <c r="T295" i="8" s="1"/>
  <c r="Q295" i="8"/>
  <c r="R295" i="8"/>
  <c r="L296" i="8"/>
  <c r="M296" i="8"/>
  <c r="O296" i="8"/>
  <c r="S296" i="8" s="1"/>
  <c r="P296" i="8"/>
  <c r="T296" i="8" s="1"/>
  <c r="Q296" i="8"/>
  <c r="R296" i="8"/>
  <c r="L297" i="8"/>
  <c r="M297" i="8"/>
  <c r="O297" i="8"/>
  <c r="S297" i="8" s="1"/>
  <c r="P297" i="8"/>
  <c r="Q297" i="8"/>
  <c r="R297" i="8"/>
  <c r="T297" i="8"/>
  <c r="L298" i="8"/>
  <c r="M298" i="8"/>
  <c r="O298" i="8"/>
  <c r="S298" i="8" s="1"/>
  <c r="P298" i="8"/>
  <c r="T298" i="8" s="1"/>
  <c r="Q298" i="8"/>
  <c r="R298" i="8"/>
  <c r="L299" i="8"/>
  <c r="M299" i="8"/>
  <c r="O299" i="8"/>
  <c r="S299" i="8" s="1"/>
  <c r="P299" i="8"/>
  <c r="T299" i="8" s="1"/>
  <c r="Q299" i="8"/>
  <c r="R299" i="8"/>
  <c r="L300" i="8"/>
  <c r="M300" i="8"/>
  <c r="O300" i="8"/>
  <c r="S300" i="8" s="1"/>
  <c r="P300" i="8"/>
  <c r="T300" i="8" s="1"/>
  <c r="Q300" i="8"/>
  <c r="R300" i="8"/>
  <c r="L301" i="8"/>
  <c r="M301" i="8"/>
  <c r="O301" i="8"/>
  <c r="S301" i="8" s="1"/>
  <c r="P301" i="8"/>
  <c r="Q301" i="8"/>
  <c r="R301" i="8"/>
  <c r="T301" i="8"/>
  <c r="L302" i="8"/>
  <c r="M302" i="8"/>
  <c r="O302" i="8"/>
  <c r="S302" i="8" s="1"/>
  <c r="P302" i="8"/>
  <c r="T302" i="8" s="1"/>
  <c r="Q302" i="8"/>
  <c r="R302" i="8"/>
  <c r="L303" i="8"/>
  <c r="M303" i="8"/>
  <c r="O303" i="8"/>
  <c r="S303" i="8" s="1"/>
  <c r="P303" i="8"/>
  <c r="T303" i="8" s="1"/>
  <c r="Q303" i="8"/>
  <c r="R303" i="8"/>
  <c r="L304" i="8"/>
  <c r="M304" i="8"/>
  <c r="O304" i="8"/>
  <c r="S304" i="8" s="1"/>
  <c r="P304" i="8"/>
  <c r="T304" i="8" s="1"/>
  <c r="Q304" i="8"/>
  <c r="R304" i="8"/>
  <c r="L305" i="8"/>
  <c r="M305" i="8"/>
  <c r="O305" i="8"/>
  <c r="S305" i="8" s="1"/>
  <c r="P305" i="8"/>
  <c r="Q305" i="8"/>
  <c r="R305" i="8"/>
  <c r="T305" i="8"/>
  <c r="L306" i="8"/>
  <c r="M306" i="8"/>
  <c r="O306" i="8"/>
  <c r="S306" i="8" s="1"/>
  <c r="P306" i="8"/>
  <c r="T306" i="8" s="1"/>
  <c r="Q306" i="8"/>
  <c r="R306" i="8"/>
  <c r="L307" i="8"/>
  <c r="M307" i="8"/>
  <c r="O307" i="8"/>
  <c r="S307" i="8" s="1"/>
  <c r="P307" i="8"/>
  <c r="T307" i="8" s="1"/>
  <c r="Q307" i="8"/>
  <c r="R307" i="8"/>
  <c r="L308" i="8"/>
  <c r="M308" i="8"/>
  <c r="O308" i="8"/>
  <c r="S308" i="8" s="1"/>
  <c r="P308" i="8"/>
  <c r="T308" i="8" s="1"/>
  <c r="Q308" i="8"/>
  <c r="R308" i="8"/>
  <c r="L309" i="8"/>
  <c r="M309" i="8"/>
  <c r="O309" i="8"/>
  <c r="S309" i="8" s="1"/>
  <c r="P309" i="8"/>
  <c r="Q309" i="8"/>
  <c r="R309" i="8"/>
  <c r="T309" i="8"/>
  <c r="L310" i="8"/>
  <c r="M310" i="8"/>
  <c r="O310" i="8"/>
  <c r="S310" i="8" s="1"/>
  <c r="P310" i="8"/>
  <c r="T310" i="8" s="1"/>
  <c r="Q310" i="8"/>
  <c r="R310" i="8"/>
  <c r="L311" i="8"/>
  <c r="M311" i="8"/>
  <c r="O311" i="8"/>
  <c r="S311" i="8" s="1"/>
  <c r="P311" i="8"/>
  <c r="T311" i="8" s="1"/>
  <c r="Q311" i="8"/>
  <c r="R311" i="8"/>
  <c r="L312" i="8"/>
  <c r="M312" i="8"/>
  <c r="O312" i="8"/>
  <c r="S312" i="8" s="1"/>
  <c r="P312" i="8"/>
  <c r="T312" i="8" s="1"/>
  <c r="Q312" i="8"/>
  <c r="R312" i="8"/>
  <c r="L313" i="8"/>
  <c r="M313" i="8"/>
  <c r="O313" i="8"/>
  <c r="S313" i="8" s="1"/>
  <c r="P313" i="8"/>
  <c r="Q313" i="8"/>
  <c r="R313" i="8"/>
  <c r="T313" i="8"/>
  <c r="D255" i="8"/>
  <c r="E255" i="8"/>
  <c r="F255" i="8"/>
  <c r="G255" i="8"/>
  <c r="H255" i="8"/>
  <c r="I255" i="8"/>
  <c r="D256" i="8"/>
  <c r="E256" i="8"/>
  <c r="F256" i="8"/>
  <c r="G256" i="8"/>
  <c r="H256" i="8"/>
  <c r="I256" i="8"/>
  <c r="D257" i="8"/>
  <c r="E257" i="8"/>
  <c r="F257" i="8"/>
  <c r="G257" i="8"/>
  <c r="H257" i="8"/>
  <c r="I257" i="8"/>
  <c r="D258" i="8"/>
  <c r="E258" i="8"/>
  <c r="F258" i="8"/>
  <c r="G258" i="8"/>
  <c r="H258" i="8"/>
  <c r="I258" i="8"/>
  <c r="D259" i="8"/>
  <c r="E259" i="8"/>
  <c r="F259" i="8"/>
  <c r="G259" i="8"/>
  <c r="H259" i="8"/>
  <c r="I259" i="8"/>
  <c r="D260" i="8"/>
  <c r="E260" i="8"/>
  <c r="F260" i="8"/>
  <c r="G260" i="8"/>
  <c r="H260" i="8"/>
  <c r="I260" i="8"/>
  <c r="D261" i="8"/>
  <c r="E261" i="8"/>
  <c r="F261" i="8"/>
  <c r="G261" i="8"/>
  <c r="H261" i="8"/>
  <c r="I261" i="8"/>
  <c r="D262" i="8"/>
  <c r="E262" i="8"/>
  <c r="F262" i="8"/>
  <c r="G262" i="8"/>
  <c r="H262" i="8"/>
  <c r="I262" i="8"/>
  <c r="D263" i="8"/>
  <c r="E263" i="8"/>
  <c r="F263" i="8"/>
  <c r="G263" i="8"/>
  <c r="H263" i="8"/>
  <c r="I263" i="8"/>
  <c r="D264" i="8"/>
  <c r="E264" i="8"/>
  <c r="F264" i="8"/>
  <c r="G264" i="8"/>
  <c r="H264" i="8"/>
  <c r="I264" i="8"/>
  <c r="D265" i="8"/>
  <c r="E265" i="8"/>
  <c r="F265" i="8"/>
  <c r="G265" i="8"/>
  <c r="H265" i="8"/>
  <c r="I265" i="8"/>
  <c r="D266" i="8"/>
  <c r="E266" i="8"/>
  <c r="F266" i="8"/>
  <c r="G266" i="8"/>
  <c r="H266" i="8"/>
  <c r="I266" i="8"/>
  <c r="D267" i="8"/>
  <c r="E267" i="8"/>
  <c r="F267" i="8"/>
  <c r="G267" i="8"/>
  <c r="H267" i="8"/>
  <c r="I267" i="8"/>
  <c r="D268" i="8"/>
  <c r="E268" i="8"/>
  <c r="F268" i="8"/>
  <c r="G268" i="8"/>
  <c r="H268" i="8"/>
  <c r="I268" i="8"/>
  <c r="D269" i="8"/>
  <c r="E269" i="8"/>
  <c r="F269" i="8"/>
  <c r="G269" i="8"/>
  <c r="H269" i="8"/>
  <c r="I269" i="8"/>
  <c r="D270" i="8"/>
  <c r="E270" i="8"/>
  <c r="F270" i="8"/>
  <c r="G270" i="8"/>
  <c r="H270" i="8"/>
  <c r="I270" i="8"/>
  <c r="D271" i="8"/>
  <c r="E271" i="8"/>
  <c r="F271" i="8"/>
  <c r="G271" i="8"/>
  <c r="H271" i="8"/>
  <c r="I271" i="8"/>
  <c r="D272" i="8"/>
  <c r="E272" i="8"/>
  <c r="F272" i="8"/>
  <c r="G272" i="8"/>
  <c r="H272" i="8"/>
  <c r="I272" i="8"/>
  <c r="D273" i="8"/>
  <c r="E273" i="8"/>
  <c r="F273" i="8"/>
  <c r="G273" i="8"/>
  <c r="H273" i="8"/>
  <c r="I273" i="8"/>
  <c r="D274" i="8"/>
  <c r="E274" i="8"/>
  <c r="F274" i="8"/>
  <c r="G274" i="8"/>
  <c r="H274" i="8"/>
  <c r="I274" i="8"/>
  <c r="D275" i="8"/>
  <c r="E275" i="8"/>
  <c r="F275" i="8"/>
  <c r="G275" i="8"/>
  <c r="H275" i="8"/>
  <c r="I275" i="8"/>
  <c r="D276" i="8"/>
  <c r="E276" i="8"/>
  <c r="F276" i="8"/>
  <c r="G276" i="8"/>
  <c r="H276" i="8"/>
  <c r="I276" i="8"/>
  <c r="D277" i="8"/>
  <c r="E277" i="8"/>
  <c r="F277" i="8"/>
  <c r="G277" i="8"/>
  <c r="H277" i="8"/>
  <c r="I277" i="8"/>
  <c r="D278" i="8"/>
  <c r="E278" i="8"/>
  <c r="F278" i="8"/>
  <c r="G278" i="8"/>
  <c r="H278" i="8"/>
  <c r="I278" i="8"/>
  <c r="D279" i="8"/>
  <c r="E279" i="8"/>
  <c r="F279" i="8"/>
  <c r="G279" i="8"/>
  <c r="H279" i="8"/>
  <c r="I279" i="8"/>
  <c r="D280" i="8"/>
  <c r="E280" i="8"/>
  <c r="F280" i="8"/>
  <c r="G280" i="8"/>
  <c r="H280" i="8"/>
  <c r="I280" i="8"/>
  <c r="D281" i="8"/>
  <c r="E281" i="8"/>
  <c r="F281" i="8"/>
  <c r="G281" i="8"/>
  <c r="H281" i="8"/>
  <c r="I281" i="8"/>
  <c r="D282" i="8"/>
  <c r="E282" i="8"/>
  <c r="F282" i="8"/>
  <c r="G282" i="8"/>
  <c r="H282" i="8"/>
  <c r="I282" i="8"/>
  <c r="D283" i="8"/>
  <c r="E283" i="8"/>
  <c r="F283" i="8"/>
  <c r="G283" i="8"/>
  <c r="H283" i="8"/>
  <c r="I283" i="8"/>
  <c r="D284" i="8"/>
  <c r="E284" i="8"/>
  <c r="F284" i="8"/>
  <c r="G284" i="8"/>
  <c r="H284" i="8"/>
  <c r="I284" i="8"/>
  <c r="D285" i="8"/>
  <c r="E285" i="8"/>
  <c r="F285" i="8"/>
  <c r="G285" i="8"/>
  <c r="H285" i="8"/>
  <c r="I285" i="8"/>
  <c r="D286" i="8"/>
  <c r="E286" i="8"/>
  <c r="F286" i="8"/>
  <c r="G286" i="8"/>
  <c r="H286" i="8"/>
  <c r="I286" i="8"/>
  <c r="D287" i="8"/>
  <c r="E287" i="8"/>
  <c r="F287" i="8"/>
  <c r="G287" i="8"/>
  <c r="H287" i="8"/>
  <c r="I287" i="8"/>
  <c r="D288" i="8"/>
  <c r="E288" i="8"/>
  <c r="F288" i="8"/>
  <c r="G288" i="8"/>
  <c r="H288" i="8"/>
  <c r="I288" i="8"/>
  <c r="D289" i="8"/>
  <c r="E289" i="8"/>
  <c r="F289" i="8"/>
  <c r="G289" i="8"/>
  <c r="H289" i="8"/>
  <c r="I289" i="8"/>
  <c r="D290" i="8"/>
  <c r="E290" i="8"/>
  <c r="F290" i="8"/>
  <c r="G290" i="8"/>
  <c r="H290" i="8"/>
  <c r="I290" i="8"/>
  <c r="D291" i="8"/>
  <c r="E291" i="8"/>
  <c r="F291" i="8"/>
  <c r="G291" i="8"/>
  <c r="H291" i="8"/>
  <c r="I291" i="8"/>
  <c r="D292" i="8"/>
  <c r="E292" i="8"/>
  <c r="F292" i="8"/>
  <c r="G292" i="8"/>
  <c r="H292" i="8"/>
  <c r="I292" i="8"/>
  <c r="D293" i="8"/>
  <c r="E293" i="8"/>
  <c r="F293" i="8"/>
  <c r="G293" i="8"/>
  <c r="H293" i="8"/>
  <c r="I293" i="8"/>
  <c r="D294" i="8"/>
  <c r="E294" i="8"/>
  <c r="F294" i="8"/>
  <c r="G294" i="8"/>
  <c r="H294" i="8"/>
  <c r="I294" i="8"/>
  <c r="D295" i="8"/>
  <c r="E295" i="8"/>
  <c r="F295" i="8"/>
  <c r="G295" i="8"/>
  <c r="H295" i="8"/>
  <c r="I295" i="8"/>
  <c r="D296" i="8"/>
  <c r="E296" i="8"/>
  <c r="F296" i="8"/>
  <c r="G296" i="8"/>
  <c r="H296" i="8"/>
  <c r="I296" i="8"/>
  <c r="D297" i="8"/>
  <c r="E297" i="8"/>
  <c r="F297" i="8"/>
  <c r="G297" i="8"/>
  <c r="H297" i="8"/>
  <c r="I297" i="8"/>
  <c r="D298" i="8"/>
  <c r="E298" i="8"/>
  <c r="F298" i="8"/>
  <c r="G298" i="8"/>
  <c r="H298" i="8"/>
  <c r="I298" i="8"/>
  <c r="D299" i="8"/>
  <c r="E299" i="8"/>
  <c r="F299" i="8"/>
  <c r="G299" i="8"/>
  <c r="H299" i="8"/>
  <c r="I299" i="8"/>
  <c r="D300" i="8"/>
  <c r="E300" i="8"/>
  <c r="F300" i="8"/>
  <c r="G300" i="8"/>
  <c r="H300" i="8"/>
  <c r="I300" i="8"/>
  <c r="D301" i="8"/>
  <c r="E301" i="8"/>
  <c r="F301" i="8"/>
  <c r="G301" i="8"/>
  <c r="H301" i="8"/>
  <c r="I301" i="8"/>
  <c r="D302" i="8"/>
  <c r="E302" i="8"/>
  <c r="F302" i="8"/>
  <c r="G302" i="8"/>
  <c r="H302" i="8"/>
  <c r="I302" i="8"/>
  <c r="D303" i="8"/>
  <c r="E303" i="8"/>
  <c r="F303" i="8"/>
  <c r="G303" i="8"/>
  <c r="H303" i="8"/>
  <c r="I303" i="8"/>
  <c r="D304" i="8"/>
  <c r="E304" i="8"/>
  <c r="F304" i="8"/>
  <c r="G304" i="8"/>
  <c r="H304" i="8"/>
  <c r="I304" i="8"/>
  <c r="D305" i="8"/>
  <c r="E305" i="8"/>
  <c r="F305" i="8"/>
  <c r="G305" i="8"/>
  <c r="H305" i="8"/>
  <c r="I305" i="8"/>
  <c r="D306" i="8"/>
  <c r="E306" i="8"/>
  <c r="F306" i="8"/>
  <c r="G306" i="8"/>
  <c r="H306" i="8"/>
  <c r="I306" i="8"/>
  <c r="D307" i="8"/>
  <c r="E307" i="8"/>
  <c r="F307" i="8"/>
  <c r="G307" i="8"/>
  <c r="H307" i="8"/>
  <c r="I307" i="8"/>
  <c r="D308" i="8"/>
  <c r="E308" i="8"/>
  <c r="F308" i="8"/>
  <c r="G308" i="8"/>
  <c r="H308" i="8"/>
  <c r="I308" i="8"/>
  <c r="D309" i="8"/>
  <c r="E309" i="8"/>
  <c r="F309" i="8"/>
  <c r="G309" i="8"/>
  <c r="H309" i="8"/>
  <c r="I309" i="8"/>
  <c r="D310" i="8"/>
  <c r="E310" i="8"/>
  <c r="F310" i="8"/>
  <c r="G310" i="8"/>
  <c r="H310" i="8"/>
  <c r="I310" i="8"/>
  <c r="D311" i="8"/>
  <c r="E311" i="8"/>
  <c r="F311" i="8"/>
  <c r="G311" i="8"/>
  <c r="H311" i="8"/>
  <c r="I311" i="8"/>
  <c r="D312" i="8"/>
  <c r="E312" i="8"/>
  <c r="F312" i="8"/>
  <c r="G312" i="8"/>
  <c r="H312" i="8"/>
  <c r="I312" i="8"/>
  <c r="D313" i="8"/>
  <c r="E313" i="8"/>
  <c r="F313" i="8"/>
  <c r="G313" i="8"/>
  <c r="H313" i="8"/>
  <c r="I313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U187" i="2"/>
  <c r="V187" i="2"/>
  <c r="W187" i="2"/>
  <c r="X187" i="2"/>
  <c r="Y187" i="2"/>
  <c r="AB187" i="2" s="1"/>
  <c r="Z187" i="2"/>
  <c r="AC187" i="2" s="1"/>
  <c r="AA187" i="2"/>
  <c r="U188" i="2"/>
  <c r="V188" i="2"/>
  <c r="W188" i="2"/>
  <c r="X188" i="2"/>
  <c r="Y188" i="2"/>
  <c r="AB188" i="2" s="1"/>
  <c r="Z188" i="2"/>
  <c r="AA188" i="2"/>
  <c r="AC188" i="2"/>
  <c r="U189" i="2"/>
  <c r="V189" i="2"/>
  <c r="W189" i="2"/>
  <c r="X189" i="2"/>
  <c r="AA189" i="2" s="1"/>
  <c r="Y189" i="2"/>
  <c r="Z189" i="2"/>
  <c r="AB189" i="2"/>
  <c r="AC189" i="2"/>
  <c r="U190" i="2"/>
  <c r="V190" i="2"/>
  <c r="W190" i="2"/>
  <c r="X190" i="2"/>
  <c r="AA190" i="2" s="1"/>
  <c r="Y190" i="2"/>
  <c r="Z190" i="2"/>
  <c r="AB190" i="2"/>
  <c r="AC190" i="2"/>
  <c r="U191" i="2"/>
  <c r="V191" i="2"/>
  <c r="W191" i="2"/>
  <c r="X191" i="2"/>
  <c r="Y191" i="2"/>
  <c r="Z191" i="2"/>
  <c r="AC191" i="2" s="1"/>
  <c r="AA191" i="2"/>
  <c r="AB191" i="2"/>
  <c r="U192" i="2"/>
  <c r="V192" i="2"/>
  <c r="W192" i="2"/>
  <c r="X192" i="2"/>
  <c r="Y192" i="2"/>
  <c r="AB192" i="2" s="1"/>
  <c r="Z192" i="2"/>
  <c r="AA192" i="2"/>
  <c r="AC192" i="2"/>
  <c r="U193" i="2"/>
  <c r="AA193" i="2" s="1"/>
  <c r="V193" i="2"/>
  <c r="W193" i="2"/>
  <c r="X193" i="2"/>
  <c r="Y193" i="2"/>
  <c r="AB193" i="2" s="1"/>
  <c r="Z193" i="2"/>
  <c r="AC193" i="2"/>
  <c r="U194" i="2"/>
  <c r="V194" i="2"/>
  <c r="W194" i="2"/>
  <c r="X194" i="2"/>
  <c r="AA194" i="2" s="1"/>
  <c r="Y194" i="2"/>
  <c r="Z194" i="2"/>
  <c r="AB194" i="2"/>
  <c r="AC194" i="2"/>
  <c r="U195" i="2"/>
  <c r="V195" i="2"/>
  <c r="W195" i="2"/>
  <c r="X195" i="2"/>
  <c r="Y195" i="2"/>
  <c r="Z195" i="2"/>
  <c r="AC195" i="2" s="1"/>
  <c r="AA195" i="2"/>
  <c r="AB195" i="2"/>
  <c r="U196" i="2"/>
  <c r="V196" i="2"/>
  <c r="W196" i="2"/>
  <c r="X196" i="2"/>
  <c r="Y196" i="2"/>
  <c r="AB196" i="2" s="1"/>
  <c r="Z196" i="2"/>
  <c r="AA196" i="2"/>
  <c r="AC196" i="2"/>
  <c r="U197" i="2"/>
  <c r="AA197" i="2" s="1"/>
  <c r="V197" i="2"/>
  <c r="W197" i="2"/>
  <c r="X197" i="2"/>
  <c r="Y197" i="2"/>
  <c r="AB197" i="2" s="1"/>
  <c r="Z197" i="2"/>
  <c r="AC197" i="2"/>
  <c r="U198" i="2"/>
  <c r="V198" i="2"/>
  <c r="W198" i="2"/>
  <c r="X198" i="2"/>
  <c r="AA198" i="2" s="1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AB200" i="2" s="1"/>
  <c r="W200" i="2"/>
  <c r="X200" i="2"/>
  <c r="Y200" i="2"/>
  <c r="Z200" i="2"/>
  <c r="AA200" i="2"/>
  <c r="AC200" i="2"/>
  <c r="U201" i="2"/>
  <c r="AA201" i="2" s="1"/>
  <c r="V201" i="2"/>
  <c r="W201" i="2"/>
  <c r="X201" i="2"/>
  <c r="Y201" i="2"/>
  <c r="Z201" i="2"/>
  <c r="AC201" i="2" s="1"/>
  <c r="AB201" i="2"/>
  <c r="U202" i="2"/>
  <c r="V202" i="2"/>
  <c r="W202" i="2"/>
  <c r="X202" i="2"/>
  <c r="Y202" i="2"/>
  <c r="AB202" i="2" s="1"/>
  <c r="Z202" i="2"/>
  <c r="AA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X204" i="2"/>
  <c r="Y204" i="2"/>
  <c r="Z204" i="2"/>
  <c r="AA204" i="2"/>
  <c r="AC204" i="2"/>
  <c r="U205" i="2"/>
  <c r="AA205" i="2" s="1"/>
  <c r="V205" i="2"/>
  <c r="W205" i="2"/>
  <c r="X205" i="2"/>
  <c r="Y205" i="2"/>
  <c r="Z205" i="2"/>
  <c r="AC205" i="2" s="1"/>
  <c r="AB205" i="2"/>
  <c r="U206" i="2"/>
  <c r="V206" i="2"/>
  <c r="W206" i="2"/>
  <c r="X206" i="2"/>
  <c r="Y206" i="2"/>
  <c r="AB206" i="2" s="1"/>
  <c r="Z206" i="2"/>
  <c r="AA206" i="2"/>
  <c r="AC206" i="2"/>
  <c r="U207" i="2"/>
  <c r="V207" i="2"/>
  <c r="W207" i="2"/>
  <c r="AC207" i="2" s="1"/>
  <c r="X207" i="2"/>
  <c r="AA207" i="2" s="1"/>
  <c r="Y207" i="2"/>
  <c r="Z207" i="2"/>
  <c r="AB207" i="2"/>
  <c r="U208" i="2"/>
  <c r="V208" i="2"/>
  <c r="AB208" i="2" s="1"/>
  <c r="W208" i="2"/>
  <c r="X208" i="2"/>
  <c r="Y208" i="2"/>
  <c r="Z208" i="2"/>
  <c r="AA208" i="2"/>
  <c r="AC208" i="2"/>
  <c r="U209" i="2"/>
  <c r="AA209" i="2" s="1"/>
  <c r="V209" i="2"/>
  <c r="W209" i="2"/>
  <c r="X209" i="2"/>
  <c r="Y209" i="2"/>
  <c r="Z209" i="2"/>
  <c r="AC209" i="2" s="1"/>
  <c r="AB209" i="2"/>
  <c r="U210" i="2"/>
  <c r="AA210" i="2" s="1"/>
  <c r="V210" i="2"/>
  <c r="W210" i="2"/>
  <c r="X210" i="2"/>
  <c r="Y210" i="2"/>
  <c r="AB210" i="2" s="1"/>
  <c r="Z210" i="2"/>
  <c r="AC210" i="2"/>
  <c r="U211" i="2"/>
  <c r="V211" i="2"/>
  <c r="W211" i="2"/>
  <c r="AC211" i="2" s="1"/>
  <c r="X211" i="2"/>
  <c r="AA211" i="2" s="1"/>
  <c r="Y211" i="2"/>
  <c r="Z211" i="2"/>
  <c r="AB211" i="2"/>
  <c r="U212" i="2"/>
  <c r="V212" i="2"/>
  <c r="AB212" i="2" s="1"/>
  <c r="W212" i="2"/>
  <c r="X212" i="2"/>
  <c r="Y212" i="2"/>
  <c r="Z212" i="2"/>
  <c r="AA212" i="2"/>
  <c r="AC212" i="2"/>
  <c r="U213" i="2"/>
  <c r="AA213" i="2" s="1"/>
  <c r="V213" i="2"/>
  <c r="W213" i="2"/>
  <c r="X213" i="2"/>
  <c r="Y213" i="2"/>
  <c r="Z213" i="2"/>
  <c r="AC213" i="2" s="1"/>
  <c r="AB213" i="2"/>
  <c r="U214" i="2"/>
  <c r="V214" i="2"/>
  <c r="W214" i="2"/>
  <c r="X214" i="2"/>
  <c r="Y214" i="2"/>
  <c r="AB214" i="2" s="1"/>
  <c r="Z214" i="2"/>
  <c r="AA214" i="2"/>
  <c r="AC214" i="2"/>
  <c r="U215" i="2"/>
  <c r="V215" i="2"/>
  <c r="W215" i="2"/>
  <c r="AC215" i="2" s="1"/>
  <c r="X215" i="2"/>
  <c r="AA215" i="2" s="1"/>
  <c r="Y215" i="2"/>
  <c r="Z215" i="2"/>
  <c r="AB215" i="2"/>
  <c r="U216" i="2"/>
  <c r="V216" i="2"/>
  <c r="AB216" i="2" s="1"/>
  <c r="W216" i="2"/>
  <c r="X216" i="2"/>
  <c r="Y216" i="2"/>
  <c r="Z216" i="2"/>
  <c r="AA216" i="2"/>
  <c r="AC216" i="2"/>
  <c r="U217" i="2"/>
  <c r="AA217" i="2" s="1"/>
  <c r="V217" i="2"/>
  <c r="W217" i="2"/>
  <c r="X217" i="2"/>
  <c r="Y217" i="2"/>
  <c r="Z217" i="2"/>
  <c r="AC217" i="2" s="1"/>
  <c r="AB217" i="2"/>
  <c r="U218" i="2"/>
  <c r="AA218" i="2" s="1"/>
  <c r="V218" i="2"/>
  <c r="W218" i="2"/>
  <c r="X218" i="2"/>
  <c r="Y218" i="2"/>
  <c r="AB218" i="2" s="1"/>
  <c r="Z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AB221" i="2" s="1"/>
  <c r="W221" i="2"/>
  <c r="X221" i="2"/>
  <c r="Y221" i="2"/>
  <c r="Z221" i="2"/>
  <c r="AC221" i="2" s="1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X223" i="2"/>
  <c r="AA223" i="2" s="1"/>
  <c r="Y223" i="2"/>
  <c r="Z223" i="2"/>
  <c r="AC223" i="2" s="1"/>
  <c r="AB223" i="2"/>
  <c r="U224" i="2"/>
  <c r="V224" i="2"/>
  <c r="W224" i="2"/>
  <c r="AC224" i="2" s="1"/>
  <c r="X224" i="2"/>
  <c r="Y224" i="2"/>
  <c r="AB224" i="2" s="1"/>
  <c r="Z224" i="2"/>
  <c r="AA224" i="2"/>
  <c r="U225" i="2"/>
  <c r="V225" i="2"/>
  <c r="AB225" i="2" s="1"/>
  <c r="W225" i="2"/>
  <c r="X225" i="2"/>
  <c r="AA225" i="2" s="1"/>
  <c r="Y225" i="2"/>
  <c r="Z225" i="2"/>
  <c r="AC225" i="2" s="1"/>
  <c r="U226" i="2"/>
  <c r="AA226" i="2" s="1"/>
  <c r="V226" i="2"/>
  <c r="W226" i="2"/>
  <c r="X226" i="2"/>
  <c r="Y226" i="2"/>
  <c r="AB226" i="2" s="1"/>
  <c r="Z226" i="2"/>
  <c r="AC226" i="2"/>
  <c r="U227" i="2"/>
  <c r="V227" i="2"/>
  <c r="W227" i="2"/>
  <c r="X227" i="2"/>
  <c r="AA227" i="2" s="1"/>
  <c r="Y227" i="2"/>
  <c r="Z227" i="2"/>
  <c r="AC227" i="2" s="1"/>
  <c r="AB227" i="2"/>
  <c r="U228" i="2"/>
  <c r="V228" i="2"/>
  <c r="W228" i="2"/>
  <c r="AC228" i="2" s="1"/>
  <c r="X228" i="2"/>
  <c r="Y228" i="2"/>
  <c r="AB228" i="2" s="1"/>
  <c r="Z228" i="2"/>
  <c r="AA228" i="2"/>
  <c r="U229" i="2"/>
  <c r="V229" i="2"/>
  <c r="AB229" i="2" s="1"/>
  <c r="W229" i="2"/>
  <c r="X229" i="2"/>
  <c r="AA229" i="2" s="1"/>
  <c r="Y229" i="2"/>
  <c r="Z229" i="2"/>
  <c r="AC229" i="2" s="1"/>
  <c r="U230" i="2"/>
  <c r="AA230" i="2" s="1"/>
  <c r="V230" i="2"/>
  <c r="W230" i="2"/>
  <c r="X230" i="2"/>
  <c r="Y230" i="2"/>
  <c r="AB230" i="2" s="1"/>
  <c r="Z230" i="2"/>
  <c r="AC230" i="2"/>
  <c r="U231" i="2"/>
  <c r="V231" i="2"/>
  <c r="W231" i="2"/>
  <c r="X231" i="2"/>
  <c r="AA231" i="2" s="1"/>
  <c r="Y231" i="2"/>
  <c r="Z231" i="2"/>
  <c r="AC231" i="2" s="1"/>
  <c r="AB231" i="2"/>
  <c r="U232" i="2"/>
  <c r="V232" i="2"/>
  <c r="AB232" i="2" s="1"/>
  <c r="W232" i="2"/>
  <c r="AC232" i="2" s="1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 s="1"/>
  <c r="U234" i="2"/>
  <c r="AA234" i="2" s="1"/>
  <c r="V234" i="2"/>
  <c r="W234" i="2"/>
  <c r="X234" i="2"/>
  <c r="Y234" i="2"/>
  <c r="AB234" i="2" s="1"/>
  <c r="Z234" i="2"/>
  <c r="AC234" i="2"/>
  <c r="U235" i="2"/>
  <c r="V235" i="2"/>
  <c r="W235" i="2"/>
  <c r="AC235" i="2" s="1"/>
  <c r="X235" i="2"/>
  <c r="AA235" i="2" s="1"/>
  <c r="Y235" i="2"/>
  <c r="Z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AB237" i="2" s="1"/>
  <c r="W237" i="2"/>
  <c r="X237" i="2"/>
  <c r="Y237" i="2"/>
  <c r="Z237" i="2"/>
  <c r="AC237" i="2" s="1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AC239" i="2" s="1"/>
  <c r="X239" i="2"/>
  <c r="AA239" i="2" s="1"/>
  <c r="Y239" i="2"/>
  <c r="Z239" i="2"/>
  <c r="AB239" i="2"/>
  <c r="U240" i="2"/>
  <c r="V240" i="2"/>
  <c r="AB240" i="2" s="1"/>
  <c r="W240" i="2"/>
  <c r="AC240" i="2" s="1"/>
  <c r="X240" i="2"/>
  <c r="Y240" i="2"/>
  <c r="Z240" i="2"/>
  <c r="AA240" i="2"/>
  <c r="U241" i="2"/>
  <c r="AA241" i="2" s="1"/>
  <c r="V241" i="2"/>
  <c r="AB241" i="2" s="1"/>
  <c r="W241" i="2"/>
  <c r="X241" i="2"/>
  <c r="Y241" i="2"/>
  <c r="Z241" i="2"/>
  <c r="AC241" i="2" s="1"/>
  <c r="U242" i="2"/>
  <c r="AA242" i="2" s="1"/>
  <c r="V242" i="2"/>
  <c r="W242" i="2"/>
  <c r="X242" i="2"/>
  <c r="Y242" i="2"/>
  <c r="AB242" i="2" s="1"/>
  <c r="Z242" i="2"/>
  <c r="AC242" i="2"/>
  <c r="U243" i="2"/>
  <c r="V243" i="2"/>
  <c r="W243" i="2"/>
  <c r="AC243" i="2" s="1"/>
  <c r="X243" i="2"/>
  <c r="AA243" i="2" s="1"/>
  <c r="Y243" i="2"/>
  <c r="Z243" i="2"/>
  <c r="AB243" i="2"/>
  <c r="U244" i="2"/>
  <c r="V244" i="2"/>
  <c r="AB244" i="2" s="1"/>
  <c r="W244" i="2"/>
  <c r="AC244" i="2" s="1"/>
  <c r="X244" i="2"/>
  <c r="Y244" i="2"/>
  <c r="Z244" i="2"/>
  <c r="AA244" i="2"/>
  <c r="U245" i="2"/>
  <c r="AA245" i="2" s="1"/>
  <c r="V245" i="2"/>
  <c r="AB245" i="2" s="1"/>
  <c r="W245" i="2"/>
  <c r="X245" i="2"/>
  <c r="Y245" i="2"/>
  <c r="Z245" i="2"/>
  <c r="AC245" i="2" s="1"/>
  <c r="U246" i="2"/>
  <c r="AA246" i="2" s="1"/>
  <c r="V246" i="2"/>
  <c r="W246" i="2"/>
  <c r="X246" i="2"/>
  <c r="Y246" i="2"/>
  <c r="AB246" i="2" s="1"/>
  <c r="Z246" i="2"/>
  <c r="AC246" i="2"/>
  <c r="U247" i="2"/>
  <c r="V247" i="2"/>
  <c r="W247" i="2"/>
  <c r="AC247" i="2" s="1"/>
  <c r="X247" i="2"/>
  <c r="AA247" i="2" s="1"/>
  <c r="Y247" i="2"/>
  <c r="Z247" i="2"/>
  <c r="AB247" i="2"/>
  <c r="U248" i="2"/>
  <c r="V248" i="2"/>
  <c r="AB248" i="2" s="1"/>
  <c r="W248" i="2"/>
  <c r="AC248" i="2" s="1"/>
  <c r="X248" i="2"/>
  <c r="Y248" i="2"/>
  <c r="Z248" i="2"/>
  <c r="AA248" i="2"/>
  <c r="U249" i="2"/>
  <c r="AA249" i="2" s="1"/>
  <c r="V249" i="2"/>
  <c r="AB249" i="2" s="1"/>
  <c r="W249" i="2"/>
  <c r="X249" i="2"/>
  <c r="Y249" i="2"/>
  <c r="Z249" i="2"/>
  <c r="AC249" i="2" s="1"/>
  <c r="U250" i="2"/>
  <c r="AA250" i="2" s="1"/>
  <c r="V250" i="2"/>
  <c r="W250" i="2"/>
  <c r="X250" i="2"/>
  <c r="Y250" i="2"/>
  <c r="AB250" i="2" s="1"/>
  <c r="Z250" i="2"/>
  <c r="AC250" i="2"/>
  <c r="U251" i="2"/>
  <c r="V251" i="2"/>
  <c r="W251" i="2"/>
  <c r="AC251" i="2" s="1"/>
  <c r="X251" i="2"/>
  <c r="AA251" i="2" s="1"/>
  <c r="Y251" i="2"/>
  <c r="Z251" i="2"/>
  <c r="AB251" i="2"/>
  <c r="U252" i="2"/>
  <c r="V252" i="2"/>
  <c r="AB252" i="2" s="1"/>
  <c r="W252" i="2"/>
  <c r="AC252" i="2" s="1"/>
  <c r="X252" i="2"/>
  <c r="Y252" i="2"/>
  <c r="Z252" i="2"/>
  <c r="AA252" i="2"/>
  <c r="U253" i="2"/>
  <c r="AA253" i="2" s="1"/>
  <c r="V253" i="2"/>
  <c r="AB253" i="2" s="1"/>
  <c r="W253" i="2"/>
  <c r="X253" i="2"/>
  <c r="Y253" i="2"/>
  <c r="Z253" i="2"/>
  <c r="AC253" i="2" s="1"/>
  <c r="U254" i="2"/>
  <c r="AA254" i="2" s="1"/>
  <c r="V254" i="2"/>
  <c r="W254" i="2"/>
  <c r="X254" i="2"/>
  <c r="Y254" i="2"/>
  <c r="AB254" i="2" s="1"/>
  <c r="Z254" i="2"/>
  <c r="AC254" i="2"/>
  <c r="U255" i="2"/>
  <c r="V255" i="2"/>
  <c r="W255" i="2"/>
  <c r="AC255" i="2" s="1"/>
  <c r="X255" i="2"/>
  <c r="AA255" i="2" s="1"/>
  <c r="Y255" i="2"/>
  <c r="Z255" i="2"/>
  <c r="AB255" i="2"/>
  <c r="U256" i="2"/>
  <c r="V256" i="2"/>
  <c r="AB256" i="2" s="1"/>
  <c r="W256" i="2"/>
  <c r="AC256" i="2" s="1"/>
  <c r="X256" i="2"/>
  <c r="Y256" i="2"/>
  <c r="Z256" i="2"/>
  <c r="AA256" i="2"/>
  <c r="U257" i="2"/>
  <c r="AA257" i="2" s="1"/>
  <c r="V257" i="2"/>
  <c r="AB257" i="2" s="1"/>
  <c r="W257" i="2"/>
  <c r="X257" i="2"/>
  <c r="Y257" i="2"/>
  <c r="Z257" i="2"/>
  <c r="AC257" i="2" s="1"/>
  <c r="U258" i="2"/>
  <c r="AA258" i="2" s="1"/>
  <c r="V258" i="2"/>
  <c r="W258" i="2"/>
  <c r="X258" i="2"/>
  <c r="Y258" i="2"/>
  <c r="AB258" i="2" s="1"/>
  <c r="Z258" i="2"/>
  <c r="AC258" i="2"/>
  <c r="U259" i="2"/>
  <c r="V259" i="2"/>
  <c r="W259" i="2"/>
  <c r="AC259" i="2" s="1"/>
  <c r="X259" i="2"/>
  <c r="AA259" i="2" s="1"/>
  <c r="Y259" i="2"/>
  <c r="Z259" i="2"/>
  <c r="AB259" i="2"/>
  <c r="U260" i="2"/>
  <c r="V260" i="2"/>
  <c r="AB260" i="2" s="1"/>
  <c r="W260" i="2"/>
  <c r="AC260" i="2" s="1"/>
  <c r="X260" i="2"/>
  <c r="Y260" i="2"/>
  <c r="Z260" i="2"/>
  <c r="AA260" i="2"/>
  <c r="U261" i="2"/>
  <c r="AA261" i="2" s="1"/>
  <c r="V261" i="2"/>
  <c r="AB261" i="2" s="1"/>
  <c r="W261" i="2"/>
  <c r="X261" i="2"/>
  <c r="Y261" i="2"/>
  <c r="Z261" i="2"/>
  <c r="AC261" i="2" s="1"/>
  <c r="U262" i="2"/>
  <c r="AA262" i="2" s="1"/>
  <c r="V262" i="2"/>
  <c r="W262" i="2"/>
  <c r="X262" i="2"/>
  <c r="Y262" i="2"/>
  <c r="AB262" i="2" s="1"/>
  <c r="Z262" i="2"/>
  <c r="AC262" i="2"/>
  <c r="U263" i="2"/>
  <c r="V263" i="2"/>
  <c r="W263" i="2"/>
  <c r="AC263" i="2" s="1"/>
  <c r="X263" i="2"/>
  <c r="AA263" i="2" s="1"/>
  <c r="Y263" i="2"/>
  <c r="Z263" i="2"/>
  <c r="AB263" i="2"/>
  <c r="U264" i="2"/>
  <c r="V264" i="2"/>
  <c r="AB264" i="2" s="1"/>
  <c r="W264" i="2"/>
  <c r="AC264" i="2" s="1"/>
  <c r="X264" i="2"/>
  <c r="Y264" i="2"/>
  <c r="Z264" i="2"/>
  <c r="AA264" i="2"/>
  <c r="U265" i="2"/>
  <c r="AA265" i="2" s="1"/>
  <c r="V265" i="2"/>
  <c r="AB265" i="2" s="1"/>
  <c r="W265" i="2"/>
  <c r="X265" i="2"/>
  <c r="Y265" i="2"/>
  <c r="Z265" i="2"/>
  <c r="AC265" i="2" s="1"/>
  <c r="U266" i="2"/>
  <c r="AA266" i="2" s="1"/>
  <c r="V266" i="2"/>
  <c r="W266" i="2"/>
  <c r="X266" i="2"/>
  <c r="Y266" i="2"/>
  <c r="AB266" i="2" s="1"/>
  <c r="Z266" i="2"/>
  <c r="AC266" i="2"/>
  <c r="U267" i="2"/>
  <c r="V267" i="2"/>
  <c r="W267" i="2"/>
  <c r="AC267" i="2" s="1"/>
  <c r="X267" i="2"/>
  <c r="AA267" i="2" s="1"/>
  <c r="Y267" i="2"/>
  <c r="Z267" i="2"/>
  <c r="AB267" i="2"/>
  <c r="U268" i="2"/>
  <c r="V268" i="2"/>
  <c r="AB268" i="2" s="1"/>
  <c r="W268" i="2"/>
  <c r="AC268" i="2" s="1"/>
  <c r="X268" i="2"/>
  <c r="Y268" i="2"/>
  <c r="Z268" i="2"/>
  <c r="AA268" i="2"/>
  <c r="U269" i="2"/>
  <c r="AA269" i="2" s="1"/>
  <c r="V269" i="2"/>
  <c r="AB269" i="2" s="1"/>
  <c r="W269" i="2"/>
  <c r="X269" i="2"/>
  <c r="Y269" i="2"/>
  <c r="Z269" i="2"/>
  <c r="AC269" i="2" s="1"/>
  <c r="U270" i="2"/>
  <c r="AA270" i="2" s="1"/>
  <c r="V270" i="2"/>
  <c r="W270" i="2"/>
  <c r="X270" i="2"/>
  <c r="Y270" i="2"/>
  <c r="AB270" i="2" s="1"/>
  <c r="Z270" i="2"/>
  <c r="AC270" i="2"/>
  <c r="U271" i="2"/>
  <c r="V271" i="2"/>
  <c r="W271" i="2"/>
  <c r="AC271" i="2" s="1"/>
  <c r="X271" i="2"/>
  <c r="AA271" i="2" s="1"/>
  <c r="Y271" i="2"/>
  <c r="Z271" i="2"/>
  <c r="AB271" i="2"/>
  <c r="U272" i="2"/>
  <c r="V272" i="2"/>
  <c r="AB272" i="2" s="1"/>
  <c r="W272" i="2"/>
  <c r="AC272" i="2" s="1"/>
  <c r="X272" i="2"/>
  <c r="Y272" i="2"/>
  <c r="Z272" i="2"/>
  <c r="AA272" i="2"/>
  <c r="U273" i="2"/>
  <c r="AA273" i="2" s="1"/>
  <c r="V273" i="2"/>
  <c r="AB273" i="2" s="1"/>
  <c r="W273" i="2"/>
  <c r="X273" i="2"/>
  <c r="Y273" i="2"/>
  <c r="Z273" i="2"/>
  <c r="AC273" i="2" s="1"/>
  <c r="U274" i="2"/>
  <c r="AA274" i="2" s="1"/>
  <c r="V274" i="2"/>
  <c r="W274" i="2"/>
  <c r="X274" i="2"/>
  <c r="Y274" i="2"/>
  <c r="AB274" i="2" s="1"/>
  <c r="Z274" i="2"/>
  <c r="AC274" i="2"/>
  <c r="U275" i="2"/>
  <c r="V275" i="2"/>
  <c r="W275" i="2"/>
  <c r="AC275" i="2" s="1"/>
  <c r="X275" i="2"/>
  <c r="AA275" i="2" s="1"/>
  <c r="Y275" i="2"/>
  <c r="Z275" i="2"/>
  <c r="AB275" i="2"/>
  <c r="U276" i="2"/>
  <c r="V276" i="2"/>
  <c r="AB276" i="2" s="1"/>
  <c r="W276" i="2"/>
  <c r="AC276" i="2" s="1"/>
  <c r="X276" i="2"/>
  <c r="Y276" i="2"/>
  <c r="Z276" i="2"/>
  <c r="AA276" i="2"/>
  <c r="U277" i="2"/>
  <c r="AA277" i="2" s="1"/>
  <c r="V277" i="2"/>
  <c r="AB277" i="2" s="1"/>
  <c r="W277" i="2"/>
  <c r="X277" i="2"/>
  <c r="Y277" i="2"/>
  <c r="Z277" i="2"/>
  <c r="AC277" i="2" s="1"/>
  <c r="U278" i="2"/>
  <c r="AA278" i="2" s="1"/>
  <c r="V278" i="2"/>
  <c r="W278" i="2"/>
  <c r="X278" i="2"/>
  <c r="Y278" i="2"/>
  <c r="AB278" i="2" s="1"/>
  <c r="Z278" i="2"/>
  <c r="AC278" i="2"/>
  <c r="U279" i="2"/>
  <c r="V279" i="2"/>
  <c r="W279" i="2"/>
  <c r="AC279" i="2" s="1"/>
  <c r="X279" i="2"/>
  <c r="AA279" i="2" s="1"/>
  <c r="Y279" i="2"/>
  <c r="Z279" i="2"/>
  <c r="AB279" i="2"/>
  <c r="U280" i="2"/>
  <c r="V280" i="2"/>
  <c r="AB280" i="2" s="1"/>
  <c r="W280" i="2"/>
  <c r="AC280" i="2" s="1"/>
  <c r="X280" i="2"/>
  <c r="Y280" i="2"/>
  <c r="Z280" i="2"/>
  <c r="AA280" i="2"/>
  <c r="U281" i="2"/>
  <c r="AA281" i="2" s="1"/>
  <c r="V281" i="2"/>
  <c r="AB281" i="2" s="1"/>
  <c r="W281" i="2"/>
  <c r="X281" i="2"/>
  <c r="Y281" i="2"/>
  <c r="Z281" i="2"/>
  <c r="AC281" i="2" s="1"/>
  <c r="U282" i="2"/>
  <c r="AA282" i="2" s="1"/>
  <c r="V282" i="2"/>
  <c r="W282" i="2"/>
  <c r="X282" i="2"/>
  <c r="Y282" i="2"/>
  <c r="AB282" i="2" s="1"/>
  <c r="Z282" i="2"/>
  <c r="AC282" i="2"/>
  <c r="U283" i="2"/>
  <c r="V283" i="2"/>
  <c r="W283" i="2"/>
  <c r="AC283" i="2" s="1"/>
  <c r="X283" i="2"/>
  <c r="AA283" i="2" s="1"/>
  <c r="Y283" i="2"/>
  <c r="Z283" i="2"/>
  <c r="AB283" i="2"/>
  <c r="U284" i="2"/>
  <c r="V284" i="2"/>
  <c r="AB284" i="2" s="1"/>
  <c r="W284" i="2"/>
  <c r="AC284" i="2" s="1"/>
  <c r="X284" i="2"/>
  <c r="Y284" i="2"/>
  <c r="Z284" i="2"/>
  <c r="AA284" i="2"/>
  <c r="U285" i="2"/>
  <c r="AA285" i="2" s="1"/>
  <c r="V285" i="2"/>
  <c r="AB285" i="2" s="1"/>
  <c r="W285" i="2"/>
  <c r="X285" i="2"/>
  <c r="Y285" i="2"/>
  <c r="Z285" i="2"/>
  <c r="AC285" i="2" s="1"/>
  <c r="U286" i="2"/>
  <c r="AA286" i="2" s="1"/>
  <c r="V286" i="2"/>
  <c r="W286" i="2"/>
  <c r="X286" i="2"/>
  <c r="Y286" i="2"/>
  <c r="AB286" i="2" s="1"/>
  <c r="Z286" i="2"/>
  <c r="AC286" i="2"/>
  <c r="U287" i="2"/>
  <c r="V287" i="2"/>
  <c r="W287" i="2"/>
  <c r="AC287" i="2" s="1"/>
  <c r="X287" i="2"/>
  <c r="AA287" i="2" s="1"/>
  <c r="Y287" i="2"/>
  <c r="Z287" i="2"/>
  <c r="AB287" i="2"/>
  <c r="U288" i="2"/>
  <c r="V288" i="2"/>
  <c r="AB288" i="2" s="1"/>
  <c r="W288" i="2"/>
  <c r="AC288" i="2" s="1"/>
  <c r="X288" i="2"/>
  <c r="Y288" i="2"/>
  <c r="Z288" i="2"/>
  <c r="AA288" i="2"/>
  <c r="U289" i="2"/>
  <c r="AA289" i="2" s="1"/>
  <c r="V289" i="2"/>
  <c r="AB289" i="2" s="1"/>
  <c r="W289" i="2"/>
  <c r="X289" i="2"/>
  <c r="Y289" i="2"/>
  <c r="Z289" i="2"/>
  <c r="AC289" i="2" s="1"/>
  <c r="U290" i="2"/>
  <c r="AA290" i="2" s="1"/>
  <c r="V290" i="2"/>
  <c r="W290" i="2"/>
  <c r="X290" i="2"/>
  <c r="Y290" i="2"/>
  <c r="AB290" i="2" s="1"/>
  <c r="Z290" i="2"/>
  <c r="AC290" i="2"/>
  <c r="U291" i="2"/>
  <c r="V291" i="2"/>
  <c r="W291" i="2"/>
  <c r="AC291" i="2" s="1"/>
  <c r="X291" i="2"/>
  <c r="AA291" i="2" s="1"/>
  <c r="Y291" i="2"/>
  <c r="Z291" i="2"/>
  <c r="AB291" i="2"/>
  <c r="U292" i="2"/>
  <c r="V292" i="2"/>
  <c r="AB292" i="2" s="1"/>
  <c r="W292" i="2"/>
  <c r="AC292" i="2" s="1"/>
  <c r="X292" i="2"/>
  <c r="Y292" i="2"/>
  <c r="Z292" i="2"/>
  <c r="AA292" i="2"/>
  <c r="U293" i="2"/>
  <c r="AA293" i="2" s="1"/>
  <c r="V293" i="2"/>
  <c r="AB293" i="2" s="1"/>
  <c r="W293" i="2"/>
  <c r="X293" i="2"/>
  <c r="Y293" i="2"/>
  <c r="Z293" i="2"/>
  <c r="AC293" i="2" s="1"/>
  <c r="U294" i="2"/>
  <c r="AA294" i="2" s="1"/>
  <c r="V294" i="2"/>
  <c r="W294" i="2"/>
  <c r="X294" i="2"/>
  <c r="Y294" i="2"/>
  <c r="AB294" i="2" s="1"/>
  <c r="Z294" i="2"/>
  <c r="AC294" i="2"/>
  <c r="U295" i="2"/>
  <c r="V295" i="2"/>
  <c r="W295" i="2"/>
  <c r="AC295" i="2" s="1"/>
  <c r="X295" i="2"/>
  <c r="Y295" i="2"/>
  <c r="Z295" i="2"/>
  <c r="AA295" i="2"/>
  <c r="AB295" i="2"/>
  <c r="U296" i="2"/>
  <c r="V296" i="2"/>
  <c r="AB296" i="2" s="1"/>
  <c r="W296" i="2"/>
  <c r="X296" i="2"/>
  <c r="Y296" i="2"/>
  <c r="Z296" i="2"/>
  <c r="AA296" i="2"/>
  <c r="U297" i="2"/>
  <c r="AA297" i="2" s="1"/>
  <c r="V297" i="2"/>
  <c r="AB297" i="2" s="1"/>
  <c r="W297" i="2"/>
  <c r="X297" i="2"/>
  <c r="Y297" i="2"/>
  <c r="Z297" i="2"/>
  <c r="AC297" i="2" s="1"/>
  <c r="U298" i="2"/>
  <c r="V298" i="2"/>
  <c r="W298" i="2"/>
  <c r="X298" i="2"/>
  <c r="Y298" i="2"/>
  <c r="Z298" i="2"/>
  <c r="AB298" i="2"/>
  <c r="AC298" i="2"/>
  <c r="U299" i="2"/>
  <c r="V299" i="2"/>
  <c r="W299" i="2"/>
  <c r="AC299" i="2" s="1"/>
  <c r="X299" i="2"/>
  <c r="Y299" i="2"/>
  <c r="Z299" i="2"/>
  <c r="AA299" i="2"/>
  <c r="AB299" i="2"/>
  <c r="U300" i="2"/>
  <c r="V300" i="2"/>
  <c r="W300" i="2"/>
  <c r="AC300" i="2" s="1"/>
  <c r="X300" i="2"/>
  <c r="Y300" i="2"/>
  <c r="Z300" i="2"/>
  <c r="AA300" i="2"/>
  <c r="AB300" i="2"/>
  <c r="U301" i="2"/>
  <c r="V301" i="2"/>
  <c r="AB301" i="2" s="1"/>
  <c r="W301" i="2"/>
  <c r="AC301" i="2" s="1"/>
  <c r="X301" i="2"/>
  <c r="Y301" i="2"/>
  <c r="Z301" i="2"/>
  <c r="AA301" i="2"/>
  <c r="U302" i="2"/>
  <c r="AA302" i="2" s="1"/>
  <c r="V302" i="2"/>
  <c r="AB302" i="2" s="1"/>
  <c r="W302" i="2"/>
  <c r="X302" i="2"/>
  <c r="Y302" i="2"/>
  <c r="Z302" i="2"/>
  <c r="AC302" i="2"/>
  <c r="U303" i="2"/>
  <c r="AA303" i="2" s="1"/>
  <c r="V303" i="2"/>
  <c r="W303" i="2"/>
  <c r="X303" i="2"/>
  <c r="Y303" i="2"/>
  <c r="Z303" i="2"/>
  <c r="AB303" i="2"/>
  <c r="AC303" i="2"/>
  <c r="U304" i="2"/>
  <c r="V304" i="2"/>
  <c r="W304" i="2"/>
  <c r="AC304" i="2" s="1"/>
  <c r="X304" i="2"/>
  <c r="Y304" i="2"/>
  <c r="Z304" i="2"/>
  <c r="AA304" i="2"/>
  <c r="AB304" i="2"/>
  <c r="U305" i="2"/>
  <c r="V305" i="2"/>
  <c r="AB305" i="2" s="1"/>
  <c r="W305" i="2"/>
  <c r="AC305" i="2" s="1"/>
  <c r="X305" i="2"/>
  <c r="Y305" i="2"/>
  <c r="Z305" i="2"/>
  <c r="AA305" i="2"/>
  <c r="U306" i="2"/>
  <c r="AA306" i="2" s="1"/>
  <c r="V306" i="2"/>
  <c r="AB306" i="2" s="1"/>
  <c r="W306" i="2"/>
  <c r="X306" i="2"/>
  <c r="Y306" i="2"/>
  <c r="Z306" i="2"/>
  <c r="AC306" i="2"/>
  <c r="U307" i="2"/>
  <c r="AA307" i="2" s="1"/>
  <c r="V307" i="2"/>
  <c r="W307" i="2"/>
  <c r="X307" i="2"/>
  <c r="Y307" i="2"/>
  <c r="Z307" i="2"/>
  <c r="AB307" i="2"/>
  <c r="AC307" i="2"/>
  <c r="U308" i="2"/>
  <c r="V308" i="2"/>
  <c r="W308" i="2"/>
  <c r="AC308" i="2" s="1"/>
  <c r="X308" i="2"/>
  <c r="Y308" i="2"/>
  <c r="Z308" i="2"/>
  <c r="AA308" i="2"/>
  <c r="AB308" i="2"/>
  <c r="U309" i="2"/>
  <c r="V309" i="2"/>
  <c r="AB309" i="2" s="1"/>
  <c r="W309" i="2"/>
  <c r="AC309" i="2" s="1"/>
  <c r="X309" i="2"/>
  <c r="Y309" i="2"/>
  <c r="Z309" i="2"/>
  <c r="AA309" i="2"/>
  <c r="U310" i="2"/>
  <c r="AA310" i="2" s="1"/>
  <c r="V310" i="2"/>
  <c r="AB310" i="2" s="1"/>
  <c r="W310" i="2"/>
  <c r="X310" i="2"/>
  <c r="Y310" i="2"/>
  <c r="Z310" i="2"/>
  <c r="AC310" i="2"/>
  <c r="U311" i="2"/>
  <c r="AA311" i="2" s="1"/>
  <c r="V311" i="2"/>
  <c r="W311" i="2"/>
  <c r="X311" i="2"/>
  <c r="Y311" i="2"/>
  <c r="Z311" i="2"/>
  <c r="AB311" i="2"/>
  <c r="AC311" i="2"/>
  <c r="U312" i="2"/>
  <c r="V312" i="2"/>
  <c r="W312" i="2"/>
  <c r="AC312" i="2" s="1"/>
  <c r="X312" i="2"/>
  <c r="Y312" i="2"/>
  <c r="Z312" i="2"/>
  <c r="AA312" i="2"/>
  <c r="AB312" i="2"/>
  <c r="U313" i="2"/>
  <c r="V313" i="2"/>
  <c r="AB313" i="2" s="1"/>
  <c r="W313" i="2"/>
  <c r="AC313" i="2" s="1"/>
  <c r="X313" i="2"/>
  <c r="Y313" i="2"/>
  <c r="Z313" i="2"/>
  <c r="AA313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H188" i="2"/>
  <c r="I188" i="2"/>
  <c r="J188" i="2"/>
  <c r="K188" i="2"/>
  <c r="L188" i="2"/>
  <c r="M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E285" i="2"/>
  <c r="N285" i="2" s="1"/>
  <c r="F285" i="2"/>
  <c r="G285" i="2"/>
  <c r="H285" i="2"/>
  <c r="I285" i="2"/>
  <c r="J285" i="2"/>
  <c r="K285" i="2"/>
  <c r="L285" i="2"/>
  <c r="M285" i="2"/>
  <c r="O285" i="2"/>
  <c r="P285" i="2"/>
  <c r="E286" i="2"/>
  <c r="N286" i="2" s="1"/>
  <c r="F286" i="2"/>
  <c r="G286" i="2"/>
  <c r="H286" i="2"/>
  <c r="I286" i="2"/>
  <c r="J286" i="2"/>
  <c r="K286" i="2"/>
  <c r="L286" i="2"/>
  <c r="M286" i="2"/>
  <c r="O286" i="2"/>
  <c r="P286" i="2"/>
  <c r="E287" i="2"/>
  <c r="N287" i="2" s="1"/>
  <c r="F287" i="2"/>
  <c r="G287" i="2"/>
  <c r="H287" i="2"/>
  <c r="I287" i="2"/>
  <c r="J287" i="2"/>
  <c r="K287" i="2"/>
  <c r="L287" i="2"/>
  <c r="M287" i="2"/>
  <c r="O287" i="2"/>
  <c r="P287" i="2"/>
  <c r="E288" i="2"/>
  <c r="N288" i="2" s="1"/>
  <c r="F288" i="2"/>
  <c r="G288" i="2"/>
  <c r="H288" i="2"/>
  <c r="I288" i="2"/>
  <c r="J288" i="2"/>
  <c r="K288" i="2"/>
  <c r="L288" i="2"/>
  <c r="M288" i="2"/>
  <c r="O288" i="2"/>
  <c r="P288" i="2"/>
  <c r="E289" i="2"/>
  <c r="N289" i="2" s="1"/>
  <c r="F289" i="2"/>
  <c r="G289" i="2"/>
  <c r="H289" i="2"/>
  <c r="I289" i="2"/>
  <c r="J289" i="2"/>
  <c r="K289" i="2"/>
  <c r="L289" i="2"/>
  <c r="M289" i="2"/>
  <c r="O289" i="2"/>
  <c r="P289" i="2"/>
  <c r="E290" i="2"/>
  <c r="N290" i="2" s="1"/>
  <c r="F290" i="2"/>
  <c r="G290" i="2"/>
  <c r="H290" i="2"/>
  <c r="I290" i="2"/>
  <c r="J290" i="2"/>
  <c r="K290" i="2"/>
  <c r="L290" i="2"/>
  <c r="M290" i="2"/>
  <c r="O290" i="2"/>
  <c r="P290" i="2"/>
  <c r="E291" i="2"/>
  <c r="N291" i="2" s="1"/>
  <c r="F291" i="2"/>
  <c r="G291" i="2"/>
  <c r="H291" i="2"/>
  <c r="I291" i="2"/>
  <c r="J291" i="2"/>
  <c r="K291" i="2"/>
  <c r="L291" i="2"/>
  <c r="M291" i="2"/>
  <c r="O291" i="2"/>
  <c r="P291" i="2"/>
  <c r="E292" i="2"/>
  <c r="N292" i="2" s="1"/>
  <c r="F292" i="2"/>
  <c r="G292" i="2"/>
  <c r="H292" i="2"/>
  <c r="I292" i="2"/>
  <c r="J292" i="2"/>
  <c r="K292" i="2"/>
  <c r="L292" i="2"/>
  <c r="M292" i="2"/>
  <c r="O292" i="2"/>
  <c r="P292" i="2"/>
  <c r="E293" i="2"/>
  <c r="N293" i="2" s="1"/>
  <c r="F293" i="2"/>
  <c r="G293" i="2"/>
  <c r="H293" i="2"/>
  <c r="I293" i="2"/>
  <c r="J293" i="2"/>
  <c r="K293" i="2"/>
  <c r="L293" i="2"/>
  <c r="M293" i="2"/>
  <c r="O293" i="2"/>
  <c r="P293" i="2"/>
  <c r="E294" i="2"/>
  <c r="N294" i="2" s="1"/>
  <c r="F294" i="2"/>
  <c r="G294" i="2"/>
  <c r="H294" i="2"/>
  <c r="I294" i="2"/>
  <c r="J294" i="2"/>
  <c r="K294" i="2"/>
  <c r="L294" i="2"/>
  <c r="M294" i="2"/>
  <c r="O294" i="2"/>
  <c r="P294" i="2"/>
  <c r="E295" i="2"/>
  <c r="N295" i="2" s="1"/>
  <c r="F295" i="2"/>
  <c r="G295" i="2"/>
  <c r="H295" i="2"/>
  <c r="I295" i="2"/>
  <c r="J295" i="2"/>
  <c r="K295" i="2"/>
  <c r="L295" i="2"/>
  <c r="M295" i="2"/>
  <c r="O295" i="2"/>
  <c r="P295" i="2"/>
  <c r="E296" i="2"/>
  <c r="N296" i="2" s="1"/>
  <c r="F296" i="2"/>
  <c r="G296" i="2"/>
  <c r="H296" i="2"/>
  <c r="I296" i="2"/>
  <c r="J296" i="2"/>
  <c r="K296" i="2"/>
  <c r="L296" i="2"/>
  <c r="M296" i="2"/>
  <c r="O296" i="2"/>
  <c r="P296" i="2"/>
  <c r="E297" i="2"/>
  <c r="N297" i="2" s="1"/>
  <c r="F297" i="2"/>
  <c r="G297" i="2"/>
  <c r="H297" i="2"/>
  <c r="I297" i="2"/>
  <c r="J297" i="2"/>
  <c r="K297" i="2"/>
  <c r="L297" i="2"/>
  <c r="M297" i="2"/>
  <c r="O297" i="2"/>
  <c r="P297" i="2"/>
  <c r="E298" i="2"/>
  <c r="N298" i="2" s="1"/>
  <c r="F298" i="2"/>
  <c r="G298" i="2"/>
  <c r="H298" i="2"/>
  <c r="I298" i="2"/>
  <c r="J298" i="2"/>
  <c r="K298" i="2"/>
  <c r="L298" i="2"/>
  <c r="M298" i="2"/>
  <c r="O298" i="2"/>
  <c r="P298" i="2"/>
  <c r="E299" i="2"/>
  <c r="N299" i="2" s="1"/>
  <c r="F299" i="2"/>
  <c r="G299" i="2"/>
  <c r="H299" i="2"/>
  <c r="I299" i="2"/>
  <c r="J299" i="2"/>
  <c r="K299" i="2"/>
  <c r="L299" i="2"/>
  <c r="M299" i="2"/>
  <c r="O299" i="2"/>
  <c r="P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N301" i="2" s="1"/>
  <c r="F301" i="2"/>
  <c r="G301" i="2"/>
  <c r="H301" i="2"/>
  <c r="I301" i="2"/>
  <c r="J301" i="2"/>
  <c r="K301" i="2"/>
  <c r="L301" i="2"/>
  <c r="M301" i="2"/>
  <c r="O301" i="2"/>
  <c r="P301" i="2"/>
  <c r="E302" i="2"/>
  <c r="N302" i="2" s="1"/>
  <c r="F302" i="2"/>
  <c r="G302" i="2"/>
  <c r="H302" i="2"/>
  <c r="I302" i="2"/>
  <c r="J302" i="2"/>
  <c r="K302" i="2"/>
  <c r="L302" i="2"/>
  <c r="M302" i="2"/>
  <c r="O302" i="2"/>
  <c r="P302" i="2"/>
  <c r="E303" i="2"/>
  <c r="N303" i="2" s="1"/>
  <c r="F303" i="2"/>
  <c r="G303" i="2"/>
  <c r="H303" i="2"/>
  <c r="I303" i="2"/>
  <c r="J303" i="2"/>
  <c r="K303" i="2"/>
  <c r="L303" i="2"/>
  <c r="M303" i="2"/>
  <c r="O303" i="2"/>
  <c r="P303" i="2"/>
  <c r="E304" i="2"/>
  <c r="N304" i="2" s="1"/>
  <c r="F304" i="2"/>
  <c r="G304" i="2"/>
  <c r="H304" i="2"/>
  <c r="I304" i="2"/>
  <c r="J304" i="2"/>
  <c r="K304" i="2"/>
  <c r="L304" i="2"/>
  <c r="M304" i="2"/>
  <c r="O304" i="2"/>
  <c r="P304" i="2"/>
  <c r="E305" i="2"/>
  <c r="N305" i="2" s="1"/>
  <c r="F305" i="2"/>
  <c r="G305" i="2"/>
  <c r="H305" i="2"/>
  <c r="I305" i="2"/>
  <c r="J305" i="2"/>
  <c r="K305" i="2"/>
  <c r="L305" i="2"/>
  <c r="M305" i="2"/>
  <c r="O305" i="2"/>
  <c r="P305" i="2"/>
  <c r="E306" i="2"/>
  <c r="N306" i="2" s="1"/>
  <c r="F306" i="2"/>
  <c r="G306" i="2"/>
  <c r="H306" i="2"/>
  <c r="I306" i="2"/>
  <c r="J306" i="2"/>
  <c r="K306" i="2"/>
  <c r="L306" i="2"/>
  <c r="M306" i="2"/>
  <c r="O306" i="2"/>
  <c r="P306" i="2"/>
  <c r="E307" i="2"/>
  <c r="N307" i="2" s="1"/>
  <c r="F307" i="2"/>
  <c r="G307" i="2"/>
  <c r="H307" i="2"/>
  <c r="I307" i="2"/>
  <c r="J307" i="2"/>
  <c r="K307" i="2"/>
  <c r="L307" i="2"/>
  <c r="M307" i="2"/>
  <c r="O307" i="2"/>
  <c r="P307" i="2"/>
  <c r="E308" i="2"/>
  <c r="N308" i="2" s="1"/>
  <c r="F308" i="2"/>
  <c r="G308" i="2"/>
  <c r="H308" i="2"/>
  <c r="I308" i="2"/>
  <c r="J308" i="2"/>
  <c r="K308" i="2"/>
  <c r="L308" i="2"/>
  <c r="M308" i="2"/>
  <c r="O308" i="2"/>
  <c r="P308" i="2"/>
  <c r="E309" i="2"/>
  <c r="N309" i="2" s="1"/>
  <c r="F309" i="2"/>
  <c r="G309" i="2"/>
  <c r="H309" i="2"/>
  <c r="I309" i="2"/>
  <c r="J309" i="2"/>
  <c r="K309" i="2"/>
  <c r="L309" i="2"/>
  <c r="M309" i="2"/>
  <c r="O309" i="2"/>
  <c r="P309" i="2"/>
  <c r="E310" i="2"/>
  <c r="N310" i="2" s="1"/>
  <c r="F310" i="2"/>
  <c r="G310" i="2"/>
  <c r="H310" i="2"/>
  <c r="I310" i="2"/>
  <c r="J310" i="2"/>
  <c r="K310" i="2"/>
  <c r="L310" i="2"/>
  <c r="M310" i="2"/>
  <c r="O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AA298" i="2" l="1"/>
  <c r="AC296" i="2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S10" i="8" s="1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S12" i="8" s="1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S14" i="8" s="1"/>
  <c r="R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S16" i="8" s="1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S18" i="8" s="1"/>
  <c r="R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T20" i="8" s="1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S22" i="8" s="1"/>
  <c r="R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S23" i="8" s="1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S24" i="8" s="1"/>
  <c r="R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S27" i="8" s="1"/>
  <c r="R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S28" i="8" s="1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S30" i="8" s="1"/>
  <c r="R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S31" i="8" s="1"/>
  <c r="R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S32" i="8" s="1"/>
  <c r="R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S35" i="8" s="1"/>
  <c r="R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S39" i="8" s="1"/>
  <c r="R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S40" i="8" s="1"/>
  <c r="R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 s="1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 s="1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S43" i="8" s="1"/>
  <c r="R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T44" i="8" s="1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S47" i="8" s="1"/>
  <c r="R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S48" i="8" s="1"/>
  <c r="R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S49" i="8" s="1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 s="1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T52" i="8" s="1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S58" i="8" s="1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S59" i="8" s="1"/>
  <c r="R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 s="1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 s="1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 s="1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S63" i="8" s="1"/>
  <c r="R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T64" i="8" s="1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 s="1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 s="1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S76" i="8" s="1"/>
  <c r="R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S80" i="8" s="1"/>
  <c r="R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T83" i="8" s="1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S85" i="8" s="1"/>
  <c r="R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 s="1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 s="1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S96" i="8" s="1"/>
  <c r="R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T98" i="8" s="1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 s="1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 s="1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S109" i="8" s="1"/>
  <c r="R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S110" i="8" s="1"/>
  <c r="R110" i="8"/>
  <c r="T110" i="8" s="1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S123" i="8" s="1"/>
  <c r="R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 s="1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S125" i="8" s="1"/>
  <c r="R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S134" i="8" s="1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S135" i="8" s="1"/>
  <c r="R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S136" i="8" s="1"/>
  <c r="R136" i="8"/>
  <c r="T136" i="8" s="1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S137" i="8" s="1"/>
  <c r="R137" i="8"/>
  <c r="T137" i="8" s="1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T140" i="8" s="1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S145" i="8" s="1"/>
  <c r="R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S147" i="8" s="1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S148" i="8" s="1"/>
  <c r="R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S149" i="8" s="1"/>
  <c r="R149" i="8"/>
  <c r="T149" i="8" s="1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S150" i="8" s="1"/>
  <c r="R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S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Q153" i="8"/>
  <c r="R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S161" i="8" s="1"/>
  <c r="R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 s="1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S163" i="8" s="1"/>
  <c r="R163" i="8"/>
  <c r="T163" i="8" s="1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S164" i="8" s="1"/>
  <c r="R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Q165" i="8"/>
  <c r="R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S169" i="8" s="1"/>
  <c r="R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S170" i="8" s="1"/>
  <c r="R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D172" i="8"/>
  <c r="E172" i="8"/>
  <c r="F172" i="8"/>
  <c r="G172" i="8"/>
  <c r="H172" i="8"/>
  <c r="I172" i="8"/>
  <c r="J172" i="8"/>
  <c r="K172" i="8"/>
  <c r="L172" i="8"/>
  <c r="M172" i="8"/>
  <c r="O172" i="8"/>
  <c r="S172" i="8" s="1"/>
  <c r="P172" i="8"/>
  <c r="Q172" i="8"/>
  <c r="R172" i="8"/>
  <c r="T172" i="8" s="1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Q173" i="8"/>
  <c r="R173" i="8"/>
  <c r="T173" i="8" s="1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Q174" i="8"/>
  <c r="R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S180" i="8" s="1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S181" i="8" s="1"/>
  <c r="R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S182" i="8" s="1"/>
  <c r="R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S184" i="8" s="1"/>
  <c r="R184" i="8"/>
  <c r="T184" i="8" s="1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S185" i="8" s="1"/>
  <c r="R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Q186" i="8"/>
  <c r="R186" i="8"/>
  <c r="T186" i="8" s="1"/>
  <c r="D4" i="8"/>
  <c r="E4" i="8"/>
  <c r="F4" i="8"/>
  <c r="G4" i="8"/>
  <c r="H4" i="8"/>
  <c r="I4" i="8"/>
  <c r="J4" i="8"/>
  <c r="K4" i="8"/>
  <c r="L4" i="8"/>
  <c r="M4" i="8"/>
  <c r="O4" i="8"/>
  <c r="S4" i="8" s="1"/>
  <c r="P4" i="8"/>
  <c r="Q4" i="8"/>
  <c r="R4" i="8"/>
  <c r="D5" i="8"/>
  <c r="E5" i="8"/>
  <c r="F5" i="8"/>
  <c r="G5" i="8"/>
  <c r="H5" i="8"/>
  <c r="I5" i="8"/>
  <c r="J5" i="8"/>
  <c r="K5" i="8"/>
  <c r="L5" i="8"/>
  <c r="M5" i="8"/>
  <c r="O5" i="8"/>
  <c r="S5" i="8" s="1"/>
  <c r="P5" i="8"/>
  <c r="T5" i="8" s="1"/>
  <c r="Q5" i="8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F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H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H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F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F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H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H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F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F679" i="11" s="1"/>
  <c r="I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F682" i="11" s="1"/>
  <c r="A683" i="11"/>
  <c r="C683" i="11" s="1"/>
  <c r="B683" i="11"/>
  <c r="D683" i="11" s="1"/>
  <c r="A684" i="11"/>
  <c r="C684" i="11" s="1"/>
  <c r="B684" i="11"/>
  <c r="D684" i="11" s="1"/>
  <c r="H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F538" i="11"/>
  <c r="E662" i="11"/>
  <c r="E532" i="11"/>
  <c r="F526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65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79" i="11"/>
  <c r="H66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869" i="11"/>
  <c r="I710" i="11"/>
  <c r="D882" i="5"/>
  <c r="D878" i="5"/>
  <c r="E874" i="5"/>
  <c r="D866" i="5"/>
  <c r="J732" i="11"/>
  <c r="F992" i="11"/>
  <c r="J884" i="11"/>
  <c r="H987" i="11"/>
  <c r="F993" i="11"/>
  <c r="I993" i="11" s="1"/>
  <c r="C791" i="9"/>
  <c r="I719" i="11"/>
  <c r="I727" i="11"/>
  <c r="F991" i="11"/>
  <c r="F987" i="11"/>
  <c r="J987" i="11" s="1"/>
  <c r="F989" i="11"/>
  <c r="I884" i="11"/>
  <c r="E992" i="11"/>
  <c r="J710" i="11"/>
  <c r="E987" i="11"/>
  <c r="H989" i="11"/>
  <c r="E993" i="11"/>
  <c r="C778" i="9"/>
  <c r="C921" i="9"/>
  <c r="I753" i="11"/>
  <c r="J691" i="11"/>
  <c r="J755" i="11"/>
  <c r="I828" i="11"/>
  <c r="J828" i="11"/>
  <c r="J753" i="11"/>
  <c r="J769" i="11"/>
  <c r="J785" i="11"/>
  <c r="J801" i="11"/>
  <c r="K801" i="11" s="1"/>
  <c r="M801" i="11" s="1"/>
  <c r="J830" i="11"/>
  <c r="J846" i="11"/>
  <c r="J719" i="11"/>
  <c r="J767" i="11"/>
  <c r="J725" i="11"/>
  <c r="J773" i="11"/>
  <c r="J789" i="11"/>
  <c r="J86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I989" i="11"/>
  <c r="G884" i="5"/>
  <c r="F907" i="5"/>
  <c r="F923" i="5"/>
  <c r="J993" i="11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J989" i="11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769" i="10"/>
  <c r="D757" i="10"/>
  <c r="D789" i="10"/>
  <c r="D690" i="10"/>
  <c r="D776" i="10"/>
  <c r="D817" i="10"/>
  <c r="D726" i="10"/>
  <c r="D760" i="10"/>
  <c r="D803" i="10"/>
  <c r="D700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721" i="10"/>
  <c r="D693" i="10"/>
  <c r="D785" i="10"/>
  <c r="D722" i="10"/>
  <c r="D793" i="10"/>
  <c r="D695" i="10"/>
  <c r="D791" i="10"/>
  <c r="D716" i="10"/>
  <c r="D782" i="10"/>
  <c r="D792" i="10"/>
  <c r="D737" i="10"/>
  <c r="D720" i="10"/>
  <c r="D754" i="10"/>
  <c r="D745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730" i="10"/>
  <c r="D808" i="10"/>
  <c r="D797" i="10"/>
  <c r="D692" i="10"/>
  <c r="D748" i="10"/>
  <c r="D778" i="10"/>
  <c r="D750" i="10"/>
  <c r="D763" i="10"/>
  <c r="D732" i="10"/>
  <c r="D719" i="10"/>
  <c r="D786" i="10"/>
  <c r="D767" i="10"/>
  <c r="D812" i="10"/>
  <c r="D708" i="10"/>
  <c r="D702" i="10"/>
  <c r="D713" i="10"/>
  <c r="D699" i="10"/>
  <c r="D715" i="10"/>
  <c r="D762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733" i="10"/>
  <c r="D770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751" i="10"/>
  <c r="D773" i="10"/>
  <c r="D783" i="10"/>
  <c r="D728" i="10"/>
  <c r="D804" i="10"/>
  <c r="D788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734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689" i="10"/>
  <c r="D389" i="10"/>
  <c r="D374" i="10"/>
  <c r="D377" i="10"/>
  <c r="D406" i="10"/>
  <c r="D396" i="10"/>
  <c r="D408" i="10"/>
  <c r="D370" i="10"/>
  <c r="D376" i="10"/>
  <c r="D417" i="10"/>
  <c r="D402" i="10"/>
  <c r="D371" i="10"/>
  <c r="D394" i="10"/>
  <c r="D410" i="10"/>
  <c r="D360" i="10"/>
  <c r="D356" i="10"/>
  <c r="D357" i="10"/>
  <c r="D421" i="10"/>
  <c r="D448" i="10"/>
  <c r="D442" i="10"/>
  <c r="D449" i="10"/>
  <c r="D440" i="10"/>
  <c r="D435" i="10"/>
  <c r="D444" i="10"/>
  <c r="D441" i="10"/>
  <c r="D519" i="10"/>
  <c r="D475" i="10"/>
  <c r="D615" i="10"/>
  <c r="D523" i="10"/>
  <c r="D500" i="10"/>
  <c r="D584" i="10"/>
  <c r="D511" i="10"/>
  <c r="D609" i="10"/>
  <c r="D484" i="10"/>
  <c r="D564" i="10"/>
  <c r="D604" i="10"/>
  <c r="D633" i="10"/>
  <c r="D624" i="10"/>
  <c r="D574" i="10"/>
  <c r="D569" i="10"/>
  <c r="D544" i="10"/>
  <c r="D492" i="10"/>
  <c r="D578" i="10"/>
  <c r="D631" i="10"/>
  <c r="D525" i="10"/>
  <c r="D479" i="10"/>
  <c r="D622" i="10"/>
  <c r="D477" i="10"/>
  <c r="D549" i="10"/>
  <c r="D491" i="10"/>
  <c r="D583" i="10"/>
  <c r="D573" i="10"/>
  <c r="D628" i="10"/>
  <c r="D581" i="10"/>
  <c r="D518" i="10"/>
  <c r="D538" i="10"/>
  <c r="D369" i="10"/>
  <c r="D378" i="10"/>
  <c r="D372" i="10"/>
  <c r="D366" i="10"/>
  <c r="D388" i="10"/>
  <c r="D379" i="10"/>
  <c r="D399" i="10"/>
  <c r="D400" i="10"/>
  <c r="D384" i="10"/>
  <c r="D401" i="10"/>
  <c r="D368" i="10"/>
  <c r="D418" i="10"/>
  <c r="D403" i="10"/>
  <c r="D398" i="10"/>
  <c r="D363" i="10"/>
  <c r="D359" i="10"/>
  <c r="D362" i="10"/>
  <c r="D428" i="10"/>
  <c r="D433" i="10"/>
  <c r="D432" i="10"/>
  <c r="D447" i="10"/>
  <c r="D450" i="10"/>
  <c r="D439" i="10"/>
  <c r="D424" i="10"/>
  <c r="D445" i="10"/>
  <c r="D485" i="10"/>
  <c r="D575" i="10"/>
  <c r="D601" i="10"/>
  <c r="D522" i="10"/>
  <c r="D472" i="10"/>
  <c r="D590" i="10"/>
  <c r="D504" i="10"/>
  <c r="D553" i="10"/>
  <c r="D506" i="10"/>
  <c r="D595" i="10"/>
  <c r="D514" i="10"/>
  <c r="D638" i="10"/>
  <c r="D646" i="10"/>
  <c r="D627" i="10"/>
  <c r="D613" i="10"/>
  <c r="D515" i="10"/>
  <c r="D468" i="10"/>
  <c r="D586" i="10"/>
  <c r="D636" i="10"/>
  <c r="D469" i="10"/>
  <c r="D561" i="10"/>
  <c r="D635" i="10"/>
  <c r="D611" i="10"/>
  <c r="D486" i="10"/>
  <c r="D579" i="10"/>
  <c r="D645" i="10"/>
  <c r="D618" i="10"/>
  <c r="D516" i="10"/>
  <c r="D556" i="10"/>
  <c r="D534" i="10"/>
  <c r="D551" i="10"/>
  <c r="D404" i="10"/>
  <c r="D375" i="10"/>
  <c r="D412" i="10"/>
  <c r="D395" i="10"/>
  <c r="D385" i="10"/>
  <c r="D383" i="10"/>
  <c r="D358" i="10"/>
  <c r="D446" i="10"/>
  <c r="D437" i="10"/>
  <c r="D427" i="10"/>
  <c r="D436" i="10"/>
  <c r="D527" i="10"/>
  <c r="D591" i="10"/>
  <c r="D526" i="10"/>
  <c r="D589" i="10"/>
  <c r="D541" i="10"/>
  <c r="D629" i="10"/>
  <c r="D552" i="10"/>
  <c r="D547" i="10"/>
  <c r="D528" i="10"/>
  <c r="D588" i="10"/>
  <c r="D461" i="10"/>
  <c r="D548" i="10"/>
  <c r="D466" i="10"/>
  <c r="D532" i="10"/>
  <c r="D493" i="10"/>
  <c r="D454" i="10"/>
  <c r="D509" i="10"/>
  <c r="D614" i="10"/>
  <c r="D539" i="10"/>
  <c r="D567" i="10"/>
  <c r="D619" i="10"/>
  <c r="D617" i="10"/>
  <c r="D451" i="10"/>
  <c r="D572" i="10"/>
  <c r="D644" i="10"/>
  <c r="D568" i="10"/>
  <c r="D580" i="10"/>
  <c r="D623" i="10"/>
  <c r="D562" i="10"/>
  <c r="D508" i="10"/>
  <c r="D630" i="10"/>
  <c r="D641" i="10"/>
  <c r="D512" i="10"/>
  <c r="D626" i="10"/>
  <c r="D670" i="10"/>
  <c r="D682" i="10"/>
  <c r="D655" i="10"/>
  <c r="D651" i="10"/>
  <c r="D663" i="10"/>
  <c r="D656" i="10"/>
  <c r="D661" i="10"/>
  <c r="D653" i="10"/>
  <c r="D688" i="10"/>
  <c r="D687" i="10"/>
  <c r="D382" i="10"/>
  <c r="D392" i="10"/>
  <c r="D391" i="10"/>
  <c r="D414" i="10"/>
  <c r="D407" i="10"/>
  <c r="D393" i="10"/>
  <c r="D416" i="10"/>
  <c r="D361" i="10"/>
  <c r="D431" i="10"/>
  <c r="D438" i="10"/>
  <c r="D426" i="10"/>
  <c r="D430" i="10"/>
  <c r="D554" i="10"/>
  <c r="D585" i="10"/>
  <c r="D470" i="10"/>
  <c r="D608" i="10"/>
  <c r="D540" i="10"/>
  <c r="D592" i="10"/>
  <c r="D463" i="10"/>
  <c r="D505" i="10"/>
  <c r="D520" i="10"/>
  <c r="D602" i="10"/>
  <c r="D507" i="10"/>
  <c r="D497" i="10"/>
  <c r="D476" i="10"/>
  <c r="D501" i="10"/>
  <c r="D571" i="10"/>
  <c r="D546" i="10"/>
  <c r="D481" i="10"/>
  <c r="D599" i="10"/>
  <c r="D499" i="10"/>
  <c r="D559" i="10"/>
  <c r="D521" i="10"/>
  <c r="D537" i="10"/>
  <c r="D503" i="10"/>
  <c r="D632" i="10"/>
  <c r="D643" i="10"/>
  <c r="D600" i="10"/>
  <c r="D531" i="10"/>
  <c r="D640" i="10"/>
  <c r="D596" i="10"/>
  <c r="D594" i="10"/>
  <c r="D465" i="10"/>
  <c r="D459" i="10"/>
  <c r="D563" i="10"/>
  <c r="D478" i="10"/>
  <c r="D659" i="10"/>
  <c r="D684" i="10"/>
  <c r="D649" i="10"/>
  <c r="D675" i="10"/>
  <c r="D668" i="10"/>
  <c r="D648" i="10"/>
  <c r="D665" i="10"/>
  <c r="D678" i="10"/>
  <c r="D685" i="10"/>
  <c r="D672" i="10"/>
  <c r="D367" i="10"/>
  <c r="D405" i="10"/>
  <c r="D390" i="10"/>
  <c r="D364" i="10"/>
  <c r="D423" i="10"/>
  <c r="D489" i="10"/>
  <c r="D560" i="10"/>
  <c r="D460" i="10"/>
  <c r="D464" i="10"/>
  <c r="D498" i="10"/>
  <c r="D605" i="10"/>
  <c r="D480" i="10"/>
  <c r="D488" i="10"/>
  <c r="D513" i="10"/>
  <c r="D598" i="10"/>
  <c r="D543" i="10"/>
  <c r="D576" i="10"/>
  <c r="D473" i="10"/>
  <c r="D471" i="10"/>
  <c r="D530" i="10"/>
  <c r="D483" i="10"/>
  <c r="D535" i="10"/>
  <c r="D667" i="10"/>
  <c r="D681" i="10"/>
  <c r="D652" i="10"/>
  <c r="D669" i="10"/>
  <c r="D654" i="10"/>
  <c r="D381" i="10"/>
  <c r="D397" i="10"/>
  <c r="D413" i="10"/>
  <c r="D380" i="10"/>
  <c r="D386" i="10"/>
  <c r="D373" i="10"/>
  <c r="D415" i="10"/>
  <c r="D434" i="10"/>
  <c r="D443" i="10"/>
  <c r="D420" i="10"/>
  <c r="D425" i="10"/>
  <c r="D452" i="10"/>
  <c r="D639" i="10"/>
  <c r="D494" i="10"/>
  <c r="D487" i="10"/>
  <c r="D458" i="10"/>
  <c r="D474" i="10"/>
  <c r="D557" i="10"/>
  <c r="D490" i="10"/>
  <c r="D456" i="10"/>
  <c r="D524" i="10"/>
  <c r="D582" i="10"/>
  <c r="D555" i="10"/>
  <c r="D587" i="10"/>
  <c r="D533" i="10"/>
  <c r="D453" i="10"/>
  <c r="D502" i="10"/>
  <c r="D570" i="10"/>
  <c r="D545" i="10"/>
  <c r="D482" i="10"/>
  <c r="D620" i="10"/>
  <c r="D455" i="10"/>
  <c r="D558" i="10"/>
  <c r="D495" i="10"/>
  <c r="D607" i="10"/>
  <c r="D517" i="10"/>
  <c r="D529" i="10"/>
  <c r="D457" i="10"/>
  <c r="D550" i="10"/>
  <c r="D577" i="10"/>
  <c r="D637" i="10"/>
  <c r="D612" i="10"/>
  <c r="D616" i="10"/>
  <c r="D610" i="10"/>
  <c r="D674" i="10"/>
  <c r="D686" i="10"/>
  <c r="D671" i="10"/>
  <c r="D662" i="10"/>
  <c r="D664" i="10"/>
  <c r="D676" i="10"/>
  <c r="D658" i="10"/>
  <c r="D679" i="10"/>
  <c r="D666" i="10"/>
  <c r="D650" i="10"/>
  <c r="D683" i="10"/>
  <c r="D411" i="10"/>
  <c r="D365" i="10"/>
  <c r="D409" i="10"/>
  <c r="D387" i="10"/>
  <c r="D419" i="10"/>
  <c r="D429" i="10"/>
  <c r="D422" i="10"/>
  <c r="D642" i="10"/>
  <c r="D593" i="10"/>
  <c r="D496" i="10"/>
  <c r="D597" i="10"/>
  <c r="D536" i="10"/>
  <c r="D542" i="10"/>
  <c r="D603" i="10"/>
  <c r="D621" i="10"/>
  <c r="D634" i="10"/>
  <c r="D462" i="10"/>
  <c r="D565" i="10"/>
  <c r="D606" i="10"/>
  <c r="D566" i="10"/>
  <c r="D510" i="10"/>
  <c r="D467" i="10"/>
  <c r="D625" i="10"/>
  <c r="D673" i="10"/>
  <c r="D647" i="10"/>
  <c r="D677" i="10"/>
  <c r="D680" i="10"/>
  <c r="D660" i="10"/>
  <c r="D657" i="10"/>
  <c r="D84" i="3"/>
  <c r="D121" i="3"/>
  <c r="D906" i="3"/>
  <c r="D73" i="3"/>
  <c r="D164" i="3"/>
  <c r="D106" i="3"/>
  <c r="D97" i="3"/>
  <c r="D938" i="3"/>
  <c r="D82" i="3"/>
  <c r="D88" i="3"/>
  <c r="D30" i="3"/>
  <c r="D866" i="3"/>
  <c r="D869" i="3"/>
  <c r="D975" i="3"/>
  <c r="D147" i="3"/>
  <c r="D63" i="3"/>
  <c r="D159" i="3"/>
  <c r="D934" i="3"/>
  <c r="D96" i="3"/>
  <c r="D5" i="3"/>
  <c r="D424" i="3"/>
  <c r="D62" i="3"/>
  <c r="D945" i="3"/>
  <c r="D178" i="3"/>
  <c r="D877" i="3"/>
  <c r="D994" i="3"/>
  <c r="D908" i="3"/>
  <c r="D999" i="3"/>
  <c r="D57" i="3"/>
  <c r="D41" i="3"/>
  <c r="D18" i="3"/>
  <c r="D868" i="3"/>
  <c r="D151" i="3"/>
  <c r="D926" i="3"/>
  <c r="D48" i="3"/>
  <c r="D38" i="3"/>
  <c r="D52" i="3"/>
  <c r="D175" i="3"/>
  <c r="D875" i="3"/>
  <c r="D946" i="3"/>
  <c r="D997" i="3"/>
  <c r="D939" i="3"/>
  <c r="D990" i="3"/>
  <c r="D971" i="3"/>
  <c r="D421" i="3"/>
  <c r="D46" i="3"/>
  <c r="D64" i="3"/>
  <c r="D143" i="3"/>
  <c r="D182" i="3"/>
  <c r="D157" i="3"/>
  <c r="D170" i="3"/>
  <c r="D162" i="3"/>
  <c r="D998" i="3"/>
  <c r="D78" i="3"/>
  <c r="D89" i="3"/>
  <c r="D996" i="3"/>
  <c r="D890" i="3"/>
  <c r="D991" i="3"/>
  <c r="D23" i="3"/>
  <c r="D974" i="3"/>
  <c r="D888" i="3"/>
  <c r="D898" i="3"/>
  <c r="D924" i="3"/>
  <c r="D920" i="3"/>
  <c r="D925" i="3"/>
  <c r="D125" i="3"/>
  <c r="D91" i="3"/>
  <c r="D907" i="3"/>
  <c r="D179" i="3"/>
  <c r="D987" i="3"/>
  <c r="D953" i="3"/>
  <c r="D161" i="3"/>
  <c r="D8" i="3"/>
  <c r="D879" i="3"/>
  <c r="D131" i="3"/>
  <c r="D901" i="3"/>
  <c r="D966" i="3"/>
  <c r="D6" i="3"/>
  <c r="D986" i="3"/>
  <c r="D812" i="3"/>
  <c r="D984" i="3"/>
  <c r="D45" i="3"/>
  <c r="D545" i="3"/>
  <c r="D637" i="3"/>
  <c r="D551" i="3"/>
  <c r="D572" i="3"/>
  <c r="D640" i="3"/>
  <c r="D619" i="3"/>
  <c r="D625" i="3"/>
  <c r="D632" i="3"/>
  <c r="D566" i="3"/>
  <c r="D656" i="3"/>
  <c r="D686" i="3"/>
  <c r="D670" i="3"/>
  <c r="D497" i="3"/>
  <c r="D605" i="3"/>
  <c r="D575" i="3"/>
  <c r="D502" i="3"/>
  <c r="D535" i="3"/>
  <c r="D576" i="3"/>
  <c r="D568" i="3"/>
  <c r="D655" i="3"/>
  <c r="D674" i="3"/>
  <c r="D541" i="3"/>
  <c r="D495" i="3"/>
  <c r="D539" i="3"/>
  <c r="D494" i="3"/>
  <c r="D638" i="3"/>
  <c r="D647" i="3"/>
  <c r="D600" i="3"/>
  <c r="D626" i="3"/>
  <c r="D681" i="3"/>
  <c r="D661" i="3"/>
  <c r="D565" i="3"/>
  <c r="D634" i="3"/>
  <c r="D577" i="3"/>
  <c r="D562" i="3"/>
  <c r="D520" i="3"/>
  <c r="D550" i="3"/>
  <c r="D613" i="3"/>
  <c r="D493" i="3"/>
  <c r="D611" i="3"/>
  <c r="D672" i="3"/>
  <c r="D664" i="3"/>
  <c r="D543" i="3"/>
  <c r="D612" i="3"/>
  <c r="D650" i="3"/>
  <c r="D503" i="3"/>
  <c r="D641" i="3"/>
  <c r="D571" i="3"/>
  <c r="D500" i="3"/>
  <c r="D659" i="3"/>
  <c r="D679" i="3"/>
  <c r="D805" i="3"/>
  <c r="D847" i="3"/>
  <c r="D791" i="3"/>
  <c r="D713" i="3"/>
  <c r="D808" i="3"/>
  <c r="D721" i="3"/>
  <c r="D730" i="3"/>
  <c r="D794" i="3"/>
  <c r="D839" i="3"/>
  <c r="D857" i="3"/>
  <c r="D787" i="3"/>
  <c r="D790" i="3"/>
  <c r="D761" i="3"/>
  <c r="D760" i="3"/>
  <c r="D703" i="3"/>
  <c r="D803" i="3"/>
  <c r="D722" i="3"/>
  <c r="D700" i="3"/>
  <c r="D694" i="3"/>
  <c r="D738" i="3"/>
  <c r="D817" i="3"/>
  <c r="D834" i="3"/>
  <c r="D860" i="3"/>
  <c r="D731" i="3"/>
  <c r="D696" i="3"/>
  <c r="D735" i="3"/>
  <c r="D829" i="3"/>
  <c r="D705" i="3"/>
  <c r="D861" i="3"/>
  <c r="D837" i="3"/>
  <c r="D718" i="3"/>
  <c r="D732" i="3"/>
  <c r="D855" i="3"/>
  <c r="D717" i="3"/>
  <c r="D695" i="3"/>
  <c r="D729" i="3"/>
  <c r="D818" i="3"/>
  <c r="D844" i="3"/>
  <c r="D793" i="3"/>
  <c r="D820" i="3"/>
  <c r="D698" i="3"/>
  <c r="D737" i="3"/>
  <c r="D393" i="3"/>
  <c r="D451" i="3"/>
  <c r="D384" i="3"/>
  <c r="D450" i="3"/>
  <c r="D377" i="3"/>
  <c r="D425" i="3"/>
  <c r="D386" i="3"/>
  <c r="D394" i="3"/>
  <c r="D413" i="3"/>
  <c r="D478" i="3"/>
  <c r="D360" i="3"/>
  <c r="D467" i="3"/>
  <c r="D368" i="3"/>
  <c r="D370" i="3"/>
  <c r="D376" i="3"/>
  <c r="D430" i="3"/>
  <c r="D397" i="3"/>
  <c r="D468" i="3"/>
  <c r="D438" i="3"/>
  <c r="D476" i="3"/>
  <c r="D471" i="3"/>
  <c r="D379" i="3"/>
  <c r="D414" i="3"/>
  <c r="D486" i="3"/>
  <c r="D463" i="3"/>
  <c r="D452" i="3"/>
  <c r="D475" i="3"/>
  <c r="D402" i="3"/>
  <c r="D415" i="3"/>
  <c r="D454" i="3"/>
  <c r="D382" i="3"/>
  <c r="D378" i="3"/>
  <c r="D902" i="3"/>
  <c r="D891" i="3"/>
  <c r="D53" i="3"/>
  <c r="D910" i="3"/>
  <c r="D881" i="3"/>
  <c r="D899" i="3"/>
  <c r="D815" i="3"/>
  <c r="D47" i="3"/>
  <c r="D16" i="3"/>
  <c r="D136" i="3"/>
  <c r="D85" i="3"/>
  <c r="D943" i="3"/>
  <c r="D140" i="3"/>
  <c r="D83" i="3"/>
  <c r="D963" i="3"/>
  <c r="D886" i="3"/>
  <c r="D128" i="3"/>
  <c r="D77" i="3"/>
  <c r="D132" i="3"/>
  <c r="D92" i="3"/>
  <c r="D185" i="3"/>
  <c r="D153" i="3"/>
  <c r="D9" i="3"/>
  <c r="D978" i="3"/>
  <c r="D904" i="3"/>
  <c r="D948" i="3"/>
  <c r="D69" i="3"/>
  <c r="D36" i="3"/>
  <c r="D169" i="3"/>
  <c r="D913" i="3"/>
  <c r="D58" i="3"/>
  <c r="D135" i="3"/>
  <c r="D133" i="3"/>
  <c r="D119" i="3"/>
  <c r="D37" i="3"/>
  <c r="D918" i="3"/>
  <c r="D72" i="3"/>
  <c r="D51" i="3"/>
  <c r="D107" i="3"/>
  <c r="D80" i="3"/>
  <c r="D931" i="3"/>
  <c r="D932" i="3"/>
  <c r="D87" i="3"/>
  <c r="D42" i="3"/>
  <c r="D35" i="3"/>
  <c r="D67" i="3"/>
  <c r="D903" i="3"/>
  <c r="D992" i="3"/>
  <c r="D968" i="3"/>
  <c r="D867" i="3"/>
  <c r="D896" i="3"/>
  <c r="D14" i="3"/>
  <c r="D929" i="3"/>
  <c r="D995" i="3"/>
  <c r="D876" i="3"/>
  <c r="D142" i="3"/>
  <c r="D936" i="3"/>
  <c r="D127" i="3"/>
  <c r="D12" i="3"/>
  <c r="D156" i="3"/>
  <c r="D905" i="3"/>
  <c r="D915" i="3"/>
  <c r="D977" i="3"/>
  <c r="D985" i="3"/>
  <c r="D960" i="3"/>
  <c r="D2" i="3"/>
  <c r="D177" i="3"/>
  <c r="D911" i="3"/>
  <c r="D883" i="3"/>
  <c r="D101" i="3"/>
  <c r="D75" i="3"/>
  <c r="D19" i="3"/>
  <c r="D983" i="3"/>
  <c r="D49" i="3"/>
  <c r="D70" i="3"/>
  <c r="D965" i="3"/>
  <c r="D952" i="3"/>
  <c r="D955" i="3"/>
  <c r="D166" i="3"/>
  <c r="D887" i="3"/>
  <c r="D973" i="3"/>
  <c r="D900" i="3"/>
  <c r="D3" i="3"/>
  <c r="D895" i="3"/>
  <c r="D180" i="3"/>
  <c r="D937" i="3"/>
  <c r="D184" i="3"/>
  <c r="D949" i="3"/>
  <c r="D181" i="3"/>
  <c r="D103" i="3"/>
  <c r="D98" i="3"/>
  <c r="D90" i="3"/>
  <c r="D897" i="3"/>
  <c r="D13" i="3"/>
  <c r="D65" i="3"/>
  <c r="D100" i="3"/>
  <c r="D872" i="3"/>
  <c r="D110" i="3"/>
  <c r="D40" i="3"/>
  <c r="D956" i="3"/>
  <c r="D118" i="3"/>
  <c r="D165" i="3"/>
  <c r="D56" i="3"/>
  <c r="D970" i="3"/>
  <c r="D158" i="3"/>
  <c r="D882" i="3"/>
  <c r="D964" i="3"/>
  <c r="D146" i="3"/>
  <c r="D172" i="3"/>
  <c r="D942" i="3"/>
  <c r="D988" i="3"/>
  <c r="D1001" i="3"/>
  <c r="D21" i="3"/>
  <c r="D423" i="3"/>
  <c r="D114" i="3"/>
  <c r="D154" i="3"/>
  <c r="D982" i="3"/>
  <c r="D4" i="3"/>
  <c r="D99" i="3"/>
  <c r="D892" i="3"/>
  <c r="D507" i="3"/>
  <c r="D533" i="3"/>
  <c r="D617" i="3"/>
  <c r="D598" i="3"/>
  <c r="D552" i="3"/>
  <c r="D629" i="3"/>
  <c r="D633" i="3"/>
  <c r="D684" i="3"/>
  <c r="D676" i="3"/>
  <c r="D553" i="3"/>
  <c r="D574" i="3"/>
  <c r="D557" i="3"/>
  <c r="D595" i="3"/>
  <c r="D511" i="3"/>
  <c r="D519" i="3"/>
  <c r="D680" i="3"/>
  <c r="D514" i="3"/>
  <c r="D564" i="3"/>
  <c r="D504" i="3"/>
  <c r="D532" i="3"/>
  <c r="D628" i="3"/>
  <c r="D593" i="3"/>
  <c r="D678" i="3"/>
  <c r="D610" i="3"/>
  <c r="D630" i="3"/>
  <c r="D622" i="3"/>
  <c r="D643" i="3"/>
  <c r="D496" i="3"/>
  <c r="D499" i="3"/>
  <c r="D544" i="3"/>
  <c r="D690" i="3"/>
  <c r="D624" i="3"/>
  <c r="D506" i="3"/>
  <c r="D602" i="3"/>
  <c r="D530" i="3"/>
  <c r="D594" i="3"/>
  <c r="D573" i="3"/>
  <c r="D691" i="3"/>
  <c r="D809" i="3"/>
  <c r="D825" i="3"/>
  <c r="D813" i="3"/>
  <c r="D836" i="3"/>
  <c r="D714" i="3"/>
  <c r="D755" i="3"/>
  <c r="D764" i="3"/>
  <c r="D854" i="3"/>
  <c r="D783" i="3"/>
  <c r="D784" i="3"/>
  <c r="D750" i="3"/>
  <c r="D757" i="3"/>
  <c r="D746" i="3"/>
  <c r="D795" i="3"/>
  <c r="D826" i="3"/>
  <c r="D806" i="3"/>
  <c r="D830" i="3"/>
  <c r="D797" i="3"/>
  <c r="D726" i="3"/>
  <c r="D788" i="3"/>
  <c r="D736" i="3"/>
  <c r="D754" i="3"/>
  <c r="D752" i="3"/>
  <c r="D819" i="3"/>
  <c r="D702" i="3"/>
  <c r="D745" i="3"/>
  <c r="D846" i="3"/>
  <c r="D814" i="3"/>
  <c r="D828" i="3"/>
  <c r="D801" i="3"/>
  <c r="D775" i="3"/>
  <c r="D727" i="3"/>
  <c r="D366" i="3"/>
  <c r="D406" i="3"/>
  <c r="D473" i="3"/>
  <c r="D398" i="3"/>
  <c r="D381" i="3"/>
  <c r="D388" i="3"/>
  <c r="D447" i="3"/>
  <c r="D410" i="3"/>
  <c r="D462" i="3"/>
  <c r="D449" i="3"/>
  <c r="D485" i="3"/>
  <c r="D404" i="3"/>
  <c r="D436" i="3"/>
  <c r="D391" i="3"/>
  <c r="D362" i="3"/>
  <c r="D363" i="3"/>
  <c r="D372" i="3"/>
  <c r="D390" i="3"/>
  <c r="D380" i="3"/>
  <c r="D458" i="3"/>
  <c r="D431" i="3"/>
  <c r="D405" i="3"/>
  <c r="D399" i="3"/>
  <c r="D427" i="3"/>
  <c r="D109" i="3"/>
  <c r="D941" i="3"/>
  <c r="D976" i="3"/>
  <c r="D79" i="3"/>
  <c r="D95" i="3"/>
  <c r="D993" i="3"/>
  <c r="D167" i="3"/>
  <c r="D112" i="3"/>
  <c r="D152" i="3"/>
  <c r="D27" i="3"/>
  <c r="D76" i="3"/>
  <c r="D163" i="3"/>
  <c r="D1000" i="3"/>
  <c r="D39" i="3"/>
  <c r="D604" i="3"/>
  <c r="D498" i="3"/>
  <c r="D555" i="3"/>
  <c r="D522" i="3"/>
  <c r="D515" i="3"/>
  <c r="D558" i="3"/>
  <c r="D614" i="3"/>
  <c r="D669" i="3"/>
  <c r="D540" i="3"/>
  <c r="D608" i="3"/>
  <c r="D642" i="3"/>
  <c r="D534" i="3"/>
  <c r="D671" i="3"/>
  <c r="D827" i="3"/>
  <c r="D740" i="3"/>
  <c r="D766" i="3"/>
  <c r="D776" i="3"/>
  <c r="D767" i="3"/>
  <c r="D856" i="3"/>
  <c r="D693" i="3"/>
  <c r="D852" i="3"/>
  <c r="D786" i="3"/>
  <c r="D762" i="3"/>
  <c r="D741" i="3"/>
  <c r="D444" i="3"/>
  <c r="D429" i="3"/>
  <c r="D489" i="3"/>
  <c r="D440" i="3"/>
  <c r="D472" i="3"/>
  <c r="D479" i="3"/>
  <c r="D374" i="3"/>
  <c r="D477" i="3"/>
  <c r="D980" i="3"/>
  <c r="D61" i="3"/>
  <c r="D10" i="3"/>
  <c r="D930" i="3"/>
  <c r="D176" i="3"/>
  <c r="D148" i="3"/>
  <c r="D111" i="3"/>
  <c r="D124" i="3"/>
  <c r="D940" i="3"/>
  <c r="D884" i="3"/>
  <c r="D71" i="3"/>
  <c r="D120" i="3"/>
  <c r="D26" i="3"/>
  <c r="D130" i="3"/>
  <c r="D29" i="3"/>
  <c r="D44" i="3"/>
  <c r="D126" i="3"/>
  <c r="D816" i="3"/>
  <c r="D134" i="3"/>
  <c r="D174" i="3"/>
  <c r="D68" i="3"/>
  <c r="D947" i="3"/>
  <c r="D173" i="3"/>
  <c r="D981" i="3"/>
  <c r="D102" i="3"/>
  <c r="D171" i="3"/>
  <c r="D115" i="3"/>
  <c r="D17" i="3"/>
  <c r="D878" i="3"/>
  <c r="D933" i="3"/>
  <c r="D871" i="3"/>
  <c r="D86" i="3"/>
  <c r="D105" i="3"/>
  <c r="D921" i="3"/>
  <c r="D113" i="3"/>
  <c r="D141" i="3"/>
  <c r="D145" i="3"/>
  <c r="D972" i="3"/>
  <c r="D81" i="3"/>
  <c r="D912" i="3"/>
  <c r="D55" i="3"/>
  <c r="D969" i="3"/>
  <c r="D646" i="3"/>
  <c r="D570" i="3"/>
  <c r="D542" i="3"/>
  <c r="D583" i="3"/>
  <c r="D645" i="3"/>
  <c r="D537" i="3"/>
  <c r="D603" i="3"/>
  <c r="D658" i="3"/>
  <c r="D651" i="3"/>
  <c r="D644" i="3"/>
  <c r="D597" i="3"/>
  <c r="D561" i="3"/>
  <c r="D505" i="3"/>
  <c r="D492" i="3"/>
  <c r="D683" i="3"/>
  <c r="D687" i="3"/>
  <c r="D586" i="3"/>
  <c r="D588" i="3"/>
  <c r="D567" i="3"/>
  <c r="D649" i="3"/>
  <c r="D521" i="3"/>
  <c r="D688" i="3"/>
  <c r="D675" i="3"/>
  <c r="D627" i="3"/>
  <c r="D513" i="3"/>
  <c r="D516" i="3"/>
  <c r="D510" i="3"/>
  <c r="D509" i="3"/>
  <c r="D559" i="3"/>
  <c r="D677" i="3"/>
  <c r="D657" i="3"/>
  <c r="D508" i="3"/>
  <c r="D528" i="3"/>
  <c r="D580" i="3"/>
  <c r="D596" i="3"/>
  <c r="D589" i="3"/>
  <c r="D660" i="3"/>
  <c r="D685" i="3"/>
  <c r="D774" i="3"/>
  <c r="D779" i="3"/>
  <c r="D748" i="3"/>
  <c r="D756" i="3"/>
  <c r="D701" i="3"/>
  <c r="D749" i="3"/>
  <c r="D706" i="3"/>
  <c r="D862" i="3"/>
  <c r="D799" i="3"/>
  <c r="D848" i="3"/>
  <c r="D785" i="3"/>
  <c r="D807" i="3"/>
  <c r="D842" i="3"/>
  <c r="D773" i="3"/>
  <c r="D725" i="3"/>
  <c r="D789" i="3"/>
  <c r="D715" i="3"/>
  <c r="D832" i="3"/>
  <c r="D716" i="3"/>
  <c r="D724" i="3"/>
  <c r="D723" i="3"/>
  <c r="D843" i="3"/>
  <c r="D759" i="3"/>
  <c r="D833" i="3"/>
  <c r="D777" i="3"/>
  <c r="D845" i="3"/>
  <c r="D824" i="3"/>
  <c r="D841" i="3"/>
  <c r="D802" i="3"/>
  <c r="D821" i="3"/>
  <c r="D747" i="3"/>
  <c r="D385" i="3"/>
  <c r="D433" i="3"/>
  <c r="D375" i="3"/>
  <c r="D457" i="3"/>
  <c r="D426" i="3"/>
  <c r="D392" i="3"/>
  <c r="D369" i="3"/>
  <c r="D474" i="3"/>
  <c r="D445" i="3"/>
  <c r="D396" i="3"/>
  <c r="D461" i="3"/>
  <c r="D358" i="3"/>
  <c r="D371" i="3"/>
  <c r="D455" i="3"/>
  <c r="D443" i="3"/>
  <c r="D357" i="3"/>
  <c r="D407" i="3"/>
  <c r="D367" i="3"/>
  <c r="D437" i="3"/>
  <c r="D373" i="3"/>
  <c r="D480" i="3"/>
  <c r="D464" i="3"/>
  <c r="D419" i="3"/>
  <c r="D453" i="3"/>
  <c r="D487" i="3"/>
  <c r="D24" i="3"/>
  <c r="D959" i="3"/>
  <c r="D954" i="3"/>
  <c r="D922" i="3"/>
  <c r="D885" i="3"/>
  <c r="D11" i="3"/>
  <c r="D94" i="3"/>
  <c r="D894" i="3"/>
  <c r="D893" i="3"/>
  <c r="D32" i="3"/>
  <c r="D928" i="3"/>
  <c r="D22" i="3"/>
  <c r="D93" i="3"/>
  <c r="D15" i="3"/>
  <c r="D527" i="3"/>
  <c r="D529" i="3"/>
  <c r="D662" i="3"/>
  <c r="D587" i="3"/>
  <c r="D579" i="3"/>
  <c r="D525" i="3"/>
  <c r="D526" i="3"/>
  <c r="D491" i="3"/>
  <c r="D618" i="3"/>
  <c r="D581" i="3"/>
  <c r="D549" i="3"/>
  <c r="D546" i="3"/>
  <c r="D838" i="3"/>
  <c r="D858" i="3"/>
  <c r="D782" i="3"/>
  <c r="D772" i="3"/>
  <c r="D733" i="3"/>
  <c r="D763" i="3"/>
  <c r="D792" i="3"/>
  <c r="D863" i="3"/>
  <c r="D770" i="3"/>
  <c r="D811" i="3"/>
  <c r="D460" i="3"/>
  <c r="D412" i="3"/>
  <c r="D403" i="3"/>
  <c r="D488" i="3"/>
  <c r="D409" i="3"/>
  <c r="D465" i="3"/>
  <c r="D482" i="3"/>
  <c r="D389" i="3"/>
  <c r="D20" i="3"/>
  <c r="D935" i="3"/>
  <c r="D144" i="3"/>
  <c r="D916" i="3"/>
  <c r="D919" i="3"/>
  <c r="D139" i="3"/>
  <c r="D950" i="3"/>
  <c r="D50" i="3"/>
  <c r="D962" i="3"/>
  <c r="D28" i="3"/>
  <c r="D961" i="3"/>
  <c r="D60" i="3"/>
  <c r="D104" i="3"/>
  <c r="D183" i="3"/>
  <c r="D160" i="3"/>
  <c r="D155" i="3"/>
  <c r="D923" i="3"/>
  <c r="D43" i="3"/>
  <c r="D967" i="3"/>
  <c r="D54" i="3"/>
  <c r="D33" i="3"/>
  <c r="D31" i="3"/>
  <c r="D958" i="3"/>
  <c r="D116" i="3"/>
  <c r="D874" i="3"/>
  <c r="D129" i="3"/>
  <c r="D989" i="3"/>
  <c r="D25" i="3"/>
  <c r="D66" i="3"/>
  <c r="D123" i="3"/>
  <c r="D74" i="3"/>
  <c r="D138" i="3"/>
  <c r="D34" i="3"/>
  <c r="D168" i="3"/>
  <c r="D150" i="3"/>
  <c r="D914" i="3"/>
  <c r="D7" i="3"/>
  <c r="D979" i="3"/>
  <c r="D917" i="3"/>
  <c r="D864" i="3"/>
  <c r="D117" i="3"/>
  <c r="D122" i="3"/>
  <c r="D422" i="3"/>
  <c r="D620" i="3"/>
  <c r="D636" i="3"/>
  <c r="D578" i="3"/>
  <c r="D536" i="3"/>
  <c r="D554" i="3"/>
  <c r="D631" i="3"/>
  <c r="D668" i="3"/>
  <c r="D652" i="3"/>
  <c r="D607" i="3"/>
  <c r="D621" i="3"/>
  <c r="D518" i="3"/>
  <c r="D599" i="3"/>
  <c r="D648" i="3"/>
  <c r="D531" i="3"/>
  <c r="D682" i="3"/>
  <c r="D547" i="3"/>
  <c r="D609" i="3"/>
  <c r="D615" i="3"/>
  <c r="D592" i="3"/>
  <c r="D512" i="3"/>
  <c r="D556" i="3"/>
  <c r="D665" i="3"/>
  <c r="D653" i="3"/>
  <c r="D560" i="3"/>
  <c r="D538" i="3"/>
  <c r="D501" i="3"/>
  <c r="D523" i="3"/>
  <c r="D524" i="3"/>
  <c r="D601" i="3"/>
  <c r="D673" i="3"/>
  <c r="D667" i="3"/>
  <c r="D582" i="3"/>
  <c r="D563" i="3"/>
  <c r="D517" i="3"/>
  <c r="D616" i="3"/>
  <c r="D635" i="3"/>
  <c r="D663" i="3"/>
  <c r="D689" i="3"/>
  <c r="D751" i="3"/>
  <c r="D753" i="3"/>
  <c r="D704" i="3"/>
  <c r="D804" i="3"/>
  <c r="D798" i="3"/>
  <c r="D697" i="3"/>
  <c r="D707" i="3"/>
  <c r="D849" i="3"/>
  <c r="D780" i="3"/>
  <c r="D796" i="3"/>
  <c r="D742" i="3"/>
  <c r="D768" i="3"/>
  <c r="D823" i="3"/>
  <c r="D710" i="3"/>
  <c r="D835" i="3"/>
  <c r="D781" i="3"/>
  <c r="D708" i="3"/>
  <c r="D744" i="3"/>
  <c r="D778" i="3"/>
  <c r="D719" i="3"/>
  <c r="D720" i="3"/>
  <c r="D851" i="3"/>
  <c r="D699" i="3"/>
  <c r="D711" i="3"/>
  <c r="D709" i="3"/>
  <c r="D810" i="3"/>
  <c r="D800" i="3"/>
  <c r="D850" i="3"/>
  <c r="D822" i="3"/>
  <c r="D728" i="3"/>
  <c r="D853" i="3"/>
  <c r="D416" i="3"/>
  <c r="D466" i="3"/>
  <c r="D408" i="3"/>
  <c r="D484" i="3"/>
  <c r="D456" i="3"/>
  <c r="D446" i="3"/>
  <c r="D365" i="3"/>
  <c r="D387" i="3"/>
  <c r="D432" i="3"/>
  <c r="D400" i="3"/>
  <c r="D448" i="3"/>
  <c r="D417" i="3"/>
  <c r="D364" i="3"/>
  <c r="D401" i="3"/>
  <c r="D459" i="3"/>
  <c r="D441" i="3"/>
  <c r="D435" i="3"/>
  <c r="D420" i="3"/>
  <c r="D434" i="3"/>
  <c r="D442" i="3"/>
  <c r="D483" i="3"/>
  <c r="D470" i="3"/>
  <c r="D481" i="3"/>
  <c r="D439" i="3"/>
  <c r="D469" i="3"/>
  <c r="D927" i="3"/>
  <c r="D865" i="3"/>
  <c r="D957" i="3"/>
  <c r="D951" i="3"/>
  <c r="D59" i="3"/>
  <c r="D137" i="3"/>
  <c r="D880" i="3"/>
  <c r="D108" i="3"/>
  <c r="D149" i="3"/>
  <c r="D889" i="3"/>
  <c r="D909" i="3"/>
  <c r="D944" i="3"/>
  <c r="D870" i="3"/>
  <c r="D873" i="3"/>
  <c r="D606" i="3"/>
  <c r="D490" i="3"/>
  <c r="D666" i="3"/>
  <c r="D591" i="3"/>
  <c r="D590" i="3"/>
  <c r="D654" i="3"/>
  <c r="D548" i="3"/>
  <c r="D639" i="3"/>
  <c r="D569" i="3"/>
  <c r="D623" i="3"/>
  <c r="D692" i="3"/>
  <c r="D584" i="3"/>
  <c r="D585" i="3"/>
  <c r="D831" i="3"/>
  <c r="D758" i="3"/>
  <c r="D743" i="3"/>
  <c r="D859" i="3"/>
  <c r="D739" i="3"/>
  <c r="D840" i="3"/>
  <c r="D765" i="3"/>
  <c r="D734" i="3"/>
  <c r="D771" i="3"/>
  <c r="D712" i="3"/>
  <c r="D769" i="3"/>
  <c r="D383" i="3"/>
  <c r="D411" i="3"/>
  <c r="D356" i="3"/>
  <c r="D395" i="3"/>
  <c r="D428" i="3"/>
  <c r="D418" i="3"/>
  <c r="D361" i="3"/>
  <c r="D359" i="3"/>
  <c r="D353" i="10"/>
  <c r="D354" i="10"/>
  <c r="D355" i="10"/>
  <c r="D355" i="3"/>
  <c r="D353" i="3"/>
  <c r="D354" i="3"/>
  <c r="D326" i="3"/>
  <c r="D333" i="3"/>
  <c r="D330" i="3"/>
  <c r="D340" i="3"/>
  <c r="D331" i="3"/>
  <c r="D339" i="3"/>
  <c r="D329" i="3"/>
  <c r="D348" i="3"/>
  <c r="D324" i="3"/>
  <c r="D332" i="3"/>
  <c r="D317" i="3"/>
  <c r="D346" i="3"/>
  <c r="D325" i="3"/>
  <c r="D351" i="3"/>
  <c r="D338" i="3"/>
  <c r="D347" i="3"/>
  <c r="D335" i="3"/>
  <c r="D314" i="3"/>
  <c r="D328" i="3"/>
  <c r="D320" i="3"/>
  <c r="D323" i="3"/>
  <c r="D327" i="3"/>
  <c r="D318" i="3"/>
  <c r="D352" i="3"/>
  <c r="D322" i="3"/>
  <c r="D313" i="3"/>
  <c r="D316" i="3"/>
  <c r="D337" i="3"/>
  <c r="D315" i="3"/>
  <c r="D350" i="3"/>
  <c r="D321" i="3"/>
  <c r="D334" i="3"/>
  <c r="D319" i="3"/>
  <c r="D349" i="3"/>
  <c r="D345" i="3"/>
  <c r="D341" i="3"/>
  <c r="D343" i="3"/>
  <c r="D336" i="3"/>
  <c r="D342" i="3"/>
  <c r="D344" i="3"/>
  <c r="D343" i="10"/>
  <c r="D338" i="10"/>
  <c r="D324" i="10"/>
  <c r="D314" i="10"/>
  <c r="D341" i="10"/>
  <c r="D318" i="10"/>
  <c r="D325" i="10"/>
  <c r="D317" i="10"/>
  <c r="D336" i="10"/>
  <c r="D326" i="10"/>
  <c r="D313" i="10"/>
  <c r="D329" i="10"/>
  <c r="D328" i="10"/>
  <c r="D332" i="10"/>
  <c r="D344" i="10"/>
  <c r="D348" i="10"/>
  <c r="D347" i="10"/>
  <c r="D334" i="10"/>
  <c r="D339" i="10"/>
  <c r="D331" i="10"/>
  <c r="D319" i="10"/>
  <c r="D346" i="10"/>
  <c r="D321" i="10"/>
  <c r="D322" i="10"/>
  <c r="D335" i="10"/>
  <c r="D349" i="10"/>
  <c r="D351" i="10"/>
  <c r="D323" i="10"/>
  <c r="D327" i="10"/>
  <c r="D337" i="10"/>
  <c r="D345" i="10"/>
  <c r="D340" i="10"/>
  <c r="D330" i="10"/>
  <c r="D352" i="10"/>
  <c r="D333" i="10"/>
  <c r="D315" i="10"/>
  <c r="D320" i="10"/>
  <c r="D316" i="10"/>
  <c r="D350" i="10"/>
  <c r="D342" i="10"/>
  <c r="D296" i="10"/>
  <c r="D274" i="10"/>
  <c r="D292" i="10"/>
  <c r="D261" i="10"/>
  <c r="D283" i="10"/>
  <c r="D262" i="10"/>
  <c r="D265" i="10"/>
  <c r="D273" i="10"/>
  <c r="D308" i="10"/>
  <c r="D300" i="10"/>
  <c r="D285" i="10"/>
  <c r="D294" i="10"/>
  <c r="D301" i="10"/>
  <c r="D281" i="10"/>
  <c r="D291" i="10"/>
  <c r="D307" i="10"/>
  <c r="D302" i="10"/>
  <c r="D295" i="10"/>
  <c r="D309" i="10"/>
  <c r="D278" i="10"/>
  <c r="D272" i="10"/>
  <c r="D284" i="10"/>
  <c r="D297" i="10"/>
  <c r="D288" i="10"/>
  <c r="D271" i="10"/>
  <c r="D289" i="10"/>
  <c r="D279" i="10"/>
  <c r="D264" i="10"/>
  <c r="D277" i="10"/>
  <c r="D311" i="10"/>
  <c r="D258" i="10"/>
  <c r="D290" i="10"/>
  <c r="D267" i="10"/>
  <c r="D310" i="10"/>
  <c r="D303" i="10"/>
  <c r="D263" i="10"/>
  <c r="D255" i="10"/>
  <c r="D298" i="10"/>
  <c r="D260" i="10"/>
  <c r="D306" i="10"/>
  <c r="D268" i="10"/>
  <c r="D256" i="10"/>
  <c r="D299" i="10"/>
  <c r="D312" i="10"/>
  <c r="D275" i="10"/>
  <c r="D287" i="10"/>
  <c r="D280" i="10"/>
  <c r="D257" i="10"/>
  <c r="D293" i="10"/>
  <c r="D286" i="10"/>
  <c r="D269" i="10"/>
  <c r="D304" i="10"/>
  <c r="D254" i="10"/>
  <c r="D259" i="10"/>
  <c r="D276" i="10"/>
  <c r="D266" i="10"/>
  <c r="D270" i="10"/>
  <c r="D282" i="10"/>
  <c r="D305" i="10"/>
  <c r="D247" i="10"/>
  <c r="D245" i="10"/>
  <c r="D197" i="10"/>
  <c r="D221" i="10"/>
  <c r="D200" i="10"/>
  <c r="D204" i="10"/>
  <c r="D246" i="10"/>
  <c r="D213" i="10"/>
  <c r="D252" i="10"/>
  <c r="D211" i="10"/>
  <c r="D198" i="10"/>
  <c r="D202" i="10"/>
  <c r="D188" i="10"/>
  <c r="D218" i="10"/>
  <c r="D195" i="10"/>
  <c r="D240" i="10"/>
  <c r="D199" i="10"/>
  <c r="D196" i="10"/>
  <c r="D251" i="10"/>
  <c r="D186" i="10"/>
  <c r="D232" i="10"/>
  <c r="D253" i="10"/>
  <c r="D226" i="10"/>
  <c r="D208" i="10"/>
  <c r="D237" i="10"/>
  <c r="D190" i="10"/>
  <c r="D215" i="10"/>
  <c r="D239" i="10"/>
  <c r="D230" i="10"/>
  <c r="D225" i="10"/>
  <c r="D244" i="10"/>
  <c r="D238" i="10"/>
  <c r="D235" i="10"/>
  <c r="D222" i="10"/>
  <c r="D192" i="10"/>
  <c r="D193" i="10"/>
  <c r="D248" i="10"/>
  <c r="D206" i="10"/>
  <c r="D205" i="10"/>
  <c r="D234" i="10"/>
  <c r="D194" i="10"/>
  <c r="D214" i="10"/>
  <c r="D228" i="10"/>
  <c r="D201" i="10"/>
  <c r="D229" i="10"/>
  <c r="D231" i="10"/>
  <c r="D209" i="10"/>
  <c r="D203" i="10"/>
  <c r="D216" i="10"/>
  <c r="D241" i="10"/>
  <c r="D191" i="10"/>
  <c r="D217" i="10"/>
  <c r="D210" i="10"/>
  <c r="D220" i="10"/>
  <c r="D233" i="10"/>
  <c r="D189" i="10"/>
  <c r="D219" i="10"/>
  <c r="D224" i="10"/>
  <c r="D236" i="10"/>
  <c r="D250" i="10"/>
  <c r="D207" i="10"/>
  <c r="D243" i="10"/>
  <c r="D223" i="10"/>
  <c r="D242" i="10"/>
  <c r="D187" i="10"/>
  <c r="D227" i="10"/>
  <c r="D212" i="10"/>
  <c r="D249" i="10"/>
  <c r="D284" i="3"/>
  <c r="D293" i="3"/>
  <c r="D287" i="3"/>
  <c r="D255" i="3"/>
  <c r="D298" i="3"/>
  <c r="D254" i="3"/>
  <c r="D271" i="3"/>
  <c r="D273" i="3"/>
  <c r="D275" i="3"/>
  <c r="D300" i="3"/>
  <c r="D280" i="3"/>
  <c r="D310" i="3"/>
  <c r="D259" i="3"/>
  <c r="D301" i="3"/>
  <c r="D297" i="3"/>
  <c r="D283" i="3"/>
  <c r="D285" i="3"/>
  <c r="D306" i="3"/>
  <c r="D260" i="3"/>
  <c r="D282" i="3"/>
  <c r="D288" i="3"/>
  <c r="D289" i="3"/>
  <c r="D258" i="3"/>
  <c r="D309" i="3"/>
  <c r="D276" i="3"/>
  <c r="D278" i="3"/>
  <c r="D291" i="3"/>
  <c r="D270" i="3"/>
  <c r="D261" i="3"/>
  <c r="D311" i="3"/>
  <c r="D263" i="3"/>
  <c r="D307" i="3"/>
  <c r="D272" i="3"/>
  <c r="D257" i="3"/>
  <c r="D268" i="3"/>
  <c r="D265" i="3"/>
  <c r="D302" i="3"/>
  <c r="D266" i="3"/>
  <c r="D274" i="3"/>
  <c r="D296" i="3"/>
  <c r="D308" i="3"/>
  <c r="D267" i="3"/>
  <c r="D292" i="3"/>
  <c r="D269" i="3"/>
  <c r="D305" i="3"/>
  <c r="D262" i="3"/>
  <c r="D294" i="3"/>
  <c r="D277" i="3"/>
  <c r="D286" i="3"/>
  <c r="D256" i="3"/>
  <c r="D281" i="3"/>
  <c r="D295" i="3"/>
  <c r="D290" i="3"/>
  <c r="D303" i="3"/>
  <c r="D312" i="3"/>
  <c r="D299" i="3"/>
  <c r="D264" i="3"/>
  <c r="D304" i="3"/>
  <c r="D279" i="3"/>
  <c r="D224" i="3"/>
  <c r="D207" i="3"/>
  <c r="D203" i="3"/>
  <c r="D245" i="3"/>
  <c r="D247" i="3"/>
  <c r="D222" i="3"/>
  <c r="D199" i="3"/>
  <c r="D198" i="3"/>
  <c r="D215" i="3"/>
  <c r="D200" i="3"/>
  <c r="D240" i="3"/>
  <c r="D226" i="3"/>
  <c r="D211" i="3"/>
  <c r="D236" i="3"/>
  <c r="D218" i="3"/>
  <c r="D223" i="3"/>
  <c r="D235" i="3"/>
  <c r="D231" i="3"/>
  <c r="D217" i="3"/>
  <c r="D227" i="3"/>
  <c r="D208" i="3"/>
  <c r="D194" i="3"/>
  <c r="D238" i="3"/>
  <c r="D228" i="3"/>
  <c r="D206" i="3"/>
  <c r="D188" i="3"/>
  <c r="D202" i="3"/>
  <c r="D225" i="3"/>
  <c r="D195" i="3"/>
  <c r="D249" i="3"/>
  <c r="D193" i="3"/>
  <c r="D213" i="3"/>
  <c r="D210" i="3"/>
  <c r="D201" i="3"/>
  <c r="D190" i="3"/>
  <c r="D212" i="3"/>
  <c r="D234" i="3"/>
  <c r="D244" i="3"/>
  <c r="D237" i="3"/>
  <c r="D197" i="3"/>
  <c r="D191" i="3"/>
  <c r="D220" i="3"/>
  <c r="D214" i="3"/>
  <c r="D239" i="3"/>
  <c r="D242" i="3"/>
  <c r="D221" i="3"/>
  <c r="D216" i="3"/>
  <c r="D253" i="3"/>
  <c r="D205" i="3"/>
  <c r="D232" i="3"/>
  <c r="D243" i="3"/>
  <c r="D204" i="3"/>
  <c r="D229" i="3"/>
  <c r="D192" i="3"/>
  <c r="D233" i="3"/>
  <c r="D230" i="3"/>
  <c r="D219" i="3"/>
  <c r="D196" i="3"/>
  <c r="D209" i="3"/>
  <c r="D250" i="3"/>
  <c r="D241" i="3"/>
  <c r="D187" i="3"/>
  <c r="D248" i="3"/>
  <c r="D251" i="3"/>
  <c r="D252" i="3"/>
  <c r="D246" i="3"/>
  <c r="D186" i="3"/>
  <c r="D189" i="3"/>
  <c r="K250" i="8" l="1"/>
  <c r="J250" i="8"/>
  <c r="J213" i="8"/>
  <c r="K213" i="8"/>
  <c r="J228" i="8"/>
  <c r="K228" i="8"/>
  <c r="K188" i="8"/>
  <c r="J188" i="8"/>
  <c r="J243" i="8"/>
  <c r="K243" i="8"/>
  <c r="J224" i="8"/>
  <c r="K224" i="8"/>
  <c r="K244" i="8"/>
  <c r="J244" i="8"/>
  <c r="K208" i="8"/>
  <c r="J208" i="8"/>
  <c r="J251" i="8"/>
  <c r="K251" i="8"/>
  <c r="K237" i="8"/>
  <c r="J237" i="8"/>
  <c r="J225" i="8"/>
  <c r="K225" i="8"/>
  <c r="K220" i="8"/>
  <c r="J220" i="8"/>
  <c r="K190" i="8"/>
  <c r="J190" i="8"/>
  <c r="J234" i="8"/>
  <c r="K234" i="8"/>
  <c r="K221" i="8"/>
  <c r="J221" i="8"/>
  <c r="J211" i="8"/>
  <c r="K211" i="8"/>
  <c r="J218" i="8"/>
  <c r="K218" i="8"/>
  <c r="K192" i="8"/>
  <c r="J192" i="8"/>
  <c r="K242" i="8"/>
  <c r="J242" i="8"/>
  <c r="J217" i="8"/>
  <c r="K217" i="8"/>
  <c r="K204" i="8"/>
  <c r="J204" i="8"/>
  <c r="J210" i="8"/>
  <c r="K210" i="8"/>
  <c r="J232" i="8"/>
  <c r="K232" i="8"/>
  <c r="J230" i="8"/>
  <c r="K230" i="8"/>
  <c r="K202" i="8"/>
  <c r="J202" i="8"/>
  <c r="J229" i="8"/>
  <c r="K229" i="8"/>
  <c r="J215" i="8"/>
  <c r="K215" i="8"/>
  <c r="J195" i="8"/>
  <c r="K195" i="8"/>
  <c r="K235" i="8"/>
  <c r="J235" i="8"/>
  <c r="K206" i="8"/>
  <c r="J206" i="8"/>
  <c r="J207" i="8"/>
  <c r="K207" i="8"/>
  <c r="J249" i="8"/>
  <c r="K249" i="8"/>
  <c r="J194" i="8"/>
  <c r="K194" i="8"/>
  <c r="J193" i="8"/>
  <c r="K193" i="8"/>
  <c r="K223" i="8"/>
  <c r="J223" i="8"/>
  <c r="J236" i="8"/>
  <c r="K236" i="8"/>
  <c r="K239" i="8"/>
  <c r="J239" i="8"/>
  <c r="J245" i="8"/>
  <c r="K245" i="8"/>
  <c r="K226" i="8"/>
  <c r="J226" i="8"/>
  <c r="J231" i="8"/>
  <c r="K231" i="8"/>
  <c r="J240" i="8"/>
  <c r="K240" i="8"/>
  <c r="J216" i="8"/>
  <c r="K216" i="8"/>
  <c r="J191" i="8"/>
  <c r="K191" i="8"/>
  <c r="J238" i="8"/>
  <c r="K238" i="8"/>
  <c r="J209" i="8"/>
  <c r="K209" i="8"/>
  <c r="J227" i="8"/>
  <c r="K227" i="8"/>
  <c r="K254" i="8"/>
  <c r="J254" i="8"/>
  <c r="J233" i="8"/>
  <c r="K233" i="8"/>
  <c r="J187" i="8"/>
  <c r="K187" i="8"/>
  <c r="K252" i="8"/>
  <c r="J252" i="8"/>
  <c r="J197" i="8"/>
  <c r="K197" i="8"/>
  <c r="K200" i="8"/>
  <c r="J200" i="8"/>
  <c r="J241" i="8"/>
  <c r="K241" i="8"/>
  <c r="K196" i="8"/>
  <c r="J196" i="8"/>
  <c r="K219" i="8"/>
  <c r="J219" i="8"/>
  <c r="J189" i="8"/>
  <c r="K189" i="8"/>
  <c r="J203" i="8"/>
  <c r="K203" i="8"/>
  <c r="J199" i="8"/>
  <c r="K199" i="8"/>
  <c r="J212" i="8"/>
  <c r="K212" i="8"/>
  <c r="J253" i="8"/>
  <c r="K253" i="8"/>
  <c r="J214" i="8"/>
  <c r="K214" i="8"/>
  <c r="J247" i="8"/>
  <c r="K247" i="8"/>
  <c r="J205" i="8"/>
  <c r="K205" i="8"/>
  <c r="J201" i="8"/>
  <c r="K201" i="8"/>
  <c r="J222" i="8"/>
  <c r="K222" i="8"/>
  <c r="K198" i="8"/>
  <c r="J198" i="8"/>
  <c r="K246" i="8"/>
  <c r="J246" i="8"/>
  <c r="K248" i="8"/>
  <c r="J248" i="8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G207" i="8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J672" i="11" s="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F237" i="8" s="1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F191" i="8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G234" i="8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G242" i="8" s="1"/>
  <c r="C237" i="9"/>
  <c r="G237" i="9" s="1"/>
  <c r="C227" i="9"/>
  <c r="D227" i="9" s="1"/>
  <c r="F228" i="8" s="1"/>
  <c r="C215" i="9"/>
  <c r="E215" i="9" s="1"/>
  <c r="G216" i="8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742" i="8"/>
  <c r="K742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K812" i="8"/>
  <c r="J812" i="8"/>
  <c r="K788" i="8"/>
  <c r="J788" i="8"/>
  <c r="J720" i="8"/>
  <c r="K720" i="8"/>
  <c r="J755" i="8"/>
  <c r="K755" i="8"/>
  <c r="J733" i="8"/>
  <c r="K733" i="8"/>
  <c r="J762" i="8"/>
  <c r="K762" i="8"/>
  <c r="K807" i="8"/>
  <c r="J807" i="8"/>
  <c r="J764" i="8"/>
  <c r="K764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717" i="8"/>
  <c r="K717" i="8"/>
  <c r="J701" i="8"/>
  <c r="K701" i="8"/>
  <c r="J735" i="8"/>
  <c r="K735" i="8"/>
  <c r="K792" i="8"/>
  <c r="J792" i="8"/>
  <c r="K804" i="8"/>
  <c r="J804" i="8"/>
  <c r="K800" i="8"/>
  <c r="J800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K777" i="8"/>
  <c r="J777" i="8"/>
  <c r="K802" i="8"/>
  <c r="J802" i="8"/>
  <c r="J723" i="8"/>
  <c r="K723" i="8"/>
  <c r="J691" i="8"/>
  <c r="K691" i="8"/>
  <c r="J692" i="8"/>
  <c r="K692" i="8"/>
  <c r="K786" i="8"/>
  <c r="J786" i="8"/>
  <c r="K790" i="8"/>
  <c r="J790" i="8"/>
  <c r="J734" i="8"/>
  <c r="K734" i="8"/>
  <c r="J699" i="8"/>
  <c r="K699" i="8"/>
  <c r="J757" i="8"/>
  <c r="K757" i="8"/>
  <c r="J758" i="8"/>
  <c r="K758" i="8"/>
  <c r="J728" i="8"/>
  <c r="K728" i="8"/>
  <c r="J694" i="8"/>
  <c r="K694" i="8"/>
  <c r="K774" i="8"/>
  <c r="J774" i="8"/>
  <c r="K811" i="8"/>
  <c r="J811" i="8"/>
  <c r="J722" i="8"/>
  <c r="K722" i="8"/>
  <c r="J756" i="8"/>
  <c r="K756" i="8"/>
  <c r="J770" i="8"/>
  <c r="K770" i="8"/>
  <c r="K814" i="8"/>
  <c r="J814" i="8"/>
  <c r="J753" i="8"/>
  <c r="K753" i="8"/>
  <c r="J765" i="8"/>
  <c r="K76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S290" i="4" s="1"/>
  <c r="U290" i="4" s="1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G220" i="8" s="1"/>
  <c r="C217" i="9"/>
  <c r="C213" i="9"/>
  <c r="E213" i="9" s="1"/>
  <c r="G214" i="8" s="1"/>
  <c r="D209" i="9"/>
  <c r="F210" i="8" s="1"/>
  <c r="H295" i="11"/>
  <c r="H285" i="11"/>
  <c r="H248" i="11"/>
  <c r="F239" i="11"/>
  <c r="H228" i="11"/>
  <c r="C214" i="9"/>
  <c r="G214" i="9" s="1"/>
  <c r="C194" i="9"/>
  <c r="D194" i="9" s="1"/>
  <c r="F195" i="8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F203" i="8" s="1"/>
  <c r="C198" i="9"/>
  <c r="D198" i="9" s="1"/>
  <c r="F199" i="8" s="1"/>
  <c r="C196" i="9"/>
  <c r="E196" i="9" s="1"/>
  <c r="G197" i="8" s="1"/>
  <c r="C188" i="9"/>
  <c r="G188" i="9" s="1"/>
  <c r="C186" i="9"/>
  <c r="E186" i="9" s="1"/>
  <c r="G187" i="8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G251" i="8" s="1"/>
  <c r="C248" i="9"/>
  <c r="E248" i="9" s="1"/>
  <c r="G249" i="8" s="1"/>
  <c r="C246" i="9"/>
  <c r="C244" i="9"/>
  <c r="E244" i="9" s="1"/>
  <c r="G245" i="8" s="1"/>
  <c r="C240" i="9"/>
  <c r="E240" i="9" s="1"/>
  <c r="G241" i="8" s="1"/>
  <c r="C238" i="9"/>
  <c r="E238" i="9" s="1"/>
  <c r="G239" i="8" s="1"/>
  <c r="E236" i="9"/>
  <c r="G237" i="8" s="1"/>
  <c r="C234" i="9"/>
  <c r="E234" i="9" s="1"/>
  <c r="G235" i="8" s="1"/>
  <c r="C230" i="9"/>
  <c r="C226" i="9"/>
  <c r="E226" i="9" s="1"/>
  <c r="G227" i="8" s="1"/>
  <c r="C224" i="9"/>
  <c r="C222" i="9"/>
  <c r="E222" i="9" s="1"/>
  <c r="G223" i="8" s="1"/>
  <c r="C220" i="9"/>
  <c r="C218" i="9"/>
  <c r="E218" i="9" s="1"/>
  <c r="G219" i="8" s="1"/>
  <c r="C216" i="9"/>
  <c r="C212" i="9"/>
  <c r="E212" i="9" s="1"/>
  <c r="G213" i="8" s="1"/>
  <c r="C210" i="9"/>
  <c r="E210" i="9" s="1"/>
  <c r="G211" i="8" s="1"/>
  <c r="C208" i="9"/>
  <c r="E208" i="9" s="1"/>
  <c r="G209" i="8" s="1"/>
  <c r="C204" i="9"/>
  <c r="E204" i="9" s="1"/>
  <c r="G205" i="8" s="1"/>
  <c r="C200" i="9"/>
  <c r="E200" i="9" s="1"/>
  <c r="G201" i="8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65" i="9"/>
  <c r="D265" i="9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F254" i="8" s="1"/>
  <c r="C243" i="9"/>
  <c r="G243" i="9" s="1"/>
  <c r="C239" i="9"/>
  <c r="G239" i="9" s="1"/>
  <c r="C235" i="9"/>
  <c r="E235" i="9" s="1"/>
  <c r="G236" i="8" s="1"/>
  <c r="C231" i="9"/>
  <c r="D231" i="9" s="1"/>
  <c r="F232" i="8" s="1"/>
  <c r="C221" i="9"/>
  <c r="C211" i="9"/>
  <c r="G211" i="9" s="1"/>
  <c r="C207" i="9"/>
  <c r="E207" i="9" s="1"/>
  <c r="G208" i="8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G192" i="8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F200" i="8" s="1"/>
  <c r="C195" i="9"/>
  <c r="E195" i="9" s="1"/>
  <c r="G196" i="8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G206" i="8" s="1"/>
  <c r="C201" i="9"/>
  <c r="C193" i="9"/>
  <c r="E193" i="9" s="1"/>
  <c r="G194" i="8" s="1"/>
  <c r="C189" i="9"/>
  <c r="E189" i="9" s="1"/>
  <c r="G190" i="8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198" i="8" l="1"/>
  <c r="E198" i="8"/>
  <c r="D244" i="8"/>
  <c r="E244" i="8"/>
  <c r="D189" i="8"/>
  <c r="E189" i="8"/>
  <c r="D238" i="8"/>
  <c r="E238" i="8"/>
  <c r="D226" i="8"/>
  <c r="E226" i="8"/>
  <c r="D297" i="9"/>
  <c r="E190" i="9"/>
  <c r="G191" i="8" s="1"/>
  <c r="D215" i="8"/>
  <c r="E215" i="8"/>
  <c r="E297" i="9"/>
  <c r="D237" i="8"/>
  <c r="E237" i="8"/>
  <c r="D212" i="8"/>
  <c r="E212" i="8"/>
  <c r="D240" i="8"/>
  <c r="E240" i="8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G203" i="8" s="1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F220" i="8" s="1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F207" i="8" s="1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H213" i="8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F198" i="8" s="1"/>
  <c r="G186" i="9"/>
  <c r="D188" i="9"/>
  <c r="F189" i="8" s="1"/>
  <c r="G287" i="9"/>
  <c r="I233" i="11"/>
  <c r="E255" i="9"/>
  <c r="D186" i="9"/>
  <c r="F187" i="8" s="1"/>
  <c r="E188" i="9"/>
  <c r="G189" i="8" s="1"/>
  <c r="I212" i="11"/>
  <c r="D274" i="9"/>
  <c r="J209" i="11"/>
  <c r="K209" i="11" s="1"/>
  <c r="M209" i="11" s="1"/>
  <c r="H210" i="8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I253" i="8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G198" i="8" s="1"/>
  <c r="I193" i="11"/>
  <c r="E198" i="9"/>
  <c r="G199" i="8" s="1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H226" i="8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6" i="8" s="1"/>
  <c r="G245" i="9"/>
  <c r="D191" i="9"/>
  <c r="F192" i="8" s="1"/>
  <c r="G215" i="9"/>
  <c r="E214" i="9"/>
  <c r="G215" i="8" s="1"/>
  <c r="D215" i="9"/>
  <c r="F216" i="8" s="1"/>
  <c r="E227" i="9"/>
  <c r="G228" i="8" s="1"/>
  <c r="G227" i="9"/>
  <c r="G233" i="9"/>
  <c r="G241" i="9"/>
  <c r="G202" i="9"/>
  <c r="D245" i="9"/>
  <c r="F246" i="8" s="1"/>
  <c r="I230" i="11"/>
  <c r="D214" i="9"/>
  <c r="F215" i="8" s="1"/>
  <c r="D237" i="9"/>
  <c r="F238" i="8" s="1"/>
  <c r="E237" i="9"/>
  <c r="G238" i="8" s="1"/>
  <c r="D241" i="9"/>
  <c r="F242" i="8" s="1"/>
  <c r="D269" i="9"/>
  <c r="E269" i="9"/>
  <c r="E209" i="9"/>
  <c r="G210" i="8" s="1"/>
  <c r="G209" i="9"/>
  <c r="D233" i="9"/>
  <c r="F234" i="8" s="1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I212" i="8" s="1"/>
  <c r="K211" i="11"/>
  <c r="M211" i="11" s="1"/>
  <c r="H212" i="8" s="1"/>
  <c r="D285" i="9"/>
  <c r="G285" i="9"/>
  <c r="E285" i="9"/>
  <c r="I167" i="11"/>
  <c r="G194" i="9"/>
  <c r="G235" i="9"/>
  <c r="D258" i="9"/>
  <c r="G242" i="9"/>
  <c r="E242" i="9"/>
  <c r="G243" i="8" s="1"/>
  <c r="D242" i="9"/>
  <c r="F243" i="8" s="1"/>
  <c r="G262" i="9"/>
  <c r="D262" i="9"/>
  <c r="E262" i="9"/>
  <c r="E217" i="9"/>
  <c r="G218" i="8" s="1"/>
  <c r="G217" i="9"/>
  <c r="D217" i="9"/>
  <c r="F218" i="8" s="1"/>
  <c r="D229" i="9"/>
  <c r="F230" i="8" s="1"/>
  <c r="E229" i="9"/>
  <c r="G230" i="8" s="1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G195" i="8" s="1"/>
  <c r="D185" i="9"/>
  <c r="G258" i="9"/>
  <c r="J271" i="11"/>
  <c r="D252" i="9"/>
  <c r="F253" i="8" s="1"/>
  <c r="G252" i="9"/>
  <c r="E252" i="9"/>
  <c r="G253" i="8" s="1"/>
  <c r="D225" i="9"/>
  <c r="F226" i="8" s="1"/>
  <c r="D247" i="9"/>
  <c r="F248" i="8" s="1"/>
  <c r="G247" i="9"/>
  <c r="E247" i="9"/>
  <c r="G248" i="8" s="1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226" i="8" s="1"/>
  <c r="G305" i="9"/>
  <c r="D305" i="9"/>
  <c r="J312" i="11"/>
  <c r="D232" i="9"/>
  <c r="F233" i="8" s="1"/>
  <c r="E232" i="9"/>
  <c r="G233" i="8" s="1"/>
  <c r="G232" i="9"/>
  <c r="G251" i="9"/>
  <c r="D251" i="9"/>
  <c r="F252" i="8" s="1"/>
  <c r="E251" i="9"/>
  <c r="G252" i="8" s="1"/>
  <c r="K308" i="11"/>
  <c r="M308" i="11" s="1"/>
  <c r="L308" i="11"/>
  <c r="N308" i="11" s="1"/>
  <c r="I317" i="11"/>
  <c r="J317" i="11"/>
  <c r="L249" i="11"/>
  <c r="N249" i="11" s="1"/>
  <c r="I250" i="8" s="1"/>
  <c r="K249" i="11"/>
  <c r="M249" i="11" s="1"/>
  <c r="H250" i="8" s="1"/>
  <c r="D213" i="9"/>
  <c r="F214" i="8" s="1"/>
  <c r="J300" i="11"/>
  <c r="G228" i="9"/>
  <c r="D228" i="9"/>
  <c r="F229" i="8" s="1"/>
  <c r="E228" i="9"/>
  <c r="G229" i="8" s="1"/>
  <c r="D256" i="9"/>
  <c r="G256" i="9"/>
  <c r="E256" i="9"/>
  <c r="L217" i="11"/>
  <c r="N217" i="11" s="1"/>
  <c r="I218" i="8" s="1"/>
  <c r="K217" i="11"/>
  <c r="M217" i="11" s="1"/>
  <c r="H218" i="8" s="1"/>
  <c r="E223" i="9"/>
  <c r="G224" i="8" s="1"/>
  <c r="G223" i="9"/>
  <c r="D223" i="9"/>
  <c r="F224" i="8" s="1"/>
  <c r="E249" i="9"/>
  <c r="G250" i="8" s="1"/>
  <c r="D249" i="9"/>
  <c r="F250" i="8" s="1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H219" i="8" s="1"/>
  <c r="G178" i="9"/>
  <c r="G198" i="9"/>
  <c r="J199" i="11"/>
  <c r="L199" i="11" s="1"/>
  <c r="N199" i="11" s="1"/>
  <c r="I200" i="8" s="1"/>
  <c r="E153" i="9"/>
  <c r="G191" i="9"/>
  <c r="G199" i="9"/>
  <c r="G182" i="9"/>
  <c r="E199" i="9"/>
  <c r="G200" i="8" s="1"/>
  <c r="J184" i="11"/>
  <c r="F157" i="11"/>
  <c r="I157" i="11" s="1"/>
  <c r="G168" i="9"/>
  <c r="G174" i="9"/>
  <c r="D207" i="9"/>
  <c r="F208" i="8" s="1"/>
  <c r="G207" i="9"/>
  <c r="D196" i="9"/>
  <c r="F197" i="8" s="1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V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I231" i="8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G222" i="8" s="1"/>
  <c r="I298" i="11"/>
  <c r="J298" i="11"/>
  <c r="L300" i="11"/>
  <c r="N300" i="11" s="1"/>
  <c r="K300" i="11"/>
  <c r="M300" i="11" s="1"/>
  <c r="J291" i="11"/>
  <c r="I269" i="11"/>
  <c r="J269" i="11"/>
  <c r="G220" i="9"/>
  <c r="D220" i="9"/>
  <c r="F221" i="8" s="1"/>
  <c r="G230" i="9"/>
  <c r="D230" i="9"/>
  <c r="F231" i="8" s="1"/>
  <c r="G254" i="9"/>
  <c r="D254" i="9"/>
  <c r="G286" i="9"/>
  <c r="D286" i="9"/>
  <c r="L250" i="11"/>
  <c r="N250" i="11" s="1"/>
  <c r="I251" i="8" s="1"/>
  <c r="K250" i="11"/>
  <c r="M250" i="11" s="1"/>
  <c r="H251" i="8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F236" i="8" s="1"/>
  <c r="D243" i="9"/>
  <c r="F244" i="8" s="1"/>
  <c r="E243" i="9"/>
  <c r="G244" i="8" s="1"/>
  <c r="G253" i="9"/>
  <c r="E253" i="9"/>
  <c r="G254" i="8" s="1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F201" i="8" s="1"/>
  <c r="D208" i="9"/>
  <c r="F209" i="8" s="1"/>
  <c r="G208" i="9"/>
  <c r="D212" i="9"/>
  <c r="F213" i="8" s="1"/>
  <c r="G212" i="9"/>
  <c r="G218" i="9"/>
  <c r="D218" i="9"/>
  <c r="F219" i="8" s="1"/>
  <c r="G238" i="9"/>
  <c r="D238" i="9"/>
  <c r="F239" i="8" s="1"/>
  <c r="D244" i="9"/>
  <c r="F245" i="8" s="1"/>
  <c r="G244" i="9"/>
  <c r="G248" i="9"/>
  <c r="D248" i="9"/>
  <c r="F249" i="8" s="1"/>
  <c r="E254" i="9"/>
  <c r="G266" i="9"/>
  <c r="D266" i="9"/>
  <c r="J281" i="11"/>
  <c r="I281" i="11"/>
  <c r="I289" i="11"/>
  <c r="J289" i="11"/>
  <c r="I276" i="11"/>
  <c r="J276" i="11"/>
  <c r="G203" i="9"/>
  <c r="E203" i="9"/>
  <c r="G204" i="8" s="1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I226" i="8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I242" i="8" s="1"/>
  <c r="K241" i="11"/>
  <c r="M241" i="11" s="1"/>
  <c r="H242" i="8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F193" i="8" s="1"/>
  <c r="G192" i="9"/>
  <c r="D222" i="9"/>
  <c r="F223" i="8" s="1"/>
  <c r="G222" i="9"/>
  <c r="G226" i="9"/>
  <c r="D226" i="9"/>
  <c r="F227" i="8" s="1"/>
  <c r="G234" i="9"/>
  <c r="D234" i="9"/>
  <c r="F235" i="8" s="1"/>
  <c r="G246" i="9"/>
  <c r="D246" i="9"/>
  <c r="F247" i="8" s="1"/>
  <c r="D270" i="9"/>
  <c r="G270" i="9"/>
  <c r="D292" i="9"/>
  <c r="G292" i="9"/>
  <c r="K234" i="11"/>
  <c r="M234" i="11" s="1"/>
  <c r="H235" i="8" s="1"/>
  <c r="L234" i="11"/>
  <c r="N234" i="11" s="1"/>
  <c r="I235" i="8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I234" i="8" s="1"/>
  <c r="K233" i="11"/>
  <c r="M233" i="11" s="1"/>
  <c r="H234" i="8" s="1"/>
  <c r="I270" i="11"/>
  <c r="J270" i="11"/>
  <c r="K230" i="11"/>
  <c r="M230" i="11" s="1"/>
  <c r="H231" i="8" s="1"/>
  <c r="D216" i="9"/>
  <c r="F217" i="8" s="1"/>
  <c r="G216" i="9"/>
  <c r="G224" i="9"/>
  <c r="D224" i="9"/>
  <c r="F225" i="8" s="1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F204" i="8" s="1"/>
  <c r="E211" i="9"/>
  <c r="G212" i="8" s="1"/>
  <c r="D211" i="9"/>
  <c r="F212" i="8" s="1"/>
  <c r="D221" i="9"/>
  <c r="F222" i="8" s="1"/>
  <c r="E231" i="9"/>
  <c r="G232" i="8" s="1"/>
  <c r="G231" i="9"/>
  <c r="E239" i="9"/>
  <c r="G240" i="8" s="1"/>
  <c r="D239" i="9"/>
  <c r="F240" i="8" s="1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193" i="8" s="1"/>
  <c r="G204" i="9"/>
  <c r="D204" i="9"/>
  <c r="F205" i="8" s="1"/>
  <c r="G210" i="9"/>
  <c r="D210" i="9"/>
  <c r="F211" i="8" s="1"/>
  <c r="E216" i="9"/>
  <c r="G217" i="8" s="1"/>
  <c r="E220" i="9"/>
  <c r="G221" i="8" s="1"/>
  <c r="E224" i="9"/>
  <c r="G225" i="8" s="1"/>
  <c r="E230" i="9"/>
  <c r="G231" i="8" s="1"/>
  <c r="D240" i="9"/>
  <c r="F241" i="8" s="1"/>
  <c r="G240" i="9"/>
  <c r="E246" i="9"/>
  <c r="G247" i="8" s="1"/>
  <c r="D250" i="9"/>
  <c r="F251" i="8" s="1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U198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I194" i="8" s="1"/>
  <c r="K193" i="11"/>
  <c r="M193" i="11" s="1"/>
  <c r="H194" i="8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F196" i="8" s="1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F202" i="8" s="1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F188" i="8" s="1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F190" i="8" s="1"/>
  <c r="G189" i="9"/>
  <c r="D193" i="9"/>
  <c r="F194" i="8" s="1"/>
  <c r="G193" i="9"/>
  <c r="D205" i="9"/>
  <c r="F206" i="8" s="1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G188" i="8" s="1"/>
  <c r="E201" i="9"/>
  <c r="G202" i="8" s="1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D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239" i="8" l="1"/>
  <c r="E239" i="8"/>
  <c r="D228" i="8"/>
  <c r="E228" i="8"/>
  <c r="D194" i="8"/>
  <c r="E194" i="8"/>
  <c r="D188" i="8"/>
  <c r="E188" i="8"/>
  <c r="D211" i="8"/>
  <c r="E211" i="8"/>
  <c r="K252" i="11"/>
  <c r="M252" i="11" s="1"/>
  <c r="H253" i="8" s="1"/>
  <c r="L212" i="11"/>
  <c r="N212" i="11" s="1"/>
  <c r="I213" i="8" s="1"/>
  <c r="D232" i="8"/>
  <c r="E232" i="8"/>
  <c r="D217" i="8"/>
  <c r="E217" i="8"/>
  <c r="E247" i="8"/>
  <c r="D247" i="8"/>
  <c r="D227" i="8"/>
  <c r="E227" i="8"/>
  <c r="D204" i="8"/>
  <c r="E204" i="8"/>
  <c r="E245" i="8"/>
  <c r="D245" i="8"/>
  <c r="D209" i="8"/>
  <c r="E209" i="8"/>
  <c r="K279" i="11"/>
  <c r="M279" i="11" s="1"/>
  <c r="D231" i="8"/>
  <c r="E231" i="8"/>
  <c r="L209" i="11"/>
  <c r="N209" i="11" s="1"/>
  <c r="I210" i="8" s="1"/>
  <c r="D250" i="8"/>
  <c r="E250" i="8"/>
  <c r="D224" i="8"/>
  <c r="E224" i="8"/>
  <c r="D252" i="8"/>
  <c r="E252" i="8"/>
  <c r="D248" i="8"/>
  <c r="E248" i="8"/>
  <c r="E253" i="8"/>
  <c r="D253" i="8"/>
  <c r="D195" i="8"/>
  <c r="E195" i="8"/>
  <c r="D203" i="8"/>
  <c r="E203" i="8"/>
  <c r="D214" i="8"/>
  <c r="E214" i="8"/>
  <c r="D187" i="8"/>
  <c r="E187" i="8"/>
  <c r="D207" i="8"/>
  <c r="E207" i="8"/>
  <c r="D225" i="8"/>
  <c r="E225" i="8"/>
  <c r="D236" i="8"/>
  <c r="E236" i="8"/>
  <c r="D216" i="8"/>
  <c r="E216" i="8"/>
  <c r="D220" i="8"/>
  <c r="E220" i="8"/>
  <c r="D196" i="8"/>
  <c r="E196" i="8"/>
  <c r="D241" i="8"/>
  <c r="E241" i="8"/>
  <c r="D223" i="8"/>
  <c r="E223" i="8"/>
  <c r="D219" i="8"/>
  <c r="E219" i="8"/>
  <c r="D208" i="8"/>
  <c r="E208" i="8"/>
  <c r="D200" i="8"/>
  <c r="E200" i="8"/>
  <c r="D199" i="8"/>
  <c r="E199" i="8"/>
  <c r="D229" i="8"/>
  <c r="E229" i="8"/>
  <c r="D233" i="8"/>
  <c r="E233" i="8"/>
  <c r="D243" i="8"/>
  <c r="E243" i="8"/>
  <c r="D242" i="8"/>
  <c r="E242" i="8"/>
  <c r="D246" i="8"/>
  <c r="E246" i="8"/>
  <c r="D191" i="8"/>
  <c r="E191" i="8"/>
  <c r="D193" i="8"/>
  <c r="E193" i="8"/>
  <c r="E249" i="8"/>
  <c r="D249" i="8"/>
  <c r="D201" i="8"/>
  <c r="E201" i="8"/>
  <c r="D222" i="8"/>
  <c r="E222" i="8"/>
  <c r="D206" i="8"/>
  <c r="E206" i="8"/>
  <c r="D190" i="8"/>
  <c r="E190" i="8"/>
  <c r="D202" i="8"/>
  <c r="E202" i="8"/>
  <c r="E251" i="8"/>
  <c r="D251" i="8"/>
  <c r="D205" i="8"/>
  <c r="E205" i="8"/>
  <c r="D235" i="8"/>
  <c r="E235" i="8"/>
  <c r="D213" i="8"/>
  <c r="E213" i="8"/>
  <c r="D254" i="8"/>
  <c r="E254" i="8"/>
  <c r="D221" i="8"/>
  <c r="E221" i="8"/>
  <c r="D197" i="8"/>
  <c r="E197" i="8"/>
  <c r="D192" i="8"/>
  <c r="E192" i="8"/>
  <c r="D230" i="8"/>
  <c r="E230" i="8"/>
  <c r="D218" i="8"/>
  <c r="E218" i="8"/>
  <c r="D210" i="8"/>
  <c r="E210" i="8"/>
  <c r="D234" i="8"/>
  <c r="E234" i="8"/>
  <c r="U329" i="4"/>
  <c r="V192" i="4"/>
  <c r="V469" i="4"/>
  <c r="I289" i="3"/>
  <c r="I284" i="3"/>
  <c r="V347" i="4"/>
  <c r="L218" i="11"/>
  <c r="N218" i="11" s="1"/>
  <c r="I219" i="8" s="1"/>
  <c r="K199" i="11"/>
  <c r="M199" i="11" s="1"/>
  <c r="H200" i="8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9" i="3"/>
  <c r="I244" i="3"/>
  <c r="I192" i="3"/>
  <c r="I261" i="3"/>
  <c r="I219" i="3"/>
  <c r="H269" i="3"/>
  <c r="I193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I253" i="3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195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189" i="3"/>
  <c r="I203" i="3"/>
  <c r="I187" i="3"/>
  <c r="I214" i="3"/>
  <c r="I204" i="3"/>
  <c r="I198" i="3"/>
  <c r="I21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315" i="3"/>
  <c r="I266" i="3"/>
  <c r="I250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188" i="3"/>
  <c r="I230" i="3"/>
  <c r="I332" i="3"/>
  <c r="I256" i="3"/>
  <c r="I212" i="3"/>
  <c r="I213" i="3"/>
  <c r="I205" i="3"/>
  <c r="I197" i="3"/>
  <c r="I201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245" i="3"/>
  <c r="I307" i="3"/>
  <c r="I31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224" i="3"/>
  <c r="I342" i="3"/>
  <c r="I235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I230" i="8" s="1"/>
  <c r="K229" i="11"/>
  <c r="M229" i="11" s="1"/>
  <c r="H230" i="8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I241" i="8" s="1"/>
  <c r="K240" i="11"/>
  <c r="M240" i="11" s="1"/>
  <c r="H241" i="8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H254" i="8" s="1"/>
  <c r="L253" i="11"/>
  <c r="N253" i="11" s="1"/>
  <c r="I254" i="8" s="1"/>
  <c r="L247" i="11"/>
  <c r="N247" i="11" s="1"/>
  <c r="I248" i="8" s="1"/>
  <c r="K247" i="11"/>
  <c r="M247" i="11" s="1"/>
  <c r="H248" i="8" s="1"/>
  <c r="L242" i="11"/>
  <c r="N242" i="11" s="1"/>
  <c r="I243" i="8" s="1"/>
  <c r="K242" i="11"/>
  <c r="M242" i="11" s="1"/>
  <c r="H243" i="8" s="1"/>
  <c r="L312" i="11"/>
  <c r="N312" i="11" s="1"/>
  <c r="K312" i="11"/>
  <c r="M312" i="11" s="1"/>
  <c r="K246" i="11"/>
  <c r="M246" i="11" s="1"/>
  <c r="H247" i="8" s="1"/>
  <c r="L246" i="11"/>
  <c r="N246" i="11" s="1"/>
  <c r="I247" i="8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H216" i="8" s="1"/>
  <c r="L215" i="11"/>
  <c r="N215" i="11" s="1"/>
  <c r="I216" i="8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I224" i="8" s="1"/>
  <c r="K223" i="11"/>
  <c r="M223" i="11" s="1"/>
  <c r="H224" i="8" s="1"/>
  <c r="L301" i="11"/>
  <c r="N301" i="11" s="1"/>
  <c r="K301" i="11"/>
  <c r="M301" i="11" s="1"/>
  <c r="L216" i="11"/>
  <c r="N216" i="11" s="1"/>
  <c r="I217" i="8" s="1"/>
  <c r="K216" i="11"/>
  <c r="M216" i="11" s="1"/>
  <c r="H217" i="8" s="1"/>
  <c r="K292" i="11"/>
  <c r="M292" i="11" s="1"/>
  <c r="L292" i="11"/>
  <c r="N292" i="11" s="1"/>
  <c r="L237" i="11"/>
  <c r="N237" i="11" s="1"/>
  <c r="I238" i="8" s="1"/>
  <c r="K237" i="11"/>
  <c r="M237" i="11" s="1"/>
  <c r="H238" i="8" s="1"/>
  <c r="K291" i="11"/>
  <c r="M291" i="11" s="1"/>
  <c r="L291" i="11"/>
  <c r="N291" i="11" s="1"/>
  <c r="L207" i="11"/>
  <c r="N207" i="11" s="1"/>
  <c r="I208" i="8" s="1"/>
  <c r="K207" i="11"/>
  <c r="M207" i="11" s="1"/>
  <c r="H208" i="8" s="1"/>
  <c r="I213" i="11"/>
  <c r="J213" i="11"/>
  <c r="I273" i="11"/>
  <c r="J273" i="11"/>
  <c r="L239" i="11"/>
  <c r="N239" i="11" s="1"/>
  <c r="I240" i="8" s="1"/>
  <c r="K239" i="11"/>
  <c r="M239" i="11" s="1"/>
  <c r="H240" i="8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H232" i="8" s="1"/>
  <c r="L231" i="11"/>
  <c r="N231" i="11" s="1"/>
  <c r="I232" i="8" s="1"/>
  <c r="L232" i="11"/>
  <c r="N232" i="11" s="1"/>
  <c r="I233" i="8" s="1"/>
  <c r="K232" i="11"/>
  <c r="M232" i="11" s="1"/>
  <c r="H233" i="8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H239" i="8" s="1"/>
  <c r="L238" i="11"/>
  <c r="N238" i="11" s="1"/>
  <c r="I239" i="8" s="1"/>
  <c r="L224" i="11"/>
  <c r="N224" i="11" s="1"/>
  <c r="I225" i="8" s="1"/>
  <c r="K224" i="11"/>
  <c r="M224" i="11" s="1"/>
  <c r="H225" i="8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I237" i="8" s="1"/>
  <c r="K236" i="11"/>
  <c r="M236" i="11" s="1"/>
  <c r="H237" i="8" s="1"/>
  <c r="L257" i="11"/>
  <c r="N257" i="11" s="1"/>
  <c r="K257" i="11"/>
  <c r="M257" i="11" s="1"/>
  <c r="L226" i="11"/>
  <c r="N226" i="11" s="1"/>
  <c r="I227" i="8" s="1"/>
  <c r="K226" i="11"/>
  <c r="M226" i="11" s="1"/>
  <c r="H227" i="8" s="1"/>
  <c r="L214" i="11"/>
  <c r="N214" i="11" s="1"/>
  <c r="I215" i="8" s="1"/>
  <c r="K214" i="11"/>
  <c r="M214" i="11" s="1"/>
  <c r="H215" i="8" s="1"/>
  <c r="L243" i="11"/>
  <c r="N243" i="11" s="1"/>
  <c r="I244" i="8" s="1"/>
  <c r="K243" i="11"/>
  <c r="M243" i="11" s="1"/>
  <c r="H244" i="8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H246" i="8" s="1"/>
  <c r="L245" i="11"/>
  <c r="N245" i="11" s="1"/>
  <c r="I246" i="8" s="1"/>
  <c r="L289" i="11"/>
  <c r="N289" i="11" s="1"/>
  <c r="K289" i="11"/>
  <c r="M289" i="11" s="1"/>
  <c r="J284" i="11"/>
  <c r="I284" i="11"/>
  <c r="L227" i="11"/>
  <c r="N227" i="11" s="1"/>
  <c r="I228" i="8" s="1"/>
  <c r="K227" i="11"/>
  <c r="M227" i="11" s="1"/>
  <c r="H228" i="8" s="1"/>
  <c r="K277" i="11"/>
  <c r="M277" i="11" s="1"/>
  <c r="L277" i="11"/>
  <c r="N277" i="11" s="1"/>
  <c r="L228" i="11"/>
  <c r="N228" i="11" s="1"/>
  <c r="I229" i="8" s="1"/>
  <c r="K228" i="11"/>
  <c r="M228" i="11" s="1"/>
  <c r="H229" i="8" s="1"/>
  <c r="K251" i="11"/>
  <c r="M251" i="11" s="1"/>
  <c r="H252" i="8" s="1"/>
  <c r="L251" i="11"/>
  <c r="N251" i="11" s="1"/>
  <c r="I252" i="8" s="1"/>
  <c r="L269" i="11"/>
  <c r="N269" i="11" s="1"/>
  <c r="K269" i="11"/>
  <c r="M269" i="11" s="1"/>
  <c r="L261" i="11"/>
  <c r="N261" i="11" s="1"/>
  <c r="K261" i="11"/>
  <c r="M261" i="11" s="1"/>
  <c r="L221" i="11"/>
  <c r="N221" i="11" s="1"/>
  <c r="I222" i="8" s="1"/>
  <c r="K221" i="11"/>
  <c r="M221" i="11" s="1"/>
  <c r="H222" i="8" s="1"/>
  <c r="K254" i="11"/>
  <c r="M254" i="11" s="1"/>
  <c r="L254" i="11"/>
  <c r="N254" i="11" s="1"/>
  <c r="L276" i="11"/>
  <c r="N276" i="11" s="1"/>
  <c r="K276" i="11"/>
  <c r="M276" i="11" s="1"/>
  <c r="K248" i="11"/>
  <c r="M248" i="11" s="1"/>
  <c r="H249" i="8" s="1"/>
  <c r="L248" i="11"/>
  <c r="N248" i="11" s="1"/>
  <c r="I249" i="8" s="1"/>
  <c r="L208" i="11"/>
  <c r="N208" i="11" s="1"/>
  <c r="I209" i="8" s="1"/>
  <c r="K208" i="11"/>
  <c r="M208" i="11" s="1"/>
  <c r="H209" i="8" s="1"/>
  <c r="L235" i="11"/>
  <c r="N235" i="11" s="1"/>
  <c r="I236" i="8" s="1"/>
  <c r="K235" i="11"/>
  <c r="M235" i="11" s="1"/>
  <c r="H236" i="8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I223" i="8" s="1"/>
  <c r="K222" i="11"/>
  <c r="M222" i="11" s="1"/>
  <c r="H223" i="8" s="1"/>
  <c r="L210" i="11"/>
  <c r="N210" i="11" s="1"/>
  <c r="I211" i="8" s="1"/>
  <c r="K210" i="11"/>
  <c r="M210" i="11" s="1"/>
  <c r="H211" i="8" s="1"/>
  <c r="K296" i="11"/>
  <c r="M296" i="11" s="1"/>
  <c r="L296" i="11"/>
  <c r="N296" i="11" s="1"/>
  <c r="L244" i="11"/>
  <c r="N244" i="11" s="1"/>
  <c r="I245" i="8" s="1"/>
  <c r="K244" i="11"/>
  <c r="M244" i="11" s="1"/>
  <c r="H245" i="8" s="1"/>
  <c r="K268" i="11"/>
  <c r="M268" i="11" s="1"/>
  <c r="L268" i="11"/>
  <c r="N268" i="11" s="1"/>
  <c r="K219" i="11"/>
  <c r="M219" i="11" s="1"/>
  <c r="H220" i="8" s="1"/>
  <c r="L219" i="11"/>
  <c r="N219" i="11" s="1"/>
  <c r="I220" i="8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I189" i="8" s="1"/>
  <c r="K188" i="11"/>
  <c r="M188" i="11" s="1"/>
  <c r="H189" i="8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H187" i="8" s="1"/>
  <c r="L186" i="11"/>
  <c r="N186" i="11" s="1"/>
  <c r="I187" i="8" s="1"/>
  <c r="L43" i="11"/>
  <c r="N43" i="11" s="1"/>
  <c r="K43" i="11"/>
  <c r="M43" i="11" s="1"/>
  <c r="L177" i="11"/>
  <c r="N177" i="11" s="1"/>
  <c r="K177" i="11"/>
  <c r="M177" i="11" s="1"/>
  <c r="K196" i="11"/>
  <c r="M196" i="11" s="1"/>
  <c r="H197" i="8" s="1"/>
  <c r="L196" i="11"/>
  <c r="N196" i="11" s="1"/>
  <c r="I197" i="8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I195" i="8" s="1"/>
  <c r="K194" i="11"/>
  <c r="M194" i="11" s="1"/>
  <c r="H195" i="8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H202" i="8" s="1"/>
  <c r="L201" i="11"/>
  <c r="N201" i="11" s="1"/>
  <c r="I202" i="8" s="1"/>
  <c r="L87" i="11"/>
  <c r="N87" i="11" s="1"/>
  <c r="K87" i="11"/>
  <c r="M87" i="11" s="1"/>
  <c r="K75" i="11"/>
  <c r="M75" i="11" s="1"/>
  <c r="L75" i="11"/>
  <c r="N75" i="11" s="1"/>
  <c r="L189" i="11"/>
  <c r="N189" i="11" s="1"/>
  <c r="I190" i="8" s="1"/>
  <c r="K189" i="11"/>
  <c r="M189" i="11" s="1"/>
  <c r="H190" i="8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H192" i="8" s="1"/>
  <c r="L191" i="11"/>
  <c r="N191" i="11" s="1"/>
  <c r="I192" i="8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H198" i="8" s="1"/>
  <c r="L197" i="11"/>
  <c r="N197" i="11" s="1"/>
  <c r="I198" i="8" s="1"/>
  <c r="L119" i="11"/>
  <c r="N119" i="11" s="1"/>
  <c r="K119" i="11"/>
  <c r="M119" i="11" s="1"/>
  <c r="L202" i="11"/>
  <c r="N202" i="11" s="1"/>
  <c r="I203" i="8" s="1"/>
  <c r="K202" i="11"/>
  <c r="M202" i="11" s="1"/>
  <c r="H203" i="8" s="1"/>
  <c r="K156" i="11"/>
  <c r="M156" i="11" s="1"/>
  <c r="L156" i="11"/>
  <c r="N156" i="11" s="1"/>
  <c r="L206" i="11"/>
  <c r="N206" i="11" s="1"/>
  <c r="I207" i="8" s="1"/>
  <c r="K206" i="11"/>
  <c r="M206" i="11" s="1"/>
  <c r="H207" i="8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I196" i="8" s="1"/>
  <c r="K195" i="11"/>
  <c r="M195" i="11" s="1"/>
  <c r="H196" i="8" s="1"/>
  <c r="L114" i="11"/>
  <c r="N114" i="11" s="1"/>
  <c r="K114" i="11"/>
  <c r="M114" i="11" s="1"/>
  <c r="L187" i="11"/>
  <c r="N187" i="11" s="1"/>
  <c r="I188" i="8" s="1"/>
  <c r="K187" i="11"/>
  <c r="M187" i="11" s="1"/>
  <c r="H188" i="8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I199" i="8" s="1"/>
  <c r="K198" i="11"/>
  <c r="M198" i="11" s="1"/>
  <c r="H199" i="8" s="1"/>
  <c r="K205" i="11"/>
  <c r="M205" i="11" s="1"/>
  <c r="H206" i="8" s="1"/>
  <c r="L205" i="11"/>
  <c r="N205" i="11" s="1"/>
  <c r="I206" i="8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I193" i="8" s="1"/>
  <c r="K192" i="11"/>
  <c r="M192" i="11" s="1"/>
  <c r="H193" i="8" s="1"/>
  <c r="K204" i="11"/>
  <c r="M204" i="11" s="1"/>
  <c r="H205" i="8" s="1"/>
  <c r="L204" i="11"/>
  <c r="N204" i="11" s="1"/>
  <c r="I205" i="8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H191" i="8" s="1"/>
  <c r="L190" i="11"/>
  <c r="N190" i="11" s="1"/>
  <c r="I191" i="8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I204" i="8" s="1"/>
  <c r="K203" i="11"/>
  <c r="M203" i="11" s="1"/>
  <c r="H204" i="8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H201" i="8" s="1"/>
  <c r="L200" i="11"/>
  <c r="N200" i="11" s="1"/>
  <c r="I201" i="8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L258" i="4" l="1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P250" i="4" s="1"/>
  <c r="AV250" i="4" s="1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AL308" i="4" s="1"/>
  <c r="AR308" i="4" s="1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I221" i="8" s="1"/>
  <c r="K220" i="11"/>
  <c r="M220" i="11" s="1"/>
  <c r="H221" i="8" s="1"/>
  <c r="L213" i="11"/>
  <c r="N213" i="11" s="1"/>
  <c r="I214" i="8" s="1"/>
  <c r="K213" i="11"/>
  <c r="M213" i="11" s="1"/>
  <c r="H214" i="8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O228" i="4"/>
  <c r="AU228" i="4" s="1"/>
  <c r="AG222" i="4"/>
  <c r="Z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C244" i="4"/>
  <c r="AE244" i="4"/>
  <c r="AK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E187" i="4" l="1"/>
  <c r="AC311" i="4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M245" i="4" s="1"/>
  <c r="AS245" i="4" s="1"/>
  <c r="AE245" i="4"/>
  <c r="Z245" i="4"/>
  <c r="AL245" i="4" s="1"/>
  <c r="AR245" i="4" s="1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M192" i="4" s="1"/>
  <c r="AS192" i="4" s="1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D310" i="4"/>
  <c r="AB222" i="4"/>
  <c r="AN222" i="4" s="1"/>
  <c r="AT222" i="4" s="1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187" i="4"/>
  <c r="AW187" i="4" s="1"/>
  <c r="AQ251" i="4"/>
  <c r="AW251" i="4" s="1"/>
  <c r="AC252" i="4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L271" i="4"/>
  <c r="AR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O267" i="4" s="1"/>
  <c r="AU267" i="4" s="1"/>
  <c r="AE267" i="4"/>
  <c r="AQ267" i="4" s="1"/>
  <c r="AW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AL268" i="4" s="1"/>
  <c r="AR268" i="4" s="1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H280" i="4"/>
  <c r="AP341" i="4"/>
  <c r="AV341" i="4" s="1"/>
  <c r="AM203" i="4"/>
  <c r="AS203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O310" i="4"/>
  <c r="AU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G268" i="4" l="1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N302" i="4" s="1"/>
  <c r="AT302" i="4" s="1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F203" i="4"/>
  <c r="J203" i="4" s="1"/>
  <c r="G203" i="4"/>
  <c r="E203" i="4"/>
  <c r="I203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P211" i="4" s="1"/>
  <c r="AV211" i="4" s="1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F217" i="4"/>
  <c r="J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P296" i="4" s="1"/>
  <c r="AV296" i="4" s="1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I240" i="4" l="1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238" i="4" l="1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87" i="4" l="1"/>
  <c r="I287" i="4" s="1"/>
  <c r="G287" i="4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<sst xmlns="http://schemas.openxmlformats.org/spreadsheetml/2006/main" count="2402" uniqueCount="515">
  <si>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</si>
  <si>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</si>
  <si>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</si>
  <si>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</si>
  <si>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</si>
  <si>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</si>
  <si>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</si>
  <si>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</si>
  <si>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</si>
  <si>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</si>
  <si>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</si>
  <si>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</si>
  <si>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</si>
  <si>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</si>
  <si>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</si>
  <si>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</si>
  <si>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</si>
  <si>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</si>
  <si>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</si>
  <si>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</si>
  <si>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</si>
  <si>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</si>
  <si>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</si>
  <si>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</si>
  <si>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</si>
  <si>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</si>
  <si>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</si>
  <si>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</si>
  <si>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</si>
  <si>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</si>
  <si>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</si>
  <si>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</si>
  <si>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</si>
  <si>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</si>
  <si>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</si>
  <si>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</si>
  <si>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</si>
  <si>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</si>
  <si>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</si>
  <si>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</si>
  <si>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</si>
  <si>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</si>
  <si>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</si>
  <si>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</si>
  <si>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</si>
  <si>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</si>
  <si>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</si>
  <si>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</si>
  <si>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</si>
  <si>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</si>
  <si>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</si>
  <si>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</si>
  <si>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</si>
  <si>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</si>
  <si>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</si>
  <si>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</si>
  <si>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</si>
  <si>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</si>
  <si>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</si>
  <si>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</si>
  <si>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</si>
  <si>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</si>
  <si>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</si>
  <si>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</si>
  <si>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</si>
  <si>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</si>
  <si>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</si>
  <si>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</si>
  <si>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</si>
  <si>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</si>
  <si>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</si>
  <si>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</si>
  <si>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</si>
  <si>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</si>
  <si>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</si>
  <si>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</si>
  <si>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</si>
  <si>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</si>
  <si>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</si>
  <si>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</si>
  <si>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</si>
  <si>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</si>
  <si>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</si>
  <si>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</si>
  <si>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</si>
  <si>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</si>
  <si>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</si>
  <si>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</si>
  <si>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</si>
  <si>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</si>
  <si>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</si>
  <si>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</si>
  <si>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</si>
  <si>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</si>
  <si>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</si>
  <si>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</si>
  <si>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</si>
  <si>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</si>
  <si>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</si>
  <si>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</si>
  <si>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</si>
  <si>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</si>
  <si>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</si>
  <si>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</si>
  <si>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</si>
  <si>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</si>
  <si>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</si>
  <si>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</si>
  <si>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</si>
  <si>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</si>
  <si>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</si>
  <si>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</si>
  <si>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</si>
  <si>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</si>
  <si>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</si>
  <si>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</si>
  <si>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</si>
  <si>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</si>
  <si>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</si>
  <si>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</si>
  <si>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</si>
  <si>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</si>
  <si>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</si>
  <si>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</si>
  <si>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</si>
  <si>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</si>
  <si>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</si>
  <si>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</si>
  <si>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</si>
  <si>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</si>
  <si>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</si>
  <si>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</si>
  <si>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</si>
  <si>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</si>
  <si>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</si>
  <si>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</si>
  <si>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</si>
  <si>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</si>
  <si>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</si>
  <si>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</si>
  <si>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</si>
  <si>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</si>
  <si>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</si>
  <si>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</si>
  <si>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</si>
  <si>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</si>
  <si>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</si>
  <si>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</si>
  <si>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</si>
  <si>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</si>
  <si>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</si>
  <si>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</si>
  <si>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</si>
  <si>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</si>
  <si>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</si>
  <si>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</si>
  <si>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</si>
  <si>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</si>
  <si>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</si>
  <si>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</si>
  <si>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</si>
  <si>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</si>
  <si>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</si>
  <si>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</si>
  <si>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</si>
  <si>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</si>
  <si>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</si>
  <si>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</si>
  <si>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</si>
  <si>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</si>
  <si>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</si>
  <si>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</si>
  <si>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</si>
  <si>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</si>
  <si>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</si>
  <si>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</si>
  <si>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</si>
  <si>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</si>
  <si>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</si>
  <si>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</si>
  <si>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</si>
  <si>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</si>
  <si>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</si>
  <si>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</si>
  <si>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</si>
  <si>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</si>
  <si>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</si>
  <si>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</si>
  <si>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</si>
  <si>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</si>
  <si>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</si>
  <si>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</si>
  <si>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</si>
  <si>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</si>
  <si>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</si>
  <si>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</si>
  <si>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</si>
  <si>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</si>
  <si>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</si>
  <si>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</si>
  <si>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</si>
  <si>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</si>
  <si>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</si>
  <si>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</si>
  <si>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</si>
  <si>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</si>
  <si>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</si>
  <si>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</si>
  <si>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</si>
  <si>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</si>
  <si>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</si>
  <si>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</si>
  <si>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</si>
  <si>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</si>
  <si>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</si>
  <si>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</si>
  <si>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</si>
  <si>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</si>
  <si>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</si>
  <si>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</si>
  <si>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</si>
  <si>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</si>
  <si>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</si>
  <si>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</si>
  <si>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</si>
  <si>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</si>
  <si>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</si>
  <si>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</si>
  <si>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</si>
  <si>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</si>
  <si>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</si>
  <si>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</si>
  <si>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</si>
  <si>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</si>
  <si>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</si>
  <si>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</si>
  <si>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</si>
  <si>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</si>
  <si>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</si>
  <si>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</si>
  <si>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</si>
  <si>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</si>
  <si>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</si>
  <si>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</si>
  <si>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</si>
  <si>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</si>
  <si>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</si>
  <si>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</si>
  <si>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</si>
  <si>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</si>
  <si>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</si>
  <si>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</si>
  <si>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</si>
  <si>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</si>
  <si>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</si>
  <si>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</si>
  <si>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</si>
  <si>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</si>
  <si>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</si>
  <si>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</si>
  <si>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</si>
  <si>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</si>
  <si>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</si>
  <si>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</si>
  <si>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</si>
  <si>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</si>
  <si>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</si>
  <si>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</si>
  <si>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</si>
  <si>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</si>
  <si>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</si>
  <si>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</si>
  <si>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</si>
  <si>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</si>
  <si>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</si>
  <si>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</si>
  <si>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</si>
  <si>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</si>
  <si>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</si>
  <si>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</si>
  <si>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</si>
  <si>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</si>
  <si>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</si>
  <si>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</si>
  <si>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</si>
  <si>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</si>
  <si>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</si>
  <si>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</si>
  <si>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</si>
  <si>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</si>
  <si>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</si>
  <si>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</si>
  <si>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</si>
  <si>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</si>
  <si>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</si>
  <si>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</si>
  <si>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</si>
  <si>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</si>
  <si>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</si>
  <si>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</si>
  <si>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</si>
  <si>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</si>
  <si>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</si>
  <si>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</si>
  <si>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</si>
  <si>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</si>
  <si>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</si>
  <si>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</si>
  <si>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</si>
  <si>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</si>
  <si>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</si>
  <si>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</si>
  <si>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</si>
  <si>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</si>
  <si>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</si>
  <si>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</si>
  <si>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</si>
  <si>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</si>
  <si>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</si>
  <si>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</si>
  <si>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</si>
  <si>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</si>
  <si>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</si>
  <si>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</si>
  <si>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</si>
  <si>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</si>
  <si>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</si>
  <si>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</si>
  <si>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</si>
  <si>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</si>
  <si>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</si>
  <si>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</si>
  <si>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</si>
  <si>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</si>
  <si>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</si>
  <si>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</si>
  <si>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</si>
  <si>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</si>
  <si>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</si>
  <si>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</si>
  <si>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</si>
  <si>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</si>
  <si>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</si>
  <si>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</si>
  <si>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</si>
  <si>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</si>
  <si>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</si>
  <si>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</si>
  <si>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</si>
  <si>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</si>
  <si>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</si>
  <si>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</si>
  <si>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</si>
  <si>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</si>
  <si>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</si>
  <si>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</si>
  <si>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</si>
  <si>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</si>
  <si>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</si>
  <si>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</si>
  <si>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</si>
  <si>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</si>
  <si>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</si>
  <si>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</si>
  <si>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</si>
  <si>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</si>
  <si>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</si>
  <si>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</si>
  <si>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</si>
  <si>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</si>
  <si>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</si>
  <si>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</si>
  <si>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</si>
  <si>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</si>
  <si>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</si>
  <si>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</si>
  <si>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</si>
  <si>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</si>
  <si>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</si>
  <si>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</si>
  <si>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</si>
  <si>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</si>
  <si>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</si>
  <si>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</si>
  <si>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</si>
  <si>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</si>
  <si>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</si>
  <si>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</si>
  <si>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</si>
  <si>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</si>
  <si>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</si>
  <si>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</si>
  <si>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</si>
  <si>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</si>
  <si>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</si>
  <si>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</si>
  <si>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</si>
  <si>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</si>
  <si>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</si>
  <si>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</si>
  <si>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</si>
  <si>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</si>
  <si>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</si>
  <si>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</si>
  <si>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</si>
  <si>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</si>
  <si>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</si>
  <si>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</si>
  <si>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</si>
  <si>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</si>
  <si>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</si>
  <si>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</si>
  <si>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</si>
  <si>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</si>
  <si>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</si>
  <si>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</si>
  <si>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</si>
  <si>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</si>
  <si>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</si>
  <si>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</si>
  <si>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</si>
  <si>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</si>
  <si>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</si>
  <si>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</si>
  <si>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</si>
  <si>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</si>
  <si>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</si>
  <si>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</si>
  <si>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</si>
  <si>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</si>
  <si>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</si>
  <si>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</si>
  <si>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</si>
  <si>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</si>
  <si>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</si>
  <si>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</si>
  <si>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</si>
  <si>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</si>
  <si>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</si>
  <si>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</si>
  <si>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</si>
  <si>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</si>
  <si>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</si>
  <si>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</si>
  <si>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</si>
  <si>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</si>
  <si>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</si>
  <si>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</si>
  <si>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</si>
  <si>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</si>
  <si>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</si>
  <si>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</si>
  <si>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</si>
  <si>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</si>
  <si>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</si>
  <si>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</si>
  <si>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</si>
  <si>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</si>
  <si>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</si>
  <si>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</si>
  <si>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</si>
  <si>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</si>
  <si>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</si>
  <si>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</si>
  <si>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</si>
  <si>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</si>
  <si>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</si>
  <si>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</si>
  <si>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</si>
  <si>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</si>
  <si>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</si>
  <si>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</si>
  <si>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</si>
  <si>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</si>
  <si>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</si>
  <si>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</si>
  <si>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</si>
  <si>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</si>
  <si>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</si>
  <si>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</si>
  <si>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</si>
  <si>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</si>
  <si>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</si>
  <si>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</si>
  <si>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</si>
  <si>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</si>
  <si>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</si>
  <si>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</si>
  <si>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</si>
  <si>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</si>
  <si>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</si>
  <si>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</si>
  <si>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</si>
  <si>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</si>
  <si>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</si>
  <si>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</si>
  <si>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</si>
  <si>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</si>
  <si>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</si>
  <si>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</si>
  <si>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Aldershot</t>
  </si>
  <si>
    <t>Maidenhead</t>
  </si>
  <si>
    <t>Notts County</t>
  </si>
  <si>
    <t>Sutton</t>
  </si>
  <si>
    <t>Woking</t>
  </si>
  <si>
    <t>Livingston</t>
  </si>
  <si>
    <t>Rangers</t>
  </si>
  <si>
    <t>St Johnstone</t>
  </si>
  <si>
    <t>Hamilton</t>
  </si>
  <si>
    <t>Halifax</t>
  </si>
  <si>
    <t>Eastleigh</t>
  </si>
  <si>
    <t>14/05/2021</t>
  </si>
  <si>
    <t>15/05/2021</t>
  </si>
  <si>
    <t>16/05/2021</t>
  </si>
  <si>
    <t>17/05/2021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</si>
</sst>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1.0586446484898846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1.048583109071006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1.0536369139215562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1.0502439111838868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1.0417159380917833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1.0419581736699886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1.0872214600102998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1.0362637658896696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1.0394138550111416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1.0612168863727598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1.0741525426861545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1.0454473653146403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1.0431976029859278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1.0376740753093197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1.0713419446858048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1.07498483649651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1.1044977811733192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1.0758089270163143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1.0792039355386174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1.0713419446858048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1.0719067123302282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1.0767372138762286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1.0710498142971454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1.0810528485962536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1.1419738230783596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1.0666566032202576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1.0795098103347671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1.0643058963539642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1.0629813436677837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1.0629813436677837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1.0636569760020114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1.0586402402731725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1.0662627066031662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1.0643058963539642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1.0785637459527866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1.076095680951785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1.0812655693320055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1.0661145131927083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1.0439719885779606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1.0428644784088332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1.0534523975910519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1.0513686083765104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1.0424343751332963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1.0535792336879053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1.0399586640868308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1.0437075600663159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1.0487772084693074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1.0511989710920113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1.0611303767406881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1.0602391541885894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1.0571615895212632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1.0644124233859844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1.0639347872686713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1.0541841730823214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1.0776377700712103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1.0679692406564159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1.0636410008450974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1.0657284823689301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1.1154449520649183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1.0992772632189978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1.0667638263666883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1.080376071271874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1.0531811908017072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1.0417159380917833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1.0535792336879053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1.0593065045417684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1.0661456946180494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1.0611367580726192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1.057702745646198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1.0602391541885894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1.0672116470367523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1.0605174007793741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1.0707999366355214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1.0379105936695237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1.0326216037183769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1.0730588601512996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1.042106143326367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1.0344490471441554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1.0522559150967761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1.0347781293381613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1.0342024872400046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1.0347781293381613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1.0342024872400046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1.0485628287452582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1.0347781293381613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1.0531811908017072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1.0686062639992251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1.0781763507516477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1.0846256194928083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1.0765255566793932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1.0421577902366268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1.0624658649673062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1.037952243407696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1.0606849534786786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1.0423741568649127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1.0902902592260295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1.0927963859085683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1.0703838499014962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1.074921319897685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1.0776122935953059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1.0927963859085683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1.0725172100503928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1.076236811713688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1.0669478732554383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1.0505862061664459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1.0602395532056077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1.0602395532056077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1.0497253316960662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1.056895036351561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1.0449864577049268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1.0407298027485501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1.0419581736699886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1.0437075600663159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1.0721682162380088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1.0376740753093197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1.0425381099894757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1.0417906511603616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1.0359060590701679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1.0349578533419834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1.034094874681466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1.0615765272904456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1.0565141204944781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1.0687346519929564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1.0602519614848172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1.0450119742632082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1.0737247446841944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1.0666596559601409</v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1.056130990751837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-0.20719239693910341</v>
      </c>
      <c r="I186" s="6">
        <f>IF('Log_working_3-way'!$D186="","",'True_Odds_Calculator_3-way'!O187/'True_Odds_Calculator_3-way'!B187-1)</f>
        <v>1.8719301171025178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3.8649471758308351E-2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1.0332825302126079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11.857279772442478</v>
      </c>
      <c r="I187" s="6">
        <f>IF('Log_working_3-way'!$D187="","",'True_Odds_Calculator_3-way'!O188/'True_Odds_Calculator_3-way'!B188-1)</f>
        <v>9.0444655171268611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3.5976204560054237E-2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1.0457254311296589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48.220449601160254</v>
      </c>
      <c r="I188" s="6">
        <f>IF('Log_working_3-way'!$D188="","",'True_Odds_Calculator_3-way'!O189/'True_Odds_Calculator_3-way'!B189-1)</f>
        <v>2.2719148180347943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3.6569323862141623E-2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1.037185036068083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30.891568666533789</v>
      </c>
      <c r="I189" s="6">
        <f>IF('Log_working_3-way'!$D189="","",'True_Odds_Calculator_3-way'!O190/'True_Odds_Calculator_3-way'!B190-1)</f>
        <v>6.9728921666334474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3.5680076628352486E-2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1.0260280450528561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13.168929858123954</v>
      </c>
      <c r="I190" s="6">
        <f>IF('Log_working_3-way'!$D190="","",'True_Odds_Calculator_3-way'!O191/'True_Odds_Calculator_3-way'!B191-1)</f>
        <v>8.2650893650078192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2.81592024594568E-2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1.0264518869962993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12.144132400283612</v>
      </c>
      <c r="I191" s="6">
        <f>IF('Log_working_3-way'!$D191="","",'True_Odds_Calculator_3-way'!O192/'True_Odds_Calculator_3-way'!B192-1)</f>
        <v>5.7700412243202361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2.8324698392989456E-2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1.0556341418012796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0.29577245093612881</v>
      </c>
      <c r="I192" s="6">
        <f>IF('Log_working_3-way'!$D192="","",'True_Odds_Calculator_3-way'!O193/'True_Odds_Calculator_3-way'!B193-1)</f>
        <v>1.8752748682978577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4.1034098454000523E-2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1.0267989386838425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13.05043605366796</v>
      </c>
      <c r="I193" s="6">
        <f>IF('Log_working_3-way'!$D193="","",'True_Odds_Calculator_3-way'!O194/'True_Odds_Calculator_3-way'!B194-1)</f>
        <v>7.7642111606756199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2.8960492931558557E-2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1.0279379246824452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25.654641269100036</v>
      </c>
      <c r="I194" s="6">
        <f>IF('Log_working_3-way'!$D194="","",'True_Odds_Calculator_3-way'!O195/'True_Odds_Calculator_3-way'!B195-1)</f>
        <v>6.064667999637015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2.8396106046883807E-2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1.030678046516021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34.698411114087143</v>
      </c>
      <c r="I195" s="6">
        <f>IF('Log_working_3-way'!$D195="","",'True_Odds_Calculator_3-way'!O196/'True_Odds_Calculator_3-way'!B196-1)</f>
        <v>3.4184616481149925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2.8923828135317908E-2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1.0588410651037343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-0.35006896860755243</v>
      </c>
      <c r="I196" s="6">
        <f>IF('Log_working_3-way'!$D196="","",'True_Odds_Calculator_3-way'!O197/'True_Odds_Calculator_3-way'!B197-1)</f>
        <v>1.128784607334592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3.7141829246974956E-2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1.028064893085511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8.4835123428788837</v>
      </c>
      <c r="I197" s="6">
        <f>IF('Log_working_3-way'!$D197="","",'True_Odds_Calculator_3-way'!O198/'True_Odds_Calculator_3-way'!B198-1)</f>
        <v>6.0175140472222051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2.9747697574617815E-2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1.0353681797654348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22.641916085664615</v>
      </c>
      <c r="I198" s="6">
        <f>IF('Log_working_3-way'!$D198="","",'True_Odds_Calculator_3-way'!O199/'True_Odds_Calculator_3-way'!B199-1)</f>
        <v>6.4023737076868583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3.6608079750067191E-2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1.0270674234210584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9.7262936422786321</v>
      </c>
      <c r="I199" s="6">
        <f>IF('Log_working_3-way'!$D199="","",'True_Odds_Calculator_3-way'!O200/'True_Odds_Calculator_3-way'!B200-1)</f>
        <v>6.6251122432038416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2.9004625105856441E-2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1.0495347323212705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5.4886228552696243</v>
      </c>
      <c r="I200" s="6">
        <f>IF('Log_working_3-way'!$D200="","",'True_Odds_Calculator_3-way'!O201/'True_Odds_Calculator_3-way'!B201-1)</f>
        <v>6.4264972848588204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5.0630296315326007E-2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1.0609681151021415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14.148198056357666</v>
      </c>
      <c r="I201" s="6">
        <f>IF('Log_working_3-way'!$D201="","",'True_Odds_Calculator_3-way'!O202/'True_Odds_Calculator_3-way'!B202-1)</f>
        <v>7.57242474687372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6.4732059653098695E-2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1.1209041559418595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70.313064854413142</v>
      </c>
      <c r="I202" s="6">
        <f>IF('Log_working_3-way'!$D202="","",'True_Odds_Calculator_3-way'!O203/'True_Odds_Calculator_3-way'!B203-1)</f>
        <v>0.63281731769323701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6.0315762392861627E-2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1.0485947281921701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20.583209175528228</v>
      </c>
      <c r="I203" s="6">
        <f>IF('Log_working_3-way'!$D203="","",'True_Odds_Calculator_3-way'!O204/'True_Odds_Calculator_3-way'!B204-1)</f>
        <v>6.1054639183074659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5.0619339183431533E-2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1.0677399408933661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33.977048095842548</v>
      </c>
      <c r="I204" s="6">
        <f>IF('Log_working_3-way'!$D204="","",'True_Odds_Calculator_3-way'!O205/'True_Odds_Calculator_3-way'!B205-1)</f>
        <v>5.6897257641655541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6.2989928406746776E-2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1.0688532094703631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2.8913117086081659</v>
      </c>
      <c r="I205" s="6">
        <f>IF('Log_working_3-way'!$D205="","",'True_Odds_Calculator_3-way'!O206/'True_Odds_Calculator_3-way'!B206-1)</f>
        <v>6.402169218082987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6.5960213021744485E-2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1.0637737221927734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22.94684531970023</v>
      </c>
      <c r="I206" s="6">
        <f>IF('Log_working_3-way'!$D206="","",'True_Odds_Calculator_3-way'!O207/'True_Odds_Calculator_3-way'!B207-1)</f>
        <v>6.8875204697628893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6.5175847784543439E-2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1.0804514954602684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50.761653074333154</v>
      </c>
      <c r="I207" s="6">
        <f>IF('Log_working_3-way'!$D207="","",'True_Odds_Calculator_3-way'!O208/'True_Odds_Calculator_3-way'!B208-1)</f>
        <v>3.3441402829289624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6.0045057303669047E-2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1.0468779095498126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17.327104859261343</v>
      </c>
      <c r="I208" s="6">
        <f>IF('Log_working_3-way'!$D208="","",'True_Odds_Calculator_3-way'!O209/'True_Odds_Calculator_3-way'!B209-1)</f>
        <v>7.0979542452876032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4.9630498623817187E-2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1.0807163501738131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46.909921159235104</v>
      </c>
      <c r="I209" s="6">
        <f>IF('Log_working_3-way'!$D209="","",'True_Odds_Calculator_3-way'!O210/'True_Odds_Calculator_3-way'!B210-1)</f>
        <v>2.6102824095386703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6.4923651067846144E-2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1.1292257922592748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8.2608705322217162</v>
      </c>
      <c r="I210" s="6">
        <f>IF('Log_working_3-way'!$D210="","",'True_Odds_Calculator_3-way'!O211/'True_Odds_Calculator_3-way'!B211-1)</f>
        <v>8.025683423195721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0.13091829140941003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1.0479718712735511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8.4081925632145786</v>
      </c>
      <c r="I211" s="6">
        <f>IF('Log_working_3-way'!$D211="","",'True_Odds_Calculator_3-way'!O212/'True_Odds_Calculator_3-way'!B212-1)</f>
        <v>8.5276604787144592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5.108917223445375E-2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1.0600419017421054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13.118896089338756</v>
      </c>
      <c r="I212" s="6">
        <f>IF('Log_working_3-way'!$D212="","",'True_Odds_Calculator_3-way'!O213/'True_Odds_Calculator_3-way'!B213-1)</f>
        <v>9.0368469316368145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6.4044634496070785E-2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1.0563387094113561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36.661557197375025</v>
      </c>
      <c r="I213" s="6">
        <f>IF('Log_working_3-way'!$D213="","",'True_Odds_Calculator_3-way'!O214/'True_Odds_Calculator_3-way'!B214-1)</f>
        <v>6.5550234279455513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5.0285762924406896E-2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1.0504150438014708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3.5756068361409712</v>
      </c>
      <c r="I214" s="6">
        <f>IF('Log_working_3-way'!$D214="","",'True_Odds_Calculator_3-way'!O215/'True_Odds_Calculator_3-way'!B215-1)</f>
        <v>8.8368852997778014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5.10457356068168E-2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1.0492871578877729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22.09211214808029</v>
      </c>
      <c r="I215" s="6">
        <f>IF('Log_working_3-way'!$D215="","",'True_Odds_Calculator_3-way'!O216/'True_Odds_Calculator_3-way'!B216-1)</f>
        <v>7.4794194654510182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5.0858559865250452E-2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1.0465642698241586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13.08906882591093</v>
      </c>
      <c r="I216" s="6">
        <f>IF('Log_working_3-way'!$D216="","",'True_Odds_Calculator_3-way'!O217/'True_Odds_Calculator_3-way'!B217-1)</f>
        <v>10.32486388384755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4.995579133510164E-2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1.0596165576083549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39.595367544751937</v>
      </c>
      <c r="I217" s="6">
        <f>IF('Log_working_3-way'!$D217="","",'True_Odds_Calculator_3-way'!O218/'True_Odds_Calculator_3-way'!B218-1)</f>
        <v>4.7087235609807427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5.2302641486702273E-2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1.0404855717354817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29.354118331199309</v>
      </c>
      <c r="I218" s="6">
        <f>IF('Log_working_3-way'!$D218="","",'True_Odds_Calculator_3-way'!O219/'True_Odds_Calculator_3-way'!B219-1)</f>
        <v>5.6253324598598722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3.9782185789349001E-2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1.0489732440270108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4.6654317665081519</v>
      </c>
      <c r="I219" s="6">
        <f>IF('Log_working_3-way'!$D219="","",'True_Odds_Calculator_3-way'!O220/'True_Odds_Calculator_3-way'!B220-1)</f>
        <v>7.4861579857431071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5.0024114908926887E-2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1.0608261838735751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16.920704041891593</v>
      </c>
      <c r="I220" s="6">
        <f>IF('Log_working_3-way'!$D220="","",'True_Odds_Calculator_3-way'!O221/'True_Odds_Calculator_3-way'!B221-1)</f>
        <v>9.6540108227146533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6.4079233826364934E-2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1.0638380221724282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24.216863021267848</v>
      </c>
      <c r="I221" s="6">
        <f>IF('Log_working_3-way'!$D221="","",'True_Odds_Calculator_3-way'!O222/'True_Odds_Calculator_3-way'!B222-1)</f>
        <v>7.2219016375407552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6.4619269607627317E-2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1.0728505674665341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39.181518945512074</v>
      </c>
      <c r="I222" s="6">
        <f>IF('Log_working_3-way'!$D222="","",'True_Odds_Calculator_3-way'!O223/'True_Odds_Calculator_3-way'!B223-1)</f>
        <v>5.8707755806829214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6.3140807528813347E-2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1.0492985234769032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-0.39324365383770266</v>
      </c>
      <c r="I223" s="6">
        <f>IF('Log_working_3-way'!$D223="","",'True_Odds_Calculator_3-way'!O224/'True_Odds_Calculator_3-way'!B224-1)</f>
        <v>1.2526867081492554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3.1552948440876971E-2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1.0279960288662178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7.6499028437987278</v>
      </c>
      <c r="I224" s="6">
        <f>IF('Log_working_3-way'!$D224="","",'True_Odds_Calculator_3-way'!O225/'True_Odds_Calculator_3-way'!B225-1)</f>
        <v>9.5734225037339744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3.0146891689708299E-2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1.0283147417070428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18.523166267160995</v>
      </c>
      <c r="I225" s="6">
        <f>IF('Log_working_3-way'!$D225="","",'True_Odds_Calculator_3-way'!O226/'True_Odds_Calculator_3-way'!B226-1)</f>
        <v>5.9781823724719443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3.0006631843302323E-2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1.028773676417986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8.534915430511882</v>
      </c>
      <c r="I226" s="6">
        <f>IF('Log_working_3-way'!$D226="","",'True_Odds_Calculator_3-way'!O227/'True_Odds_Calculator_3-way'!B227-1)</f>
        <v>6.5285149023077071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3.0627647085947896E-2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1.0343342026211089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13.375530401385793</v>
      </c>
      <c r="I227" s="6">
        <f>IF('Log_working_3-way'!$D227="","",'True_Odds_Calculator_3-way'!O228/'True_Odds_Calculator_3-way'!B228-1)</f>
        <v>8.2431150960457806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3.699483764784528E-2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1.0379084968543144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34.037931984311072</v>
      </c>
      <c r="I228" s="6">
        <f>IF('Log_working_3-way'!$D228="","",'True_Odds_Calculator_3-way'!O229/'True_Odds_Calculator_3-way'!B229-1)</f>
        <v>4.828621082890181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3.5727145042455E-2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1.036684589152161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24.347650061608871</v>
      </c>
      <c r="I229" s="6">
        <f>IF('Log_working_3-way'!$D229="","",'True_Odds_Calculator_3-way'!O230/'True_Odds_Calculator_3-way'!B230-1)</f>
        <v>6.4370709382151023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3.7511870845204243E-2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1.0403194234203168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0.82907572109960137</v>
      </c>
      <c r="I230" s="6">
        <f>IF('Log_working_3-way'!$D230="","",'True_Odds_Calculator_3-way'!O231/'True_Odds_Calculator_3-way'!B231-1)</f>
        <v>3.9259846511169538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3.4426155752019127E-2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1.0381536123684434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2.9541007055389192</v>
      </c>
      <c r="I231" s="6">
        <f>IF('Log_working_3-way'!$D231="","",'True_Odds_Calculator_3-way'!O232/'True_Odds_Calculator_3-way'!B232-1)</f>
        <v>4.4963398464174595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3.6330729522539684E-2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1.0475051096382946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56.27298441072243</v>
      </c>
      <c r="I232" s="6">
        <f>IF('Log_working_3-way'!$D232="","",'True_Odds_Calculator_3-way'!O233/'True_Odds_Calculator_3-way'!B233-1)</f>
        <v>1.8972157796877709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3.3150240762697347E-2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1.0355004448833403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21.289976607067125</v>
      </c>
      <c r="I233" s="6">
        <f>IF('Log_working_3-way'!$D233="","",'True_Odds_Calculator_3-way'!O234/'True_Odds_Calculator_3-way'!B234-1)</f>
        <v>7.8554044805156309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3.6964090761559154E-2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1.040909086026284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18.62748416695959</v>
      </c>
      <c r="I234" s="6">
        <f>IF('Log_working_3-way'!$D234="","",'True_Odds_Calculator_3-way'!O235/'True_Odds_Calculator_3-way'!B235-1)</f>
        <v>8.2456498032336061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4.3159738811912707E-2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1.0417569051513029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23.213855838736372</v>
      </c>
      <c r="I235" s="6">
        <f>IF('Log_working_3-way'!$D235="","",'True_Odds_Calculator_3-way'!O236/'True_Odds_Calculator_3-way'!B236-1)</f>
        <v>7.3933765017838944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4.2869328485863223E-2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1.0454768548103412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36.034995649226282</v>
      </c>
      <c r="I236" s="6">
        <f>IF('Log_working_3-way'!$D236="","",'True_Odds_Calculator_3-way'!O237/'True_Odds_Calculator_3-way'!B237-1)</f>
        <v>5.2155411962757574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4.1683895441642749E-2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1.0397970591084249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10.722148818923012</v>
      </c>
      <c r="I237" s="6">
        <f>IF('Log_working_3-way'!$D237="","",'True_Odds_Calculator_3-way'!O238/'True_Odds_Calculator_3-way'!B238-1)</f>
        <v>10.322786514006999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4.2943310984548067E-2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1.0492811247347045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9.4930421776932921</v>
      </c>
      <c r="I238" s="6">
        <f>IF('Log_working_3-way'!$D238="","",'True_Odds_Calculator_3-way'!O239/'True_Odds_Calculator_3-way'!B239-1)</f>
        <v>6.0969580634028313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5.1878528765680887E-2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1.0493722720635394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7.5730305491509835</v>
      </c>
      <c r="I239" s="6">
        <f>IF('Log_working_3-way'!$D239="","",'True_Odds_Calculator_3-way'!O240/'True_Odds_Calculator_3-way'!B240-1)</f>
        <v>7.2722460173928472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5.1906555603973503E-2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1.0553220176469986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39.196145066307409</v>
      </c>
      <c r="I240" s="6">
        <f>IF('Log_working_3-way'!$D240="","",'True_Odds_Calculator_3-way'!O241/'True_Odds_Calculator_3-way'!B241-1)</f>
        <v>4.4041483922479943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4.8996775975774343E-2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1.0581735435602069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44.356329918396526</v>
      </c>
      <c r="I241" s="6">
        <f>IF('Log_working_3-way'!$D241="","",'True_Odds_Calculator_3-way'!O242/'True_Odds_Calculator_3-way'!B242-1)</f>
        <v>3.1046849939493413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4.8639203596994474E-2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1.0478942703701244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9.1651720257246545</v>
      </c>
      <c r="I242" s="6">
        <f>IF('Log_working_3-way'!$D242="","",'True_Odds_Calculator_3-way'!O243/'True_Odds_Calculator_3-way'!B243-1)</f>
        <v>6.6385016154591874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5.0612138962318642E-2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1.0516697920992903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34.035833508240003</v>
      </c>
      <c r="I243" s="6">
        <f>IF('Log_working_3-way'!$D243="","",'True_Odds_Calculator_3-way'!O244/'True_Odds_Calculator_3-way'!B244-1)</f>
        <v>5.2391701209557366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4.8382245943035418E-2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1.1070890361203465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75.138182464876394</v>
      </c>
      <c r="I244" s="6">
        <f>IF('Log_working_3-way'!$D244="","",'True_Odds_Calculator_3-way'!O245/'True_Odds_Calculator_3-way'!B245-1)</f>
        <v>-5.5421065812064629E-3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4.7035602562192746E-2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1.0762530350577026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0.22973186283059954</v>
      </c>
      <c r="I245" s="6">
        <f>IF('Log_working_3-way'!$D245="","",'True_Odds_Calculator_3-way'!O246/'True_Odds_Calculator_3-way'!B246-1)</f>
        <v>1.9907676061264787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5.4873888454929354E-2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1.0549138158868421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2.2534309518380335</v>
      </c>
      <c r="I246" s="6">
        <f>IF('Log_working_3-way'!$D246="","",'True_Odds_Calculator_3-way'!O247/'True_Odds_Calculator_3-way'!B247-1)</f>
        <v>4.3217612819325391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5.0180320544388923E-2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1.0655235441461548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26.735880658459962</v>
      </c>
      <c r="I247" s="6">
        <f>IF('Log_working_3-way'!$D247="","",'True_Odds_Calculator_3-way'!O248/'True_Odds_Calculator_3-way'!B248-1)</f>
        <v>3.7419567002793617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6.4933267037670994E-2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1.0367273472087815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1.0379143001231839</v>
      </c>
      <c r="I248" s="6">
        <f>IF('Log_working_3-way'!$D248="","",'True_Odds_Calculator_3-way'!O249/'True_Odds_Calculator_3-way'!B249-1)</f>
        <v>2.7302998780801544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3.0661140018226174E-2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1.0281490381232647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18.009300585647821</v>
      </c>
      <c r="I249" s="6">
        <f>IF('Log_working_3-way'!$D249="","",'True_Odds_Calculator_3-way'!O250/'True_Odds_Calculator_3-way'!B250-1)</f>
        <v>7.1572697896454365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2.9951996189010455E-2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1.0461694826135415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31.745164766079306</v>
      </c>
      <c r="I250" s="6">
        <f>IF('Log_working_3-way'!$D250="","",'True_Odds_Calculator_3-way'!O251/'True_Odds_Calculator_3-way'!B251-1)</f>
        <v>5.044679193233284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4.4384936377795281E-2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1.0414186021316016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12.138714938617646</v>
      </c>
      <c r="I251" s="6">
        <f>IF('Log_working_3-way'!$D251="","",'True_Odds_Calculator_3-way'!O252/'True_Odds_Calculator_3-way'!B252-1)</f>
        <v>5.9214094044486814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4.4045874266587237E-2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1.0492582024124382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37.3405600938313</v>
      </c>
      <c r="I252" s="6">
        <f>IF('Log_working_3-way'!$D252="","",'True_Odds_Calculator_3-way'!O253/'True_Odds_Calculator_3-way'!B253-1)</f>
        <v>4.1525010211099467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4.4786068997895834E-2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1.0424623091849607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7.8455672141055022</v>
      </c>
      <c r="I253" s="6">
        <f>IF('Log_working_3-way'!$D253="","",'True_Odds_Calculator_3-way'!O254/'True_Odds_Calculator_3-way'!B254-1)</f>
        <v>6.0317715118278645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4.4437645883372845E-2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1.0426137967903226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5.9992106153441354</v>
      </c>
      <c r="I254" s="6">
        <f>IF('Log_working_3-way'!$D254="","",'True_Odds_Calculator_3-way'!O255/'True_Odds_Calculator_3-way'!B255-1)</f>
        <v>5.6356782080374801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4.3632246639765393E-2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1.0457013161253228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2.6708650574989821</v>
      </c>
      <c r="I255" s="6">
        <f>IF('Log_working_3-way'!$D255="","",'True_Odds_Calculator_3-way'!O256/'True_Odds_Calculator_3-way'!B256-1)</f>
        <v>4.9314123083537034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4.3253330357714947E-2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1.0432067793941544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7.4776073609057043</v>
      </c>
      <c r="I256" s="6">
        <f>IF('Log_working_3-way'!$D256="","",'True_Odds_Calculator_3-way'!O257/'True_Odds_Calculator_3-way'!B257-1)</f>
        <v>5.5588111662016555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4.4836045534973001E-2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1.0414954191941068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21.813010179767751</v>
      </c>
      <c r="I257" s="6">
        <f>IF('Log_working_3-way'!$D257="","",'True_Odds_Calculator_3-way'!O258/'True_Odds_Calculator_3-way'!B258-1)</f>
        <v>5.9653428324753497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4.3060942738807562E-2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1.042511080022178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20.713826383342987</v>
      </c>
      <c r="I258" s="6">
        <f>IF('Log_working_3-way'!$D258="","",'True_Odds_Calculator_3-way'!O259/'True_Odds_Calculator_3-way'!B259-1)</f>
        <v>5.4940032518542887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4.4299450549450503E-2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1.0270079818800755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8.8581357108829639</v>
      </c>
      <c r="I259" s="6">
        <f>IF('Log_working_3-way'!$D259="","",'True_Odds_Calculator_3-way'!O260/'True_Odds_Calculator_3-way'!B260-1)</f>
        <v>6.5838203282529948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2.8835429276786062E-2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1.0344735804401024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38.861048632978459</v>
      </c>
      <c r="I260" s="6">
        <f>IF('Log_working_3-way'!$D260="","",'True_Odds_Calculator_3-way'!O261/'True_Odds_Calculator_3-way'!B261-1)</f>
        <v>4.2708824638649201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3.0865686038099804E-2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1.0627837872572199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-0.29139174052139738</v>
      </c>
      <c r="I261" s="6">
        <f>IF('Log_working_3-way'!$D261="","",'True_Odds_Calculator_3-way'!O262/'True_Odds_Calculator_3-way'!B262-1)</f>
        <v>1.0921782027889733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3.9781148143201994E-2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1.0423283652892319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48.369389842063413</v>
      </c>
      <c r="I262" s="6">
        <f>IF('Log_working_3-way'!$D262="","",'True_Odds_Calculator_3-way'!O263/'True_Odds_Calculator_3-way'!B263-1)</f>
        <v>3.0301542728215018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3.3442145557877945E-2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1.0286350260390222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6.1704341775885396</v>
      </c>
      <c r="I263" s="6">
        <f>IF('Log_working_3-way'!$D263="","",'True_Odds_Calculator_3-way'!O264/'True_Odds_Calculator_3-way'!B264-1)</f>
        <v>6.0931254789317046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2.9814278753833356E-2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1.0372735104407986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0.19111494240067506</v>
      </c>
      <c r="I264" s="6">
        <f>IF('Log_working_3-way'!$D264="","",'True_Odds_Calculator_3-way'!O265/'True_Odds_Calculator_3-way'!B265-1)</f>
        <v>3.2686683634525364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2.9605435233136745E-2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1.037678631226032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50.799657034857503</v>
      </c>
      <c r="I265" s="6">
        <f>IF('Log_working_3-way'!$D265="","",'True_Odds_Calculator_3-way'!O266/'True_Odds_Calculator_3-way'!B266-1)</f>
        <v>2.9678716983460482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2.8565566807394749E-2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1.0313339367963883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34.684085558708851</v>
      </c>
      <c r="I266" s="6">
        <f>IF('Log_working_3-way'!$D266="","",'True_Odds_Calculator_3-way'!O267/'True_Odds_Calculator_3-way'!B267-1)</f>
        <v>5.0116038547056316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2.9336894774106614E-2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1.0325057947877261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42.235117257967524</v>
      </c>
      <c r="I267" s="6">
        <f>IF('Log_working_3-way'!$D267="","",'True_Odds_Calculator_3-way'!O268/'True_Odds_Calculator_3-way'!B268-1)</f>
        <v>3.803901917551948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2.7970947303353366E-2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1.0305936801486058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31.832373769869534</v>
      </c>
      <c r="I268" s="6">
        <f>IF('Log_working_3-way'!$D268="","",'True_Odds_Calculator_3-way'!O269/'True_Odds_Calculator_3-way'!B269-1)</f>
        <v>4.9806596038878395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2.9534306653586473E-2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1.0273477152543715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16.300504667406628</v>
      </c>
      <c r="I269" s="6">
        <f>IF('Log_working_3-way'!$D269="","",'True_Odds_Calculator_3-way'!O270/'True_Odds_Calculator_3-way'!B270-1)</f>
        <v>5.1346433591548371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2.9069095798073707E-2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1.0275074959885628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6.6693229305769073</v>
      </c>
      <c r="I270" s="6">
        <f>IF('Log_working_3-way'!$D270="","",'True_Odds_Calculator_3-way'!O271/'True_Odds_Calculator_3-way'!B271-1)</f>
        <v>6.1773046943643291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2.882848302975316E-2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1.0321842431120312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0.61082234335871721</v>
      </c>
      <c r="I271" s="6">
        <f>IF('Log_working_3-way'!$D271="","",'True_Odds_Calculator_3-way'!O272/'True_Odds_Calculator_3-way'!B272-1)</f>
        <v>2.2586085020087565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2.5635775145839368E-2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1.0661175421777802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75.055937008714366</v>
      </c>
      <c r="I272" s="6">
        <f>IF('Log_working_3-way'!$D272="","",'True_Odds_Calculator_3-way'!O273/'True_Odds_Calculator_3-way'!B273-1)</f>
        <v>-9.1658972437816844E-2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2.9698290725238774E-2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1.0617520706168204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16.44556408913682</v>
      </c>
      <c r="I273" s="6">
        <f>IF('Log_working_3-way'!$D273="","",'True_Odds_Calculator_3-way'!O274/'True_Odds_Calculator_3-way'!B274-1)</f>
        <v>10.807630923164078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6.4974020775182328E-2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1.0643186837592327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2.7188133661529714</v>
      </c>
      <c r="I274" s="6">
        <f>IF('Log_working_3-way'!$D274="","",'True_Odds_Calculator_3-way'!O275/'True_Odds_Calculator_3-way'!B275-1)</f>
        <v>8.1312511617414174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6.2819824653736589E-2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1.0812022840496514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54.052131923310114</v>
      </c>
      <c r="I275" s="6">
        <f>IF('Log_working_3-way'!$D275="","",'True_Odds_Calculator_3-way'!O276/'True_Odds_Calculator_3-way'!B276-1)</f>
        <v>2.0671199932990012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5.8481487541766519E-2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1.0320983782711353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1.8904537089146149</v>
      </c>
      <c r="I276" s="6">
        <f>IF('Log_working_3-way'!$D276="","",'True_Odds_Calculator_3-way'!O277/'True_Odds_Calculator_3-way'!B277-1)</f>
        <v>2.9844474900378484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2.8437714142849124E-2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1.0401020672595906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41.373492335213577</v>
      </c>
      <c r="I277" s="6">
        <f>IF('Log_working_3-way'!$D277="","",'True_Odds_Calculator_3-way'!O278/'True_Odds_Calculator_3-way'!B278-1)</f>
        <v>3.2463070585956286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3.502739853015524E-2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1.0275293722667467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14.920827328901405</v>
      </c>
      <c r="I278" s="6">
        <f>IF('Log_working_3-way'!$D278="","",'True_Odds_Calculator_3-way'!O279/'True_Odds_Calculator_3-way'!B279-1)</f>
        <v>6.4121192462756467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2.9533449266922585E-2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1.0390797141348376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1.9515253346080472</v>
      </c>
      <c r="I279" s="6">
        <f>IF('Log_working_3-way'!$D279="","",'True_Odds_Calculator_3-way'!O280/'True_Odds_Calculator_3-way'!B280-1)</f>
        <v>4.0108284259546148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3.5527000032060441E-2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1.0321397419899456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45.981187914054871</v>
      </c>
      <c r="I280" s="6">
        <f>IF('Log_working_3-way'!$D280="","",'True_Odds_Calculator_3-way'!O281/'True_Odds_Calculator_3-way'!B281-1)</f>
        <v>2.9281701609080564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2.6481253096374946E-2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1.0664334611174098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39.890402525675754</v>
      </c>
      <c r="I281" s="6">
        <f>IF('Log_working_3-way'!$D281="","",'True_Odds_Calculator_3-way'!O282/'True_Odds_Calculator_3-way'!B282-1)</f>
        <v>3.6037545134629196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5.8501403826398679E-2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1.0720997112543837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45.843465860235213</v>
      </c>
      <c r="I282" s="6">
        <f>IF('Log_working_3-way'!$D282="","",'True_Odds_Calculator_3-way'!O283/'True_Odds_Calculator_3-way'!B283-1)</f>
        <v>3.2218561098730278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5.870335905100843E-2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1.0541548484605132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11.782258311426554</v>
      </c>
      <c r="I283" s="6">
        <f>IF('Log_working_3-way'!$D283="","",'True_Odds_Calculator_3-way'!O284/'True_Odds_Calculator_3-way'!B284-1)</f>
        <v>6.5891998083010241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5.7437242844349701E-2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1.0590052069671381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32.956253619344935</v>
      </c>
      <c r="I284" s="6">
        <f>IF('Log_working_3-way'!$D284="","",'True_Odds_Calculator_3-way'!O285/'True_Odds_Calculator_3-way'!B285-1)</f>
        <v>4.2926353871642426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5.595956647130329E-2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1.0546157166921923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7.7438719771535549</v>
      </c>
      <c r="I285" s="6">
        <f>IF('Log_working_3-way'!$D285="","",'True_Odds_Calculator_3-way'!O286/'True_Odds_Calculator_3-way'!B286-1)</f>
        <v>5.8761883935678894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5.6584934196509895E-2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1.063762931400801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2.3648345836967488</v>
      </c>
      <c r="I286" s="6">
        <f>IF('Log_working_3-way'!$D286="","",'True_Odds_Calculator_3-way'!O287/'True_Odds_Calculator_3-way'!B287-1)</f>
        <v>4.2824418320139088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5.7997257073424846E-2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1.0571538779810017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4.5804338236186686</v>
      </c>
      <c r="I287" s="6">
        <f>IF('Log_working_3-way'!$D287="","",'True_Odds_Calculator_3-way'!O288/'True_Odds_Calculator_3-way'!B288-1)</f>
        <v>4.526646823475037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5.5692911750319984E-2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1.0594971674592262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26.885628741985698</v>
      </c>
      <c r="I288" s="6">
        <f>IF('Log_working_3-way'!$D288="","",'True_Odds_Calculator_3-way'!O289/'True_Odds_Calculator_3-way'!B289-1)</f>
        <v>4.2763713354943445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5.92144891934554E-2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1.0535679313690107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14.508982655049206</v>
      </c>
      <c r="I289" s="6">
        <f>IF('Log_working_3-way'!$D289="","",'True_Odds_Calculator_3-way'!O290/'True_Odds_Calculator_3-way'!B290-1)</f>
        <v>6.7239797779746704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5.6872951609793665E-2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1.0414243181313347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26.158792824779422</v>
      </c>
      <c r="I290" s="6">
        <f>IF('Log_working_3-way'!$D290="","",'True_Odds_Calculator_3-way'!O291/'True_Odds_Calculator_3-way'!B291-1)</f>
        <v>5.7896982061948554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4.1774779449922139E-2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1.0396107610424752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8.9172322150703405</v>
      </c>
      <c r="I291" s="6">
        <f>IF('Log_working_3-way'!$D291="","",'True_Odds_Calculator_3-way'!O292/'True_Odds_Calculator_3-way'!B292-1)</f>
        <v>8.9813175553987339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4.2530428023411115E-2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1.0408525782954108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11.217894375071603</v>
      </c>
      <c r="I292" s="6">
        <f>IF('Log_working_3-way'!$D292="","",'True_Odds_Calculator_3-way'!O293/'True_Odds_Calculator_3-way'!B293-1)</f>
        <v>8.5926425953935013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4.3968923715759001E-2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1.0348193432971158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6.1292479293909921</v>
      </c>
      <c r="I293" s="6">
        <f>IF('Log_working_3-way'!$D293="","",'True_Odds_Calculator_3-way'!O294/'True_Odds_Calculator_3-way'!B294-1)</f>
        <v>5.3476086232074023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3.5763600043008603E-2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1.0403883896369421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16.662343378840205</v>
      </c>
      <c r="I294" s="6">
        <f>IF('Log_working_3-way'!$D294="","",'True_Odds_Calculator_3-way'!O295/'True_Odds_Calculator_3-way'!B295-1)</f>
        <v>9.8704436020571116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4.2893196305867409E-2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1.0411125796389533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17.271272405048915</v>
      </c>
      <c r="I295" s="6">
        <f>IF('Log_working_3-way'!$D295="","",'True_Odds_Calculator_3-way'!O296/'True_Odds_Calculator_3-way'!B296-1)</f>
        <v>7.7985656216085424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4.366289351888164E-2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1.0287440053689778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25.916116197777164</v>
      </c>
      <c r="I296" s="6">
        <f>IF('Log_working_3-way'!$D296="","",'True_Odds_Calculator_3-way'!O297/'True_Odds_Calculator_3-way'!B297-1)</f>
        <v>5.9839630468109135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2.9154088256551303E-2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1.0291963745918906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2.2306721895013801</v>
      </c>
      <c r="I297" s="6">
        <f>IF('Log_working_3-way'!$D297="","",'True_Odds_Calculator_3-way'!O298/'True_Odds_Calculator_3-way'!B298-1)</f>
        <v>3.8732931378862112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2.6981021432030072E-2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1.0555092369117183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61.863805597703021</v>
      </c>
      <c r="I298" s="6">
        <f>IF('Log_working_3-way'!$D298="","",'True_Odds_Calculator_3-way'!O299/'True_Odds_Calculator_3-way'!B299-1)</f>
        <v>1.4199694431738741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3.4560662961165223E-2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1.0529280329063349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59.867374509037944</v>
      </c>
      <c r="I299" s="6">
        <f>IF('Log_working_3-way'!$D299="","",'True_Odds_Calculator_3-way'!O300/'True_Odds_Calculator_3-way'!B300-1)</f>
        <v>1.1655725324175448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3.4842700778897839E-2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1.0295161153289183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25.895094648242498</v>
      </c>
      <c r="I300" s="6">
        <f>IF('Log_working_3-way'!$D300="","",'True_Odds_Calculator_3-way'!O301/'True_Odds_Calculator_3-way'!B301-1)</f>
        <v>5.5502642388365935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2.9958488238334136E-2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1.0281697596504129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7.6494400558016693</v>
      </c>
      <c r="I301" s="6">
        <f>IF('Log_working_3-way'!$D301="","",'True_Odds_Calculator_3-way'!O302/'True_Odds_Calculator_3-way'!B302-1)</f>
        <v>8.4203609268382724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3.0202009664236806E-2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1.0330849294721394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35.516357825738716</v>
      </c>
      <c r="I302" s="6">
        <f>IF('Log_working_3-way'!$D302="","",'True_Odds_Calculator_3-way'!O303/'True_Odds_Calculator_3-way'!B303-1)</f>
        <v>4.8283058863901607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3.0712011317942878E-2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1.0326255597060507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34.646673131089258</v>
      </c>
      <c r="I303" s="6">
        <f>IF('Log_working_3-way'!$D303="","",'True_Odds_Calculator_3-way'!O304/'True_Odds_Calculator_3-way'!B304-1)</f>
        <v>5.5134679856768303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3.041721977190659E-2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1.028069285034215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10.622022810843786</v>
      </c>
      <c r="I304" s="6">
        <f>IF('Log_working_3-way'!$D304="","",'True_Odds_Calculator_3-way'!O305/'True_Odds_Calculator_3-way'!B305-1)</f>
        <v>7.0152841127005221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3.0202479910151903E-2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1.0268244621862388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15.193516958353186</v>
      </c>
      <c r="I305" s="6">
        <f>IF('Log_working_3-way'!$D305="","",'True_Odds_Calculator_3-way'!O306/'True_Odds_Calculator_3-way'!B306-1)</f>
        <v>6.584156669775834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2.8789802572315004E-2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1.0404906404620471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15.781091053253267</v>
      </c>
      <c r="I306" s="6">
        <f>IF('Log_working_3-way'!$D306="","",'True_Odds_Calculator_3-way'!O307/'True_Odds_Calculator_3-way'!B307-1)</f>
        <v>9.0391983960461246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4.3239456587368386E-2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1.0405081050943856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7.5921836554393636</v>
      </c>
      <c r="I307" s="6">
        <f>IF('Log_working_3-way'!$D307="","",'True_Odds_Calculator_3-way'!O308/'True_Odds_Calculator_3-way'!B308-1)</f>
        <v>9.3716849881643185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4.3286325361942657E-2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1.0454934063185168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32.201694718752705</v>
      </c>
      <c r="I308" s="6">
        <f>IF('Log_working_3-way'!$D308="","",'True_Odds_Calculator_3-way'!O309/'True_Odds_Calculator_3-way'!B309-1)</f>
        <v>8.3704001696479775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4.2178009817788631E-2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1.0469453238765638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34.202949300524878</v>
      </c>
      <c r="I309" s="6">
        <f>IF('Log_working_3-way'!$D309="","",'True_Odds_Calculator_3-way'!O310/'True_Odds_Calculator_3-way'!B310-1)</f>
        <v>6.5198730057261329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4.3405355281048941E-2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1.0203189343757861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14.166479737178575</v>
      </c>
      <c r="I310" s="6">
        <f>IF('Log_working_3-way'!$D310="","",'True_Odds_Calculator_3-way'!O311/'True_Odds_Calculator_3-way'!B311-1)</f>
        <v>8.2069762385092861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2.1992662019372222E-2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1.0332163255226523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16.957490113714233</v>
      </c>
      <c r="I311" s="6">
        <f>IF('Log_working_3-way'!$D311="","",'True_Odds_Calculator_3-way'!O312/'True_Odds_Calculator_3-way'!B312-1)</f>
        <v>13.520520820271543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3.4614103365716353E-2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1.0313352155208457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11.980239121766932</v>
      </c>
      <c r="I312" s="6">
        <f>IF('Log_working_3-way'!$D312="","",'True_Odds_Calculator_3-way'!O313/'True_Odds_Calculator_3-way'!B313-1)</f>
        <v>13.093063363238848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3.3694041327628987E-2</v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11.02</v>
      </c>
      <c r="B186" s="4">
        <f>IF('True_Odds_Calculator_3-way'!B187="","",'True_Odds_Calculator_3-way'!B187)</f>
        <v>5.79</v>
      </c>
      <c r="C186" s="4">
        <f>IF('True_Odds_Calculator_3-way'!C187="","",'True_Odds_Calculator_3-way'!C187)</f>
        <v>1.29</v>
      </c>
      <c r="D186" s="9">
        <f t="shared" si="39"/>
        <v>8.3017071797539768E-2</v>
      </c>
      <c r="E186" s="9">
        <f t="shared" si="40"/>
        <v>0.15922712716233944</v>
      </c>
      <c r="F186" s="9">
        <f t="shared" si="41"/>
        <v>0.75775580104012086</v>
      </c>
      <c r="G186" s="9">
        <f t="shared" si="42"/>
        <v>1.1023667820859804</v>
      </c>
      <c r="H186" s="9">
        <f t="shared" si="43"/>
        <v>12.045715156501524</v>
      </c>
      <c r="I186" s="9">
        <f t="shared" si="44"/>
        <v>6.2803368861918463</v>
      </c>
      <c r="J186" s="9">
        <f t="shared" si="45"/>
        <v>1.3196863668049346</v>
      </c>
      <c r="K186" s="11">
        <f t="shared" si="46"/>
        <v>9.0744101633393831E-2</v>
      </c>
      <c r="L186" s="11">
        <f t="shared" si="47"/>
        <v>0.17271157167530224</v>
      </c>
      <c r="M186" s="11">
        <f t="shared" si="48"/>
        <v>0.77519379844961234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-0.16910302023283308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0.1834539549161541</v>
      </c>
      <c r="Q186" s="11">
        <f>2*'OddsRatio_working_3-way'!K186*'OddsRatio_working_3-way'!L186*'OddsRatio_working_3-way'!M186</f>
        <v>2.42985370749873E-2</v>
      </c>
      <c r="R186" s="11">
        <f t="shared" si="49"/>
        <v>0</v>
      </c>
      <c r="S186" s="11">
        <f t="shared" si="50"/>
        <v>-1.0848650406335831</v>
      </c>
      <c r="T186" s="11">
        <f t="shared" si="51"/>
        <v>-0.14369073385875275</v>
      </c>
      <c r="U186" s="11">
        <f>'OddsRatio_working_3-way'!S186-'OddsRatio_working_3-way'!R186^2/3</f>
        <v>-1.0848650406335831</v>
      </c>
      <c r="V186" s="11">
        <f>'OddsRatio_working_3-way'!S186*'OddsRatio_working_3-way'!R186/3-2*'OddsRatio_working_3-way'!R186^3/27-'OddsRatio_working_3-way'!T186</f>
        <v>0.14369073385875275</v>
      </c>
      <c r="W186" s="11">
        <f>'OddsRatio_working_3-way'!V186^2+4*'OddsRatio_working_3-way'!U186^3/27</f>
        <v>-0.16851038806443994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0.21746115461232773</v>
      </c>
      <c r="Y186" s="11">
        <f>IF('OddsRatio_working_3-way'!W186&gt;=0,IF('OddsRatio_working_3-way'!V186+SQRT('OddsRatio_working_3-way'!W186)&gt;0,0,PI()),ACOS('OddsRatio_working_3-way'!V186/(2*'OddsRatio_working_3-way'!X186)))</f>
        <v>1.2340874898836813</v>
      </c>
      <c r="Z186" s="11">
        <f>'OddsRatio_working_3-way'!X186^(1/3)*COS('OddsRatio_working_3-way'!Y186/3)</f>
        <v>0.5511833910429903</v>
      </c>
      <c r="AA186" s="11">
        <f>'OddsRatio_working_3-way'!X186^(1/3)*COS(('OddsRatio_working_3-way'!Y186+2*PI())/3)</f>
        <v>-0.4838317306664171</v>
      </c>
      <c r="AB186" s="11">
        <f>'OddsRatio_working_3-way'!X186^(1/3)*COS(('OddsRatio_working_3-way'!Y186+4*PI())/3)</f>
        <v>-6.7351660376573447E-2</v>
      </c>
      <c r="AC186" s="11">
        <f>'OddsRatio_working_3-way'!X186^(1/3)*SIN('OddsRatio_working_3-way'!Y186/3)</f>
        <v>0.2404548806939556</v>
      </c>
      <c r="AD186" s="11">
        <f>'OddsRatio_working_3-way'!X186^(1/3)*SIN(('OddsRatio_working_3-way'!Y186+2*PI())/3)</f>
        <v>0.35711137844030405</v>
      </c>
      <c r="AE186" s="11">
        <f>'OddsRatio_working_3-way'!X186^(1/3)*SIN(('OddsRatio_working_3-way'!Y186+4*PI())/3)</f>
        <v>-0.59756625913425965</v>
      </c>
      <c r="AF186" s="11">
        <f>-'OddsRatio_working_3-way'!U186/(3*'OddsRatio_working_3-way'!X186^(1/3))*COS(('OddsRatio_working_3-way'!Y186)/3)</f>
        <v>0.55118339104299019</v>
      </c>
      <c r="AG186" s="11">
        <f>-'OddsRatio_working_3-way'!U186/(3*'OddsRatio_working_3-way'!X186^(1/3))*COS(('OddsRatio_working_3-way'!Y186+2*PI())/3)</f>
        <v>-0.48383173066641699</v>
      </c>
      <c r="AH186" s="11">
        <f>-'OddsRatio_working_3-way'!U186/(3*'OddsRatio_working_3-way'!X186^(1/3))*COS(('OddsRatio_working_3-way'!Y186+4*PI())/3)</f>
        <v>-6.7351660376573433E-2</v>
      </c>
      <c r="AI186" s="11">
        <f>'OddsRatio_working_3-way'!U186/(3*'OddsRatio_working_3-way'!X186^(1/3))*SIN(('OddsRatio_working_3-way'!Y186)/3)</f>
        <v>-0.24045488069395554</v>
      </c>
      <c r="AJ186" s="11">
        <f>'OddsRatio_working_3-way'!U186/(3*'OddsRatio_working_3-way'!X186^(1/3))*SIN(('OddsRatio_working_3-way'!Y186+2*PI())/3)</f>
        <v>-0.35711137844030399</v>
      </c>
      <c r="AK186" s="11">
        <f>'OddsRatio_working_3-way'!U186/(3*'OddsRatio_working_3-way'!X186^(1/3))*SIN(('OddsRatio_working_3-way'!Y186+4*PI())/3)</f>
        <v>0.59756625913425954</v>
      </c>
      <c r="AL186" s="11">
        <f>'OddsRatio_working_3-way'!Z186+'OddsRatio_working_3-way'!AF186</f>
        <v>1.1023667820859804</v>
      </c>
      <c r="AM186" s="11">
        <f>'OddsRatio_working_3-way'!AA186+'OddsRatio_working_3-way'!AG186</f>
        <v>-0.9676634613328341</v>
      </c>
      <c r="AN186" s="11">
        <f>'OddsRatio_working_3-way'!AB186+'OddsRatio_working_3-way'!AH186</f>
        <v>-0.13470332075314689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1.1023667820859804</v>
      </c>
      <c r="AS186" s="11">
        <f>IF(('OddsRatio_working_3-way'!X186=0),IF(Q186&gt;0,-Q186^(1/3),(-Q186)^(1/3)),'OddsRatio_working_3-way'!AM186-'OddsRatio_working_3-way'!R186/3)</f>
        <v>-0.9676634613328341</v>
      </c>
      <c r="AT186" s="11">
        <f>IF(('OddsRatio_working_3-way'!X186=0),IF(Q186&gt;0,-Q186^(1/3),(-Q186)^(1/3)),'OddsRatio_working_3-way'!AN186-'OddsRatio_working_3-way'!R186/3)</f>
        <v>-0.13470332075314689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2.74</v>
      </c>
      <c r="B187" s="4">
        <f>IF('True_Odds_Calculator_3-way'!B188="","",'True_Odds_Calculator_3-way'!B188)</f>
        <v>3.1</v>
      </c>
      <c r="C187" s="4">
        <f>IF('True_Odds_Calculator_3-way'!C188="","",'True_Odds_Calculator_3-way'!C188)</f>
        <v>2.87</v>
      </c>
      <c r="D187" s="9">
        <f t="shared" si="39"/>
        <v>0.35264051379370109</v>
      </c>
      <c r="E187" s="9">
        <f t="shared" si="40"/>
        <v>0.31098789991044551</v>
      </c>
      <c r="F187" s="9">
        <f t="shared" si="41"/>
        <v>0.33637158629585356</v>
      </c>
      <c r="G187" s="9">
        <f t="shared" si="42"/>
        <v>1.0550281864250266</v>
      </c>
      <c r="H187" s="9">
        <f t="shared" si="43"/>
        <v>2.8357490443795461</v>
      </c>
      <c r="I187" s="9">
        <f t="shared" si="44"/>
        <v>3.2155591914925559</v>
      </c>
      <c r="J187" s="9">
        <f t="shared" si="45"/>
        <v>2.9729027086148001</v>
      </c>
      <c r="K187" s="11">
        <f t="shared" si="46"/>
        <v>0.36496350364963503</v>
      </c>
      <c r="L187" s="11">
        <f t="shared" si="47"/>
        <v>0.32258064516129031</v>
      </c>
      <c r="M187" s="11">
        <f t="shared" si="48"/>
        <v>0.34843205574912889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-0.28029541656377244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0.23422969605928018</v>
      </c>
      <c r="Q187" s="11">
        <f>2*'OddsRatio_working_3-way'!K187*'OddsRatio_working_3-way'!L187*'OddsRatio_working_3-way'!M187</f>
        <v>8.2041925064546481E-2</v>
      </c>
      <c r="R187" s="11">
        <f t="shared" si="49"/>
        <v>0</v>
      </c>
      <c r="S187" s="11">
        <f t="shared" si="50"/>
        <v>-0.83565296547040946</v>
      </c>
      <c r="T187" s="11">
        <f t="shared" si="51"/>
        <v>-0.2926980614607389</v>
      </c>
      <c r="U187" s="11">
        <f>'OddsRatio_working_3-way'!S187-'OddsRatio_working_3-way'!R187^2/3</f>
        <v>-0.83565296547040946</v>
      </c>
      <c r="V187" s="11">
        <f>'OddsRatio_working_3-way'!S187*'OddsRatio_working_3-way'!R187/3-2*'OddsRatio_working_3-way'!R187^3/27-'OddsRatio_working_3-way'!T187</f>
        <v>0.2926980614607389</v>
      </c>
      <c r="W187" s="11">
        <f>'OddsRatio_working_3-way'!V187^2+4*'OddsRatio_working_3-way'!U187^3/27</f>
        <v>-7.7965739050371574E-4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0.14701344545089934</v>
      </c>
      <c r="Y187" s="11">
        <f>IF('OddsRatio_working_3-way'!W187&gt;=0,IF('OddsRatio_working_3-way'!V187+SQRT('OddsRatio_working_3-way'!W187)&gt;0,0,PI()),ACOS('OddsRatio_working_3-way'!V187/(2*'OddsRatio_working_3-way'!X187)))</f>
        <v>9.510860058934445E-2</v>
      </c>
      <c r="Z187" s="11">
        <f>'OddsRatio_working_3-way'!X187^(1/3)*COS('OddsRatio_working_3-way'!Y187/3)</f>
        <v>0.52751409321251341</v>
      </c>
      <c r="AA187" s="11">
        <f>'OddsRatio_working_3-way'!X187^(1/3)*COS(('OddsRatio_working_3-way'!Y187+2*PI())/3)</f>
        <v>-0.27824505765806035</v>
      </c>
      <c r="AB187" s="11">
        <f>'OddsRatio_working_3-way'!X187^(1/3)*COS(('OddsRatio_working_3-way'!Y187+4*PI())/3)</f>
        <v>-0.24926903555445279</v>
      </c>
      <c r="AC187" s="11">
        <f>'OddsRatio_working_3-way'!X187^(1/3)*SIN('OddsRatio_working_3-way'!Y187/3)</f>
        <v>1.6729314161562342E-2</v>
      </c>
      <c r="AD187" s="11">
        <f>'OddsRatio_working_3-way'!X187^(1/3)*SIN(('OddsRatio_working_3-way'!Y187+2*PI())/3)</f>
        <v>0.44847594849556788</v>
      </c>
      <c r="AE187" s="11">
        <f>'OddsRatio_working_3-way'!X187^(1/3)*SIN(('OddsRatio_working_3-way'!Y187+4*PI())/3)</f>
        <v>-0.46520526265713025</v>
      </c>
      <c r="AF187" s="11">
        <f>-'OddsRatio_working_3-way'!U187/(3*'OddsRatio_working_3-way'!X187^(1/3))*COS(('OddsRatio_working_3-way'!Y187)/3)</f>
        <v>0.5275140932125133</v>
      </c>
      <c r="AG187" s="11">
        <f>-'OddsRatio_working_3-way'!U187/(3*'OddsRatio_working_3-way'!X187^(1/3))*COS(('OddsRatio_working_3-way'!Y187+2*PI())/3)</f>
        <v>-0.27824505765806029</v>
      </c>
      <c r="AH187" s="11">
        <f>-'OddsRatio_working_3-way'!U187/(3*'OddsRatio_working_3-way'!X187^(1/3))*COS(('OddsRatio_working_3-way'!Y187+4*PI())/3)</f>
        <v>-0.24926903555445276</v>
      </c>
      <c r="AI187" s="11">
        <f>'OddsRatio_working_3-way'!U187/(3*'OddsRatio_working_3-way'!X187^(1/3))*SIN(('OddsRatio_working_3-way'!Y187)/3)</f>
        <v>-1.6729314161562338E-2</v>
      </c>
      <c r="AJ187" s="11">
        <f>'OddsRatio_working_3-way'!U187/(3*'OddsRatio_working_3-way'!X187^(1/3))*SIN(('OddsRatio_working_3-way'!Y187+2*PI())/3)</f>
        <v>-0.44847594849556777</v>
      </c>
      <c r="AK187" s="11">
        <f>'OddsRatio_working_3-way'!U187/(3*'OddsRatio_working_3-way'!X187^(1/3))*SIN(('OddsRatio_working_3-way'!Y187+4*PI())/3)</f>
        <v>0.46520526265713014</v>
      </c>
      <c r="AL187" s="11">
        <f>'OddsRatio_working_3-way'!Z187+'OddsRatio_working_3-way'!AF187</f>
        <v>1.0550281864250266</v>
      </c>
      <c r="AM187" s="11">
        <f>'OddsRatio_working_3-way'!AA187+'OddsRatio_working_3-way'!AG187</f>
        <v>-0.55649011531612058</v>
      </c>
      <c r="AN187" s="11">
        <f>'OddsRatio_working_3-way'!AB187+'OddsRatio_working_3-way'!AH187</f>
        <v>-0.49853807110890558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1.0550281864250266</v>
      </c>
      <c r="AS187" s="11">
        <f>IF(('OddsRatio_working_3-way'!X187=0),IF(Q187&gt;0,-Q187^(1/3),(-Q187)^(1/3)),'OddsRatio_working_3-way'!AM187-'OddsRatio_working_3-way'!R187/3)</f>
        <v>-0.55649011531612058</v>
      </c>
      <c r="AT187" s="11">
        <f>IF(('OddsRatio_working_3-way'!X187=0),IF(Q187&gt;0,-Q187^(1/3),(-Q187)^(1/3)),'OddsRatio_working_3-way'!AN187-'OddsRatio_working_3-way'!R187/3)</f>
        <v>-0.49853807110890558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1.4</v>
      </c>
      <c r="B188" s="4">
        <f>IF('True_Odds_Calculator_3-way'!B189="","",'True_Odds_Calculator_3-way'!B189)</f>
        <v>5.43</v>
      </c>
      <c r="C188" s="4">
        <f>IF('True_Odds_Calculator_3-way'!C189="","",'True_Odds_Calculator_3-way'!C189)</f>
        <v>7.24</v>
      </c>
      <c r="D188" s="9">
        <f t="shared" si="39"/>
        <v>0.6981363766535118</v>
      </c>
      <c r="E188" s="9">
        <f t="shared" si="40"/>
        <v>0.17275147150366943</v>
      </c>
      <c r="F188" s="9">
        <f t="shared" si="41"/>
        <v>0.1291121518428186</v>
      </c>
      <c r="G188" s="9">
        <f t="shared" si="42"/>
        <v>1.0809622354641473</v>
      </c>
      <c r="H188" s="9">
        <f t="shared" si="43"/>
        <v>1.4323848941856592</v>
      </c>
      <c r="I188" s="9">
        <f t="shared" si="44"/>
        <v>5.7886627031061728</v>
      </c>
      <c r="J188" s="9">
        <f t="shared" si="45"/>
        <v>7.7452043492962774</v>
      </c>
      <c r="K188" s="11">
        <f t="shared" si="46"/>
        <v>0.7142857142857143</v>
      </c>
      <c r="L188" s="11">
        <f t="shared" si="47"/>
        <v>0.18416206261510129</v>
      </c>
      <c r="M188" s="11">
        <f t="shared" si="48"/>
        <v>0.13812154696132597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-0.20090089697244551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0.20113200800603509</v>
      </c>
      <c r="Q188" s="11">
        <f>2*'OddsRatio_working_3-way'!K188*'OddsRatio_working_3-way'!L188*'OddsRatio_working_3-way'!M188</f>
        <v>3.6338212828551951E-2</v>
      </c>
      <c r="R188" s="11">
        <f t="shared" si="49"/>
        <v>0</v>
      </c>
      <c r="S188" s="11">
        <f t="shared" si="50"/>
        <v>-1.0011503733287028</v>
      </c>
      <c r="T188" s="11">
        <f t="shared" si="51"/>
        <v>-0.18087630954448106</v>
      </c>
      <c r="U188" s="11">
        <f>'OddsRatio_working_3-way'!S188-'OddsRatio_working_3-way'!R188^2/3</f>
        <v>-1.0011503733287028</v>
      </c>
      <c r="V188" s="11">
        <f>'OddsRatio_working_3-way'!S188*'OddsRatio_working_3-way'!R188/3-2*'OddsRatio_working_3-way'!R188^3/27-'OddsRatio_working_3-way'!T188</f>
        <v>0.18087630954448106</v>
      </c>
      <c r="W188" s="11">
        <f>'OddsRatio_working_3-way'!V188^2+4*'OddsRatio_working_3-way'!U188^3/27</f>
        <v>-0.11594377421369517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0.1927822693922642</v>
      </c>
      <c r="Y188" s="11">
        <f>IF('OddsRatio_working_3-way'!W188&gt;=0,IF('OddsRatio_working_3-way'!V188+SQRT('OddsRatio_working_3-way'!W188)&gt;0,0,PI()),ACOS('OddsRatio_working_3-way'!V188/(2*'OddsRatio_working_3-way'!X188)))</f>
        <v>1.0825014615173694</v>
      </c>
      <c r="Z188" s="11">
        <f>'OddsRatio_working_3-way'!X188^(1/3)*COS('OddsRatio_working_3-way'!Y188/3)</f>
        <v>0.54048111773207363</v>
      </c>
      <c r="AA188" s="11">
        <f>'OddsRatio_working_3-way'!X188^(1/3)*COS(('OddsRatio_working_3-way'!Y188+2*PI())/3)</f>
        <v>-0.4468693061397806</v>
      </c>
      <c r="AB188" s="11">
        <f>'OddsRatio_working_3-way'!X188^(1/3)*COS(('OddsRatio_working_3-way'!Y188+4*PI())/3)</f>
        <v>-9.3611811592293162E-2</v>
      </c>
      <c r="AC188" s="11">
        <f>'OddsRatio_working_3-way'!X188^(1/3)*SIN('OddsRatio_working_3-way'!Y188/3)</f>
        <v>0.20395330957024474</v>
      </c>
      <c r="AD188" s="11">
        <f>'OddsRatio_working_3-way'!X188^(1/3)*SIN(('OddsRatio_working_3-way'!Y188+2*PI())/3)</f>
        <v>0.36609372343666141</v>
      </c>
      <c r="AE188" s="11">
        <f>'OddsRatio_working_3-way'!X188^(1/3)*SIN(('OddsRatio_working_3-way'!Y188+4*PI())/3)</f>
        <v>-0.57004703300690607</v>
      </c>
      <c r="AF188" s="11">
        <f>-'OddsRatio_working_3-way'!U188/(3*'OddsRatio_working_3-way'!X188^(1/3))*COS(('OddsRatio_working_3-way'!Y188)/3)</f>
        <v>0.54048111773207352</v>
      </c>
      <c r="AG188" s="11">
        <f>-'OddsRatio_working_3-way'!U188/(3*'OddsRatio_working_3-way'!X188^(1/3))*COS(('OddsRatio_working_3-way'!Y188+2*PI())/3)</f>
        <v>-0.44686930613978049</v>
      </c>
      <c r="AH188" s="11">
        <f>-'OddsRatio_working_3-way'!U188/(3*'OddsRatio_working_3-way'!X188^(1/3))*COS(('OddsRatio_working_3-way'!Y188+4*PI())/3)</f>
        <v>-9.3611811592293134E-2</v>
      </c>
      <c r="AI188" s="11">
        <f>'OddsRatio_working_3-way'!U188/(3*'OddsRatio_working_3-way'!X188^(1/3))*SIN(('OddsRatio_working_3-way'!Y188)/3)</f>
        <v>-0.20395330957024468</v>
      </c>
      <c r="AJ188" s="11">
        <f>'OddsRatio_working_3-way'!U188/(3*'OddsRatio_working_3-way'!X188^(1/3))*SIN(('OddsRatio_working_3-way'!Y188+2*PI())/3)</f>
        <v>-0.36609372343666136</v>
      </c>
      <c r="AK188" s="11">
        <f>'OddsRatio_working_3-way'!U188/(3*'OddsRatio_working_3-way'!X188^(1/3))*SIN(('OddsRatio_working_3-way'!Y188+4*PI())/3)</f>
        <v>0.57004703300690596</v>
      </c>
      <c r="AL188" s="11">
        <f>'OddsRatio_working_3-way'!Z188+'OddsRatio_working_3-way'!AF188</f>
        <v>1.0809622354641473</v>
      </c>
      <c r="AM188" s="11">
        <f>'OddsRatio_working_3-way'!AA188+'OddsRatio_working_3-way'!AG188</f>
        <v>-0.89373861227956108</v>
      </c>
      <c r="AN188" s="11">
        <f>'OddsRatio_working_3-way'!AB188+'OddsRatio_working_3-way'!AH188</f>
        <v>-0.1872236231845863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1.0809622354641473</v>
      </c>
      <c r="AS188" s="11">
        <f>IF(('OddsRatio_working_3-way'!X188=0),IF(Q188&gt;0,-Q188^(1/3),(-Q188)^(1/3)),'OddsRatio_working_3-way'!AM188-'OddsRatio_working_3-way'!R188/3)</f>
        <v>-0.89373861227956108</v>
      </c>
      <c r="AT188" s="11">
        <f>IF(('OddsRatio_working_3-way'!X188=0),IF(Q188&gt;0,-Q188^(1/3),(-Q188)^(1/3)),'OddsRatio_working_3-way'!AN188-'OddsRatio_working_3-way'!R188/3)</f>
        <v>-0.1872236231845863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1.74</v>
      </c>
      <c r="B189" s="4">
        <f>IF('True_Odds_Calculator_3-way'!B190="","",'True_Odds_Calculator_3-way'!B190)</f>
        <v>3.48</v>
      </c>
      <c r="C189" s="4">
        <f>IF('True_Odds_Calculator_3-way'!C190="","",'True_Odds_Calculator_3-way'!C190)</f>
        <v>5.76</v>
      </c>
      <c r="D189" s="9">
        <f t="shared" si="39"/>
        <v>0.55982368258330206</v>
      </c>
      <c r="E189" s="9">
        <f t="shared" si="40"/>
        <v>0.27509639190718527</v>
      </c>
      <c r="F189" s="9">
        <f t="shared" si="41"/>
        <v>0.16507992550951256</v>
      </c>
      <c r="G189" s="9">
        <f t="shared" si="42"/>
        <v>1.0625360803406252</v>
      </c>
      <c r="H189" s="9">
        <f t="shared" si="43"/>
        <v>1.7862766994520627</v>
      </c>
      <c r="I189" s="9">
        <f t="shared" si="44"/>
        <v>3.6350894792447508</v>
      </c>
      <c r="J189" s="9">
        <f t="shared" si="45"/>
        <v>6.0576717424213768</v>
      </c>
      <c r="K189" s="11">
        <f t="shared" si="46"/>
        <v>0.57471264367816088</v>
      </c>
      <c r="L189" s="11">
        <f t="shared" si="47"/>
        <v>0.28735632183908044</v>
      </c>
      <c r="M189" s="11">
        <f t="shared" si="48"/>
        <v>0.1736111111111111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-0.25046057750179818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0.22879783767120265</v>
      </c>
      <c r="Q189" s="11">
        <f>2*'OddsRatio_working_3-way'!K189*'OddsRatio_working_3-way'!L189*'OddsRatio_working_3-way'!M189</f>
        <v>5.7342816458948037E-2</v>
      </c>
      <c r="R189" s="11">
        <f t="shared" si="49"/>
        <v>0</v>
      </c>
      <c r="S189" s="11">
        <f t="shared" si="50"/>
        <v>-0.91350838504538701</v>
      </c>
      <c r="T189" s="11">
        <f t="shared" si="51"/>
        <v>-0.22894946993618726</v>
      </c>
      <c r="U189" s="11">
        <f>'OddsRatio_working_3-way'!S189-'OddsRatio_working_3-way'!R189^2/3</f>
        <v>-0.91350838504538701</v>
      </c>
      <c r="V189" s="11">
        <f>'OddsRatio_working_3-way'!S189*'OddsRatio_working_3-way'!R189/3-2*'OddsRatio_working_3-way'!R189^3/27-'OddsRatio_working_3-way'!T189</f>
        <v>0.22894946993618726</v>
      </c>
      <c r="W189" s="11">
        <f>'OddsRatio_working_3-way'!V189^2+4*'OddsRatio_working_3-way'!U189^3/27</f>
        <v>-6.0518514598502611E-2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0.16803003777789532</v>
      </c>
      <c r="Y189" s="11">
        <f>IF('OddsRatio_working_3-way'!W189&gt;=0,IF('OddsRatio_working_3-way'!V189+SQRT('OddsRatio_working_3-way'!W189)&gt;0,0,PI()),ACOS('OddsRatio_working_3-way'!V189/(2*'OddsRatio_working_3-way'!X189)))</f>
        <v>0.82129278590644328</v>
      </c>
      <c r="Z189" s="11">
        <f>'OddsRatio_working_3-way'!X189^(1/3)*COS('OddsRatio_working_3-way'!Y189/3)</f>
        <v>0.53126804017031259</v>
      </c>
      <c r="AA189" s="11">
        <f>'OddsRatio_working_3-way'!X189^(1/3)*COS(('OddsRatio_working_3-way'!Y189+2*PI())/3)</f>
        <v>-0.39483463301537075</v>
      </c>
      <c r="AB189" s="11">
        <f>'OddsRatio_working_3-way'!X189^(1/3)*COS(('OddsRatio_working_3-way'!Y189+4*PI())/3)</f>
        <v>-0.13643340715494198</v>
      </c>
      <c r="AC189" s="11">
        <f>'OddsRatio_working_3-way'!X189^(1/3)*SIN('OddsRatio_working_3-way'!Y189/3)</f>
        <v>0.14918801730944797</v>
      </c>
      <c r="AD189" s="11">
        <f>'OddsRatio_working_3-way'!X189^(1/3)*SIN(('OddsRatio_working_3-way'!Y189+2*PI())/3)</f>
        <v>0.3854976103515384</v>
      </c>
      <c r="AE189" s="11">
        <f>'OddsRatio_working_3-way'!X189^(1/3)*SIN(('OddsRatio_working_3-way'!Y189+4*PI())/3)</f>
        <v>-0.53468562766098626</v>
      </c>
      <c r="AF189" s="11">
        <f>-'OddsRatio_working_3-way'!U189/(3*'OddsRatio_working_3-way'!X189^(1/3))*COS(('OddsRatio_working_3-way'!Y189)/3)</f>
        <v>0.53126804017031259</v>
      </c>
      <c r="AG189" s="11">
        <f>-'OddsRatio_working_3-way'!U189/(3*'OddsRatio_working_3-way'!X189^(1/3))*COS(('OddsRatio_working_3-way'!Y189+2*PI())/3)</f>
        <v>-0.39483463301537075</v>
      </c>
      <c r="AH189" s="11">
        <f>-'OddsRatio_working_3-way'!U189/(3*'OddsRatio_working_3-way'!X189^(1/3))*COS(('OddsRatio_working_3-way'!Y189+4*PI())/3)</f>
        <v>-0.13643340715494198</v>
      </c>
      <c r="AI189" s="11">
        <f>'OddsRatio_working_3-way'!U189/(3*'OddsRatio_working_3-way'!X189^(1/3))*SIN(('OddsRatio_working_3-way'!Y189)/3)</f>
        <v>-0.14918801730944797</v>
      </c>
      <c r="AJ189" s="11">
        <f>'OddsRatio_working_3-way'!U189/(3*'OddsRatio_working_3-way'!X189^(1/3))*SIN(('OddsRatio_working_3-way'!Y189+2*PI())/3)</f>
        <v>-0.3854976103515384</v>
      </c>
      <c r="AK189" s="11">
        <f>'OddsRatio_working_3-way'!U189/(3*'OddsRatio_working_3-way'!X189^(1/3))*SIN(('OddsRatio_working_3-way'!Y189+4*PI())/3)</f>
        <v>0.53468562766098626</v>
      </c>
      <c r="AL189" s="11">
        <f>'OddsRatio_working_3-way'!Z189+'OddsRatio_working_3-way'!AF189</f>
        <v>1.0625360803406252</v>
      </c>
      <c r="AM189" s="11">
        <f>'OddsRatio_working_3-way'!AA189+'OddsRatio_working_3-way'!AG189</f>
        <v>-0.7896692660307415</v>
      </c>
      <c r="AN189" s="11">
        <f>'OddsRatio_working_3-way'!AB189+'OddsRatio_working_3-way'!AH189</f>
        <v>-0.27286681430988396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1.0625360803406252</v>
      </c>
      <c r="AS189" s="11">
        <f>IF(('OddsRatio_working_3-way'!X189=0),IF(Q189&gt;0,-Q189^(1/3),(-Q189)^(1/3)),'OddsRatio_working_3-way'!AM189-'OddsRatio_working_3-way'!R189/3)</f>
        <v>-0.7896692660307415</v>
      </c>
      <c r="AT189" s="11">
        <f>IF(('OddsRatio_working_3-way'!X189=0),IF(Q189&gt;0,-Q189^(1/3),(-Q189)^(1/3)),'OddsRatio_working_3-way'!AN189-'OddsRatio_working_3-way'!R189/3)</f>
        <v>-0.27286681430988396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2.62</v>
      </c>
      <c r="B190" s="4">
        <f>IF('True_Odds_Calculator_3-way'!B191="","",'True_Odds_Calculator_3-way'!B191)</f>
        <v>3.24</v>
      </c>
      <c r="C190" s="4">
        <f>IF('True_Odds_Calculator_3-way'!C191="","",'True_Odds_Calculator_3-way'!C191)</f>
        <v>2.96</v>
      </c>
      <c r="D190" s="9">
        <f t="shared" si="39"/>
        <v>0.37179049673830455</v>
      </c>
      <c r="E190" s="9">
        <f t="shared" si="40"/>
        <v>0.29972810866439731</v>
      </c>
      <c r="F190" s="9">
        <f t="shared" si="41"/>
        <v>0.32848139459729819</v>
      </c>
      <c r="G190" s="9">
        <f t="shared" si="42"/>
        <v>1.0430165574179631</v>
      </c>
      <c r="H190" s="9">
        <f t="shared" si="43"/>
        <v>2.6896868230171003</v>
      </c>
      <c r="I190" s="9">
        <f t="shared" si="44"/>
        <v>3.3363570886162379</v>
      </c>
      <c r="J190" s="9">
        <f t="shared" si="45"/>
        <v>3.0443124525392076</v>
      </c>
      <c r="K190" s="11">
        <f t="shared" si="46"/>
        <v>0.38167938931297707</v>
      </c>
      <c r="L190" s="11">
        <f t="shared" si="47"/>
        <v>0.30864197530864196</v>
      </c>
      <c r="M190" s="11">
        <f t="shared" si="48"/>
        <v>0.33783783783783783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-0.28306168764184048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0.23162475452551787</v>
      </c>
      <c r="Q190" s="11">
        <f>2*'OddsRatio_working_3-way'!K190*'OddsRatio_working_3-way'!L190*'OddsRatio_working_3-way'!M190</f>
        <v>7.9596135575779325E-2</v>
      </c>
      <c r="R190" s="11">
        <f t="shared" si="49"/>
        <v>0</v>
      </c>
      <c r="S190" s="11">
        <f t="shared" si="50"/>
        <v>-0.81828366267141728</v>
      </c>
      <c r="T190" s="11">
        <f t="shared" si="51"/>
        <v>-0.2811971349386313</v>
      </c>
      <c r="U190" s="11">
        <f>'OddsRatio_working_3-way'!S190-'OddsRatio_working_3-way'!R190^2/3</f>
        <v>-0.81828366267141728</v>
      </c>
      <c r="V190" s="11">
        <f>'OddsRatio_working_3-way'!S190*'OddsRatio_working_3-way'!R190/3-2*'OddsRatio_working_3-way'!R190^3/27-'OddsRatio_working_3-way'!T190</f>
        <v>0.2811971349386313</v>
      </c>
      <c r="W190" s="11">
        <f>'OddsRatio_working_3-way'!V190^2+4*'OddsRatio_working_3-way'!U190^3/27</f>
        <v>-2.1004744114582891E-3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0.14245376715723693</v>
      </c>
      <c r="Y190" s="11">
        <f>IF('OddsRatio_working_3-way'!W190&gt;=0,IF('OddsRatio_working_3-way'!V190+SQRT('OddsRatio_working_3-way'!W190)&gt;0,0,PI()),ACOS('OddsRatio_working_3-way'!V190/(2*'OddsRatio_working_3-way'!X190)))</f>
        <v>0.16156445259102203</v>
      </c>
      <c r="Z190" s="11">
        <f>'OddsRatio_working_3-way'!X190^(1/3)*COS('OddsRatio_working_3-way'!Y190/3)</f>
        <v>0.52150827870898153</v>
      </c>
      <c r="AA190" s="11">
        <f>'OddsRatio_working_3-way'!X190^(1/3)*COS(('OddsRatio_working_3-way'!Y190+2*PI())/3)</f>
        <v>-0.28510064005481295</v>
      </c>
      <c r="AB190" s="11">
        <f>'OddsRatio_working_3-way'!X190^(1/3)*COS(('OddsRatio_working_3-way'!Y190+4*PI())/3)</f>
        <v>-0.23640763865416825</v>
      </c>
      <c r="AC190" s="11">
        <f>'OddsRatio_working_3-way'!X190^(1/3)*SIN('OddsRatio_working_3-way'!Y190/3)</f>
        <v>2.8112917466313014E-2</v>
      </c>
      <c r="AD190" s="11">
        <f>'OddsRatio_working_3-way'!X190^(1/3)*SIN(('OddsRatio_working_3-way'!Y190+2*PI())/3)</f>
        <v>0.43758295891271687</v>
      </c>
      <c r="AE190" s="11">
        <f>'OddsRatio_working_3-way'!X190^(1/3)*SIN(('OddsRatio_working_3-way'!Y190+4*PI())/3)</f>
        <v>-0.46569587637902982</v>
      </c>
      <c r="AF190" s="11">
        <f>-'OddsRatio_working_3-way'!U190/(3*'OddsRatio_working_3-way'!X190^(1/3))*COS(('OddsRatio_working_3-way'!Y190)/3)</f>
        <v>0.52150827870898142</v>
      </c>
      <c r="AG190" s="11">
        <f>-'OddsRatio_working_3-way'!U190/(3*'OddsRatio_working_3-way'!X190^(1/3))*COS(('OddsRatio_working_3-way'!Y190+2*PI())/3)</f>
        <v>-0.28510064005481289</v>
      </c>
      <c r="AH190" s="11">
        <f>-'OddsRatio_working_3-way'!U190/(3*'OddsRatio_working_3-way'!X190^(1/3))*COS(('OddsRatio_working_3-way'!Y190+4*PI())/3)</f>
        <v>-0.23640763865416822</v>
      </c>
      <c r="AI190" s="11">
        <f>'OddsRatio_working_3-way'!U190/(3*'OddsRatio_working_3-way'!X190^(1/3))*SIN(('OddsRatio_working_3-way'!Y190)/3)</f>
        <v>-2.8112917466313007E-2</v>
      </c>
      <c r="AJ190" s="11">
        <f>'OddsRatio_working_3-way'!U190/(3*'OddsRatio_working_3-way'!X190^(1/3))*SIN(('OddsRatio_working_3-way'!Y190+2*PI())/3)</f>
        <v>-0.43758295891271676</v>
      </c>
      <c r="AK190" s="11">
        <f>'OddsRatio_working_3-way'!U190/(3*'OddsRatio_working_3-way'!X190^(1/3))*SIN(('OddsRatio_working_3-way'!Y190+4*PI())/3)</f>
        <v>0.46569587637902976</v>
      </c>
      <c r="AL190" s="11">
        <f>'OddsRatio_working_3-way'!Z190+'OddsRatio_working_3-way'!AF190</f>
        <v>1.0430165574179631</v>
      </c>
      <c r="AM190" s="11">
        <f>'OddsRatio_working_3-way'!AA190+'OddsRatio_working_3-way'!AG190</f>
        <v>-0.5702012801096259</v>
      </c>
      <c r="AN190" s="11">
        <f>'OddsRatio_working_3-way'!AB190+'OddsRatio_working_3-way'!AH190</f>
        <v>-0.4728152773083365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1.0430165574179631</v>
      </c>
      <c r="AS190" s="11">
        <f>IF(('OddsRatio_working_3-way'!X190=0),IF(Q190&gt;0,-Q190^(1/3),(-Q190)^(1/3)),'OddsRatio_working_3-way'!AM190-'OddsRatio_working_3-way'!R190/3)</f>
        <v>-0.5702012801096259</v>
      </c>
      <c r="AT190" s="11">
        <f>IF(('OddsRatio_working_3-way'!X190=0),IF(Q190&gt;0,-Q190^(1/3),(-Q190)^(1/3)),'OddsRatio_working_3-way'!AN190-'OddsRatio_working_3-way'!R190/3)</f>
        <v>-0.4728152773083365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2.72</v>
      </c>
      <c r="B191" s="4">
        <f>IF('True_Odds_Calculator_3-way'!B192="","",'True_Odds_Calculator_3-way'!B192)</f>
        <v>3.79</v>
      </c>
      <c r="C191" s="4">
        <f>IF('True_Odds_Calculator_3-way'!C192="","",'True_Odds_Calculator_3-way'!C192)</f>
        <v>2.52</v>
      </c>
      <c r="D191" s="9">
        <f t="shared" si="39"/>
        <v>0.35775246657834692</v>
      </c>
      <c r="E191" s="9">
        <f t="shared" si="40"/>
        <v>0.25562188434605659</v>
      </c>
      <c r="F191" s="9">
        <f t="shared" si="41"/>
        <v>0.38662564907559666</v>
      </c>
      <c r="G191" s="9">
        <f t="shared" si="42"/>
        <v>1.0437376779112872</v>
      </c>
      <c r="H191" s="9">
        <f t="shared" si="43"/>
        <v>2.795228806007414</v>
      </c>
      <c r="I191" s="9">
        <f t="shared" si="44"/>
        <v>3.912028121372491</v>
      </c>
      <c r="J191" s="9">
        <f t="shared" si="45"/>
        <v>2.5864812704251565</v>
      </c>
      <c r="K191" s="11">
        <f t="shared" si="46"/>
        <v>0.36764705882352938</v>
      </c>
      <c r="L191" s="11">
        <f t="shared" si="47"/>
        <v>0.26385224274406333</v>
      </c>
      <c r="M191" s="11">
        <f t="shared" si="48"/>
        <v>0.3968253968253968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-0.28078091394869309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0.23211791312831201</v>
      </c>
      <c r="Q191" s="11">
        <f>2*'OddsRatio_working_3-way'!K191*'OddsRatio_working_3-way'!L191*'OddsRatio_working_3-way'!M191</f>
        <v>7.6987699213370481E-2</v>
      </c>
      <c r="R191" s="11">
        <f t="shared" si="49"/>
        <v>0</v>
      </c>
      <c r="S191" s="11">
        <f t="shared" si="50"/>
        <v>-0.82668693489161715</v>
      </c>
      <c r="T191" s="11">
        <f t="shared" si="51"/>
        <v>-0.27419135485625779</v>
      </c>
      <c r="U191" s="11">
        <f>'OddsRatio_working_3-way'!S191-'OddsRatio_working_3-way'!R191^2/3</f>
        <v>-0.82668693489161715</v>
      </c>
      <c r="V191" s="11">
        <f>'OddsRatio_working_3-way'!S191*'OddsRatio_working_3-way'!R191/3-2*'OddsRatio_working_3-way'!R191^3/27-'OddsRatio_working_3-way'!T191</f>
        <v>0.27419135485625779</v>
      </c>
      <c r="W191" s="11">
        <f>'OddsRatio_working_3-way'!V191^2+4*'OddsRatio_working_3-way'!U191^3/27</f>
        <v>-8.5179428794234652E-3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0.14465376071617853</v>
      </c>
      <c r="Y191" s="11">
        <f>IF('OddsRatio_working_3-way'!W191&gt;=0,IF('OddsRatio_working_3-way'!V191+SQRT('OddsRatio_working_3-way'!W191)&gt;0,0,PI()),ACOS('OddsRatio_working_3-way'!V191/(2*'OddsRatio_working_3-way'!X191)))</f>
        <v>0.32468731428130937</v>
      </c>
      <c r="Z191" s="11">
        <f>'OddsRatio_working_3-way'!X191^(1/3)*COS('OddsRatio_working_3-way'!Y191/3)</f>
        <v>0.52186883895564362</v>
      </c>
      <c r="AA191" s="11">
        <f>'OddsRatio_working_3-way'!X191^(1/3)*COS(('OddsRatio_working_3-way'!Y191+2*PI())/3)</f>
        <v>-0.31004063006488153</v>
      </c>
      <c r="AB191" s="11">
        <f>'OddsRatio_working_3-way'!X191^(1/3)*COS(('OddsRatio_working_3-way'!Y191+4*PI())/3)</f>
        <v>-0.21182820889076223</v>
      </c>
      <c r="AC191" s="11">
        <f>'OddsRatio_working_3-way'!X191^(1/3)*SIN('OddsRatio_working_3-way'!Y191/3)</f>
        <v>5.6702967802642848E-2</v>
      </c>
      <c r="AD191" s="11">
        <f>'OddsRatio_working_3-way'!X191^(1/3)*SIN(('OddsRatio_working_3-way'!Y191+2*PI())/3)</f>
        <v>0.42360018807775612</v>
      </c>
      <c r="AE191" s="11">
        <f>'OddsRatio_working_3-way'!X191^(1/3)*SIN(('OddsRatio_working_3-way'!Y191+4*PI())/3)</f>
        <v>-0.48030315588039879</v>
      </c>
      <c r="AF191" s="11">
        <f>-'OddsRatio_working_3-way'!U191/(3*'OddsRatio_working_3-way'!X191^(1/3))*COS(('OddsRatio_working_3-way'!Y191)/3)</f>
        <v>0.52186883895564362</v>
      </c>
      <c r="AG191" s="11">
        <f>-'OddsRatio_working_3-way'!U191/(3*'OddsRatio_working_3-way'!X191^(1/3))*COS(('OddsRatio_working_3-way'!Y191+2*PI())/3)</f>
        <v>-0.31004063006488153</v>
      </c>
      <c r="AH191" s="11">
        <f>-'OddsRatio_working_3-way'!U191/(3*'OddsRatio_working_3-way'!X191^(1/3))*COS(('OddsRatio_working_3-way'!Y191+4*PI())/3)</f>
        <v>-0.21182820889076223</v>
      </c>
      <c r="AI191" s="11">
        <f>'OddsRatio_working_3-way'!U191/(3*'OddsRatio_working_3-way'!X191^(1/3))*SIN(('OddsRatio_working_3-way'!Y191)/3)</f>
        <v>-5.6702967802642848E-2</v>
      </c>
      <c r="AJ191" s="11">
        <f>'OddsRatio_working_3-way'!U191/(3*'OddsRatio_working_3-way'!X191^(1/3))*SIN(('OddsRatio_working_3-way'!Y191+2*PI())/3)</f>
        <v>-0.42360018807775612</v>
      </c>
      <c r="AK191" s="11">
        <f>'OddsRatio_working_3-way'!U191/(3*'OddsRatio_working_3-way'!X191^(1/3))*SIN(('OddsRatio_working_3-way'!Y191+4*PI())/3)</f>
        <v>0.48030315588039879</v>
      </c>
      <c r="AL191" s="11">
        <f>'OddsRatio_working_3-way'!Z191+'OddsRatio_working_3-way'!AF191</f>
        <v>1.0437376779112872</v>
      </c>
      <c r="AM191" s="11">
        <f>'OddsRatio_working_3-way'!AA191+'OddsRatio_working_3-way'!AG191</f>
        <v>-0.62008126012976306</v>
      </c>
      <c r="AN191" s="11">
        <f>'OddsRatio_working_3-way'!AB191+'OddsRatio_working_3-way'!AH191</f>
        <v>-0.42365641778152446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1.0437376779112872</v>
      </c>
      <c r="AS191" s="11">
        <f>IF(('OddsRatio_working_3-way'!X191=0),IF(Q191&gt;0,-Q191^(1/3),(-Q191)^(1/3)),'OddsRatio_working_3-way'!AM191-'OddsRatio_working_3-way'!R191/3)</f>
        <v>-0.62008126012976306</v>
      </c>
      <c r="AT191" s="11">
        <f>IF(('OddsRatio_working_3-way'!X191=0),IF(Q191&gt;0,-Q191^(1/3),(-Q191)^(1/3)),'OddsRatio_working_3-way'!AN191-'OddsRatio_working_3-way'!R191/3)</f>
        <v>-0.42365641778152446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8.61</v>
      </c>
      <c r="B192" s="4">
        <f>IF('True_Odds_Calculator_3-way'!B193="","",'True_Odds_Calculator_3-way'!B193)</f>
        <v>5.78</v>
      </c>
      <c r="C192" s="4">
        <f>IF('True_Odds_Calculator_3-way'!C193="","",'True_Odds_Calculator_3-way'!C193)</f>
        <v>1.33</v>
      </c>
      <c r="D192" s="9">
        <f t="shared" si="39"/>
        <v>0.10667107114211691</v>
      </c>
      <c r="E192" s="9">
        <f t="shared" si="40"/>
        <v>0.15973753613827266</v>
      </c>
      <c r="F192" s="9">
        <f t="shared" si="41"/>
        <v>0.73359139271961038</v>
      </c>
      <c r="G192" s="9">
        <f t="shared" si="42"/>
        <v>1.1004747574091773</v>
      </c>
      <c r="H192" s="9">
        <f t="shared" si="43"/>
        <v>9.3746129038838379</v>
      </c>
      <c r="I192" s="9">
        <f t="shared" si="44"/>
        <v>6.260269340415868</v>
      </c>
      <c r="J192" s="9">
        <f t="shared" si="45"/>
        <v>1.3631566699450288</v>
      </c>
      <c r="K192" s="11">
        <f t="shared" si="46"/>
        <v>0.11614401858304298</v>
      </c>
      <c r="L192" s="11">
        <f t="shared" si="47"/>
        <v>0.17301038062283736</v>
      </c>
      <c r="M192" s="11">
        <f t="shared" si="48"/>
        <v>0.75187969924812026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-0.18136098356884101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0.19217835892191204</v>
      </c>
      <c r="Q192" s="11">
        <f>2*'OddsRatio_working_3-way'!K192*'OddsRatio_working_3-way'!L192*'OddsRatio_working_3-way'!M192</f>
        <v>3.0216723100929564E-2</v>
      </c>
      <c r="R192" s="11">
        <f t="shared" si="49"/>
        <v>0</v>
      </c>
      <c r="S192" s="11">
        <f t="shared" si="50"/>
        <v>-1.0596455485640051</v>
      </c>
      <c r="T192" s="11">
        <f t="shared" si="51"/>
        <v>-0.16661093530880583</v>
      </c>
      <c r="U192" s="11">
        <f>'OddsRatio_working_3-way'!S192-'OddsRatio_working_3-way'!R192^2/3</f>
        <v>-1.0596455485640051</v>
      </c>
      <c r="V192" s="11">
        <f>'OddsRatio_working_3-way'!S192*'OddsRatio_working_3-way'!R192/3-2*'OddsRatio_working_3-way'!R192^3/27-'OddsRatio_working_3-way'!T192</f>
        <v>0.16661093530880583</v>
      </c>
      <c r="W192" s="11">
        <f>'OddsRatio_working_3-way'!V192^2+4*'OddsRatio_working_3-way'!U192^3/27</f>
        <v>-0.14851066506173613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0.2099225266772311</v>
      </c>
      <c r="Y192" s="11">
        <f>IF('OddsRatio_working_3-way'!W192&gt;=0,IF('OddsRatio_working_3-way'!V192+SQRT('OddsRatio_working_3-way'!W192)&gt;0,0,PI()),ACOS('OddsRatio_working_3-way'!V192/(2*'OddsRatio_working_3-way'!X192)))</f>
        <v>1.1627257148191781</v>
      </c>
      <c r="Z192" s="11">
        <f>'OddsRatio_working_3-way'!X192^(1/3)*COS('OddsRatio_working_3-way'!Y192/3)</f>
        <v>0.55023737870458866</v>
      </c>
      <c r="AA192" s="11">
        <f>'OddsRatio_working_3-way'!X192^(1/3)*COS(('OddsRatio_working_3-way'!Y192+2*PI())/3)</f>
        <v>-0.46964505632661602</v>
      </c>
      <c r="AB192" s="11">
        <f>'OddsRatio_working_3-way'!X192^(1/3)*COS(('OddsRatio_working_3-way'!Y192+4*PI())/3)</f>
        <v>-8.059232237797255E-2</v>
      </c>
      <c r="AC192" s="11">
        <f>'OddsRatio_working_3-way'!X192^(1/3)*SIN('OddsRatio_working_3-way'!Y192/3)</f>
        <v>0.22461970067420914</v>
      </c>
      <c r="AD192" s="11">
        <f>'OddsRatio_working_3-way'!X192^(1/3)*SIN(('OddsRatio_working_3-way'!Y192+2*PI())/3)</f>
        <v>0.36420969773282796</v>
      </c>
      <c r="AE192" s="11">
        <f>'OddsRatio_working_3-way'!X192^(1/3)*SIN(('OddsRatio_working_3-way'!Y192+4*PI())/3)</f>
        <v>-0.58882939840703707</v>
      </c>
      <c r="AF192" s="11">
        <f>-'OddsRatio_working_3-way'!U192/(3*'OddsRatio_working_3-way'!X192^(1/3))*COS(('OddsRatio_working_3-way'!Y192)/3)</f>
        <v>0.55023737870458878</v>
      </c>
      <c r="AG192" s="11">
        <f>-'OddsRatio_working_3-way'!U192/(3*'OddsRatio_working_3-way'!X192^(1/3))*COS(('OddsRatio_working_3-way'!Y192+2*PI())/3)</f>
        <v>-0.46964505632661613</v>
      </c>
      <c r="AH192" s="11">
        <f>-'OddsRatio_working_3-way'!U192/(3*'OddsRatio_working_3-way'!X192^(1/3))*COS(('OddsRatio_working_3-way'!Y192+4*PI())/3)</f>
        <v>-8.0592322377972578E-2</v>
      </c>
      <c r="AI192" s="11">
        <f>'OddsRatio_working_3-way'!U192/(3*'OddsRatio_working_3-way'!X192^(1/3))*SIN(('OddsRatio_working_3-way'!Y192)/3)</f>
        <v>-0.22461970067420917</v>
      </c>
      <c r="AJ192" s="11">
        <f>'OddsRatio_working_3-way'!U192/(3*'OddsRatio_working_3-way'!X192^(1/3))*SIN(('OddsRatio_working_3-way'!Y192+2*PI())/3)</f>
        <v>-0.36420969773282802</v>
      </c>
      <c r="AK192" s="11">
        <f>'OddsRatio_working_3-way'!U192/(3*'OddsRatio_working_3-way'!X192^(1/3))*SIN(('OddsRatio_working_3-way'!Y192+4*PI())/3)</f>
        <v>0.58882939840703719</v>
      </c>
      <c r="AL192" s="11">
        <f>'OddsRatio_working_3-way'!Z192+'OddsRatio_working_3-way'!AF192</f>
        <v>1.1004747574091773</v>
      </c>
      <c r="AM192" s="11">
        <f>'OddsRatio_working_3-way'!AA192+'OddsRatio_working_3-way'!AG192</f>
        <v>-0.93929011265323215</v>
      </c>
      <c r="AN192" s="11">
        <f>'OddsRatio_working_3-way'!AB192+'OddsRatio_working_3-way'!AH192</f>
        <v>-0.16118464475594513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1.1004747574091773</v>
      </c>
      <c r="AS192" s="11">
        <f>IF(('OddsRatio_working_3-way'!X192=0),IF(Q192&gt;0,-Q192^(1/3),(-Q192)^(1/3)),'OddsRatio_working_3-way'!AM192-'OddsRatio_working_3-way'!R192/3)</f>
        <v>-0.93929011265323215</v>
      </c>
      <c r="AT192" s="11">
        <f>IF(('OddsRatio_working_3-way'!X192=0),IF(Q192&gt;0,-Q192^(1/3),(-Q192)^(1/3)),'OddsRatio_working_3-way'!AN192-'OddsRatio_working_3-way'!R192/3)</f>
        <v>-0.16118464475594513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2.63</v>
      </c>
      <c r="B193" s="4">
        <f>IF('True_Odds_Calculator_3-way'!B194="","",'True_Odds_Calculator_3-way'!B194)</f>
        <v>3.33</v>
      </c>
      <c r="C193" s="4">
        <f>IF('True_Odds_Calculator_3-way'!C194="","",'True_Odds_Calculator_3-way'!C194)</f>
        <v>2.87</v>
      </c>
      <c r="D193" s="9">
        <f t="shared" si="39"/>
        <v>0.37006888514102243</v>
      </c>
      <c r="E193" s="9">
        <f t="shared" si="40"/>
        <v>0.29127297336830466</v>
      </c>
      <c r="F193" s="9">
        <f t="shared" si="41"/>
        <v>0.33865814149067291</v>
      </c>
      <c r="G193" s="9">
        <f t="shared" si="42"/>
        <v>1.0442942440693999</v>
      </c>
      <c r="H193" s="9">
        <f t="shared" si="43"/>
        <v>2.7021996178331209</v>
      </c>
      <c r="I193" s="9">
        <f t="shared" si="44"/>
        <v>3.4332055886817017</v>
      </c>
      <c r="J193" s="9">
        <f t="shared" si="45"/>
        <v>2.9528302364097789</v>
      </c>
      <c r="K193" s="11">
        <f t="shared" si="46"/>
        <v>0.38022813688212931</v>
      </c>
      <c r="L193" s="11">
        <f t="shared" si="47"/>
        <v>0.3003003003003003</v>
      </c>
      <c r="M193" s="11">
        <f t="shared" si="48"/>
        <v>0.34843205574912889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-0.28255516681743154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0.23194588714388398</v>
      </c>
      <c r="Q193" s="11">
        <f>2*'OddsRatio_working_3-way'!K193*'OddsRatio_working_3-way'!L193*'OddsRatio_working_3-way'!M193</f>
        <v>7.956977260510599E-2</v>
      </c>
      <c r="R193" s="11">
        <f t="shared" si="49"/>
        <v>0</v>
      </c>
      <c r="S193" s="11">
        <f t="shared" si="50"/>
        <v>-0.82088708465823979</v>
      </c>
      <c r="T193" s="11">
        <f t="shared" si="51"/>
        <v>-0.28160791926526235</v>
      </c>
      <c r="U193" s="11">
        <f>'OddsRatio_working_3-way'!S193-'OddsRatio_working_3-way'!R193^2/3</f>
        <v>-0.82088708465823979</v>
      </c>
      <c r="V193" s="11">
        <f>'OddsRatio_working_3-way'!S193*'OddsRatio_working_3-way'!R193/3-2*'OddsRatio_working_3-way'!R193^3/27-'OddsRatio_working_3-way'!T193</f>
        <v>0.28160791926526235</v>
      </c>
      <c r="W193" s="11">
        <f>'OddsRatio_working_3-way'!V193^2+4*'OddsRatio_working_3-way'!U193^3/27</f>
        <v>-2.6465151688487287E-3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0.14313414631191193</v>
      </c>
      <c r="Y193" s="11">
        <f>IF('OddsRatio_working_3-way'!W193&gt;=0,IF('OddsRatio_working_3-way'!V193+SQRT('OddsRatio_working_3-way'!W193)&gt;0,0,PI()),ACOS('OddsRatio_working_3-way'!V193/(2*'OddsRatio_working_3-way'!X193)))</f>
        <v>0.18068815329767984</v>
      </c>
      <c r="Z193" s="11">
        <f>'OddsRatio_working_3-way'!X193^(1/3)*COS('OddsRatio_working_3-way'!Y193/3)</f>
        <v>0.52214712203469993</v>
      </c>
      <c r="AA193" s="11">
        <f>'OddsRatio_working_3-way'!X193^(1/3)*COS(('OddsRatio_working_3-way'!Y193+2*PI())/3)</f>
        <v>-0.2883418278805025</v>
      </c>
      <c r="AB193" s="11">
        <f>'OddsRatio_working_3-way'!X193^(1/3)*COS(('OddsRatio_working_3-way'!Y193+4*PI())/3)</f>
        <v>-0.23380529415419751</v>
      </c>
      <c r="AC193" s="11">
        <f>'OddsRatio_working_3-way'!X193^(1/3)*SIN('OddsRatio_working_3-way'!Y193/3)</f>
        <v>3.1486682427551378E-2</v>
      </c>
      <c r="AD193" s="11">
        <f>'OddsRatio_working_3-way'!X193^(1/3)*SIN(('OddsRatio_working_3-way'!Y193+2*PI())/3)</f>
        <v>0.43644933098120792</v>
      </c>
      <c r="AE193" s="11">
        <f>'OddsRatio_working_3-way'!X193^(1/3)*SIN(('OddsRatio_working_3-way'!Y193+4*PI())/3)</f>
        <v>-0.46793601340875918</v>
      </c>
      <c r="AF193" s="11">
        <f>-'OddsRatio_working_3-way'!U193/(3*'OddsRatio_working_3-way'!X193^(1/3))*COS(('OddsRatio_working_3-way'!Y193)/3)</f>
        <v>0.52214712203469993</v>
      </c>
      <c r="AG193" s="11">
        <f>-'OddsRatio_working_3-way'!U193/(3*'OddsRatio_working_3-way'!X193^(1/3))*COS(('OddsRatio_working_3-way'!Y193+2*PI())/3)</f>
        <v>-0.2883418278805025</v>
      </c>
      <c r="AH193" s="11">
        <f>-'OddsRatio_working_3-way'!U193/(3*'OddsRatio_working_3-way'!X193^(1/3))*COS(('OddsRatio_working_3-way'!Y193+4*PI())/3)</f>
        <v>-0.23380529415419751</v>
      </c>
      <c r="AI193" s="11">
        <f>'OddsRatio_working_3-way'!U193/(3*'OddsRatio_working_3-way'!X193^(1/3))*SIN(('OddsRatio_working_3-way'!Y193)/3)</f>
        <v>-3.1486682427551378E-2</v>
      </c>
      <c r="AJ193" s="11">
        <f>'OddsRatio_working_3-way'!U193/(3*'OddsRatio_working_3-way'!X193^(1/3))*SIN(('OddsRatio_working_3-way'!Y193+2*PI())/3)</f>
        <v>-0.43644933098120792</v>
      </c>
      <c r="AK193" s="11">
        <f>'OddsRatio_working_3-way'!U193/(3*'OddsRatio_working_3-way'!X193^(1/3))*SIN(('OddsRatio_working_3-way'!Y193+4*PI())/3)</f>
        <v>0.46793601340875918</v>
      </c>
      <c r="AL193" s="11">
        <f>'OddsRatio_working_3-way'!Z193+'OddsRatio_working_3-way'!AF193</f>
        <v>1.0442942440693999</v>
      </c>
      <c r="AM193" s="11">
        <f>'OddsRatio_working_3-way'!AA193+'OddsRatio_working_3-way'!AG193</f>
        <v>-0.576683655761005</v>
      </c>
      <c r="AN193" s="11">
        <f>'OddsRatio_working_3-way'!AB193+'OddsRatio_working_3-way'!AH193</f>
        <v>-0.46761058830839503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1.0442942440693999</v>
      </c>
      <c r="AS193" s="11">
        <f>IF(('OddsRatio_working_3-way'!X193=0),IF(Q193&gt;0,-Q193^(1/3),(-Q193)^(1/3)),'OddsRatio_working_3-way'!AM193-'OddsRatio_working_3-way'!R193/3)</f>
        <v>-0.576683655761005</v>
      </c>
      <c r="AT193" s="11">
        <f>IF(('OddsRatio_working_3-way'!X193=0),IF(Q193&gt;0,-Q193^(1/3),(-Q193)^(1/3)),'OddsRatio_working_3-way'!AN193-'OddsRatio_working_3-way'!R193/3)</f>
        <v>-0.46761058830839503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1.91</v>
      </c>
      <c r="B194" s="4">
        <f>IF('True_Odds_Calculator_3-way'!B195="","",'True_Odds_Calculator_3-way'!B195)</f>
        <v>3.71</v>
      </c>
      <c r="C194" s="4">
        <f>IF('True_Odds_Calculator_3-way'!C195="","",'True_Odds_Calculator_3-way'!C195)</f>
        <v>4.25</v>
      </c>
      <c r="D194" s="9">
        <f t="shared" si="39"/>
        <v>0.5121662439202499</v>
      </c>
      <c r="E194" s="9">
        <f t="shared" si="40"/>
        <v>0.26065157632475333</v>
      </c>
      <c r="F194" s="9">
        <f t="shared" si="41"/>
        <v>0.22718217975499683</v>
      </c>
      <c r="G194" s="9">
        <f t="shared" si="42"/>
        <v>1.0466934457331436</v>
      </c>
      <c r="H194" s="9">
        <f t="shared" si="43"/>
        <v>1.9524910356171605</v>
      </c>
      <c r="I194" s="9">
        <f t="shared" si="44"/>
        <v>3.8365392379368197</v>
      </c>
      <c r="J194" s="9">
        <f t="shared" si="45"/>
        <v>4.4017536986327164</v>
      </c>
      <c r="K194" s="11">
        <f t="shared" si="46"/>
        <v>0.52356020942408377</v>
      </c>
      <c r="L194" s="11">
        <f t="shared" si="47"/>
        <v>0.26954177897574122</v>
      </c>
      <c r="M194" s="11">
        <f t="shared" si="48"/>
        <v>0.23529411764705882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-0.26613245317884149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0.22811851204968797</v>
      </c>
      <c r="Q194" s="11">
        <f>2*'OddsRatio_working_3-way'!K194*'OddsRatio_working_3-way'!L194*'OddsRatio_working_3-way'!M194</f>
        <v>6.6410047176037254E-2</v>
      </c>
      <c r="R194" s="11">
        <f t="shared" si="49"/>
        <v>0</v>
      </c>
      <c r="S194" s="11">
        <f t="shared" si="50"/>
        <v>-0.85716157246103286</v>
      </c>
      <c r="T194" s="11">
        <f t="shared" si="51"/>
        <v>-0.24953757568006779</v>
      </c>
      <c r="U194" s="11">
        <f>'OddsRatio_working_3-way'!S194-'OddsRatio_working_3-way'!R194^2/3</f>
        <v>-0.85716157246103286</v>
      </c>
      <c r="V194" s="11">
        <f>'OddsRatio_working_3-way'!S194*'OddsRatio_working_3-way'!R194/3-2*'OddsRatio_working_3-way'!R194^3/27-'OddsRatio_working_3-way'!T194</f>
        <v>0.24953757568006779</v>
      </c>
      <c r="W194" s="11">
        <f>'OddsRatio_working_3-way'!V194^2+4*'OddsRatio_working_3-way'!U194^3/27</f>
        <v>-3.1031570222850677E-2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0.15272571157072426</v>
      </c>
      <c r="Y194" s="11">
        <f>IF('OddsRatio_working_3-way'!W194&gt;=0,IF('OddsRatio_working_3-way'!V194+SQRT('OddsRatio_working_3-way'!W194)&gt;0,0,PI()),ACOS('OddsRatio_working_3-way'!V194/(2*'OddsRatio_working_3-way'!X194)))</f>
        <v>0.61469940208663032</v>
      </c>
      <c r="Z194" s="11">
        <f>'OddsRatio_working_3-way'!X194^(1/3)*COS('OddsRatio_working_3-way'!Y194/3)</f>
        <v>0.5233467228665718</v>
      </c>
      <c r="AA194" s="11">
        <f>'OddsRatio_working_3-way'!X194^(1/3)*COS(('OddsRatio_working_3-way'!Y194+2*PI())/3)</f>
        <v>-0.35586226133063575</v>
      </c>
      <c r="AB194" s="11">
        <f>'OddsRatio_working_3-way'!X194^(1/3)*COS(('OddsRatio_working_3-way'!Y194+4*PI())/3)</f>
        <v>-0.16748446153593613</v>
      </c>
      <c r="AC194" s="11">
        <f>'OddsRatio_working_3-way'!X194^(1/3)*SIN('OddsRatio_working_3-way'!Y194/3)</f>
        <v>0.10875997342081925</v>
      </c>
      <c r="AD194" s="11">
        <f>'OddsRatio_working_3-way'!X194^(1/3)*SIN(('OddsRatio_working_3-way'!Y194+2*PI())/3)</f>
        <v>0.39885157027937584</v>
      </c>
      <c r="AE194" s="11">
        <f>'OddsRatio_working_3-way'!X194^(1/3)*SIN(('OddsRatio_working_3-way'!Y194+4*PI())/3)</f>
        <v>-0.50761154370019512</v>
      </c>
      <c r="AF194" s="11">
        <f>-'OddsRatio_working_3-way'!U194/(3*'OddsRatio_working_3-way'!X194^(1/3))*COS(('OddsRatio_working_3-way'!Y194)/3)</f>
        <v>0.52334672286657191</v>
      </c>
      <c r="AG194" s="11">
        <f>-'OddsRatio_working_3-way'!U194/(3*'OddsRatio_working_3-way'!X194^(1/3))*COS(('OddsRatio_working_3-way'!Y194+2*PI())/3)</f>
        <v>-0.35586226133063581</v>
      </c>
      <c r="AH194" s="11">
        <f>-'OddsRatio_working_3-way'!U194/(3*'OddsRatio_working_3-way'!X194^(1/3))*COS(('OddsRatio_working_3-way'!Y194+4*PI())/3)</f>
        <v>-0.16748446153593616</v>
      </c>
      <c r="AI194" s="11">
        <f>'OddsRatio_working_3-way'!U194/(3*'OddsRatio_working_3-way'!X194^(1/3))*SIN(('OddsRatio_working_3-way'!Y194)/3)</f>
        <v>-0.10875997342081926</v>
      </c>
      <c r="AJ194" s="11">
        <f>'OddsRatio_working_3-way'!U194/(3*'OddsRatio_working_3-way'!X194^(1/3))*SIN(('OddsRatio_working_3-way'!Y194+2*PI())/3)</f>
        <v>-0.3988515702793759</v>
      </c>
      <c r="AK194" s="11">
        <f>'OddsRatio_working_3-way'!U194/(3*'OddsRatio_working_3-way'!X194^(1/3))*SIN(('OddsRatio_working_3-way'!Y194+4*PI())/3)</f>
        <v>0.50761154370019523</v>
      </c>
      <c r="AL194" s="11">
        <f>'OddsRatio_working_3-way'!Z194+'OddsRatio_working_3-way'!AF194</f>
        <v>1.0466934457331436</v>
      </c>
      <c r="AM194" s="11">
        <f>'OddsRatio_working_3-way'!AA194+'OddsRatio_working_3-way'!AG194</f>
        <v>-0.71172452266127162</v>
      </c>
      <c r="AN194" s="11">
        <f>'OddsRatio_working_3-way'!AB194+'OddsRatio_working_3-way'!AH194</f>
        <v>-0.33496892307187232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1.0466934457331436</v>
      </c>
      <c r="AS194" s="11">
        <f>IF(('OddsRatio_working_3-way'!X194=0),IF(Q194&gt;0,-Q194^(1/3),(-Q194)^(1/3)),'OddsRatio_working_3-way'!AM194-'OddsRatio_working_3-way'!R194/3)</f>
        <v>-0.71172452266127162</v>
      </c>
      <c r="AT194" s="11">
        <f>IF(('OddsRatio_working_3-way'!X194=0),IF(Q194&gt;0,-Q194^(1/3),(-Q194)^(1/3)),'OddsRatio_working_3-way'!AN194-'OddsRatio_working_3-way'!R194/3)</f>
        <v>-0.33496892307187232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1.65</v>
      </c>
      <c r="B195" s="4">
        <f>IF('True_Odds_Calculator_3-way'!B196="","",'True_Odds_Calculator_3-way'!B196)</f>
        <v>4.6900000000000004</v>
      </c>
      <c r="C195" s="4">
        <f>IF('True_Odds_Calculator_3-way'!C196="","",'True_Odds_Calculator_3-way'!C196)</f>
        <v>4.7699999999999996</v>
      </c>
      <c r="D195" s="9">
        <f t="shared" si="39"/>
        <v>0.59385139326834058</v>
      </c>
      <c r="E195" s="9">
        <f t="shared" si="40"/>
        <v>0.20480983304670466</v>
      </c>
      <c r="F195" s="9">
        <f t="shared" si="41"/>
        <v>0.20133877368495484</v>
      </c>
      <c r="G195" s="9">
        <f t="shared" si="42"/>
        <v>1.0521891797163039</v>
      </c>
      <c r="H195" s="9">
        <f t="shared" si="43"/>
        <v>1.6839229668155971</v>
      </c>
      <c r="I195" s="9">
        <f t="shared" si="44"/>
        <v>4.8825780731531614</v>
      </c>
      <c r="J195" s="9">
        <f t="shared" si="45"/>
        <v>4.9667532075304655</v>
      </c>
      <c r="K195" s="11">
        <f t="shared" si="46"/>
        <v>0.60606060606060608</v>
      </c>
      <c r="L195" s="11">
        <f t="shared" si="47"/>
        <v>0.21321961620469082</v>
      </c>
      <c r="M195" s="11">
        <f t="shared" si="48"/>
        <v>0.20964360587002098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-0.24496605431553331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0.21970790768312592</v>
      </c>
      <c r="Q195" s="11">
        <f>2*'OddsRatio_working_3-way'!K195*'OddsRatio_working_3-way'!L195*'OddsRatio_working_3-way'!M195</f>
        <v>5.4181974767725266E-2</v>
      </c>
      <c r="R195" s="11">
        <f t="shared" si="49"/>
        <v>0</v>
      </c>
      <c r="S195" s="11">
        <f t="shared" si="50"/>
        <v>-0.89689123783708768</v>
      </c>
      <c r="T195" s="11">
        <f t="shared" si="51"/>
        <v>-0.22118156296845567</v>
      </c>
      <c r="U195" s="11">
        <f>'OddsRatio_working_3-way'!S195-'OddsRatio_working_3-way'!R195^2/3</f>
        <v>-0.89689123783708768</v>
      </c>
      <c r="V195" s="11">
        <f>'OddsRatio_working_3-way'!S195*'OddsRatio_working_3-way'!R195/3-2*'OddsRatio_working_3-way'!R195^3/27-'OddsRatio_working_3-way'!T195</f>
        <v>0.22118156296845567</v>
      </c>
      <c r="W195" s="11">
        <f>'OddsRatio_working_3-way'!V195^2+4*'OddsRatio_working_3-way'!U195^3/27</f>
        <v>-5.796342313404533E-2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0.16346613329005971</v>
      </c>
      <c r="Y195" s="11">
        <f>IF('OddsRatio_working_3-way'!W195&gt;=0,IF('OddsRatio_working_3-way'!V195+SQRT('OddsRatio_working_3-way'!W195)&gt;0,0,PI()),ACOS('OddsRatio_working_3-way'!V195/(2*'OddsRatio_working_3-way'!X195)))</f>
        <v>0.82774734390119253</v>
      </c>
      <c r="Z195" s="11">
        <f>'OddsRatio_working_3-way'!X195^(1/3)*COS('OddsRatio_working_3-way'!Y195/3)</f>
        <v>0.52609458985815205</v>
      </c>
      <c r="AA195" s="11">
        <f>'OddsRatio_working_3-way'!X195^(1/3)*COS(('OddsRatio_working_3-way'!Y195+2*PI())/3)</f>
        <v>-0.39204795907759532</v>
      </c>
      <c r="AB195" s="11">
        <f>'OddsRatio_working_3-way'!X195^(1/3)*COS(('OddsRatio_working_3-way'!Y195+4*PI())/3)</f>
        <v>-0.13404663078055656</v>
      </c>
      <c r="AC195" s="11">
        <f>'OddsRatio_working_3-way'!X195^(1/3)*SIN('OddsRatio_working_3-way'!Y195/3)</f>
        <v>0.14895713634357635</v>
      </c>
      <c r="AD195" s="11">
        <f>'OddsRatio_working_3-way'!X195^(1/3)*SIN(('OddsRatio_working_3-way'!Y195+2*PI())/3)</f>
        <v>0.38113271143892657</v>
      </c>
      <c r="AE195" s="11">
        <f>'OddsRatio_working_3-way'!X195^(1/3)*SIN(('OddsRatio_working_3-way'!Y195+4*PI())/3)</f>
        <v>-0.5300898477825029</v>
      </c>
      <c r="AF195" s="11">
        <f>-'OddsRatio_working_3-way'!U195/(3*'OddsRatio_working_3-way'!X195^(1/3))*COS(('OddsRatio_working_3-way'!Y195)/3)</f>
        <v>0.52609458985815183</v>
      </c>
      <c r="AG195" s="11">
        <f>-'OddsRatio_working_3-way'!U195/(3*'OddsRatio_working_3-way'!X195^(1/3))*COS(('OddsRatio_working_3-way'!Y195+2*PI())/3)</f>
        <v>-0.39204795907759521</v>
      </c>
      <c r="AH195" s="11">
        <f>-'OddsRatio_working_3-way'!U195/(3*'OddsRatio_working_3-way'!X195^(1/3))*COS(('OddsRatio_working_3-way'!Y195+4*PI())/3)</f>
        <v>-0.13404663078055651</v>
      </c>
      <c r="AI195" s="11">
        <f>'OddsRatio_working_3-way'!U195/(3*'OddsRatio_working_3-way'!X195^(1/3))*SIN(('OddsRatio_working_3-way'!Y195)/3)</f>
        <v>-0.14895713634357627</v>
      </c>
      <c r="AJ195" s="11">
        <f>'OddsRatio_working_3-way'!U195/(3*'OddsRatio_working_3-way'!X195^(1/3))*SIN(('OddsRatio_working_3-way'!Y195+2*PI())/3)</f>
        <v>-0.38113271143892641</v>
      </c>
      <c r="AK195" s="11">
        <f>'OddsRatio_working_3-way'!U195/(3*'OddsRatio_working_3-way'!X195^(1/3))*SIN(('OddsRatio_working_3-way'!Y195+4*PI())/3)</f>
        <v>0.53008984778250268</v>
      </c>
      <c r="AL195" s="11">
        <f>'OddsRatio_working_3-way'!Z195+'OddsRatio_working_3-way'!AF195</f>
        <v>1.0521891797163039</v>
      </c>
      <c r="AM195" s="11">
        <f>'OddsRatio_working_3-way'!AA195+'OddsRatio_working_3-way'!AG195</f>
        <v>-0.78409591815519053</v>
      </c>
      <c r="AN195" s="11">
        <f>'OddsRatio_working_3-way'!AB195+'OddsRatio_working_3-way'!AH195</f>
        <v>-0.26809326156111307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1.0521891797163039</v>
      </c>
      <c r="AS195" s="11">
        <f>IF(('OddsRatio_working_3-way'!X195=0),IF(Q195&gt;0,-Q195^(1/3),(-Q195)^(1/3)),'OddsRatio_working_3-way'!AM195-'OddsRatio_working_3-way'!R195/3)</f>
        <v>-0.78409591815519053</v>
      </c>
      <c r="AT195" s="11">
        <f>IF(('OddsRatio_working_3-way'!X195=0),IF(Q195&gt;0,-Q195^(1/3),(-Q195)^(1/3)),'OddsRatio_working_3-way'!AN195-'OddsRatio_working_3-way'!R195/3)</f>
        <v>-0.26809326156111307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12.18</v>
      </c>
      <c r="B196" s="4">
        <f>IF('True_Odds_Calculator_3-way'!B197="","",'True_Odds_Calculator_3-way'!B197)</f>
        <v>6.73</v>
      </c>
      <c r="C196" s="4">
        <f>IF('True_Odds_Calculator_3-way'!C197="","",'True_Odds_Calculator_3-way'!C197)</f>
        <v>1.24</v>
      </c>
      <c r="D196" s="9">
        <f t="shared" ref="D196:D259" si="52">(K196/(AR196+K196-(AR196*K196)))</f>
        <v>7.4557396227042452E-2</v>
      </c>
      <c r="E196" s="9">
        <f t="shared" ref="E196:E259" si="53">(L196/(AR196+L196-(AR196*L196)))</f>
        <v>0.13583862487758963</v>
      </c>
      <c r="F196" s="9">
        <f t="shared" ref="F196:F259" si="54">(M196/(AR196+M196-(AR196*M196)))</f>
        <v>0.78960397889536793</v>
      </c>
      <c r="G196" s="9">
        <f t="shared" ref="G196:G259" si="55">AR196</f>
        <v>1.1102402107476381</v>
      </c>
      <c r="H196" s="9">
        <f t="shared" ref="H196:H259" si="56">IF(A196="","",1/D196)</f>
        <v>13.412485556158591</v>
      </c>
      <c r="I196" s="9">
        <f t="shared" ref="I196:I259" si="57">IF(B196="","",1/E196)</f>
        <v>7.3616764075839658</v>
      </c>
      <c r="J196" s="9">
        <f t="shared" ref="J196:J259" si="58">IF(C196="","",1/F196)</f>
        <v>1.2664576505794332</v>
      </c>
      <c r="K196" s="11">
        <f t="shared" ref="K196:K259" si="59">1/A196</f>
        <v>8.2101806239737271E-2</v>
      </c>
      <c r="L196" s="11">
        <f t="shared" ref="L196:L259" si="60">1/B196</f>
        <v>0.14858841010401189</v>
      </c>
      <c r="M196" s="11">
        <f t="shared" ref="M196:M259" si="61">1/C196</f>
        <v>0.80645161290322587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-0.15125983751846728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0.16872525248184517</v>
      </c>
      <c r="Q196" s="11">
        <f>2*'OddsRatio_working_3-way'!K196*'OddsRatio_working_3-way'!L196*'OddsRatio_working_3-way'!M196</f>
        <v>1.9676414283597104E-2</v>
      </c>
      <c r="R196" s="11">
        <f t="shared" ref="R196:R259" si="62">O196/N196</f>
        <v>0</v>
      </c>
      <c r="S196" s="11">
        <f t="shared" ref="S196:S259" si="63">P196/N196</f>
        <v>-1.1154663078442455</v>
      </c>
      <c r="T196" s="11">
        <f t="shared" ref="T196:T259" si="64">Q196/N196</f>
        <v>-0.13008353444247761</v>
      </c>
      <c r="U196" s="11">
        <f>'OddsRatio_working_3-way'!S196-'OddsRatio_working_3-way'!R196^2/3</f>
        <v>-1.1154663078442455</v>
      </c>
      <c r="V196" s="11">
        <f>'OddsRatio_working_3-way'!S196*'OddsRatio_working_3-way'!R196/3-2*'OddsRatio_working_3-way'!R196^3/27-'OddsRatio_working_3-way'!T196</f>
        <v>0.13008353444247761</v>
      </c>
      <c r="W196" s="11">
        <f>'OddsRatio_working_3-way'!V196^2+4*'OddsRatio_working_3-way'!U196^3/27</f>
        <v>-0.18869838949765427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0.22672677137399408</v>
      </c>
      <c r="Y196" s="11">
        <f>IF('OddsRatio_working_3-way'!W196&gt;=0,IF('OddsRatio_working_3-way'!V196+SQRT('OddsRatio_working_3-way'!W196)&gt;0,0,PI()),ACOS('OddsRatio_working_3-way'!V196/(2*'OddsRatio_working_3-way'!X196)))</f>
        <v>1.2798353912181522</v>
      </c>
      <c r="Z196" s="11">
        <f>'OddsRatio_working_3-way'!X196^(1/3)*COS('OddsRatio_working_3-way'!Y196/3)</f>
        <v>0.55512010537381906</v>
      </c>
      <c r="AA196" s="11">
        <f>'OddsRatio_working_3-way'!X196^(1/3)*COS(('OddsRatio_working_3-way'!Y196+2*PI())/3)</f>
        <v>-0.49607281757349753</v>
      </c>
      <c r="AB196" s="11">
        <f>'OddsRatio_working_3-way'!X196^(1/3)*COS(('OddsRatio_working_3-way'!Y196+4*PI())/3)</f>
        <v>-5.9047287800321688E-2</v>
      </c>
      <c r="AC196" s="11">
        <f>'OddsRatio_working_3-way'!X196^(1/3)*SIN('OddsRatio_working_3-way'!Y196/3)</f>
        <v>0.25231680725728212</v>
      </c>
      <c r="AD196" s="11">
        <f>'OddsRatio_working_3-way'!X196^(1/3)*SIN(('OddsRatio_working_3-way'!Y196+2*PI())/3)</f>
        <v>0.35458970977658083</v>
      </c>
      <c r="AE196" s="11">
        <f>'OddsRatio_working_3-way'!X196^(1/3)*SIN(('OddsRatio_working_3-way'!Y196+4*PI())/3)</f>
        <v>-0.60690651703386278</v>
      </c>
      <c r="AF196" s="11">
        <f>-'OddsRatio_working_3-way'!U196/(3*'OddsRatio_working_3-way'!X196^(1/3))*COS(('OddsRatio_working_3-way'!Y196)/3)</f>
        <v>0.55512010537381917</v>
      </c>
      <c r="AG196" s="11">
        <f>-'OddsRatio_working_3-way'!U196/(3*'OddsRatio_working_3-way'!X196^(1/3))*COS(('OddsRatio_working_3-way'!Y196+2*PI())/3)</f>
        <v>-0.49607281757349764</v>
      </c>
      <c r="AH196" s="11">
        <f>-'OddsRatio_working_3-way'!U196/(3*'OddsRatio_working_3-way'!X196^(1/3))*COS(('OddsRatio_working_3-way'!Y196+4*PI())/3)</f>
        <v>-5.9047287800321702E-2</v>
      </c>
      <c r="AI196" s="11">
        <f>'OddsRatio_working_3-way'!U196/(3*'OddsRatio_working_3-way'!X196^(1/3))*SIN(('OddsRatio_working_3-way'!Y196)/3)</f>
        <v>-0.25231680725728212</v>
      </c>
      <c r="AJ196" s="11">
        <f>'OddsRatio_working_3-way'!U196/(3*'OddsRatio_working_3-way'!X196^(1/3))*SIN(('OddsRatio_working_3-way'!Y196+2*PI())/3)</f>
        <v>-0.35458970977658089</v>
      </c>
      <c r="AK196" s="11">
        <f>'OddsRatio_working_3-way'!U196/(3*'OddsRatio_working_3-way'!X196^(1/3))*SIN(('OddsRatio_working_3-way'!Y196+4*PI())/3)</f>
        <v>0.60690651703386289</v>
      </c>
      <c r="AL196" s="11">
        <f>'OddsRatio_working_3-way'!Z196+'OddsRatio_working_3-way'!AF196</f>
        <v>1.1102402107476381</v>
      </c>
      <c r="AM196" s="11">
        <f>'OddsRatio_working_3-way'!AA196+'OddsRatio_working_3-way'!AG196</f>
        <v>-0.99214563514699516</v>
      </c>
      <c r="AN196" s="11">
        <f>'OddsRatio_working_3-way'!AB196+'OddsRatio_working_3-way'!AH196</f>
        <v>-0.11809457560064339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1.1102402107476381</v>
      </c>
      <c r="AS196" s="11">
        <f>IF(('OddsRatio_working_3-way'!X196=0),IF(Q196&gt;0,-Q196^(1/3),(-Q196)^(1/3)),'OddsRatio_working_3-way'!AM196-'OddsRatio_working_3-way'!R196/3)</f>
        <v>-0.99214563514699516</v>
      </c>
      <c r="AT196" s="11">
        <f>IF(('OddsRatio_working_3-way'!X196=0),IF(Q196&gt;0,-Q196^(1/3),(-Q196)^(1/3)),'OddsRatio_working_3-way'!AN196-'OddsRatio_working_3-way'!R196/3)</f>
        <v>-0.11809457560064339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3.2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2.23</v>
      </c>
      <c r="D197" s="9">
        <f t="shared" si="52"/>
        <v>0.30281470783600956</v>
      </c>
      <c r="E197" s="9">
        <f t="shared" si="53"/>
        <v>0.25997381724505098</v>
      </c>
      <c r="F197" s="9">
        <f t="shared" si="54"/>
        <v>0.43721147491893941</v>
      </c>
      <c r="G197" s="9">
        <f t="shared" si="55"/>
        <v>1.0465225014787136</v>
      </c>
      <c r="H197" s="9">
        <f t="shared" si="56"/>
        <v>3.3023495032531702</v>
      </c>
      <c r="I197" s="9">
        <f t="shared" si="57"/>
        <v>3.8465412040221008</v>
      </c>
      <c r="J197" s="9">
        <f t="shared" si="58"/>
        <v>2.2872226768188177</v>
      </c>
      <c r="K197" s="11">
        <f t="shared" si="59"/>
        <v>0.3125</v>
      </c>
      <c r="L197" s="11">
        <f t="shared" si="60"/>
        <v>0.26881720430107525</v>
      </c>
      <c r="M197" s="11">
        <f t="shared" si="61"/>
        <v>0.44843049327354262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-0.27726746709098804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0.23167401996238968</v>
      </c>
      <c r="Q197" s="11">
        <f>2*'OddsRatio_working_3-way'!K197*'OddsRatio_working_3-way'!L197*'OddsRatio_working_3-way'!M197</f>
        <v>7.5341144703216165E-2</v>
      </c>
      <c r="R197" s="11">
        <f t="shared" si="62"/>
        <v>0</v>
      </c>
      <c r="S197" s="11">
        <f t="shared" si="63"/>
        <v>-0.835561497326203</v>
      </c>
      <c r="T197" s="11">
        <f t="shared" si="64"/>
        <v>-0.27172731620364327</v>
      </c>
      <c r="U197" s="11">
        <f>'OddsRatio_working_3-way'!S197-'OddsRatio_working_3-way'!R197^2/3</f>
        <v>-0.835561497326203</v>
      </c>
      <c r="V197" s="11">
        <f>'OddsRatio_working_3-way'!S197*'OddsRatio_working_3-way'!R197/3-2*'OddsRatio_working_3-way'!R197^3/27-'OddsRatio_working_3-way'!T197</f>
        <v>0.27172731620364327</v>
      </c>
      <c r="W197" s="11">
        <f>'OddsRatio_working_3-way'!V197^2+4*'OddsRatio_working_3-way'!U197^3/27</f>
        <v>-1.2587693017110255E-2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0.14698930861489978</v>
      </c>
      <c r="Y197" s="11">
        <f>IF('OddsRatio_working_3-way'!W197&gt;=0,IF('OddsRatio_working_3-way'!V197+SQRT('OddsRatio_working_3-way'!W197)&gt;0,0,PI()),ACOS('OddsRatio_working_3-way'!V197/(2*'OddsRatio_working_3-way'!X197)))</f>
        <v>0.39157321438231474</v>
      </c>
      <c r="Z197" s="11">
        <f>'OddsRatio_working_3-way'!X197^(1/3)*COS('OddsRatio_working_3-way'!Y197/3)</f>
        <v>0.52326125073935681</v>
      </c>
      <c r="AA197" s="11">
        <f>'OddsRatio_working_3-way'!X197^(1/3)*COS(('OddsRatio_working_3-way'!Y197+2*PI())/3)</f>
        <v>-0.32111694259947343</v>
      </c>
      <c r="AB197" s="11">
        <f>'OddsRatio_working_3-way'!X197^(1/3)*COS(('OddsRatio_working_3-way'!Y197+4*PI())/3)</f>
        <v>-0.20214430813988346</v>
      </c>
      <c r="AC197" s="11">
        <f>'OddsRatio_working_3-way'!X197^(1/3)*SIN('OddsRatio_working_3-way'!Y197/3)</f>
        <v>6.8688882531443229E-2</v>
      </c>
      <c r="AD197" s="11">
        <f>'OddsRatio_working_3-way'!X197^(1/3)*SIN(('OddsRatio_working_3-way'!Y197+2*PI())/3)</f>
        <v>0.4188130946905802</v>
      </c>
      <c r="AE197" s="11">
        <f>'OddsRatio_working_3-way'!X197^(1/3)*SIN(('OddsRatio_working_3-way'!Y197+4*PI())/3)</f>
        <v>-0.48750197722202343</v>
      </c>
      <c r="AF197" s="11">
        <f>-'OddsRatio_working_3-way'!U197/(3*'OddsRatio_working_3-way'!X197^(1/3))*COS(('OddsRatio_working_3-way'!Y197)/3)</f>
        <v>0.5232612507393567</v>
      </c>
      <c r="AG197" s="11">
        <f>-'OddsRatio_working_3-way'!U197/(3*'OddsRatio_working_3-way'!X197^(1/3))*COS(('OddsRatio_working_3-way'!Y197+2*PI())/3)</f>
        <v>-0.32111694259947338</v>
      </c>
      <c r="AH197" s="11">
        <f>-'OddsRatio_working_3-way'!U197/(3*'OddsRatio_working_3-way'!X197^(1/3))*COS(('OddsRatio_working_3-way'!Y197+4*PI())/3)</f>
        <v>-0.20214430813988341</v>
      </c>
      <c r="AI197" s="11">
        <f>'OddsRatio_working_3-way'!U197/(3*'OddsRatio_working_3-way'!X197^(1/3))*SIN(('OddsRatio_working_3-way'!Y197)/3)</f>
        <v>-6.8688882531443216E-2</v>
      </c>
      <c r="AJ197" s="11">
        <f>'OddsRatio_working_3-way'!U197/(3*'OddsRatio_working_3-way'!X197^(1/3))*SIN(('OddsRatio_working_3-way'!Y197+2*PI())/3)</f>
        <v>-0.41881309469058009</v>
      </c>
      <c r="AK197" s="11">
        <f>'OddsRatio_working_3-way'!U197/(3*'OddsRatio_working_3-way'!X197^(1/3))*SIN(('OddsRatio_working_3-way'!Y197+4*PI())/3)</f>
        <v>0.48750197722202332</v>
      </c>
      <c r="AL197" s="11">
        <f>'OddsRatio_working_3-way'!Z197+'OddsRatio_working_3-way'!AF197</f>
        <v>1.0465225014787136</v>
      </c>
      <c r="AM197" s="11">
        <f>'OddsRatio_working_3-way'!AA197+'OddsRatio_working_3-way'!AG197</f>
        <v>-0.64223388519894686</v>
      </c>
      <c r="AN197" s="11">
        <f>'OddsRatio_working_3-way'!AB197+'OddsRatio_working_3-way'!AH197</f>
        <v>-0.40428861627976687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1.0465225014787136</v>
      </c>
      <c r="AS197" s="11">
        <f>IF(('OddsRatio_working_3-way'!X197=0),IF(Q197&gt;0,-Q197^(1/3),(-Q197)^(1/3)),'OddsRatio_working_3-way'!AM197-'OddsRatio_working_3-way'!R197/3)</f>
        <v>-0.64223388519894686</v>
      </c>
      <c r="AT197" s="11">
        <f>IF(('OddsRatio_working_3-way'!X197=0),IF(Q197&gt;0,-Q197^(1/3),(-Q197)^(1/3)),'OddsRatio_working_3-way'!AN197-'OddsRatio_working_3-way'!R197/3)</f>
        <v>-0.40428861627976687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2.02</v>
      </c>
      <c r="B198" s="4">
        <f>IF('True_Odds_Calculator_3-way'!B199="","",'True_Odds_Calculator_3-way'!B199)</f>
        <v>3.61</v>
      </c>
      <c r="C198" s="4">
        <f>IF('True_Odds_Calculator_3-way'!C199="","",'True_Odds_Calculator_3-way'!C199)</f>
        <v>3.78</v>
      </c>
      <c r="D198" s="9">
        <f t="shared" si="52"/>
        <v>0.48074670256298668</v>
      </c>
      <c r="E198" s="9">
        <f t="shared" si="53"/>
        <v>0.26569042638768386</v>
      </c>
      <c r="F198" s="9">
        <f t="shared" si="54"/>
        <v>0.2535628710493294</v>
      </c>
      <c r="G198" s="9">
        <f t="shared" si="55"/>
        <v>1.0589190888223892</v>
      </c>
      <c r="H198" s="9">
        <f t="shared" si="56"/>
        <v>2.0800974705988371</v>
      </c>
      <c r="I198" s="9">
        <f t="shared" si="57"/>
        <v>3.7637788218264352</v>
      </c>
      <c r="J198" s="9">
        <f t="shared" si="58"/>
        <v>3.9437950669262416</v>
      </c>
      <c r="K198" s="11">
        <f t="shared" si="59"/>
        <v>0.49504950495049505</v>
      </c>
      <c r="L198" s="11">
        <f t="shared" si="60"/>
        <v>0.2770083102493075</v>
      </c>
      <c r="M198" s="11">
        <f t="shared" si="61"/>
        <v>0.26455026455026459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-0.26849432074192769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0.23254534924538495</v>
      </c>
      <c r="Q198" s="11">
        <f>2*'OddsRatio_working_3-way'!K198*'OddsRatio_working_3-way'!L198*'OddsRatio_working_3-way'!M198</f>
        <v>7.2557051246609966E-2</v>
      </c>
      <c r="R198" s="11">
        <f t="shared" si="62"/>
        <v>0</v>
      </c>
      <c r="S198" s="11">
        <f t="shared" si="63"/>
        <v>-0.86610900596628893</v>
      </c>
      <c r="T198" s="11">
        <f t="shared" si="64"/>
        <v>-0.27023681933425553</v>
      </c>
      <c r="U198" s="11">
        <f>'OddsRatio_working_3-way'!S198-'OddsRatio_working_3-way'!R198^2/3</f>
        <v>-0.86610900596628893</v>
      </c>
      <c r="V198" s="11">
        <f>'OddsRatio_working_3-way'!S198*'OddsRatio_working_3-way'!R198/3-2*'OddsRatio_working_3-way'!R198^3/27-'OddsRatio_working_3-way'!T198</f>
        <v>0.27023681933425553</v>
      </c>
      <c r="W198" s="11">
        <f>'OddsRatio_working_3-way'!V198^2+4*'OddsRatio_working_3-way'!U198^3/27</f>
        <v>-2.3224976425271576E-2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0.15512326949007896</v>
      </c>
      <c r="Y198" s="11">
        <f>IF('OddsRatio_working_3-way'!W198&gt;=0,IF('OddsRatio_working_3-way'!V198+SQRT('OddsRatio_working_3-way'!W198)&gt;0,0,PI()),ACOS('OddsRatio_working_3-way'!V198/(2*'OddsRatio_working_3-way'!X198)))</f>
        <v>0.51348289147244874</v>
      </c>
      <c r="Z198" s="11">
        <f>'OddsRatio_working_3-way'!X198^(1/3)*COS('OddsRatio_working_3-way'!Y198/3)</f>
        <v>0.52945954441119458</v>
      </c>
      <c r="AA198" s="11">
        <f>'OddsRatio_working_3-way'!X198^(1/3)*COS(('OddsRatio_working_3-way'!Y198+2*PI())/3)</f>
        <v>-0.3439869145682255</v>
      </c>
      <c r="AB198" s="11">
        <f>'OddsRatio_working_3-way'!X198^(1/3)*COS(('OddsRatio_working_3-way'!Y198+4*PI())/3)</f>
        <v>-0.18547262984296925</v>
      </c>
      <c r="AC198" s="11">
        <f>'OddsRatio_working_3-way'!X198^(1/3)*SIN('OddsRatio_working_3-way'!Y198/3)</f>
        <v>9.1518264956527706E-2</v>
      </c>
      <c r="AD198" s="11">
        <f>'OddsRatio_working_3-way'!X198^(1/3)*SIN(('OddsRatio_working_3-way'!Y198+2*PI())/3)</f>
        <v>0.41276628325796588</v>
      </c>
      <c r="AE198" s="11">
        <f>'OddsRatio_working_3-way'!X198^(1/3)*SIN(('OddsRatio_working_3-way'!Y198+4*PI())/3)</f>
        <v>-0.50428454821449353</v>
      </c>
      <c r="AF198" s="11">
        <f>-'OddsRatio_working_3-way'!U198/(3*'OddsRatio_working_3-way'!X198^(1/3))*COS(('OddsRatio_working_3-way'!Y198)/3)</f>
        <v>0.52945954441119458</v>
      </c>
      <c r="AG198" s="11">
        <f>-'OddsRatio_working_3-way'!U198/(3*'OddsRatio_working_3-way'!X198^(1/3))*COS(('OddsRatio_working_3-way'!Y198+2*PI())/3)</f>
        <v>-0.3439869145682255</v>
      </c>
      <c r="AH198" s="11">
        <f>-'OddsRatio_working_3-way'!U198/(3*'OddsRatio_working_3-way'!X198^(1/3))*COS(('OddsRatio_working_3-way'!Y198+4*PI())/3)</f>
        <v>-0.18547262984296925</v>
      </c>
      <c r="AI198" s="11">
        <f>'OddsRatio_working_3-way'!U198/(3*'OddsRatio_working_3-way'!X198^(1/3))*SIN(('OddsRatio_working_3-way'!Y198)/3)</f>
        <v>-9.1518264956527706E-2</v>
      </c>
      <c r="AJ198" s="11">
        <f>'OddsRatio_working_3-way'!U198/(3*'OddsRatio_working_3-way'!X198^(1/3))*SIN(('OddsRatio_working_3-way'!Y198+2*PI())/3)</f>
        <v>-0.41276628325796588</v>
      </c>
      <c r="AK198" s="11">
        <f>'OddsRatio_working_3-way'!U198/(3*'OddsRatio_working_3-way'!X198^(1/3))*SIN(('OddsRatio_working_3-way'!Y198+4*PI())/3)</f>
        <v>0.50428454821449353</v>
      </c>
      <c r="AL198" s="11">
        <f>'OddsRatio_working_3-way'!Z198+'OddsRatio_working_3-way'!AF198</f>
        <v>1.0589190888223892</v>
      </c>
      <c r="AM198" s="11">
        <f>'OddsRatio_working_3-way'!AA198+'OddsRatio_working_3-way'!AG198</f>
        <v>-0.687973829136451</v>
      </c>
      <c r="AN198" s="11">
        <f>'OddsRatio_working_3-way'!AB198+'OddsRatio_working_3-way'!AH198</f>
        <v>-0.3709452596859385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1.0589190888223892</v>
      </c>
      <c r="AS198" s="11">
        <f>IF(('OddsRatio_working_3-way'!X198=0),IF(Q198&gt;0,-Q198^(1/3),(-Q198)^(1/3)),'OddsRatio_working_3-way'!AM198-'OddsRatio_working_3-way'!R198/3)</f>
        <v>-0.687973829136451</v>
      </c>
      <c r="AT198" s="11">
        <f>IF(('OddsRatio_working_3-way'!X198=0),IF(Q198&gt;0,-Q198^(1/3),(-Q198)^(1/3)),'OddsRatio_working_3-way'!AN198-'OddsRatio_working_3-way'!R198/3)</f>
        <v>-0.3709452596859385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3.01</v>
      </c>
      <c r="B199" s="4">
        <f>IF('True_Odds_Calculator_3-way'!B200="","",'True_Odds_Calculator_3-way'!B200)</f>
        <v>3.57</v>
      </c>
      <c r="C199" s="4">
        <f>IF('True_Odds_Calculator_3-way'!C200="","",'True_Odds_Calculator_3-way'!C200)</f>
        <v>2.4</v>
      </c>
      <c r="D199" s="9">
        <f t="shared" si="52"/>
        <v>0.32257859221153573</v>
      </c>
      <c r="E199" s="9">
        <f t="shared" si="53"/>
        <v>0.27136306749744904</v>
      </c>
      <c r="F199" s="9">
        <f t="shared" si="54"/>
        <v>0.40605834029101529</v>
      </c>
      <c r="G199" s="9">
        <f t="shared" si="55"/>
        <v>1.0447859348122888</v>
      </c>
      <c r="H199" s="9">
        <f t="shared" si="56"/>
        <v>3.1000197289726996</v>
      </c>
      <c r="I199" s="9">
        <f t="shared" si="57"/>
        <v>3.685099852467582</v>
      </c>
      <c r="J199" s="9">
        <f t="shared" si="58"/>
        <v>2.4627003087372041</v>
      </c>
      <c r="K199" s="11">
        <f t="shared" si="59"/>
        <v>0.33222591362126247</v>
      </c>
      <c r="L199" s="11">
        <f t="shared" si="60"/>
        <v>0.28011204481792717</v>
      </c>
      <c r="M199" s="11">
        <f t="shared" si="61"/>
        <v>0.41666666666666669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-0.28042147091394687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0.23187569601484004</v>
      </c>
      <c r="Q199" s="11">
        <f>2*'OddsRatio_working_3-way'!K199*'OddsRatio_working_3-way'!L199*'OddsRatio_working_3-way'!M199</f>
        <v>7.755040000496323E-2</v>
      </c>
      <c r="R199" s="11">
        <f t="shared" si="62"/>
        <v>0</v>
      </c>
      <c r="S199" s="11">
        <f t="shared" si="63"/>
        <v>-0.82688281770690764</v>
      </c>
      <c r="T199" s="11">
        <f t="shared" si="64"/>
        <v>-0.27654943736016979</v>
      </c>
      <c r="U199" s="11">
        <f>'OddsRatio_working_3-way'!S199-'OddsRatio_working_3-way'!R199^2/3</f>
        <v>-0.82688281770690764</v>
      </c>
      <c r="V199" s="11">
        <f>'OddsRatio_working_3-way'!S199*'OddsRatio_working_3-way'!R199/3-2*'OddsRatio_working_3-way'!R199^3/27-'OddsRatio_working_3-way'!T199</f>
        <v>0.27654943736016979</v>
      </c>
      <c r="W199" s="11">
        <f>'OddsRatio_working_3-way'!V199^2+4*'OddsRatio_working_3-way'!U199^3/27</f>
        <v>-7.2787618751981448E-3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0.14470517715291376</v>
      </c>
      <c r="Y199" s="11">
        <f>IF('OddsRatio_working_3-way'!W199&gt;=0,IF('OddsRatio_working_3-way'!V199+SQRT('OddsRatio_working_3-way'!W199)&gt;0,0,PI()),ACOS('OddsRatio_working_3-way'!V199/(2*'OddsRatio_working_3-way'!X199)))</f>
        <v>0.29923712604991337</v>
      </c>
      <c r="Z199" s="11">
        <f>'OddsRatio_working_3-way'!X199^(1/3)*COS('OddsRatio_working_3-way'!Y199/3)</f>
        <v>0.52239296740614438</v>
      </c>
      <c r="AA199" s="11">
        <f>'OddsRatio_working_3-way'!X199^(1/3)*COS(('OddsRatio_working_3-way'!Y199+2*PI())/3)</f>
        <v>-0.30647225128551192</v>
      </c>
      <c r="AB199" s="11">
        <f>'OddsRatio_working_3-way'!X199^(1/3)*COS(('OddsRatio_working_3-way'!Y199+4*PI())/3)</f>
        <v>-0.2159207161206326</v>
      </c>
      <c r="AC199" s="11">
        <f>'OddsRatio_working_3-way'!X199^(1/3)*SIN('OddsRatio_working_3-way'!Y199/3)</f>
        <v>5.2279953202977125E-2</v>
      </c>
      <c r="AD199" s="11">
        <f>'OddsRatio_working_3-way'!X199^(1/3)*SIN(('OddsRatio_working_3-way'!Y199+2*PI())/3)</f>
        <v>0.42626560393056878</v>
      </c>
      <c r="AE199" s="11">
        <f>'OddsRatio_working_3-way'!X199^(1/3)*SIN(('OddsRatio_working_3-way'!Y199+4*PI())/3)</f>
        <v>-0.47854555713354574</v>
      </c>
      <c r="AF199" s="11">
        <f>-'OddsRatio_working_3-way'!U199/(3*'OddsRatio_working_3-way'!X199^(1/3))*COS(('OddsRatio_working_3-way'!Y199)/3)</f>
        <v>0.52239296740614438</v>
      </c>
      <c r="AG199" s="11">
        <f>-'OddsRatio_working_3-way'!U199/(3*'OddsRatio_working_3-way'!X199^(1/3))*COS(('OddsRatio_working_3-way'!Y199+2*PI())/3)</f>
        <v>-0.30647225128551192</v>
      </c>
      <c r="AH199" s="11">
        <f>-'OddsRatio_working_3-way'!U199/(3*'OddsRatio_working_3-way'!X199^(1/3))*COS(('OddsRatio_working_3-way'!Y199+4*PI())/3)</f>
        <v>-0.2159207161206326</v>
      </c>
      <c r="AI199" s="11">
        <f>'OddsRatio_working_3-way'!U199/(3*'OddsRatio_working_3-way'!X199^(1/3))*SIN(('OddsRatio_working_3-way'!Y199)/3)</f>
        <v>-5.2279953202977125E-2</v>
      </c>
      <c r="AJ199" s="11">
        <f>'OddsRatio_working_3-way'!U199/(3*'OddsRatio_working_3-way'!X199^(1/3))*SIN(('OddsRatio_working_3-way'!Y199+2*PI())/3)</f>
        <v>-0.42626560393056878</v>
      </c>
      <c r="AK199" s="11">
        <f>'OddsRatio_working_3-way'!U199/(3*'OddsRatio_working_3-way'!X199^(1/3))*SIN(('OddsRatio_working_3-way'!Y199+4*PI())/3)</f>
        <v>0.47854555713354574</v>
      </c>
      <c r="AL199" s="11">
        <f>'OddsRatio_working_3-way'!Z199+'OddsRatio_working_3-way'!AF199</f>
        <v>1.0447859348122888</v>
      </c>
      <c r="AM199" s="11">
        <f>'OddsRatio_working_3-way'!AA199+'OddsRatio_working_3-way'!AG199</f>
        <v>-0.61294450257102384</v>
      </c>
      <c r="AN199" s="11">
        <f>'OddsRatio_working_3-way'!AB199+'OddsRatio_working_3-way'!AH199</f>
        <v>-0.4318414322412652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1.0447859348122888</v>
      </c>
      <c r="AS199" s="11">
        <f>IF(('OddsRatio_working_3-way'!X199=0),IF(Q199&gt;0,-Q199^(1/3),(-Q199)^(1/3)),'OddsRatio_working_3-way'!AM199-'OddsRatio_working_3-way'!R199/3)</f>
        <v>-0.61294450257102384</v>
      </c>
      <c r="AT199" s="11">
        <f>IF(('OddsRatio_working_3-way'!X199=0),IF(Q199&gt;0,-Q199^(1/3),(-Q199)^(1/3)),'OddsRatio_working_3-way'!AN199-'OddsRatio_working_3-way'!R199/3)</f>
        <v>-0.4318414322412652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3.83</v>
      </c>
      <c r="B200" s="4">
        <f>IF('True_Odds_Calculator_3-way'!B201="","",'True_Odds_Calculator_3-way'!B201)</f>
        <v>3.58</v>
      </c>
      <c r="C200" s="4">
        <f>IF('True_Odds_Calculator_3-way'!C201="","",'True_Odds_Calculator_3-way'!C201)</f>
        <v>1.96</v>
      </c>
      <c r="D200" s="9">
        <f t="shared" si="52"/>
        <v>0.24605436688105933</v>
      </c>
      <c r="E200" s="9">
        <f t="shared" si="53"/>
        <v>0.26361168856220651</v>
      </c>
      <c r="F200" s="9">
        <f t="shared" si="54"/>
        <v>0.49033394455673407</v>
      </c>
      <c r="G200" s="9">
        <f t="shared" si="55"/>
        <v>1.0827358517197405</v>
      </c>
      <c r="H200" s="9">
        <f t="shared" si="56"/>
        <v>4.0641424603668659</v>
      </c>
      <c r="I200" s="9">
        <f t="shared" si="57"/>
        <v>3.7934584974369305</v>
      </c>
      <c r="J200" s="9">
        <f t="shared" si="58"/>
        <v>2.0394264176509505</v>
      </c>
      <c r="K200" s="11">
        <f t="shared" si="59"/>
        <v>0.2610966057441253</v>
      </c>
      <c r="L200" s="11">
        <f t="shared" si="60"/>
        <v>0.27932960893854747</v>
      </c>
      <c r="M200" s="11">
        <f t="shared" si="61"/>
        <v>0.51020408163265307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-0.26081916641388525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0.23702904152748805</v>
      </c>
      <c r="Q200" s="11">
        <f>2*'OddsRatio_working_3-way'!K200*'OddsRatio_working_3-way'!L200*'OddsRatio_working_3-way'!M200</f>
        <v>7.4420421201723083E-2</v>
      </c>
      <c r="R200" s="11">
        <f t="shared" si="62"/>
        <v>0</v>
      </c>
      <c r="S200" s="11">
        <f t="shared" si="63"/>
        <v>-0.90878689931611301</v>
      </c>
      <c r="T200" s="11">
        <f t="shared" si="64"/>
        <v>-0.28533340637868537</v>
      </c>
      <c r="U200" s="11">
        <f>'OddsRatio_working_3-way'!S200-'OddsRatio_working_3-way'!R200^2/3</f>
        <v>-0.90878689931611301</v>
      </c>
      <c r="V200" s="11">
        <f>'OddsRatio_working_3-way'!S200*'OddsRatio_working_3-way'!R200/3-2*'OddsRatio_working_3-way'!R200^3/27-'OddsRatio_working_3-way'!T200</f>
        <v>0.28533340637868537</v>
      </c>
      <c r="W200" s="11">
        <f>'OddsRatio_working_3-way'!V200^2+4*'OddsRatio_working_3-way'!U200^3/27</f>
        <v>-2.977911530656259E-2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0.16672902274516171</v>
      </c>
      <c r="Y200" s="11">
        <f>IF('OddsRatio_working_3-way'!W200&gt;=0,IF('OddsRatio_working_3-way'!V200+SQRT('OddsRatio_working_3-way'!W200)&gt;0,0,PI()),ACOS('OddsRatio_working_3-way'!V200/(2*'OddsRatio_working_3-way'!X200)))</f>
        <v>0.54393276423484571</v>
      </c>
      <c r="Z200" s="11">
        <f>'OddsRatio_working_3-way'!X200^(1/3)*COS('OddsRatio_working_3-way'!Y200/3)</f>
        <v>0.54136792585987026</v>
      </c>
      <c r="AA200" s="11">
        <f>'OddsRatio_working_3-way'!X200^(1/3)*COS(('OddsRatio_working_3-way'!Y200+2*PI())/3)</f>
        <v>-0.35663337518310201</v>
      </c>
      <c r="AB200" s="11">
        <f>'OddsRatio_working_3-way'!X200^(1/3)*COS(('OddsRatio_working_3-way'!Y200+4*PI())/3)</f>
        <v>-0.18473455067676839</v>
      </c>
      <c r="AC200" s="11">
        <f>'OddsRatio_working_3-way'!X200^(1/3)*SIN('OddsRatio_working_3-way'!Y200/3)</f>
        <v>9.9245832602112075E-2</v>
      </c>
      <c r="AD200" s="11">
        <f>'OddsRatio_working_3-way'!X200^(1/3)*SIN(('OddsRatio_working_3-way'!Y200+2*PI())/3)</f>
        <v>0.41921546028768214</v>
      </c>
      <c r="AE200" s="11">
        <f>'OddsRatio_working_3-way'!X200^(1/3)*SIN(('OddsRatio_working_3-way'!Y200+4*PI())/3)</f>
        <v>-0.51846129288979415</v>
      </c>
      <c r="AF200" s="11">
        <f>-'OddsRatio_working_3-way'!U200/(3*'OddsRatio_working_3-way'!X200^(1/3))*COS(('OddsRatio_working_3-way'!Y200)/3)</f>
        <v>0.54136792585987015</v>
      </c>
      <c r="AG200" s="11">
        <f>-'OddsRatio_working_3-way'!U200/(3*'OddsRatio_working_3-way'!X200^(1/3))*COS(('OddsRatio_working_3-way'!Y200+2*PI())/3)</f>
        <v>-0.3566333751831019</v>
      </c>
      <c r="AH200" s="11">
        <f>-'OddsRatio_working_3-way'!U200/(3*'OddsRatio_working_3-way'!X200^(1/3))*COS(('OddsRatio_working_3-way'!Y200+4*PI())/3)</f>
        <v>-0.18473455067676833</v>
      </c>
      <c r="AI200" s="11">
        <f>'OddsRatio_working_3-way'!U200/(3*'OddsRatio_working_3-way'!X200^(1/3))*SIN(('OddsRatio_working_3-way'!Y200)/3)</f>
        <v>-9.9245832602112061E-2</v>
      </c>
      <c r="AJ200" s="11">
        <f>'OddsRatio_working_3-way'!U200/(3*'OddsRatio_working_3-way'!X200^(1/3))*SIN(('OddsRatio_working_3-way'!Y200+2*PI())/3)</f>
        <v>-0.41921546028768208</v>
      </c>
      <c r="AK200" s="11">
        <f>'OddsRatio_working_3-way'!U200/(3*'OddsRatio_working_3-way'!X200^(1/3))*SIN(('OddsRatio_working_3-way'!Y200+4*PI())/3)</f>
        <v>0.51846129288979403</v>
      </c>
      <c r="AL200" s="11">
        <f>'OddsRatio_working_3-way'!Z200+'OddsRatio_working_3-way'!AF200</f>
        <v>1.0827358517197405</v>
      </c>
      <c r="AM200" s="11">
        <f>'OddsRatio_working_3-way'!AA200+'OddsRatio_working_3-way'!AG200</f>
        <v>-0.71326675036620391</v>
      </c>
      <c r="AN200" s="11">
        <f>'OddsRatio_working_3-way'!AB200+'OddsRatio_working_3-way'!AH200</f>
        <v>-0.36946910135353672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1.0827358517197405</v>
      </c>
      <c r="AS200" s="11">
        <f>IF(('OddsRatio_working_3-way'!X200=0),IF(Q200&gt;0,-Q200^(1/3),(-Q200)^(1/3)),'OddsRatio_working_3-way'!AM200-'OddsRatio_working_3-way'!R200/3)</f>
        <v>-0.71326675036620391</v>
      </c>
      <c r="AT200" s="11">
        <f>IF(('OddsRatio_working_3-way'!X200=0),IF(Q200&gt;0,-Q200^(1/3),(-Q200)^(1/3)),'OddsRatio_working_3-way'!AN200-'OddsRatio_working_3-way'!R200/3)</f>
        <v>-0.36946910135353672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2.4900000000000002</v>
      </c>
      <c r="B201" s="4">
        <f>IF('True_Odds_Calculator_3-way'!B202="","",'True_Odds_Calculator_3-way'!B202)</f>
        <v>3.31</v>
      </c>
      <c r="C201" s="4">
        <f>IF('True_Odds_Calculator_3-way'!C202="","",'True_Odds_Calculator_3-way'!C202)</f>
        <v>2.77</v>
      </c>
      <c r="D201" s="9">
        <f t="shared" si="52"/>
        <v>0.37869482973315549</v>
      </c>
      <c r="E201" s="9">
        <f t="shared" si="53"/>
        <v>0.28220239797616276</v>
      </c>
      <c r="F201" s="9">
        <f t="shared" si="54"/>
        <v>0.33910277229068175</v>
      </c>
      <c r="G201" s="9">
        <f t="shared" si="55"/>
        <v>1.1011064926431247</v>
      </c>
      <c r="H201" s="9">
        <f t="shared" si="56"/>
        <v>2.6406486740382555</v>
      </c>
      <c r="I201" s="9">
        <f t="shared" si="57"/>
        <v>3.5435559980056182</v>
      </c>
      <c r="J201" s="9">
        <f t="shared" si="58"/>
        <v>2.9489584919783303</v>
      </c>
      <c r="K201" s="11">
        <f t="shared" si="59"/>
        <v>0.40160642570281119</v>
      </c>
      <c r="L201" s="11">
        <f t="shared" si="60"/>
        <v>0.30211480362537763</v>
      </c>
      <c r="M201" s="11">
        <f t="shared" si="61"/>
        <v>0.36101083032490977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-0.26684827807965317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0.24397654969239463</v>
      </c>
      <c r="Q201" s="11">
        <f>2*'OddsRatio_working_3-way'!K201*'OddsRatio_working_3-way'!L201*'OddsRatio_working_3-way'!M201</f>
        <v>8.7603788040357122E-2</v>
      </c>
      <c r="R201" s="11">
        <f t="shared" si="62"/>
        <v>0</v>
      </c>
      <c r="S201" s="11">
        <f t="shared" si="63"/>
        <v>-0.91428939114071628</v>
      </c>
      <c r="T201" s="11">
        <f t="shared" si="64"/>
        <v>-0.32829062518517632</v>
      </c>
      <c r="U201" s="11">
        <f>'OddsRatio_working_3-way'!S201-'OddsRatio_working_3-way'!R201^2/3</f>
        <v>-0.91428939114071628</v>
      </c>
      <c r="V201" s="11">
        <f>'OddsRatio_working_3-way'!S201*'OddsRatio_working_3-way'!R201/3-2*'OddsRatio_working_3-way'!R201^3/27-'OddsRatio_working_3-way'!T201</f>
        <v>0.32829062518517632</v>
      </c>
      <c r="W201" s="11">
        <f>'OddsRatio_working_3-way'!V201^2+4*'OddsRatio_working_3-way'!U201^3/27</f>
        <v>-5.451553158239586E-3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0.16824557033003387</v>
      </c>
      <c r="Y201" s="11">
        <f>IF('OddsRatio_working_3-way'!W201&gt;=0,IF('OddsRatio_working_3-way'!V201+SQRT('OddsRatio_working_3-way'!W201)&gt;0,0,PI()),ACOS('OddsRatio_working_3-way'!V201/(2*'OddsRatio_working_3-way'!X201)))</f>
        <v>0.22122526723896896</v>
      </c>
      <c r="Z201" s="11">
        <f>'OddsRatio_working_3-way'!X201^(1/3)*COS('OddsRatio_working_3-way'!Y201/3)</f>
        <v>0.55055324632156233</v>
      </c>
      <c r="AA201" s="11">
        <f>'OddsRatio_working_3-way'!X201^(1/3)*COS(('OddsRatio_working_3-way'!Y201+2*PI())/3)</f>
        <v>-0.31050005298768724</v>
      </c>
      <c r="AB201" s="11">
        <f>'OddsRatio_working_3-way'!X201^(1/3)*COS(('OddsRatio_working_3-way'!Y201+4*PI())/3)</f>
        <v>-0.24005319333387512</v>
      </c>
      <c r="AC201" s="11">
        <f>'OddsRatio_working_3-way'!X201^(1/3)*SIN('OddsRatio_working_3-way'!Y201/3)</f>
        <v>4.0672513384692209E-2</v>
      </c>
      <c r="AD201" s="11">
        <f>'OddsRatio_working_3-way'!X201^(1/3)*SIN(('OddsRatio_working_3-way'!Y201+2*PI())/3)</f>
        <v>0.45645684075811838</v>
      </c>
      <c r="AE201" s="11">
        <f>'OddsRatio_working_3-way'!X201^(1/3)*SIN(('OddsRatio_working_3-way'!Y201+4*PI())/3)</f>
        <v>-0.49712935414281056</v>
      </c>
      <c r="AF201" s="11">
        <f>-'OddsRatio_working_3-way'!U201/(3*'OddsRatio_working_3-way'!X201^(1/3))*COS(('OddsRatio_working_3-way'!Y201)/3)</f>
        <v>0.55055324632156222</v>
      </c>
      <c r="AG201" s="11">
        <f>-'OddsRatio_working_3-way'!U201/(3*'OddsRatio_working_3-way'!X201^(1/3))*COS(('OddsRatio_working_3-way'!Y201+2*PI())/3)</f>
        <v>-0.31050005298768718</v>
      </c>
      <c r="AH201" s="11">
        <f>-'OddsRatio_working_3-way'!U201/(3*'OddsRatio_working_3-way'!X201^(1/3))*COS(('OddsRatio_working_3-way'!Y201+4*PI())/3)</f>
        <v>-0.24005319333387506</v>
      </c>
      <c r="AI201" s="11">
        <f>'OddsRatio_working_3-way'!U201/(3*'OddsRatio_working_3-way'!X201^(1/3))*SIN(('OddsRatio_working_3-way'!Y201)/3)</f>
        <v>-4.0672513384692202E-2</v>
      </c>
      <c r="AJ201" s="11">
        <f>'OddsRatio_working_3-way'!U201/(3*'OddsRatio_working_3-way'!X201^(1/3))*SIN(('OddsRatio_working_3-way'!Y201+2*PI())/3)</f>
        <v>-0.45645684075811827</v>
      </c>
      <c r="AK201" s="11">
        <f>'OddsRatio_working_3-way'!U201/(3*'OddsRatio_working_3-way'!X201^(1/3))*SIN(('OddsRatio_working_3-way'!Y201+4*PI())/3)</f>
        <v>0.49712935414281045</v>
      </c>
      <c r="AL201" s="11">
        <f>'OddsRatio_working_3-way'!Z201+'OddsRatio_working_3-way'!AF201</f>
        <v>1.1011064926431247</v>
      </c>
      <c r="AM201" s="11">
        <f>'OddsRatio_working_3-way'!AA201+'OddsRatio_working_3-way'!AG201</f>
        <v>-0.62100010597537447</v>
      </c>
      <c r="AN201" s="11">
        <f>'OddsRatio_working_3-way'!AB201+'OddsRatio_working_3-way'!AH201</f>
        <v>-0.48010638666775018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1.1011064926431247</v>
      </c>
      <c r="AS201" s="11">
        <f>IF(('OddsRatio_working_3-way'!X201=0),IF(Q201&gt;0,-Q201^(1/3),(-Q201)^(1/3)),'OddsRatio_working_3-way'!AM201-'OddsRatio_working_3-way'!R201/3)</f>
        <v>-0.62100010597537447</v>
      </c>
      <c r="AT201" s="11">
        <f>IF(('OddsRatio_working_3-way'!X201=0),IF(Q201&gt;0,-Q201^(1/3),(-Q201)^(1/3)),'OddsRatio_working_3-way'!AN201-'OddsRatio_working_3-way'!R201/3)</f>
        <v>-0.48010638666775018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1.1499999999999999</v>
      </c>
      <c r="B202" s="4">
        <f>IF('True_Odds_Calculator_3-way'!B203="","",'True_Odds_Calculator_3-way'!B203)</f>
        <v>7.6</v>
      </c>
      <c r="C202" s="4">
        <f>IF('True_Odds_Calculator_3-way'!C203="","",'True_Odds_Calculator_3-way'!C203)</f>
        <v>16.899999999999999</v>
      </c>
      <c r="D202" s="9">
        <f t="shared" si="52"/>
        <v>0.84301302737601846</v>
      </c>
      <c r="E202" s="9">
        <f t="shared" si="53"/>
        <v>0.10876970167456507</v>
      </c>
      <c r="F202" s="9">
        <f t="shared" si="54"/>
        <v>4.8217270949416059E-2</v>
      </c>
      <c r="G202" s="9">
        <f t="shared" si="55"/>
        <v>1.2414752601757737</v>
      </c>
      <c r="H202" s="9">
        <f t="shared" si="56"/>
        <v>1.1862212890263661</v>
      </c>
      <c r="I202" s="9">
        <f t="shared" si="57"/>
        <v>9.1937367171601068</v>
      </c>
      <c r="J202" s="9">
        <f t="shared" si="58"/>
        <v>20.739456636794799</v>
      </c>
      <c r="K202" s="11">
        <f t="shared" si="59"/>
        <v>0.86956521739130443</v>
      </c>
      <c r="L202" s="11">
        <f t="shared" si="60"/>
        <v>0.13157894736842105</v>
      </c>
      <c r="M202" s="11">
        <f t="shared" si="61"/>
        <v>5.9171597633136098E-2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-0.10656980759075441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0.15334515862591905</v>
      </c>
      <c r="Q202" s="11">
        <f>2*'OddsRatio_working_3-way'!K202*'OddsRatio_working_3-way'!L202*'OddsRatio_working_3-way'!M202</f>
        <v>1.3540411357697048E-2</v>
      </c>
      <c r="R202" s="11">
        <f t="shared" si="62"/>
        <v>0</v>
      </c>
      <c r="S202" s="11">
        <f t="shared" si="63"/>
        <v>-1.4389174766533284</v>
      </c>
      <c r="T202" s="11">
        <f t="shared" si="64"/>
        <v>-0.12705673083031599</v>
      </c>
      <c r="U202" s="11">
        <f>'OddsRatio_working_3-way'!S202-'OddsRatio_working_3-way'!R202^2/3</f>
        <v>-1.4389174766533284</v>
      </c>
      <c r="V202" s="11">
        <f>'OddsRatio_working_3-way'!S202*'OddsRatio_working_3-way'!R202/3-2*'OddsRatio_working_3-way'!R202^3/27-'OddsRatio_working_3-way'!T202</f>
        <v>0.12705673083031599</v>
      </c>
      <c r="W202" s="11">
        <f>'OddsRatio_working_3-way'!V202^2+4*'OddsRatio_working_3-way'!U202^3/27</f>
        <v>-0.42522768343483436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0.33217882845092706</v>
      </c>
      <c r="Y202" s="11">
        <f>IF('OddsRatio_working_3-way'!W202&gt;=0,IF('OddsRatio_working_3-way'!V202+SQRT('OddsRatio_working_3-way'!W202)&gt;0,0,PI()),ACOS('OddsRatio_working_3-way'!V202/(2*'OddsRatio_working_3-way'!X202)))</f>
        <v>1.3783633932613184</v>
      </c>
      <c r="Z202" s="11">
        <f>'OddsRatio_working_3-way'!X202^(1/3)*COS('OddsRatio_working_3-way'!Y202/3)</f>
        <v>0.62073763008788685</v>
      </c>
      <c r="AA202" s="11">
        <f>'OddsRatio_working_3-way'!X202^(1/3)*COS(('OddsRatio_working_3-way'!Y202+2*PI())/3)</f>
        <v>-0.57634431223868021</v>
      </c>
      <c r="AB202" s="11">
        <f>'OddsRatio_working_3-way'!X202^(1/3)*COS(('OddsRatio_working_3-way'!Y202+4*PI())/3)</f>
        <v>-4.4393317849206602E-2</v>
      </c>
      <c r="AC202" s="11">
        <f>'OddsRatio_working_3-way'!X202^(1/3)*SIN('OddsRatio_working_3-way'!Y202/3)</f>
        <v>0.30712204980645169</v>
      </c>
      <c r="AD202" s="11">
        <f>'OddsRatio_working_3-way'!X202^(1/3)*SIN(('OddsRatio_working_3-way'!Y202+2*PI())/3)</f>
        <v>0.38401353183783166</v>
      </c>
      <c r="AE202" s="11">
        <f>'OddsRatio_working_3-way'!X202^(1/3)*SIN(('OddsRatio_working_3-way'!Y202+4*PI())/3)</f>
        <v>-0.69113558164428357</v>
      </c>
      <c r="AF202" s="11">
        <f>-'OddsRatio_working_3-way'!U202/(3*'OddsRatio_working_3-way'!X202^(1/3))*COS(('OddsRatio_working_3-way'!Y202)/3)</f>
        <v>0.62073763008788685</v>
      </c>
      <c r="AG202" s="11">
        <f>-'OddsRatio_working_3-way'!U202/(3*'OddsRatio_working_3-way'!X202^(1/3))*COS(('OddsRatio_working_3-way'!Y202+2*PI())/3)</f>
        <v>-0.57634431223868032</v>
      </c>
      <c r="AH202" s="11">
        <f>-'OddsRatio_working_3-way'!U202/(3*'OddsRatio_working_3-way'!X202^(1/3))*COS(('OddsRatio_working_3-way'!Y202+4*PI())/3)</f>
        <v>-4.4393317849206609E-2</v>
      </c>
      <c r="AI202" s="11">
        <f>'OddsRatio_working_3-way'!U202/(3*'OddsRatio_working_3-way'!X202^(1/3))*SIN(('OddsRatio_working_3-way'!Y202)/3)</f>
        <v>-0.30712204980645175</v>
      </c>
      <c r="AJ202" s="11">
        <f>'OddsRatio_working_3-way'!U202/(3*'OddsRatio_working_3-way'!X202^(1/3))*SIN(('OddsRatio_working_3-way'!Y202+2*PI())/3)</f>
        <v>-0.38401353183783171</v>
      </c>
      <c r="AK202" s="11">
        <f>'OddsRatio_working_3-way'!U202/(3*'OddsRatio_working_3-way'!X202^(1/3))*SIN(('OddsRatio_working_3-way'!Y202+4*PI())/3)</f>
        <v>0.69113558164428368</v>
      </c>
      <c r="AL202" s="11">
        <f>'OddsRatio_working_3-way'!Z202+'OddsRatio_working_3-way'!AF202</f>
        <v>1.2414752601757737</v>
      </c>
      <c r="AM202" s="11">
        <f>'OddsRatio_working_3-way'!AA202+'OddsRatio_working_3-way'!AG202</f>
        <v>-1.1526886244773604</v>
      </c>
      <c r="AN202" s="11">
        <f>'OddsRatio_working_3-way'!AB202+'OddsRatio_working_3-way'!AH202</f>
        <v>-8.8786635698413219E-2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1.2414752601757737</v>
      </c>
      <c r="AS202" s="11">
        <f>IF(('OddsRatio_working_3-way'!X202=0),IF(Q202&gt;0,-Q202^(1/3),(-Q202)^(1/3)),'OddsRatio_working_3-way'!AM202-'OddsRatio_working_3-way'!R202/3)</f>
        <v>-1.1526886244773604</v>
      </c>
      <c r="AT202" s="11">
        <f>IF(('OddsRatio_working_3-way'!X202=0),IF(Q202&gt;0,-Q202^(1/3),(-Q202)^(1/3)),'OddsRatio_working_3-way'!AN202-'OddsRatio_working_3-way'!R202/3)</f>
        <v>-8.8786635698413219E-2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2.1</v>
      </c>
      <c r="B203" s="4">
        <f>IF('True_Odds_Calculator_3-way'!B204="","",'True_Odds_Calculator_3-way'!B204)</f>
        <v>3.66</v>
      </c>
      <c r="C203" s="4">
        <f>IF('True_Odds_Calculator_3-way'!C204="","",'True_Odds_Calculator_3-way'!C204)</f>
        <v>3.32</v>
      </c>
      <c r="D203" s="9">
        <f t="shared" si="52"/>
        <v>0.4568427363136453</v>
      </c>
      <c r="E203" s="9">
        <f t="shared" si="53"/>
        <v>0.25806012064581152</v>
      </c>
      <c r="F203" s="9">
        <f t="shared" si="54"/>
        <v>0.28509714304054323</v>
      </c>
      <c r="G203" s="9">
        <f t="shared" si="55"/>
        <v>1.0808518804706453</v>
      </c>
      <c r="H203" s="9">
        <f t="shared" si="56"/>
        <v>2.1889370685177103</v>
      </c>
      <c r="I203" s="9">
        <f t="shared" si="57"/>
        <v>3.8750660020519163</v>
      </c>
      <c r="J203" s="9">
        <f t="shared" si="58"/>
        <v>3.5075763626918968</v>
      </c>
      <c r="K203" s="11">
        <f t="shared" si="59"/>
        <v>0.47619047619047616</v>
      </c>
      <c r="L203" s="11">
        <f t="shared" si="60"/>
        <v>0.27322404371584696</v>
      </c>
      <c r="M203" s="11">
        <f t="shared" si="61"/>
        <v>0.30120481927710846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-0.26602585204204809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0.2382676686449153</v>
      </c>
      <c r="Q203" s="11">
        <f>2*'OddsRatio_working_3-way'!K203*'OddsRatio_working_3-way'!L203*'OddsRatio_working_3-way'!M203</f>
        <v>7.8377522580564241E-2</v>
      </c>
      <c r="R203" s="11">
        <f t="shared" si="62"/>
        <v>0</v>
      </c>
      <c r="S203" s="11">
        <f t="shared" si="63"/>
        <v>-0.89565606806986064</v>
      </c>
      <c r="T203" s="11">
        <f t="shared" si="64"/>
        <v>-0.29462370660192783</v>
      </c>
      <c r="U203" s="11">
        <f>'OddsRatio_working_3-way'!S203-'OddsRatio_working_3-way'!R203^2/3</f>
        <v>-0.89565606806986064</v>
      </c>
      <c r="V203" s="11">
        <f>'OddsRatio_working_3-way'!S203*'OddsRatio_working_3-way'!R203/3-2*'OddsRatio_working_3-way'!R203^3/27-'OddsRatio_working_3-way'!T203</f>
        <v>0.29462370660192783</v>
      </c>
      <c r="W203" s="11">
        <f>'OddsRatio_working_3-way'!V203^2+4*'OddsRatio_working_3-way'!U203^3/27</f>
        <v>-1.9640591767597762E-2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0.16312856912528889</v>
      </c>
      <c r="Y203" s="11">
        <f>IF('OddsRatio_working_3-way'!W203&gt;=0,IF('OddsRatio_working_3-way'!V203+SQRT('OddsRatio_working_3-way'!W203)&gt;0,0,PI()),ACOS('OddsRatio_working_3-way'!V203/(2*'OddsRatio_working_3-way'!X203)))</f>
        <v>0.44399827846947537</v>
      </c>
      <c r="Z203" s="11">
        <f>'OddsRatio_working_3-way'!X203^(1/3)*COS('OddsRatio_working_3-way'!Y203/3)</f>
        <v>0.54042594023532264</v>
      </c>
      <c r="AA203" s="11">
        <f>'OddsRatio_working_3-way'!X203^(1/3)*COS(('OddsRatio_working_3-way'!Y203+2*PI())/3)</f>
        <v>-0.33999025408630568</v>
      </c>
      <c r="AB203" s="11">
        <f>'OddsRatio_working_3-way'!X203^(1/3)*COS(('OddsRatio_working_3-way'!Y203+4*PI())/3)</f>
        <v>-0.20043568614901708</v>
      </c>
      <c r="AC203" s="11">
        <f>'OddsRatio_working_3-way'!X203^(1/3)*SIN('OddsRatio_working_3-way'!Y203/3)</f>
        <v>8.0571867365235625E-2</v>
      </c>
      <c r="AD203" s="11">
        <f>'OddsRatio_working_3-way'!X203^(1/3)*SIN(('OddsRatio_working_3-way'!Y203+2*PI())/3)</f>
        <v>0.4277366594252624</v>
      </c>
      <c r="AE203" s="11">
        <f>'OddsRatio_working_3-way'!X203^(1/3)*SIN(('OddsRatio_working_3-way'!Y203+4*PI())/3)</f>
        <v>-0.50830852679049787</v>
      </c>
      <c r="AF203" s="11">
        <f>-'OddsRatio_working_3-way'!U203/(3*'OddsRatio_working_3-way'!X203^(1/3))*COS(('OddsRatio_working_3-way'!Y203)/3)</f>
        <v>0.54042594023532253</v>
      </c>
      <c r="AG203" s="11">
        <f>-'OddsRatio_working_3-way'!U203/(3*'OddsRatio_working_3-way'!X203^(1/3))*COS(('OddsRatio_working_3-way'!Y203+2*PI())/3)</f>
        <v>-0.33999025408630562</v>
      </c>
      <c r="AH203" s="11">
        <f>-'OddsRatio_working_3-way'!U203/(3*'OddsRatio_working_3-way'!X203^(1/3))*COS(('OddsRatio_working_3-way'!Y203+4*PI())/3)</f>
        <v>-0.20043568614901702</v>
      </c>
      <c r="AI203" s="11">
        <f>'OddsRatio_working_3-way'!U203/(3*'OddsRatio_working_3-way'!X203^(1/3))*SIN(('OddsRatio_working_3-way'!Y203)/3)</f>
        <v>-8.0571867365235611E-2</v>
      </c>
      <c r="AJ203" s="11">
        <f>'OddsRatio_working_3-way'!U203/(3*'OddsRatio_working_3-way'!X203^(1/3))*SIN(('OddsRatio_working_3-way'!Y203+2*PI())/3)</f>
        <v>-0.42773665942526229</v>
      </c>
      <c r="AK203" s="11">
        <f>'OddsRatio_working_3-way'!U203/(3*'OddsRatio_working_3-way'!X203^(1/3))*SIN(('OddsRatio_working_3-way'!Y203+4*PI())/3)</f>
        <v>0.50830852679049776</v>
      </c>
      <c r="AL203" s="11">
        <f>'OddsRatio_working_3-way'!Z203+'OddsRatio_working_3-way'!AF203</f>
        <v>1.0808518804706453</v>
      </c>
      <c r="AM203" s="11">
        <f>'OddsRatio_working_3-way'!AA203+'OddsRatio_working_3-way'!AG203</f>
        <v>-0.67998050817261135</v>
      </c>
      <c r="AN203" s="11">
        <f>'OddsRatio_working_3-way'!AB203+'OddsRatio_working_3-way'!AH203</f>
        <v>-0.4008713722980341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1.0808518804706453</v>
      </c>
      <c r="AS203" s="11">
        <f>IF(('OddsRatio_working_3-way'!X203=0),IF(Q203&gt;0,-Q203^(1/3),(-Q203)^(1/3)),'OddsRatio_working_3-way'!AM203-'OddsRatio_working_3-way'!R203/3)</f>
        <v>-0.67998050817261135</v>
      </c>
      <c r="AT203" s="11">
        <f>IF(('OddsRatio_working_3-way'!X203=0),IF(Q203&gt;0,-Q203^(1/3),(-Q203)^(1/3)),'OddsRatio_working_3-way'!AN203-'OddsRatio_working_3-way'!R203/3)</f>
        <v>-0.4008713722980341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1.64</v>
      </c>
      <c r="B204" s="4">
        <f>IF('True_Odds_Calculator_3-way'!B205="","",'True_Odds_Calculator_3-way'!B205)</f>
        <v>3.75</v>
      </c>
      <c r="C204" s="4">
        <f>IF('True_Odds_Calculator_3-way'!C205="","",'True_Odds_Calculator_3-way'!C205)</f>
        <v>5.36</v>
      </c>
      <c r="D204" s="9">
        <f t="shared" si="52"/>
        <v>0.58352356633358682</v>
      </c>
      <c r="E204" s="9">
        <f t="shared" si="53"/>
        <v>0.24589387747531349</v>
      </c>
      <c r="F204" s="9">
        <f t="shared" si="54"/>
        <v>0.17058255619109977</v>
      </c>
      <c r="G204" s="9">
        <f t="shared" si="55"/>
        <v>1.1151981944663321</v>
      </c>
      <c r="H204" s="9">
        <f t="shared" si="56"/>
        <v>1.7137268444584521</v>
      </c>
      <c r="I204" s="9">
        <f t="shared" si="57"/>
        <v>4.0667950347824133</v>
      </c>
      <c r="J204" s="9">
        <f t="shared" si="58"/>
        <v>5.8622641278732077</v>
      </c>
      <c r="K204" s="11">
        <f t="shared" si="59"/>
        <v>0.6097560975609756</v>
      </c>
      <c r="L204" s="11">
        <f t="shared" si="60"/>
        <v>0.26666666666666666</v>
      </c>
      <c r="M204" s="11">
        <f t="shared" si="61"/>
        <v>0.18656716417910446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-0.23278728309671159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0.23510496298992845</v>
      </c>
      <c r="Q204" s="11">
        <f>2*'OddsRatio_working_3-way'!K204*'OddsRatio_working_3-way'!L204*'OddsRatio_working_3-way'!M204</f>
        <v>6.0672248513529904E-2</v>
      </c>
      <c r="R204" s="11">
        <f t="shared" si="62"/>
        <v>0</v>
      </c>
      <c r="S204" s="11">
        <f t="shared" si="63"/>
        <v>-1.0099562135112594</v>
      </c>
      <c r="T204" s="11">
        <f t="shared" si="64"/>
        <v>-0.2606338615512927</v>
      </c>
      <c r="U204" s="11">
        <f>'OddsRatio_working_3-way'!S204-'OddsRatio_working_3-way'!R204^2/3</f>
        <v>-1.0099562135112594</v>
      </c>
      <c r="V204" s="11">
        <f>'OddsRatio_working_3-way'!S204*'OddsRatio_working_3-way'!R204/3-2*'OddsRatio_working_3-way'!R204^3/27-'OddsRatio_working_3-way'!T204</f>
        <v>0.2606338615512927</v>
      </c>
      <c r="W204" s="11">
        <f>'OddsRatio_working_3-way'!V204^2+4*'OddsRatio_working_3-way'!U204^3/27</f>
        <v>-8.4687324437707642E-2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0.19533134299495181</v>
      </c>
      <c r="Y204" s="11">
        <f>IF('OddsRatio_working_3-way'!W204&gt;=0,IF('OddsRatio_working_3-way'!V204+SQRT('OddsRatio_working_3-way'!W204)&gt;0,0,PI()),ACOS('OddsRatio_working_3-way'!V204/(2*'OddsRatio_working_3-way'!X204)))</f>
        <v>0.84040885269634302</v>
      </c>
      <c r="Z204" s="11">
        <f>'OddsRatio_working_3-way'!X204^(1/3)*COS('OddsRatio_working_3-way'!Y204/3)</f>
        <v>0.55759909723316603</v>
      </c>
      <c r="AA204" s="11">
        <f>'OddsRatio_working_3-way'!X204^(1/3)*COS(('OddsRatio_working_3-way'!Y204+2*PI())/3)</f>
        <v>-0.41772934546154911</v>
      </c>
      <c r="AB204" s="11">
        <f>'OddsRatio_working_3-way'!X204^(1/3)*COS(('OddsRatio_working_3-way'!Y204+4*PI())/3)</f>
        <v>-0.13986975177161673</v>
      </c>
      <c r="AC204" s="11">
        <f>'OddsRatio_working_3-way'!X204^(1/3)*SIN('OddsRatio_working_3-way'!Y204/3)</f>
        <v>0.16042231121380252</v>
      </c>
      <c r="AD204" s="11">
        <f>'OddsRatio_working_3-way'!X204^(1/3)*SIN(('OddsRatio_working_3-way'!Y204+2*PI())/3)</f>
        <v>0.40268382772428979</v>
      </c>
      <c r="AE204" s="11">
        <f>'OddsRatio_working_3-way'!X204^(1/3)*SIN(('OddsRatio_working_3-way'!Y204+4*PI())/3)</f>
        <v>-0.56310613893809236</v>
      </c>
      <c r="AF204" s="11">
        <f>-'OddsRatio_working_3-way'!U204/(3*'OddsRatio_working_3-way'!X204^(1/3))*COS(('OddsRatio_working_3-way'!Y204)/3)</f>
        <v>0.55759909723316603</v>
      </c>
      <c r="AG204" s="11">
        <f>-'OddsRatio_working_3-way'!U204/(3*'OddsRatio_working_3-way'!X204^(1/3))*COS(('OddsRatio_working_3-way'!Y204+2*PI())/3)</f>
        <v>-0.41772934546154911</v>
      </c>
      <c r="AH204" s="11">
        <f>-'OddsRatio_working_3-way'!U204/(3*'OddsRatio_working_3-way'!X204^(1/3))*COS(('OddsRatio_working_3-way'!Y204+4*PI())/3)</f>
        <v>-0.13986975177161673</v>
      </c>
      <c r="AI204" s="11">
        <f>'OddsRatio_working_3-way'!U204/(3*'OddsRatio_working_3-way'!X204^(1/3))*SIN(('OddsRatio_working_3-way'!Y204)/3)</f>
        <v>-0.16042231121380252</v>
      </c>
      <c r="AJ204" s="11">
        <f>'OddsRatio_working_3-way'!U204/(3*'OddsRatio_working_3-way'!X204^(1/3))*SIN(('OddsRatio_working_3-way'!Y204+2*PI())/3)</f>
        <v>-0.40268382772428979</v>
      </c>
      <c r="AK204" s="11">
        <f>'OddsRatio_working_3-way'!U204/(3*'OddsRatio_working_3-way'!X204^(1/3))*SIN(('OddsRatio_working_3-way'!Y204+4*PI())/3)</f>
        <v>0.56310613893809236</v>
      </c>
      <c r="AL204" s="11">
        <f>'OddsRatio_working_3-way'!Z204+'OddsRatio_working_3-way'!AF204</f>
        <v>1.1151981944663321</v>
      </c>
      <c r="AM204" s="11">
        <f>'OddsRatio_working_3-way'!AA204+'OddsRatio_working_3-way'!AG204</f>
        <v>-0.83545869092309821</v>
      </c>
      <c r="AN204" s="11">
        <f>'OddsRatio_working_3-way'!AB204+'OddsRatio_working_3-way'!AH204</f>
        <v>-0.27973950354323346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1.1151981944663321</v>
      </c>
      <c r="AS204" s="11">
        <f>IF(('OddsRatio_working_3-way'!X204=0),IF(Q204&gt;0,-Q204^(1/3),(-Q204)^(1/3)),'OddsRatio_working_3-way'!AM204-'OddsRatio_working_3-way'!R204/3)</f>
        <v>-0.83545869092309821</v>
      </c>
      <c r="AT204" s="11">
        <f>IF(('OddsRatio_working_3-way'!X204=0),IF(Q204&gt;0,-Q204^(1/3),(-Q204)^(1/3)),'OddsRatio_working_3-way'!AN204-'OddsRatio_working_3-way'!R204/3)</f>
        <v>-0.27973950354323346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4.91</v>
      </c>
      <c r="B205" s="4">
        <f>IF('True_Odds_Calculator_3-way'!B206="","",'True_Odds_Calculator_3-way'!B206)</f>
        <v>3.56</v>
      </c>
      <c r="C205" s="4">
        <f>IF('True_Odds_Calculator_3-way'!C206="","",'True_Odds_Calculator_3-way'!C206)</f>
        <v>1.72</v>
      </c>
      <c r="D205" s="9">
        <f t="shared" si="52"/>
        <v>0.18639554278095885</v>
      </c>
      <c r="E205" s="9">
        <f t="shared" si="53"/>
        <v>0.25921104124641636</v>
      </c>
      <c r="F205" s="9">
        <f t="shared" si="54"/>
        <v>0.5543934159726247</v>
      </c>
      <c r="G205" s="9">
        <f t="shared" si="55"/>
        <v>1.1163517017704172</v>
      </c>
      <c r="H205" s="9">
        <f t="shared" si="56"/>
        <v>5.3649351539223318</v>
      </c>
      <c r="I205" s="9">
        <f t="shared" si="57"/>
        <v>3.8578603565322669</v>
      </c>
      <c r="J205" s="9">
        <f t="shared" si="58"/>
        <v>1.8037732252747007</v>
      </c>
      <c r="K205" s="11">
        <f t="shared" si="59"/>
        <v>0.20366598778004072</v>
      </c>
      <c r="L205" s="11">
        <f t="shared" si="60"/>
        <v>0.2808988764044944</v>
      </c>
      <c r="M205" s="11">
        <f t="shared" si="61"/>
        <v>0.58139534883720934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-0.23971172774428873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0.23914921154600421</v>
      </c>
      <c r="Q205" s="11">
        <f>2*'OddsRatio_working_3-way'!K205*'OddsRatio_working_3-way'!L205*'OddsRatio_working_3-way'!M205</f>
        <v>6.6522729220028984E-2</v>
      </c>
      <c r="R205" s="11">
        <f t="shared" si="62"/>
        <v>0</v>
      </c>
      <c r="S205" s="11">
        <f t="shared" si="63"/>
        <v>-0.99765336388178483</v>
      </c>
      <c r="T205" s="11">
        <f t="shared" si="64"/>
        <v>-0.27751136686558686</v>
      </c>
      <c r="U205" s="11">
        <f>'OddsRatio_working_3-way'!S205-'OddsRatio_working_3-way'!R205^2/3</f>
        <v>-0.99765336388178483</v>
      </c>
      <c r="V205" s="11">
        <f>'OddsRatio_working_3-way'!S205*'OddsRatio_working_3-way'!R205/3-2*'OddsRatio_working_3-way'!R205^3/27-'OddsRatio_working_3-way'!T205</f>
        <v>0.27751136686558686</v>
      </c>
      <c r="W205" s="11">
        <f>'OddsRatio_working_3-way'!V205^2+4*'OddsRatio_working_3-way'!U205^3/27</f>
        <v>-7.0095085530963261E-2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0.19177307180008982</v>
      </c>
      <c r="Y205" s="11">
        <f>IF('OddsRatio_working_3-way'!W205&gt;=0,IF('OddsRatio_working_3-way'!V205+SQRT('OddsRatio_working_3-way'!W205)&gt;0,0,PI()),ACOS('OddsRatio_working_3-way'!V205/(2*'OddsRatio_working_3-way'!X205)))</f>
        <v>0.76187788652252042</v>
      </c>
      <c r="Z205" s="11">
        <f>'OddsRatio_working_3-way'!X205^(1/3)*COS('OddsRatio_working_3-way'!Y205/3)</f>
        <v>0.5581758508852086</v>
      </c>
      <c r="AA205" s="11">
        <f>'OddsRatio_working_3-way'!X205^(1/3)*COS(('OddsRatio_working_3-way'!Y205+2*PI())/3)</f>
        <v>-0.40455955804087823</v>
      </c>
      <c r="AB205" s="11">
        <f>'OddsRatio_working_3-way'!X205^(1/3)*COS(('OddsRatio_working_3-way'!Y205+4*PI())/3)</f>
        <v>-0.15361629284433082</v>
      </c>
      <c r="AC205" s="11">
        <f>'OddsRatio_working_3-way'!X205^(1/3)*SIN('OddsRatio_working_3-way'!Y205/3)</f>
        <v>0.14488216171255056</v>
      </c>
      <c r="AD205" s="11">
        <f>'OddsRatio_working_3-way'!X205^(1/3)*SIN(('OddsRatio_working_3-way'!Y205+2*PI())/3)</f>
        <v>0.41095338578931018</v>
      </c>
      <c r="AE205" s="11">
        <f>'OddsRatio_working_3-way'!X205^(1/3)*SIN(('OddsRatio_working_3-way'!Y205+4*PI())/3)</f>
        <v>-0.55583554750186059</v>
      </c>
      <c r="AF205" s="11">
        <f>-'OddsRatio_working_3-way'!U205/(3*'OddsRatio_working_3-way'!X205^(1/3))*COS(('OddsRatio_working_3-way'!Y205)/3)</f>
        <v>0.55817585088520849</v>
      </c>
      <c r="AG205" s="11">
        <f>-'OddsRatio_working_3-way'!U205/(3*'OddsRatio_working_3-way'!X205^(1/3))*COS(('OddsRatio_working_3-way'!Y205+2*PI())/3)</f>
        <v>-0.40455955804087818</v>
      </c>
      <c r="AH205" s="11">
        <f>-'OddsRatio_working_3-way'!U205/(3*'OddsRatio_working_3-way'!X205^(1/3))*COS(('OddsRatio_working_3-way'!Y205+4*PI())/3)</f>
        <v>-0.15361629284433079</v>
      </c>
      <c r="AI205" s="11">
        <f>'OddsRatio_working_3-way'!U205/(3*'OddsRatio_working_3-way'!X205^(1/3))*SIN(('OddsRatio_working_3-way'!Y205)/3)</f>
        <v>-0.14488216171255053</v>
      </c>
      <c r="AJ205" s="11">
        <f>'OddsRatio_working_3-way'!U205/(3*'OddsRatio_working_3-way'!X205^(1/3))*SIN(('OddsRatio_working_3-way'!Y205+2*PI())/3)</f>
        <v>-0.41095338578931012</v>
      </c>
      <c r="AK205" s="11">
        <f>'OddsRatio_working_3-way'!U205/(3*'OddsRatio_working_3-way'!X205^(1/3))*SIN(('OddsRatio_working_3-way'!Y205+4*PI())/3)</f>
        <v>0.55583554750186048</v>
      </c>
      <c r="AL205" s="11">
        <f>'OddsRatio_working_3-way'!Z205+'OddsRatio_working_3-way'!AF205</f>
        <v>1.1163517017704172</v>
      </c>
      <c r="AM205" s="11">
        <f>'OddsRatio_working_3-way'!AA205+'OddsRatio_working_3-way'!AG205</f>
        <v>-0.80911911608175635</v>
      </c>
      <c r="AN205" s="11">
        <f>'OddsRatio_working_3-way'!AB205+'OddsRatio_working_3-way'!AH205</f>
        <v>-0.30723258568866163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1.1163517017704172</v>
      </c>
      <c r="AS205" s="11">
        <f>IF(('OddsRatio_working_3-way'!X205=0),IF(Q205&gt;0,-Q205^(1/3),(-Q205)^(1/3)),'OddsRatio_working_3-way'!AM205-'OddsRatio_working_3-way'!R205/3)</f>
        <v>-0.80911911608175635</v>
      </c>
      <c r="AT205" s="11">
        <f>IF(('OddsRatio_working_3-way'!X205=0),IF(Q205&gt;0,-Q205^(1/3),(-Q205)^(1/3)),'OddsRatio_working_3-way'!AN205-'OddsRatio_working_3-way'!R205/3)</f>
        <v>-0.30723258568866163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1.98</v>
      </c>
      <c r="B206" s="4">
        <f>IF('True_Odds_Calculator_3-way'!B207="","",'True_Odds_Calculator_3-way'!B207)</f>
        <v>3.45</v>
      </c>
      <c r="C206" s="4">
        <f>IF('True_Odds_Calculator_3-way'!C207="","",'True_Odds_Calculator_3-way'!C207)</f>
        <v>3.7</v>
      </c>
      <c r="D206" s="9">
        <f t="shared" si="52"/>
        <v>0.47975481116859842</v>
      </c>
      <c r="E206" s="9">
        <f t="shared" si="53"/>
        <v>0.26946949707975698</v>
      </c>
      <c r="F206" s="9">
        <f t="shared" si="54"/>
        <v>0.2507756917516446</v>
      </c>
      <c r="G206" s="9">
        <f t="shared" si="55"/>
        <v>1.106528637597141</v>
      </c>
      <c r="H206" s="9">
        <f t="shared" si="56"/>
        <v>2.0843980648451983</v>
      </c>
      <c r="I206" s="9">
        <f t="shared" si="57"/>
        <v>3.7109951621129951</v>
      </c>
      <c r="J206" s="9">
        <f t="shared" si="58"/>
        <v>3.9876273215122811</v>
      </c>
      <c r="K206" s="11">
        <f t="shared" si="59"/>
        <v>0.50505050505050508</v>
      </c>
      <c r="L206" s="11">
        <f t="shared" si="60"/>
        <v>0.28985507246376813</v>
      </c>
      <c r="M206" s="11">
        <f t="shared" si="61"/>
        <v>0.27027027027027023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-0.25648969127229992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0.2425350251437208</v>
      </c>
      <c r="Q206" s="11">
        <f>2*'OddsRatio_working_3-way'!K206*'OddsRatio_working_3-way'!L206*'OddsRatio_working_3-way'!M206</f>
        <v>7.9130513913122605E-2</v>
      </c>
      <c r="R206" s="11">
        <f t="shared" si="62"/>
        <v>0</v>
      </c>
      <c r="S206" s="11">
        <f t="shared" si="63"/>
        <v>-0.9455936569639195</v>
      </c>
      <c r="T206" s="11">
        <f t="shared" si="64"/>
        <v>-0.30851342804695581</v>
      </c>
      <c r="U206" s="11">
        <f>'OddsRatio_working_3-way'!S206-'OddsRatio_working_3-way'!R206^2/3</f>
        <v>-0.9455936569639195</v>
      </c>
      <c r="V206" s="11">
        <f>'OddsRatio_working_3-way'!S206*'OddsRatio_working_3-way'!R206/3-2*'OddsRatio_working_3-way'!R206^3/27-'OddsRatio_working_3-way'!T206</f>
        <v>0.30851342804695581</v>
      </c>
      <c r="W206" s="11">
        <f>'OddsRatio_working_3-way'!V206^2+4*'OddsRatio_working_3-way'!U206^3/27</f>
        <v>-3.0078735214699406E-2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0.17695993225867798</v>
      </c>
      <c r="Y206" s="11">
        <f>IF('OddsRatio_working_3-way'!W206&gt;=0,IF('OddsRatio_working_3-way'!V206+SQRT('OddsRatio_working_3-way'!W206)&gt;0,0,PI()),ACOS('OddsRatio_working_3-way'!V206/(2*'OddsRatio_working_3-way'!X206)))</f>
        <v>0.51212698656521094</v>
      </c>
      <c r="Z206" s="11">
        <f>'OddsRatio_working_3-way'!X206^(1/3)*COS('OddsRatio_working_3-way'!Y206/3)</f>
        <v>0.55326431879857052</v>
      </c>
      <c r="AA206" s="11">
        <f>'OddsRatio_working_3-way'!X206^(1/3)*COS(('OddsRatio_working_3-way'!Y206+2*PI())/3)</f>
        <v>-0.35922973441965234</v>
      </c>
      <c r="AB206" s="11">
        <f>'OddsRatio_working_3-way'!X206^(1/3)*COS(('OddsRatio_working_3-way'!Y206+4*PI())/3)</f>
        <v>-0.19403458437891827</v>
      </c>
      <c r="AC206" s="11">
        <f>'OddsRatio_working_3-way'!X206^(1/3)*SIN('OddsRatio_working_3-way'!Y206/3)</f>
        <v>9.5375464344838443E-2</v>
      </c>
      <c r="AD206" s="11">
        <f>'OddsRatio_working_3-way'!X206^(1/3)*SIN(('OddsRatio_working_3-way'!Y206+2*PI())/3)</f>
        <v>0.43145322291463517</v>
      </c>
      <c r="AE206" s="11">
        <f>'OddsRatio_working_3-way'!X206^(1/3)*SIN(('OddsRatio_working_3-way'!Y206+4*PI())/3)</f>
        <v>-0.52682868725947363</v>
      </c>
      <c r="AF206" s="11">
        <f>-'OddsRatio_working_3-way'!U206/(3*'OddsRatio_working_3-way'!X206^(1/3))*COS(('OddsRatio_working_3-way'!Y206)/3)</f>
        <v>0.55326431879857052</v>
      </c>
      <c r="AG206" s="11">
        <f>-'OddsRatio_working_3-way'!U206/(3*'OddsRatio_working_3-way'!X206^(1/3))*COS(('OddsRatio_working_3-way'!Y206+2*PI())/3)</f>
        <v>-0.35922973441965234</v>
      </c>
      <c r="AH206" s="11">
        <f>-'OddsRatio_working_3-way'!U206/(3*'OddsRatio_working_3-way'!X206^(1/3))*COS(('OddsRatio_working_3-way'!Y206+4*PI())/3)</f>
        <v>-0.19403458437891827</v>
      </c>
      <c r="AI206" s="11">
        <f>'OddsRatio_working_3-way'!U206/(3*'OddsRatio_working_3-way'!X206^(1/3))*SIN(('OddsRatio_working_3-way'!Y206)/3)</f>
        <v>-9.5375464344838443E-2</v>
      </c>
      <c r="AJ206" s="11">
        <f>'OddsRatio_working_3-way'!U206/(3*'OddsRatio_working_3-way'!X206^(1/3))*SIN(('OddsRatio_working_3-way'!Y206+2*PI())/3)</f>
        <v>-0.43145322291463517</v>
      </c>
      <c r="AK206" s="11">
        <f>'OddsRatio_working_3-way'!U206/(3*'OddsRatio_working_3-way'!X206^(1/3))*SIN(('OddsRatio_working_3-way'!Y206+4*PI())/3)</f>
        <v>0.52682868725947363</v>
      </c>
      <c r="AL206" s="11">
        <f>'OddsRatio_working_3-way'!Z206+'OddsRatio_working_3-way'!AF206</f>
        <v>1.106528637597141</v>
      </c>
      <c r="AM206" s="11">
        <f>'OddsRatio_working_3-way'!AA206+'OddsRatio_working_3-way'!AG206</f>
        <v>-0.71845946883930467</v>
      </c>
      <c r="AN206" s="11">
        <f>'OddsRatio_working_3-way'!AB206+'OddsRatio_working_3-way'!AH206</f>
        <v>-0.38806916875783654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1.106528637597141</v>
      </c>
      <c r="AS206" s="11">
        <f>IF(('OddsRatio_working_3-way'!X206=0),IF(Q206&gt;0,-Q206^(1/3),(-Q206)^(1/3)),'OddsRatio_working_3-way'!AM206-'OddsRatio_working_3-way'!R206/3)</f>
        <v>-0.71845946883930467</v>
      </c>
      <c r="AT206" s="11">
        <f>IF(('OddsRatio_working_3-way'!X206=0),IF(Q206&gt;0,-Q206^(1/3),(-Q206)^(1/3)),'OddsRatio_working_3-way'!AN206-'OddsRatio_working_3-way'!R206/3)</f>
        <v>-0.38806916875783654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1.35</v>
      </c>
      <c r="B207" s="4">
        <f>IF('True_Odds_Calculator_3-way'!B208="","",'True_Odds_Calculator_3-way'!B208)</f>
        <v>4.66</v>
      </c>
      <c r="C207" s="4">
        <f>IF('True_Odds_Calculator_3-way'!C208="","",'True_Odds_Calculator_3-way'!C208)</f>
        <v>9.5500000000000007</v>
      </c>
      <c r="D207" s="9">
        <f t="shared" si="52"/>
        <v>0.71425460484502101</v>
      </c>
      <c r="E207" s="9">
        <f t="shared" si="53"/>
        <v>0.19292003572227401</v>
      </c>
      <c r="F207" s="9">
        <f t="shared" si="54"/>
        <v>9.2825359432705132E-2</v>
      </c>
      <c r="G207" s="9">
        <f t="shared" si="55"/>
        <v>1.1430313633128866</v>
      </c>
      <c r="H207" s="9">
        <f t="shared" si="56"/>
        <v>1.4000609771595103</v>
      </c>
      <c r="I207" s="9">
        <f t="shared" si="57"/>
        <v>5.1834947897251649</v>
      </c>
      <c r="J207" s="9">
        <f t="shared" si="58"/>
        <v>10.772918156325181</v>
      </c>
      <c r="K207" s="11">
        <f t="shared" si="59"/>
        <v>0.7407407407407407</v>
      </c>
      <c r="L207" s="11">
        <f t="shared" si="60"/>
        <v>0.21459227467811159</v>
      </c>
      <c r="M207" s="11">
        <f t="shared" si="61"/>
        <v>0.10471204188481674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-0.18230231669775077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0.20905789955067527</v>
      </c>
      <c r="Q207" s="11">
        <f>2*'OddsRatio_working_3-way'!K207*'OddsRatio_working_3-way'!L207*'OddsRatio_working_3-way'!M207</f>
        <v>3.3289474450744469E-2</v>
      </c>
      <c r="R207" s="11">
        <f t="shared" si="62"/>
        <v>0</v>
      </c>
      <c r="S207" s="11">
        <f t="shared" si="63"/>
        <v>-1.1467649086285836</v>
      </c>
      <c r="T207" s="11">
        <f t="shared" si="64"/>
        <v>-0.18260587717015661</v>
      </c>
      <c r="U207" s="11">
        <f>'OddsRatio_working_3-way'!S207-'OddsRatio_working_3-way'!R207^2/3</f>
        <v>-1.1467649086285836</v>
      </c>
      <c r="V207" s="11">
        <f>'OddsRatio_working_3-way'!S207*'OddsRatio_working_3-way'!R207/3-2*'OddsRatio_working_3-way'!R207^3/27-'OddsRatio_working_3-way'!T207</f>
        <v>0.18260587717015661</v>
      </c>
      <c r="W207" s="11">
        <f>'OddsRatio_working_3-way'!V207^2+4*'OddsRatio_working_3-way'!U207^3/27</f>
        <v>-0.19007373779948949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0.23633590722559056</v>
      </c>
      <c r="Y207" s="11">
        <f>IF('OddsRatio_working_3-way'!W207&gt;=0,IF('OddsRatio_working_3-way'!V207+SQRT('OddsRatio_working_3-way'!W207)&gt;0,0,PI()),ACOS('OddsRatio_working_3-way'!V207/(2*'OddsRatio_working_3-way'!X207)))</f>
        <v>1.1741502549828498</v>
      </c>
      <c r="Z207" s="11">
        <f>'OddsRatio_working_3-way'!X207^(1/3)*COS('OddsRatio_working_3-way'!Y207/3)</f>
        <v>0.5715156816564434</v>
      </c>
      <c r="AA207" s="11">
        <f>'OddsRatio_working_3-way'!X207^(1/3)*COS(('OddsRatio_working_3-way'!Y207+2*PI())/3)</f>
        <v>-0.49000914773401388</v>
      </c>
      <c r="AB207" s="11">
        <f>'OddsRatio_working_3-way'!X207^(1/3)*COS(('OddsRatio_working_3-way'!Y207+4*PI())/3)</f>
        <v>-8.1506533922429389E-2</v>
      </c>
      <c r="AC207" s="11">
        <f>'OddsRatio_working_3-way'!X207^(1/3)*SIN('OddsRatio_working_3-way'!Y207/3)</f>
        <v>0.23584909404878396</v>
      </c>
      <c r="AD207" s="11">
        <f>'OddsRatio_working_3-way'!X207^(1/3)*SIN(('OddsRatio_working_3-way'!Y207+2*PI())/3)</f>
        <v>0.37702255195126805</v>
      </c>
      <c r="AE207" s="11">
        <f>'OddsRatio_working_3-way'!X207^(1/3)*SIN(('OddsRatio_working_3-way'!Y207+4*PI())/3)</f>
        <v>-0.61287164600005206</v>
      </c>
      <c r="AF207" s="11">
        <f>-'OddsRatio_working_3-way'!U207/(3*'OddsRatio_working_3-way'!X207^(1/3))*COS(('OddsRatio_working_3-way'!Y207)/3)</f>
        <v>0.57151568165644329</v>
      </c>
      <c r="AG207" s="11">
        <f>-'OddsRatio_working_3-way'!U207/(3*'OddsRatio_working_3-way'!X207^(1/3))*COS(('OddsRatio_working_3-way'!Y207+2*PI())/3)</f>
        <v>-0.49000914773401377</v>
      </c>
      <c r="AH207" s="11">
        <f>-'OddsRatio_working_3-way'!U207/(3*'OddsRatio_working_3-way'!X207^(1/3))*COS(('OddsRatio_working_3-way'!Y207+4*PI())/3)</f>
        <v>-8.1506533922429375E-2</v>
      </c>
      <c r="AI207" s="11">
        <f>'OddsRatio_working_3-way'!U207/(3*'OddsRatio_working_3-way'!X207^(1/3))*SIN(('OddsRatio_working_3-way'!Y207)/3)</f>
        <v>-0.2358490940487839</v>
      </c>
      <c r="AJ207" s="11">
        <f>'OddsRatio_working_3-way'!U207/(3*'OddsRatio_working_3-way'!X207^(1/3))*SIN(('OddsRatio_working_3-way'!Y207+2*PI())/3)</f>
        <v>-0.37702255195126799</v>
      </c>
      <c r="AK207" s="11">
        <f>'OddsRatio_working_3-way'!U207/(3*'OddsRatio_working_3-way'!X207^(1/3))*SIN(('OddsRatio_working_3-way'!Y207+4*PI())/3)</f>
        <v>0.61287164600005195</v>
      </c>
      <c r="AL207" s="11">
        <f>'OddsRatio_working_3-way'!Z207+'OddsRatio_working_3-way'!AF207</f>
        <v>1.1430313633128866</v>
      </c>
      <c r="AM207" s="11">
        <f>'OddsRatio_working_3-way'!AA207+'OddsRatio_working_3-way'!AG207</f>
        <v>-0.98001829546802766</v>
      </c>
      <c r="AN207" s="11">
        <f>'OddsRatio_working_3-way'!AB207+'OddsRatio_working_3-way'!AH207</f>
        <v>-0.16301306784485875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1.1430313633128866</v>
      </c>
      <c r="AS207" s="11">
        <f>IF(('OddsRatio_working_3-way'!X207=0),IF(Q207&gt;0,-Q207^(1/3),(-Q207)^(1/3)),'OddsRatio_working_3-way'!AM207-'OddsRatio_working_3-way'!R207/3)</f>
        <v>-0.98001829546802766</v>
      </c>
      <c r="AT207" s="11">
        <f>IF(('OddsRatio_working_3-way'!X207=0),IF(Q207&gt;0,-Q207^(1/3),(-Q207)^(1/3)),'OddsRatio_working_3-way'!AN207-'OddsRatio_working_3-way'!R207/3)</f>
        <v>-0.16301306784485875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2.2799999999999998</v>
      </c>
      <c r="B208" s="4">
        <f>IF('True_Odds_Calculator_3-way'!B209="","",'True_Odds_Calculator_3-way'!B209)</f>
        <v>3.43</v>
      </c>
      <c r="C208" s="4">
        <f>IF('True_Odds_Calculator_3-way'!C209="","",'True_Odds_Calculator_3-way'!C209)</f>
        <v>3.13</v>
      </c>
      <c r="D208" s="9">
        <f t="shared" si="52"/>
        <v>0.42024851070086772</v>
      </c>
      <c r="E208" s="9">
        <f t="shared" si="53"/>
        <v>0.27632103890211046</v>
      </c>
      <c r="F208" s="9">
        <f t="shared" si="54"/>
        <v>0.30343045039702171</v>
      </c>
      <c r="G208" s="9">
        <f t="shared" si="55"/>
        <v>1.0777690806317757</v>
      </c>
      <c r="H208" s="9">
        <f t="shared" si="56"/>
        <v>2.3795444232086727</v>
      </c>
      <c r="I208" s="9">
        <f t="shared" si="57"/>
        <v>3.6189788659352145</v>
      </c>
      <c r="J208" s="9">
        <f t="shared" si="58"/>
        <v>3.2956481417456822</v>
      </c>
      <c r="K208" s="11">
        <f t="shared" si="59"/>
        <v>0.43859649122807021</v>
      </c>
      <c r="L208" s="11">
        <f t="shared" si="60"/>
        <v>0.29154518950437314</v>
      </c>
      <c r="M208" s="11">
        <f t="shared" si="61"/>
        <v>0.31948881789137379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-0.27065904312192079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0.23858302599427433</v>
      </c>
      <c r="Q208" s="11">
        <f>2*'OddsRatio_working_3-way'!K208*'OddsRatio_working_3-way'!L208*'OddsRatio_working_3-way'!M208</f>
        <v>8.1706515751463801E-2</v>
      </c>
      <c r="R208" s="11">
        <f t="shared" si="62"/>
        <v>0</v>
      </c>
      <c r="S208" s="11">
        <f t="shared" si="63"/>
        <v>-0.88148920960605948</v>
      </c>
      <c r="T208" s="11">
        <f t="shared" si="64"/>
        <v>-0.30187986630344499</v>
      </c>
      <c r="U208" s="11">
        <f>'OddsRatio_working_3-way'!S208-'OddsRatio_working_3-way'!R208^2/3</f>
        <v>-0.88148920960605948</v>
      </c>
      <c r="V208" s="11">
        <f>'OddsRatio_working_3-way'!S208*'OddsRatio_working_3-way'!R208/3-2*'OddsRatio_working_3-way'!R208^3/27-'OddsRatio_working_3-way'!T208</f>
        <v>0.30187986630344499</v>
      </c>
      <c r="W208" s="11">
        <f>'OddsRatio_working_3-way'!V208^2+4*'OddsRatio_working_3-way'!U208^3/27</f>
        <v>-1.0340781862384102E-2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0.15927353479295447</v>
      </c>
      <c r="Y208" s="11">
        <f>IF('OddsRatio_working_3-way'!W208&gt;=0,IF('OddsRatio_working_3-way'!V208+SQRT('OddsRatio_working_3-way'!W208)&gt;0,0,PI()),ACOS('OddsRatio_working_3-way'!V208/(2*'OddsRatio_working_3-way'!X208)))</f>
        <v>0.32491637930823858</v>
      </c>
      <c r="Z208" s="11">
        <f>'OddsRatio_working_3-way'!X208^(1/3)*COS('OddsRatio_working_3-way'!Y208/3)</f>
        <v>0.53888454031588784</v>
      </c>
      <c r="AA208" s="11">
        <f>'OddsRatio_working_3-way'!X208^(1/3)*COS(('OddsRatio_working_3-way'!Y208+2*PI())/3)</f>
        <v>-0.320185659460547</v>
      </c>
      <c r="AB208" s="11">
        <f>'OddsRatio_working_3-way'!X208^(1/3)*COS(('OddsRatio_working_3-way'!Y208+4*PI())/3)</f>
        <v>-0.21869888085534078</v>
      </c>
      <c r="AC208" s="11">
        <f>'OddsRatio_working_3-way'!X208^(1/3)*SIN('OddsRatio_working_3-way'!Y208/3)</f>
        <v>5.8593418946903807E-2</v>
      </c>
      <c r="AD208" s="11">
        <f>'OddsRatio_working_3-way'!X208^(1/3)*SIN(('OddsRatio_working_3-way'!Y208+2*PI())/3)</f>
        <v>0.4373909921468066</v>
      </c>
      <c r="AE208" s="11">
        <f>'OddsRatio_working_3-way'!X208^(1/3)*SIN(('OddsRatio_working_3-way'!Y208+4*PI())/3)</f>
        <v>-0.49598441109371028</v>
      </c>
      <c r="AF208" s="11">
        <f>-'OddsRatio_working_3-way'!U208/(3*'OddsRatio_working_3-way'!X208^(1/3))*COS(('OddsRatio_working_3-way'!Y208)/3)</f>
        <v>0.53888454031588784</v>
      </c>
      <c r="AG208" s="11">
        <f>-'OddsRatio_working_3-way'!U208/(3*'OddsRatio_working_3-way'!X208^(1/3))*COS(('OddsRatio_working_3-way'!Y208+2*PI())/3)</f>
        <v>-0.320185659460547</v>
      </c>
      <c r="AH208" s="11">
        <f>-'OddsRatio_working_3-way'!U208/(3*'OddsRatio_working_3-way'!X208^(1/3))*COS(('OddsRatio_working_3-way'!Y208+4*PI())/3)</f>
        <v>-0.21869888085534078</v>
      </c>
      <c r="AI208" s="11">
        <f>'OddsRatio_working_3-way'!U208/(3*'OddsRatio_working_3-way'!X208^(1/3))*SIN(('OddsRatio_working_3-way'!Y208)/3)</f>
        <v>-5.8593418946903807E-2</v>
      </c>
      <c r="AJ208" s="11">
        <f>'OddsRatio_working_3-way'!U208/(3*'OddsRatio_working_3-way'!X208^(1/3))*SIN(('OddsRatio_working_3-way'!Y208+2*PI())/3)</f>
        <v>-0.4373909921468066</v>
      </c>
      <c r="AK208" s="11">
        <f>'OddsRatio_working_3-way'!U208/(3*'OddsRatio_working_3-way'!X208^(1/3))*SIN(('OddsRatio_working_3-way'!Y208+4*PI())/3)</f>
        <v>0.49598441109371028</v>
      </c>
      <c r="AL208" s="11">
        <f>'OddsRatio_working_3-way'!Z208+'OddsRatio_working_3-way'!AF208</f>
        <v>1.0777690806317757</v>
      </c>
      <c r="AM208" s="11">
        <f>'OddsRatio_working_3-way'!AA208+'OddsRatio_working_3-way'!AG208</f>
        <v>-0.640371318921094</v>
      </c>
      <c r="AN208" s="11">
        <f>'OddsRatio_working_3-way'!AB208+'OddsRatio_working_3-way'!AH208</f>
        <v>-0.43739776171068157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1.0777690806317757</v>
      </c>
      <c r="AS208" s="11">
        <f>IF(('OddsRatio_working_3-way'!X208=0),IF(Q208&gt;0,-Q208^(1/3),(-Q208)^(1/3)),'OddsRatio_working_3-way'!AM208-'OddsRatio_working_3-way'!R208/3)</f>
        <v>-0.640371318921094</v>
      </c>
      <c r="AT208" s="11">
        <f>IF(('OddsRatio_working_3-way'!X208=0),IF(Q208&gt;0,-Q208^(1/3),(-Q208)^(1/3)),'OddsRatio_working_3-way'!AN208-'OddsRatio_working_3-way'!R208/3)</f>
        <v>-0.43739776171068157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1.4</v>
      </c>
      <c r="B209" s="4">
        <f>IF('True_Odds_Calculator_3-way'!B210="","",'True_Odds_Calculator_3-way'!B210)</f>
        <v>5.0999999999999996</v>
      </c>
      <c r="C209" s="4">
        <f>IF('True_Odds_Calculator_3-way'!C210="","",'True_Odds_Calculator_3-way'!C210)</f>
        <v>6.47</v>
      </c>
      <c r="D209" s="9">
        <f t="shared" si="52"/>
        <v>0.68624855044700683</v>
      </c>
      <c r="E209" s="9">
        <f t="shared" si="53"/>
        <v>0.17586192165961759</v>
      </c>
      <c r="F209" s="9">
        <f t="shared" si="54"/>
        <v>0.13788952789337533</v>
      </c>
      <c r="G209" s="9">
        <f t="shared" si="55"/>
        <v>1.1429949445744638</v>
      </c>
      <c r="H209" s="9">
        <f t="shared" si="56"/>
        <v>1.4571979778297857</v>
      </c>
      <c r="I209" s="9">
        <f t="shared" si="57"/>
        <v>5.6862792727553009</v>
      </c>
      <c r="J209" s="9">
        <f t="shared" si="58"/>
        <v>7.252182346822317</v>
      </c>
      <c r="K209" s="11">
        <f t="shared" si="59"/>
        <v>0.7142857142857143</v>
      </c>
      <c r="L209" s="11">
        <f t="shared" si="60"/>
        <v>0.19607843137254904</v>
      </c>
      <c r="M209" s="11">
        <f t="shared" si="61"/>
        <v>0.15455950540958269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-0.19419081388351311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0.21582048584503352</v>
      </c>
      <c r="Q209" s="11">
        <f>2*'OddsRatio_working_3-way'!K209*'OddsRatio_working_3-way'!L209*'OddsRatio_working_3-way'!M209</f>
        <v>4.3293979106325695E-2</v>
      </c>
      <c r="R209" s="11">
        <f t="shared" si="62"/>
        <v>0</v>
      </c>
      <c r="S209" s="11">
        <f t="shared" si="63"/>
        <v>-1.11138360012485</v>
      </c>
      <c r="T209" s="11">
        <f t="shared" si="64"/>
        <v>-0.22294555669505525</v>
      </c>
      <c r="U209" s="11">
        <f>'OddsRatio_working_3-way'!S209-'OddsRatio_working_3-way'!R209^2/3</f>
        <v>-1.11138360012485</v>
      </c>
      <c r="V209" s="11">
        <f>'OddsRatio_working_3-way'!S209*'OddsRatio_working_3-way'!R209/3-2*'OddsRatio_working_3-way'!R209^3/27-'OddsRatio_working_3-way'!T209</f>
        <v>0.22294555669505525</v>
      </c>
      <c r="W209" s="11">
        <f>'OddsRatio_working_3-way'!V209^2+4*'OddsRatio_working_3-way'!U209^3/27</f>
        <v>-0.15366588298302292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0.22548315027574178</v>
      </c>
      <c r="Y209" s="11">
        <f>IF('OddsRatio_working_3-way'!W209&gt;=0,IF('OddsRatio_working_3-way'!V209+SQRT('OddsRatio_working_3-way'!W209)&gt;0,0,PI()),ACOS('OddsRatio_working_3-way'!V209/(2*'OddsRatio_working_3-way'!X209)))</f>
        <v>1.0536829706580084</v>
      </c>
      <c r="Z209" s="11">
        <f>'OddsRatio_working_3-way'!X209^(1/3)*COS('OddsRatio_working_3-way'!Y209/3)</f>
        <v>0.57149747228723191</v>
      </c>
      <c r="AA209" s="11">
        <f>'OddsRatio_working_3-way'!X209^(1/3)*COS(('OddsRatio_working_3-way'!Y209+2*PI())/3)</f>
        <v>-0.46710165012128285</v>
      </c>
      <c r="AB209" s="11">
        <f>'OddsRatio_working_3-way'!X209^(1/3)*COS(('OddsRatio_working_3-way'!Y209+4*PI())/3)</f>
        <v>-0.10439582216594914</v>
      </c>
      <c r="AC209" s="11">
        <f>'OddsRatio_working_3-way'!X209^(1/3)*SIN('OddsRatio_working_3-way'!Y209/3)</f>
        <v>0.20940830740665808</v>
      </c>
      <c r="AD209" s="11">
        <f>'OddsRatio_working_3-way'!X209^(1/3)*SIN(('OddsRatio_working_3-way'!Y209+2*PI())/3)</f>
        <v>0.39022717549600694</v>
      </c>
      <c r="AE209" s="11">
        <f>'OddsRatio_working_3-way'!X209^(1/3)*SIN(('OddsRatio_working_3-way'!Y209+4*PI())/3)</f>
        <v>-0.599635482902665</v>
      </c>
      <c r="AF209" s="11">
        <f>-'OddsRatio_working_3-way'!U209/(3*'OddsRatio_working_3-way'!X209^(1/3))*COS(('OddsRatio_working_3-way'!Y209)/3)</f>
        <v>0.5714974722872318</v>
      </c>
      <c r="AG209" s="11">
        <f>-'OddsRatio_working_3-way'!U209/(3*'OddsRatio_working_3-way'!X209^(1/3))*COS(('OddsRatio_working_3-way'!Y209+2*PI())/3)</f>
        <v>-0.46710165012128274</v>
      </c>
      <c r="AH209" s="11">
        <f>-'OddsRatio_working_3-way'!U209/(3*'OddsRatio_working_3-way'!X209^(1/3))*COS(('OddsRatio_working_3-way'!Y209+4*PI())/3)</f>
        <v>-0.10439582216594911</v>
      </c>
      <c r="AI209" s="11">
        <f>'OddsRatio_working_3-way'!U209/(3*'OddsRatio_working_3-way'!X209^(1/3))*SIN(('OddsRatio_working_3-way'!Y209)/3)</f>
        <v>-0.20940830740665803</v>
      </c>
      <c r="AJ209" s="11">
        <f>'OddsRatio_working_3-way'!U209/(3*'OddsRatio_working_3-way'!X209^(1/3))*SIN(('OddsRatio_working_3-way'!Y209+2*PI())/3)</f>
        <v>-0.39022717549600688</v>
      </c>
      <c r="AK209" s="11">
        <f>'OddsRatio_working_3-way'!U209/(3*'OddsRatio_working_3-way'!X209^(1/3))*SIN(('OddsRatio_working_3-way'!Y209+4*PI())/3)</f>
        <v>0.59963548290266488</v>
      </c>
      <c r="AL209" s="11">
        <f>'OddsRatio_working_3-way'!Z209+'OddsRatio_working_3-way'!AF209</f>
        <v>1.1429949445744638</v>
      </c>
      <c r="AM209" s="11">
        <f>'OddsRatio_working_3-way'!AA209+'OddsRatio_working_3-way'!AG209</f>
        <v>-0.93420330024256559</v>
      </c>
      <c r="AN209" s="11">
        <f>'OddsRatio_working_3-way'!AB209+'OddsRatio_working_3-way'!AH209</f>
        <v>-0.20879164433189826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1.1429949445744638</v>
      </c>
      <c r="AS209" s="11">
        <f>IF(('OddsRatio_working_3-way'!X209=0),IF(Q209&gt;0,-Q209^(1/3),(-Q209)^(1/3)),'OddsRatio_working_3-way'!AM209-'OddsRatio_working_3-way'!R209/3)</f>
        <v>-0.93420330024256559</v>
      </c>
      <c r="AT209" s="11">
        <f>IF(('OddsRatio_working_3-way'!X209=0),IF(Q209&gt;0,-Q209^(1/3),(-Q209)^(1/3)),'OddsRatio_working_3-way'!AN209-'OddsRatio_working_3-way'!R209/3)</f>
        <v>-0.20879164433189826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3.09</v>
      </c>
      <c r="B210" s="4">
        <f>IF('True_Odds_Calculator_3-way'!B211="","",'True_Odds_Calculator_3-way'!B211)</f>
        <v>3.13</v>
      </c>
      <c r="C210" s="4">
        <f>IF('True_Odds_Calculator_3-way'!C211="","",'True_Odds_Calculator_3-way'!C211)</f>
        <v>2.0499999999999998</v>
      </c>
      <c r="D210" s="9">
        <f t="shared" si="52"/>
        <v>0.28233070781114072</v>
      </c>
      <c r="E210" s="9">
        <f t="shared" si="53"/>
        <v>0.27850535393120551</v>
      </c>
      <c r="F210" s="9">
        <f t="shared" si="54"/>
        <v>0.43916393825765365</v>
      </c>
      <c r="G210" s="9">
        <f t="shared" si="55"/>
        <v>1.2162418998492299</v>
      </c>
      <c r="H210" s="9">
        <f t="shared" si="56"/>
        <v>3.541945570684891</v>
      </c>
      <c r="I210" s="9">
        <f t="shared" si="57"/>
        <v>3.5905952466788595</v>
      </c>
      <c r="J210" s="9">
        <f t="shared" si="58"/>
        <v>2.2770539948416912</v>
      </c>
      <c r="K210" s="11">
        <f t="shared" si="59"/>
        <v>0.3236245954692557</v>
      </c>
      <c r="L210" s="11">
        <f t="shared" si="60"/>
        <v>0.31948881789137379</v>
      </c>
      <c r="M210" s="11">
        <f t="shared" si="61"/>
        <v>0.48780487804878053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-0.23575369628816478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0.2657993638467977</v>
      </c>
      <c r="Q210" s="11">
        <f>2*'OddsRatio_working_3-way'!K210*'OddsRatio_working_3-way'!L210*'OddsRatio_working_3-way'!M210</f>
        <v>0.10087262385077712</v>
      </c>
      <c r="R210" s="11">
        <f t="shared" si="62"/>
        <v>0</v>
      </c>
      <c r="S210" s="11">
        <f t="shared" si="63"/>
        <v>-1.1274451600619135</v>
      </c>
      <c r="T210" s="11">
        <f t="shared" si="64"/>
        <v>-0.42787292601970156</v>
      </c>
      <c r="U210" s="11">
        <f>'OddsRatio_working_3-way'!S210-'OddsRatio_working_3-way'!R210^2/3</f>
        <v>-1.1274451600619135</v>
      </c>
      <c r="V210" s="11">
        <f>'OddsRatio_working_3-way'!S210*'OddsRatio_working_3-way'!R210/3-2*'OddsRatio_working_3-way'!R210^3/27-'OddsRatio_working_3-way'!T210</f>
        <v>0.42787292601970156</v>
      </c>
      <c r="W210" s="11">
        <f>'OddsRatio_working_3-way'!V210^2+4*'OddsRatio_working_3-way'!U210^3/27</f>
        <v>-2.9240653283828327E-2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0.23038874435640802</v>
      </c>
      <c r="Y210" s="11">
        <f>IF('OddsRatio_working_3-way'!W210&gt;=0,IF('OddsRatio_working_3-way'!V210+SQRT('OddsRatio_working_3-way'!W210)&gt;0,0,PI()),ACOS('OddsRatio_working_3-way'!V210/(2*'OddsRatio_working_3-way'!X210)))</f>
        <v>0.38020375266697992</v>
      </c>
      <c r="Z210" s="11">
        <f>'OddsRatio_working_3-way'!X210^(1/3)*COS('OddsRatio_working_3-way'!Y210/3)</f>
        <v>0.60812094992461496</v>
      </c>
      <c r="AA210" s="11">
        <f>'OddsRatio_working_3-way'!X210^(1/3)*COS(('OddsRatio_working_3-way'!Y210+2*PI())/3)</f>
        <v>-0.37116466792047065</v>
      </c>
      <c r="AB210" s="11">
        <f>'OddsRatio_working_3-way'!X210^(1/3)*COS(('OddsRatio_working_3-way'!Y210+4*PI())/3)</f>
        <v>-0.23695628200414465</v>
      </c>
      <c r="AC210" s="11">
        <f>'OddsRatio_working_3-way'!X210^(1/3)*SIN('OddsRatio_working_3-way'!Y210/3)</f>
        <v>7.7485247736296184E-2</v>
      </c>
      <c r="AD210" s="11">
        <f>'OddsRatio_working_3-way'!X210^(1/3)*SIN(('OddsRatio_working_3-way'!Y210+2*PI())/3)</f>
        <v>0.48790556734009288</v>
      </c>
      <c r="AE210" s="11">
        <f>'OddsRatio_working_3-way'!X210^(1/3)*SIN(('OddsRatio_working_3-way'!Y210+4*PI())/3)</f>
        <v>-0.56539081507638889</v>
      </c>
      <c r="AF210" s="11">
        <f>-'OddsRatio_working_3-way'!U210/(3*'OddsRatio_working_3-way'!X210^(1/3))*COS(('OddsRatio_working_3-way'!Y210)/3)</f>
        <v>0.60812094992461496</v>
      </c>
      <c r="AG210" s="11">
        <f>-'OddsRatio_working_3-way'!U210/(3*'OddsRatio_working_3-way'!X210^(1/3))*COS(('OddsRatio_working_3-way'!Y210+2*PI())/3)</f>
        <v>-0.37116466792047065</v>
      </c>
      <c r="AH210" s="11">
        <f>-'OddsRatio_working_3-way'!U210/(3*'OddsRatio_working_3-way'!X210^(1/3))*COS(('OddsRatio_working_3-way'!Y210+4*PI())/3)</f>
        <v>-0.23695628200414465</v>
      </c>
      <c r="AI210" s="11">
        <f>'OddsRatio_working_3-way'!U210/(3*'OddsRatio_working_3-way'!X210^(1/3))*SIN(('OddsRatio_working_3-way'!Y210)/3)</f>
        <v>-7.7485247736296184E-2</v>
      </c>
      <c r="AJ210" s="11">
        <f>'OddsRatio_working_3-way'!U210/(3*'OddsRatio_working_3-way'!X210^(1/3))*SIN(('OddsRatio_working_3-way'!Y210+2*PI())/3)</f>
        <v>-0.48790556734009288</v>
      </c>
      <c r="AK210" s="11">
        <f>'OddsRatio_working_3-way'!U210/(3*'OddsRatio_working_3-way'!X210^(1/3))*SIN(('OddsRatio_working_3-way'!Y210+4*PI())/3)</f>
        <v>0.56539081507638889</v>
      </c>
      <c r="AL210" s="11">
        <f>'OddsRatio_working_3-way'!Z210+'OddsRatio_working_3-way'!AF210</f>
        <v>1.2162418998492299</v>
      </c>
      <c r="AM210" s="11">
        <f>'OddsRatio_working_3-way'!AA210+'OddsRatio_working_3-way'!AG210</f>
        <v>-0.7423293358409413</v>
      </c>
      <c r="AN210" s="11">
        <f>'OddsRatio_working_3-way'!AB210+'OddsRatio_working_3-way'!AH210</f>
        <v>-0.47391256400828929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1.2162418998492299</v>
      </c>
      <c r="AS210" s="11">
        <f>IF(('OddsRatio_working_3-way'!X210=0),IF(Q210&gt;0,-Q210^(1/3),(-Q210)^(1/3)),'OddsRatio_working_3-way'!AM210-'OddsRatio_working_3-way'!R210/3)</f>
        <v>-0.7423293358409413</v>
      </c>
      <c r="AT210" s="11">
        <f>IF(('OddsRatio_working_3-way'!X210=0),IF(Q210&gt;0,-Q210^(1/3),(-Q210)^(1/3)),'OddsRatio_working_3-way'!AN210-'OddsRatio_working_3-way'!R210/3)</f>
        <v>-0.47391256400828929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3.18</v>
      </c>
      <c r="B211" s="4">
        <f>IF('True_Odds_Calculator_3-way'!B212="","",'True_Odds_Calculator_3-way'!B212)</f>
        <v>3.16</v>
      </c>
      <c r="C211" s="4">
        <f>IF('True_Odds_Calculator_3-way'!C212="","",'True_Odds_Calculator_3-way'!C212)</f>
        <v>2.38</v>
      </c>
      <c r="D211" s="9">
        <f t="shared" si="52"/>
        <v>0.2982092302558515</v>
      </c>
      <c r="E211" s="9">
        <f t="shared" si="53"/>
        <v>0.30014167666224695</v>
      </c>
      <c r="F211" s="9">
        <f t="shared" si="54"/>
        <v>0.40164909308190178</v>
      </c>
      <c r="G211" s="9">
        <f t="shared" si="55"/>
        <v>1.0795184681777741</v>
      </c>
      <c r="H211" s="9">
        <f t="shared" si="56"/>
        <v>3.3533502606275478</v>
      </c>
      <c r="I211" s="9">
        <f t="shared" si="57"/>
        <v>3.3317598912639914</v>
      </c>
      <c r="J211" s="9">
        <f t="shared" si="58"/>
        <v>2.4897354860853285</v>
      </c>
      <c r="K211" s="11">
        <f t="shared" si="59"/>
        <v>0.31446540880503143</v>
      </c>
      <c r="L211" s="11">
        <f t="shared" si="60"/>
        <v>0.31645569620253161</v>
      </c>
      <c r="M211" s="11">
        <f t="shared" si="61"/>
        <v>0.42016806722689076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-0.27170533845255329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0.23916898978363735</v>
      </c>
      <c r="Q211" s="11">
        <f>2*'OddsRatio_working_3-way'!K211*'OddsRatio_working_3-way'!L211*'OddsRatio_working_3-way'!M211</f>
        <v>8.3625520903369693E-2</v>
      </c>
      <c r="R211" s="11">
        <f t="shared" si="62"/>
        <v>0</v>
      </c>
      <c r="S211" s="11">
        <f t="shared" si="63"/>
        <v>-0.88025134561499374</v>
      </c>
      <c r="T211" s="11">
        <f t="shared" si="64"/>
        <v>-0.30778019077447333</v>
      </c>
      <c r="U211" s="11">
        <f>'OddsRatio_working_3-way'!S211-'OddsRatio_working_3-way'!R211^2/3</f>
        <v>-0.88025134561499374</v>
      </c>
      <c r="V211" s="11">
        <f>'OddsRatio_working_3-way'!S211*'OddsRatio_working_3-way'!R211/3-2*'OddsRatio_working_3-way'!R211^3/27-'OddsRatio_working_3-way'!T211</f>
        <v>0.30778019077447333</v>
      </c>
      <c r="W211" s="11">
        <f>'OddsRatio_working_3-way'!V211^2+4*'OddsRatio_working_3-way'!U211^3/27</f>
        <v>-6.3167012675138523E-3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0.15893815393155686</v>
      </c>
      <c r="Y211" s="11">
        <f>IF('OddsRatio_working_3-way'!W211&gt;=0,IF('OddsRatio_working_3-way'!V211+SQRT('OddsRatio_working_3-way'!W211)&gt;0,0,PI()),ACOS('OddsRatio_working_3-way'!V211/(2*'OddsRatio_working_3-way'!X211)))</f>
        <v>0.252708199751142</v>
      </c>
      <c r="Z211" s="11">
        <f>'OddsRatio_working_3-way'!X211^(1/3)*COS('OddsRatio_working_3-way'!Y211/3)</f>
        <v>0.53975923408888704</v>
      </c>
      <c r="AA211" s="11">
        <f>'OddsRatio_working_3-way'!X211^(1/3)*COS(('OddsRatio_working_3-way'!Y211+2*PI())/3)</f>
        <v>-0.30934876088595475</v>
      </c>
      <c r="AB211" s="11">
        <f>'OddsRatio_working_3-way'!X211^(1/3)*COS(('OddsRatio_working_3-way'!Y211+4*PI())/3)</f>
        <v>-0.23041047320293245</v>
      </c>
      <c r="AC211" s="11">
        <f>'OddsRatio_working_3-way'!X211^(1/3)*SIN('OddsRatio_working_3-way'!Y211/3)</f>
        <v>4.5575041643161077E-2</v>
      </c>
      <c r="AD211" s="11">
        <f>'OddsRatio_working_3-way'!X211^(1/3)*SIN(('OddsRatio_working_3-way'!Y211+2*PI())/3)</f>
        <v>0.44465768782662729</v>
      </c>
      <c r="AE211" s="11">
        <f>'OddsRatio_working_3-way'!X211^(1/3)*SIN(('OddsRatio_working_3-way'!Y211+4*PI())/3)</f>
        <v>-0.4902327294697883</v>
      </c>
      <c r="AF211" s="11">
        <f>-'OddsRatio_working_3-way'!U211/(3*'OddsRatio_working_3-way'!X211^(1/3))*COS(('OddsRatio_working_3-way'!Y211)/3)</f>
        <v>0.53975923408888704</v>
      </c>
      <c r="AG211" s="11">
        <f>-'OddsRatio_working_3-way'!U211/(3*'OddsRatio_working_3-way'!X211^(1/3))*COS(('OddsRatio_working_3-way'!Y211+2*PI())/3)</f>
        <v>-0.30934876088595475</v>
      </c>
      <c r="AH211" s="11">
        <f>-'OddsRatio_working_3-way'!U211/(3*'OddsRatio_working_3-way'!X211^(1/3))*COS(('OddsRatio_working_3-way'!Y211+4*PI())/3)</f>
        <v>-0.23041047320293245</v>
      </c>
      <c r="AI211" s="11">
        <f>'OddsRatio_working_3-way'!U211/(3*'OddsRatio_working_3-way'!X211^(1/3))*SIN(('OddsRatio_working_3-way'!Y211)/3)</f>
        <v>-4.5575041643161077E-2</v>
      </c>
      <c r="AJ211" s="11">
        <f>'OddsRatio_working_3-way'!U211/(3*'OddsRatio_working_3-way'!X211^(1/3))*SIN(('OddsRatio_working_3-way'!Y211+2*PI())/3)</f>
        <v>-0.44465768782662729</v>
      </c>
      <c r="AK211" s="11">
        <f>'OddsRatio_working_3-way'!U211/(3*'OddsRatio_working_3-way'!X211^(1/3))*SIN(('OddsRatio_working_3-way'!Y211+4*PI())/3)</f>
        <v>0.4902327294697883</v>
      </c>
      <c r="AL211" s="11">
        <f>'OddsRatio_working_3-way'!Z211+'OddsRatio_working_3-way'!AF211</f>
        <v>1.0795184681777741</v>
      </c>
      <c r="AM211" s="11">
        <f>'OddsRatio_working_3-way'!AA211+'OddsRatio_working_3-way'!AG211</f>
        <v>-0.61869752177190951</v>
      </c>
      <c r="AN211" s="11">
        <f>'OddsRatio_working_3-way'!AB211+'OddsRatio_working_3-way'!AH211</f>
        <v>-0.46082094640586491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1.0795184681777741</v>
      </c>
      <c r="AS211" s="11">
        <f>IF(('OddsRatio_working_3-way'!X211=0),IF(Q211&gt;0,-Q211^(1/3),(-Q211)^(1/3)),'OddsRatio_working_3-way'!AM211-'OddsRatio_working_3-way'!R211/3)</f>
        <v>-0.61869752177190951</v>
      </c>
      <c r="AT211" s="11">
        <f>IF(('OddsRatio_working_3-way'!X211=0),IF(Q211&gt;0,-Q211^(1/3),(-Q211)^(1/3)),'OddsRatio_working_3-way'!AN211-'OddsRatio_working_3-way'!R211/3)</f>
        <v>-0.46082094640586491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2.58</v>
      </c>
      <c r="B212" s="4">
        <f>IF('True_Odds_Calculator_3-way'!B213="","",'True_Odds_Calculator_3-way'!B213)</f>
        <v>3.06</v>
      </c>
      <c r="C212" s="4">
        <f>IF('True_Odds_Calculator_3-way'!C213="","",'True_Odds_Calculator_3-way'!C213)</f>
        <v>2.86</v>
      </c>
      <c r="D212" s="9">
        <f t="shared" si="52"/>
        <v>0.36532967889555934</v>
      </c>
      <c r="E212" s="9">
        <f t="shared" si="53"/>
        <v>0.30627618824109298</v>
      </c>
      <c r="F212" s="9">
        <f t="shared" si="54"/>
        <v>0.32839413286334768</v>
      </c>
      <c r="G212" s="9">
        <f t="shared" si="55"/>
        <v>1.0995276317619282</v>
      </c>
      <c r="H212" s="9">
        <f t="shared" si="56"/>
        <v>2.7372536581838469</v>
      </c>
      <c r="I212" s="9">
        <f t="shared" si="57"/>
        <v>3.2650269214295724</v>
      </c>
      <c r="J212" s="9">
        <f t="shared" si="58"/>
        <v>3.045121395077186</v>
      </c>
      <c r="K212" s="11">
        <f t="shared" si="59"/>
        <v>0.38759689922480617</v>
      </c>
      <c r="L212" s="11">
        <f t="shared" si="60"/>
        <v>0.32679738562091504</v>
      </c>
      <c r="M212" s="11">
        <f t="shared" si="61"/>
        <v>0.34965034965034969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-0.26812054035036259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0.24358779488738452</v>
      </c>
      <c r="Q212" s="11">
        <f>2*'OddsRatio_working_3-way'!K212*'OddsRatio_working_3-way'!L212*'OddsRatio_working_3-way'!M212</f>
        <v>8.8577379959048907E-2</v>
      </c>
      <c r="R212" s="11">
        <f t="shared" si="62"/>
        <v>0</v>
      </c>
      <c r="S212" s="11">
        <f t="shared" si="63"/>
        <v>-0.90850105914705281</v>
      </c>
      <c r="T212" s="11">
        <f t="shared" si="64"/>
        <v>-0.33036402150801919</v>
      </c>
      <c r="U212" s="11">
        <f>'OddsRatio_working_3-way'!S212-'OddsRatio_working_3-way'!R212^2/3</f>
        <v>-0.90850105914705281</v>
      </c>
      <c r="V212" s="11">
        <f>'OddsRatio_working_3-way'!S212*'OddsRatio_working_3-way'!R212/3-2*'OddsRatio_working_3-way'!R212^3/27-'OddsRatio_working_3-way'!T212</f>
        <v>0.33036402150801919</v>
      </c>
      <c r="W212" s="11">
        <f>'OddsRatio_working_3-way'!V212^2+4*'OddsRatio_working_3-way'!U212^3/27</f>
        <v>-1.9489928041328264E-3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0.16665036716962536</v>
      </c>
      <c r="Y212" s="11">
        <f>IF('OddsRatio_working_3-way'!W212&gt;=0,IF('OddsRatio_working_3-way'!V212+SQRT('OddsRatio_working_3-way'!W212)&gt;0,0,PI()),ACOS('OddsRatio_working_3-way'!V212/(2*'OddsRatio_working_3-way'!X212)))</f>
        <v>0.13284554659225867</v>
      </c>
      <c r="Z212" s="11">
        <f>'OddsRatio_working_3-way'!X212^(1/3)*COS('OddsRatio_working_3-way'!Y212/3)</f>
        <v>0.54976381588096412</v>
      </c>
      <c r="AA212" s="11">
        <f>'OddsRatio_working_3-way'!X212^(1/3)*COS(('OddsRatio_working_3-way'!Y212+2*PI())/3)</f>
        <v>-0.29597870503777318</v>
      </c>
      <c r="AB212" s="11">
        <f>'OddsRatio_working_3-way'!X212^(1/3)*COS(('OddsRatio_working_3-way'!Y212+4*PI())/3)</f>
        <v>-0.25378511084319105</v>
      </c>
      <c r="AC212" s="11">
        <f>'OddsRatio_working_3-way'!X212^(1/3)*SIN('OddsRatio_working_3-way'!Y212/3)</f>
        <v>2.4360482966319961E-2</v>
      </c>
      <c r="AD212" s="11">
        <f>'OddsRatio_working_3-way'!X212^(1/3)*SIN(('OddsRatio_working_3-way'!Y212+2*PI())/3)</f>
        <v>0.46392918915122577</v>
      </c>
      <c r="AE212" s="11">
        <f>'OddsRatio_working_3-way'!X212^(1/3)*SIN(('OddsRatio_working_3-way'!Y212+4*PI())/3)</f>
        <v>-0.48828967211754559</v>
      </c>
      <c r="AF212" s="11">
        <f>-'OddsRatio_working_3-way'!U212/(3*'OddsRatio_working_3-way'!X212^(1/3))*COS(('OddsRatio_working_3-way'!Y212)/3)</f>
        <v>0.54976381588096412</v>
      </c>
      <c r="AG212" s="11">
        <f>-'OddsRatio_working_3-way'!U212/(3*'OddsRatio_working_3-way'!X212^(1/3))*COS(('OddsRatio_working_3-way'!Y212+2*PI())/3)</f>
        <v>-0.29597870503777318</v>
      </c>
      <c r="AH212" s="11">
        <f>-'OddsRatio_working_3-way'!U212/(3*'OddsRatio_working_3-way'!X212^(1/3))*COS(('OddsRatio_working_3-way'!Y212+4*PI())/3)</f>
        <v>-0.25378511084319105</v>
      </c>
      <c r="AI212" s="11">
        <f>'OddsRatio_working_3-way'!U212/(3*'OddsRatio_working_3-way'!X212^(1/3))*SIN(('OddsRatio_working_3-way'!Y212)/3)</f>
        <v>-2.4360482966319961E-2</v>
      </c>
      <c r="AJ212" s="11">
        <f>'OddsRatio_working_3-way'!U212/(3*'OddsRatio_working_3-way'!X212^(1/3))*SIN(('OddsRatio_working_3-way'!Y212+2*PI())/3)</f>
        <v>-0.46392918915122577</v>
      </c>
      <c r="AK212" s="11">
        <f>'OddsRatio_working_3-way'!U212/(3*'OddsRatio_working_3-way'!X212^(1/3))*SIN(('OddsRatio_working_3-way'!Y212+4*PI())/3)</f>
        <v>0.48828967211754559</v>
      </c>
      <c r="AL212" s="11">
        <f>'OddsRatio_working_3-way'!Z212+'OddsRatio_working_3-way'!AF212</f>
        <v>1.0995276317619282</v>
      </c>
      <c r="AM212" s="11">
        <f>'OddsRatio_working_3-way'!AA212+'OddsRatio_working_3-way'!AG212</f>
        <v>-0.59195741007554636</v>
      </c>
      <c r="AN212" s="11">
        <f>'OddsRatio_working_3-way'!AB212+'OddsRatio_working_3-way'!AH212</f>
        <v>-0.50757022168638211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1.0995276317619282</v>
      </c>
      <c r="AS212" s="11">
        <f>IF(('OddsRatio_working_3-way'!X212=0),IF(Q212&gt;0,-Q212^(1/3),(-Q212)^(1/3)),'OddsRatio_working_3-way'!AM212-'OddsRatio_working_3-way'!R212/3)</f>
        <v>-0.59195741007554636</v>
      </c>
      <c r="AT212" s="11">
        <f>IF(('OddsRatio_working_3-way'!X212=0),IF(Q212&gt;0,-Q212^(1/3),(-Q212)^(1/3)),'OddsRatio_working_3-way'!AN212-'OddsRatio_working_3-way'!R212/3)</f>
        <v>-0.50757022168638211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1.59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7.16</v>
      </c>
      <c r="D213" s="9">
        <f t="shared" si="52"/>
        <v>0.60737369110194606</v>
      </c>
      <c r="E213" s="9">
        <f t="shared" si="53"/>
        <v>0.26358068438313437</v>
      </c>
      <c r="F213" s="9">
        <f t="shared" si="54"/>
        <v>0.1290456245149196</v>
      </c>
      <c r="G213" s="9">
        <f t="shared" si="55"/>
        <v>1.0956489059624017</v>
      </c>
      <c r="H213" s="9">
        <f t="shared" si="56"/>
        <v>1.6464328545178173</v>
      </c>
      <c r="I213" s="9">
        <f t="shared" si="57"/>
        <v>3.7939047102041239</v>
      </c>
      <c r="J213" s="9">
        <f t="shared" si="58"/>
        <v>7.749197260728395</v>
      </c>
      <c r="K213" s="11">
        <f t="shared" si="59"/>
        <v>0.62893081761006286</v>
      </c>
      <c r="L213" s="11">
        <f t="shared" si="60"/>
        <v>0.28169014084507044</v>
      </c>
      <c r="M213" s="11">
        <f t="shared" si="61"/>
        <v>0.13966480446927373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-0.22931602474550061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0.2301147456044372</v>
      </c>
      <c r="Q213" s="11">
        <f>2*'OddsRatio_working_3-way'!K213*'OddsRatio_working_3-way'!L213*'OddsRatio_working_3-way'!M213</f>
        <v>4.948704206547036E-2</v>
      </c>
      <c r="R213" s="11">
        <f t="shared" si="62"/>
        <v>0</v>
      </c>
      <c r="S213" s="11">
        <f t="shared" si="63"/>
        <v>-1.0034830573215414</v>
      </c>
      <c r="T213" s="11">
        <f t="shared" si="64"/>
        <v>-0.21580280802613791</v>
      </c>
      <c r="U213" s="11">
        <f>'OddsRatio_working_3-way'!S213-'OddsRatio_working_3-way'!R213^2/3</f>
        <v>-1.0034830573215414</v>
      </c>
      <c r="V213" s="11">
        <f>'OddsRatio_working_3-way'!S213*'OddsRatio_working_3-way'!R213/3-2*'OddsRatio_working_3-way'!R213^3/27-'OddsRatio_working_3-way'!T213</f>
        <v>0.21580280802613791</v>
      </c>
      <c r="W213" s="11">
        <f>'OddsRatio_working_3-way'!V213^2+4*'OddsRatio_working_3-way'!U213^3/27</f>
        <v>-0.10313071979394575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0.19345643679257088</v>
      </c>
      <c r="Y213" s="11">
        <f>IF('OddsRatio_working_3-way'!W213&gt;=0,IF('OddsRatio_working_3-way'!V213+SQRT('OddsRatio_working_3-way'!W213)&gt;0,0,PI()),ACOS('OddsRatio_working_3-way'!V213/(2*'OddsRatio_working_3-way'!X213)))</f>
        <v>0.97911711408945767</v>
      </c>
      <c r="Z213" s="11">
        <f>'OddsRatio_working_3-way'!X213^(1/3)*COS('OddsRatio_working_3-way'!Y213/3)</f>
        <v>0.54782445298120086</v>
      </c>
      <c r="AA213" s="11">
        <f>'OddsRatio_working_3-way'!X213^(1/3)*COS(('OddsRatio_working_3-way'!Y213+2*PI())/3)</f>
        <v>-0.43449566544764678</v>
      </c>
      <c r="AB213" s="11">
        <f>'OddsRatio_working_3-way'!X213^(1/3)*COS(('OddsRatio_working_3-way'!Y213+4*PI())/3)</f>
        <v>-0.11332878753355419</v>
      </c>
      <c r="AC213" s="11">
        <f>'OddsRatio_working_3-way'!X213^(1/3)*SIN('OddsRatio_working_3-way'!Y213/3)</f>
        <v>0.18542578341849311</v>
      </c>
      <c r="AD213" s="11">
        <f>'OddsRatio_working_3-way'!X213^(1/3)*SIN(('OddsRatio_working_3-way'!Y213+2*PI())/3)</f>
        <v>0.38171700138678705</v>
      </c>
      <c r="AE213" s="11">
        <f>'OddsRatio_working_3-way'!X213^(1/3)*SIN(('OddsRatio_working_3-way'!Y213+4*PI())/3)</f>
        <v>-0.56714278480528013</v>
      </c>
      <c r="AF213" s="11">
        <f>-'OddsRatio_working_3-way'!U213/(3*'OddsRatio_working_3-way'!X213^(1/3))*COS(('OddsRatio_working_3-way'!Y213)/3)</f>
        <v>0.54782445298120086</v>
      </c>
      <c r="AG213" s="11">
        <f>-'OddsRatio_working_3-way'!U213/(3*'OddsRatio_working_3-way'!X213^(1/3))*COS(('OddsRatio_working_3-way'!Y213+2*PI())/3)</f>
        <v>-0.43449566544764678</v>
      </c>
      <c r="AH213" s="11">
        <f>-'OddsRatio_working_3-way'!U213/(3*'OddsRatio_working_3-way'!X213^(1/3))*COS(('OddsRatio_working_3-way'!Y213+4*PI())/3)</f>
        <v>-0.11332878753355419</v>
      </c>
      <c r="AI213" s="11">
        <f>'OddsRatio_working_3-way'!U213/(3*'OddsRatio_working_3-way'!X213^(1/3))*SIN(('OddsRatio_working_3-way'!Y213)/3)</f>
        <v>-0.18542578341849311</v>
      </c>
      <c r="AJ213" s="11">
        <f>'OddsRatio_working_3-way'!U213/(3*'OddsRatio_working_3-way'!X213^(1/3))*SIN(('OddsRatio_working_3-way'!Y213+2*PI())/3)</f>
        <v>-0.38171700138678705</v>
      </c>
      <c r="AK213" s="11">
        <f>'OddsRatio_working_3-way'!U213/(3*'OddsRatio_working_3-way'!X213^(1/3))*SIN(('OddsRatio_working_3-way'!Y213+4*PI())/3)</f>
        <v>0.56714278480528013</v>
      </c>
      <c r="AL213" s="11">
        <f>'OddsRatio_working_3-way'!Z213+'OddsRatio_working_3-way'!AF213</f>
        <v>1.0956489059624017</v>
      </c>
      <c r="AM213" s="11">
        <f>'OddsRatio_working_3-way'!AA213+'OddsRatio_working_3-way'!AG213</f>
        <v>-0.86899133089529357</v>
      </c>
      <c r="AN213" s="11">
        <f>'OddsRatio_working_3-way'!AB213+'OddsRatio_working_3-way'!AH213</f>
        <v>-0.22665757506710837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1.0956489059624017</v>
      </c>
      <c r="AS213" s="11">
        <f>IF(('OddsRatio_working_3-way'!X213=0),IF(Q213&gt;0,-Q213^(1/3),(-Q213)^(1/3)),'OddsRatio_working_3-way'!AM213-'OddsRatio_working_3-way'!R213/3)</f>
        <v>-0.86899133089529357</v>
      </c>
      <c r="AT213" s="11">
        <f>IF(('OddsRatio_working_3-way'!X213=0),IF(Q213&gt;0,-Q213^(1/3),(-Q213)^(1/3)),'OddsRatio_working_3-way'!AN213-'OddsRatio_working_3-way'!R213/3)</f>
        <v>-0.22665757506710837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4.5599999999999996</v>
      </c>
      <c r="B214" s="4">
        <f>IF('True_Odds_Calculator_3-way'!B215="","",'True_Odds_Calculator_3-way'!B215)</f>
        <v>3.11</v>
      </c>
      <c r="C214" s="4">
        <f>IF('True_Odds_Calculator_3-way'!C215="","",'True_Odds_Calculator_3-way'!C215)</f>
        <v>1.96</v>
      </c>
      <c r="D214" s="9">
        <f t="shared" si="52"/>
        <v>0.20578866435220824</v>
      </c>
      <c r="E214" s="9">
        <f t="shared" si="53"/>
        <v>0.30418933859247699</v>
      </c>
      <c r="F214" s="9">
        <f t="shared" si="54"/>
        <v>0.49002199705531502</v>
      </c>
      <c r="G214" s="9">
        <f t="shared" si="55"/>
        <v>1.0840882441870203</v>
      </c>
      <c r="H214" s="9">
        <f t="shared" si="56"/>
        <v>4.8593541493057915</v>
      </c>
      <c r="I214" s="9">
        <f t="shared" si="57"/>
        <v>3.2874261952346129</v>
      </c>
      <c r="J214" s="9">
        <f t="shared" si="58"/>
        <v>2.0407247144195391</v>
      </c>
      <c r="K214" s="11">
        <f t="shared" si="59"/>
        <v>0.2192982456140351</v>
      </c>
      <c r="L214" s="11">
        <f t="shared" si="60"/>
        <v>0.32154340836012862</v>
      </c>
      <c r="M214" s="11">
        <f t="shared" si="61"/>
        <v>0.51020408163265307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-0.25943130679247506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0.23852407776446166</v>
      </c>
      <c r="Q214" s="11">
        <f>2*'OddsRatio_working_3-way'!K214*'OddsRatio_working_3-way'!L214*'OddsRatio_working_3-way'!M214</f>
        <v>7.1952964634830086E-2</v>
      </c>
      <c r="R214" s="11">
        <f t="shared" si="62"/>
        <v>0</v>
      </c>
      <c r="S214" s="11">
        <f t="shared" si="63"/>
        <v>-0.91941131050641645</v>
      </c>
      <c r="T214" s="11">
        <f t="shared" si="64"/>
        <v>-0.27734881161581199</v>
      </c>
      <c r="U214" s="11">
        <f>'OddsRatio_working_3-way'!S214-'OddsRatio_working_3-way'!R214^2/3</f>
        <v>-0.91941131050641645</v>
      </c>
      <c r="V214" s="11">
        <f>'OddsRatio_working_3-way'!S214*'OddsRatio_working_3-way'!R214/3-2*'OddsRatio_working_3-way'!R214^3/27-'OddsRatio_working_3-way'!T214</f>
        <v>0.27734881161581199</v>
      </c>
      <c r="W214" s="11">
        <f>'OddsRatio_working_3-way'!V214^2+4*'OddsRatio_working_3-way'!U214^3/27</f>
        <v>-3.821751164738009E-2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0.16966133542448855</v>
      </c>
      <c r="Y214" s="11">
        <f>IF('OddsRatio_working_3-way'!W214&gt;=0,IF('OddsRatio_working_3-way'!V214+SQRT('OddsRatio_working_3-way'!W214)&gt;0,0,PI()),ACOS('OddsRatio_working_3-way'!V214/(2*'OddsRatio_working_3-way'!X214)))</f>
        <v>0.61398246692682945</v>
      </c>
      <c r="Z214" s="11">
        <f>'OddsRatio_working_3-way'!X214^(1/3)*COS('OddsRatio_working_3-way'!Y214/3)</f>
        <v>0.54204412209351016</v>
      </c>
      <c r="AA214" s="11">
        <f>'OddsRatio_working_3-way'!X214^(1/3)*COS(('OddsRatio_working_3-way'!Y214+2*PI())/3)</f>
        <v>-0.36845898887450906</v>
      </c>
      <c r="AB214" s="11">
        <f>'OddsRatio_working_3-way'!X214^(1/3)*COS(('OddsRatio_working_3-way'!Y214+4*PI())/3)</f>
        <v>-0.17358513321900124</v>
      </c>
      <c r="AC214" s="11">
        <f>'OddsRatio_working_3-way'!X214^(1/3)*SIN('OddsRatio_working_3-way'!Y214/3)</f>
        <v>0.11251047302072786</v>
      </c>
      <c r="AD214" s="11">
        <f>'OddsRatio_working_3-way'!X214^(1/3)*SIN(('OddsRatio_working_3-way'!Y214+2*PI())/3)</f>
        <v>0.41316874319464986</v>
      </c>
      <c r="AE214" s="11">
        <f>'OddsRatio_working_3-way'!X214^(1/3)*SIN(('OddsRatio_working_3-way'!Y214+4*PI())/3)</f>
        <v>-0.52567921621537761</v>
      </c>
      <c r="AF214" s="11">
        <f>-'OddsRatio_working_3-way'!U214/(3*'OddsRatio_working_3-way'!X214^(1/3))*COS(('OddsRatio_working_3-way'!Y214)/3)</f>
        <v>0.54204412209351027</v>
      </c>
      <c r="AG214" s="11">
        <f>-'OddsRatio_working_3-way'!U214/(3*'OddsRatio_working_3-way'!X214^(1/3))*COS(('OddsRatio_working_3-way'!Y214+2*PI())/3)</f>
        <v>-0.36845898887450912</v>
      </c>
      <c r="AH214" s="11">
        <f>-'OddsRatio_working_3-way'!U214/(3*'OddsRatio_working_3-way'!X214^(1/3))*COS(('OddsRatio_working_3-way'!Y214+4*PI())/3)</f>
        <v>-0.17358513321900126</v>
      </c>
      <c r="AI214" s="11">
        <f>'OddsRatio_working_3-way'!U214/(3*'OddsRatio_working_3-way'!X214^(1/3))*SIN(('OddsRatio_working_3-way'!Y214)/3)</f>
        <v>-0.11251047302072789</v>
      </c>
      <c r="AJ214" s="11">
        <f>'OddsRatio_working_3-way'!U214/(3*'OddsRatio_working_3-way'!X214^(1/3))*SIN(('OddsRatio_working_3-way'!Y214+2*PI())/3)</f>
        <v>-0.41316874319464991</v>
      </c>
      <c r="AK214" s="11">
        <f>'OddsRatio_working_3-way'!U214/(3*'OddsRatio_working_3-way'!X214^(1/3))*SIN(('OddsRatio_working_3-way'!Y214+4*PI())/3)</f>
        <v>0.52567921621537772</v>
      </c>
      <c r="AL214" s="11">
        <f>'OddsRatio_working_3-way'!Z214+'OddsRatio_working_3-way'!AF214</f>
        <v>1.0840882441870203</v>
      </c>
      <c r="AM214" s="11">
        <f>'OddsRatio_working_3-way'!AA214+'OddsRatio_working_3-way'!AG214</f>
        <v>-0.73691797774901824</v>
      </c>
      <c r="AN214" s="11">
        <f>'OddsRatio_working_3-way'!AB214+'OddsRatio_working_3-way'!AH214</f>
        <v>-0.34717026643800253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1.0840882441870203</v>
      </c>
      <c r="AS214" s="11">
        <f>IF(('OddsRatio_working_3-way'!X214=0),IF(Q214&gt;0,-Q214^(1/3),(-Q214)^(1/3)),'OddsRatio_working_3-way'!AM214-'OddsRatio_working_3-way'!R214/3)</f>
        <v>-0.73691797774901824</v>
      </c>
      <c r="AT214" s="11">
        <f>IF(('OddsRatio_working_3-way'!X214=0),IF(Q214&gt;0,-Q214^(1/3),(-Q214)^(1/3)),'OddsRatio_working_3-way'!AN214-'OddsRatio_working_3-way'!R214/3)</f>
        <v>-0.34717026643800253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2.0299999999999998</v>
      </c>
      <c r="B215" s="4">
        <f>IF('True_Odds_Calculator_3-way'!B216="","",'True_Odds_Calculator_3-way'!B216)</f>
        <v>3.35</v>
      </c>
      <c r="C215" s="4">
        <f>IF('True_Odds_Calculator_3-way'!C216="","",'True_Odds_Calculator_3-way'!C216)</f>
        <v>3.85</v>
      </c>
      <c r="D215" s="9">
        <f t="shared" si="52"/>
        <v>0.47290245856688218</v>
      </c>
      <c r="E215" s="9">
        <f t="shared" si="53"/>
        <v>0.28224495952871753</v>
      </c>
      <c r="F215" s="9">
        <f t="shared" si="54"/>
        <v>0.24485258190440029</v>
      </c>
      <c r="G215" s="9">
        <f t="shared" si="55"/>
        <v>1.0821368690030195</v>
      </c>
      <c r="H215" s="9">
        <f t="shared" si="56"/>
        <v>2.1146009750731101</v>
      </c>
      <c r="I215" s="9">
        <f t="shared" si="57"/>
        <v>3.5430216421570964</v>
      </c>
      <c r="J215" s="9">
        <f t="shared" si="58"/>
        <v>4.0840900766586072</v>
      </c>
      <c r="K215" s="11">
        <f t="shared" si="59"/>
        <v>0.49261083743842371</v>
      </c>
      <c r="L215" s="11">
        <f t="shared" si="60"/>
        <v>0.29850746268656714</v>
      </c>
      <c r="M215" s="11">
        <f t="shared" si="61"/>
        <v>0.25974025974025972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-0.26348043545308464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0.23795041808423179</v>
      </c>
      <c r="Q215" s="11">
        <f>2*'OddsRatio_working_3-way'!K215*'OddsRatio_working_3-way'!L215*'OddsRatio_working_3-way'!M215</f>
        <v>7.6388577234103291E-2</v>
      </c>
      <c r="R215" s="11">
        <f t="shared" si="62"/>
        <v>0</v>
      </c>
      <c r="S215" s="11">
        <f t="shared" si="63"/>
        <v>-0.90310469418744099</v>
      </c>
      <c r="T215" s="11">
        <f t="shared" si="64"/>
        <v>-0.28992125014043046</v>
      </c>
      <c r="U215" s="11">
        <f>'OddsRatio_working_3-way'!S215-'OddsRatio_working_3-way'!R215^2/3</f>
        <v>-0.90310469418744099</v>
      </c>
      <c r="V215" s="11">
        <f>'OddsRatio_working_3-way'!S215*'OddsRatio_working_3-way'!R215/3-2*'OddsRatio_working_3-way'!R215^3/27-'OddsRatio_working_3-way'!T215</f>
        <v>0.28992125014043046</v>
      </c>
      <c r="W215" s="11">
        <f>'OddsRatio_working_3-way'!V215^2+4*'OddsRatio_working_3-way'!U215^3/27</f>
        <v>-2.5067218708448968E-2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0.16516775562397085</v>
      </c>
      <c r="Y215" s="11">
        <f>IF('OddsRatio_working_3-way'!W215&gt;=0,IF('OddsRatio_working_3-way'!V215+SQRT('OddsRatio_working_3-way'!W215)&gt;0,0,PI()),ACOS('OddsRatio_working_3-way'!V215/(2*'OddsRatio_working_3-way'!X215)))</f>
        <v>0.49984486211947998</v>
      </c>
      <c r="Z215" s="11">
        <f>'OddsRatio_working_3-way'!X215^(1/3)*COS('OddsRatio_working_3-way'!Y215/3)</f>
        <v>0.54106843450150977</v>
      </c>
      <c r="AA215" s="11">
        <f>'OddsRatio_working_3-way'!X215^(1/3)*COS(('OddsRatio_working_3-way'!Y215+2*PI())/3)</f>
        <v>-0.34933704357331996</v>
      </c>
      <c r="AB215" s="11">
        <f>'OddsRatio_working_3-way'!X215^(1/3)*COS(('OddsRatio_working_3-way'!Y215+4*PI())/3)</f>
        <v>-0.19173139092818997</v>
      </c>
      <c r="AC215" s="11">
        <f>'OddsRatio_working_3-way'!X215^(1/3)*SIN('OddsRatio_working_3-way'!Y215/3)</f>
        <v>9.0993665980472593E-2</v>
      </c>
      <c r="AD215" s="11">
        <f>'OddsRatio_working_3-way'!X215^(1/3)*SIN(('OddsRatio_working_3-way'!Y215+2*PI())/3)</f>
        <v>0.42308217647394786</v>
      </c>
      <c r="AE215" s="11">
        <f>'OddsRatio_working_3-way'!X215^(1/3)*SIN(('OddsRatio_working_3-way'!Y215+4*PI())/3)</f>
        <v>-0.51407584245442028</v>
      </c>
      <c r="AF215" s="11">
        <f>-'OddsRatio_working_3-way'!U215/(3*'OddsRatio_working_3-way'!X215^(1/3))*COS(('OddsRatio_working_3-way'!Y215)/3)</f>
        <v>0.54106843450150965</v>
      </c>
      <c r="AG215" s="11">
        <f>-'OddsRatio_working_3-way'!U215/(3*'OddsRatio_working_3-way'!X215^(1/3))*COS(('OddsRatio_working_3-way'!Y215+2*PI())/3)</f>
        <v>-0.34933704357331991</v>
      </c>
      <c r="AH215" s="11">
        <f>-'OddsRatio_working_3-way'!U215/(3*'OddsRatio_working_3-way'!X215^(1/3))*COS(('OddsRatio_working_3-way'!Y215+4*PI())/3)</f>
        <v>-0.19173139092818994</v>
      </c>
      <c r="AI215" s="11">
        <f>'OddsRatio_working_3-way'!U215/(3*'OddsRatio_working_3-way'!X215^(1/3))*SIN(('OddsRatio_working_3-way'!Y215)/3)</f>
        <v>-9.0993665980472566E-2</v>
      </c>
      <c r="AJ215" s="11">
        <f>'OddsRatio_working_3-way'!U215/(3*'OddsRatio_working_3-way'!X215^(1/3))*SIN(('OddsRatio_working_3-way'!Y215+2*PI())/3)</f>
        <v>-0.4230821764739478</v>
      </c>
      <c r="AK215" s="11">
        <f>'OddsRatio_working_3-way'!U215/(3*'OddsRatio_working_3-way'!X215^(1/3))*SIN(('OddsRatio_working_3-way'!Y215+4*PI())/3)</f>
        <v>0.51407584245442017</v>
      </c>
      <c r="AL215" s="11">
        <f>'OddsRatio_working_3-way'!Z215+'OddsRatio_working_3-way'!AF215</f>
        <v>1.0821368690030195</v>
      </c>
      <c r="AM215" s="11">
        <f>'OddsRatio_working_3-way'!AA215+'OddsRatio_working_3-way'!AG215</f>
        <v>-0.69867408714663992</v>
      </c>
      <c r="AN215" s="11">
        <f>'OddsRatio_working_3-way'!AB215+'OddsRatio_working_3-way'!AH215</f>
        <v>-0.38346278185637994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1.0821368690030195</v>
      </c>
      <c r="AS215" s="11">
        <f>IF(('OddsRatio_working_3-way'!X215=0),IF(Q215&gt;0,-Q215^(1/3),(-Q215)^(1/3)),'OddsRatio_working_3-way'!AM215-'OddsRatio_working_3-way'!R215/3)</f>
        <v>-0.69867408714663992</v>
      </c>
      <c r="AT215" s="11">
        <f>IF(('OddsRatio_working_3-way'!X215=0),IF(Q215&gt;0,-Q215^(1/3),(-Q215)^(1/3)),'OddsRatio_working_3-way'!AN215-'OddsRatio_working_3-way'!R215/3)</f>
        <v>-0.38346278185637994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2.6</v>
      </c>
      <c r="B216" s="4">
        <f>IF('True_Odds_Calculator_3-way'!B217="","",'True_Odds_Calculator_3-way'!B217)</f>
        <v>2.9</v>
      </c>
      <c r="C216" s="4">
        <f>IF('True_Odds_Calculator_3-way'!C217="","",'True_Odds_Calculator_3-way'!C217)</f>
        <v>3.12</v>
      </c>
      <c r="D216" s="9">
        <f t="shared" si="52"/>
        <v>0.36719430851666152</v>
      </c>
      <c r="E216" s="9">
        <f t="shared" si="53"/>
        <v>0.32824740376920264</v>
      </c>
      <c r="F216" s="9">
        <f t="shared" si="54"/>
        <v>0.30455828771413579</v>
      </c>
      <c r="G216" s="9">
        <f t="shared" si="55"/>
        <v>1.0770960987243636</v>
      </c>
      <c r="H216" s="9">
        <f t="shared" si="56"/>
        <v>2.7233537579589822</v>
      </c>
      <c r="I216" s="9">
        <f t="shared" si="57"/>
        <v>3.0464825875762909</v>
      </c>
      <c r="J216" s="9">
        <f t="shared" si="58"/>
        <v>3.2834437292956515</v>
      </c>
      <c r="K216" s="11">
        <f t="shared" si="59"/>
        <v>0.38461538461538458</v>
      </c>
      <c r="L216" s="11">
        <f t="shared" si="60"/>
        <v>0.34482758620689657</v>
      </c>
      <c r="M216" s="11">
        <f t="shared" si="61"/>
        <v>0.32051282051282048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-0.27395769570835882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0.23889682377746038</v>
      </c>
      <c r="Q216" s="11">
        <f>2*'OddsRatio_working_3-way'!K216*'OddsRatio_working_3-way'!L216*'OddsRatio_working_3-way'!M216</f>
        <v>8.5016663266000117E-2</v>
      </c>
      <c r="R216" s="11">
        <f t="shared" si="62"/>
        <v>0</v>
      </c>
      <c r="S216" s="11">
        <f t="shared" si="63"/>
        <v>-0.87202085402184715</v>
      </c>
      <c r="T216" s="11">
        <f t="shared" si="64"/>
        <v>-0.3103277060575968</v>
      </c>
      <c r="U216" s="11">
        <f>'OddsRatio_working_3-way'!S216-'OddsRatio_working_3-way'!R216^2/3</f>
        <v>-0.87202085402184715</v>
      </c>
      <c r="V216" s="11">
        <f>'OddsRatio_working_3-way'!S216*'OddsRatio_working_3-way'!R216/3-2*'OddsRatio_working_3-way'!R216^3/27-'OddsRatio_working_3-way'!T216</f>
        <v>0.3103277060575968</v>
      </c>
      <c r="W216" s="11">
        <f>'OddsRatio_working_3-way'!V216^2+4*'OddsRatio_working_3-way'!U216^3/27</f>
        <v>-1.934110457670779E-3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0.15671422686265674</v>
      </c>
      <c r="Y216" s="11">
        <f>IF('OddsRatio_working_3-way'!W216&gt;=0,IF('OddsRatio_working_3-way'!V216+SQRT('OddsRatio_working_3-way'!W216)&gt;0,0,PI()),ACOS('OddsRatio_working_3-way'!V216/(2*'OddsRatio_working_3-way'!X216)))</f>
        <v>0.14077894017565629</v>
      </c>
      <c r="Z216" s="11">
        <f>'OddsRatio_working_3-way'!X216^(1/3)*COS('OddsRatio_working_3-way'!Y216/3)</f>
        <v>0.53854804936218192</v>
      </c>
      <c r="AA216" s="11">
        <f>'OddsRatio_working_3-way'!X216^(1/3)*COS(('OddsRatio_working_3-way'!Y216+2*PI())/3)</f>
        <v>-0.29117636249246376</v>
      </c>
      <c r="AB216" s="11">
        <f>'OddsRatio_working_3-way'!X216^(1/3)*COS(('OddsRatio_working_3-way'!Y216+4*PI())/3)</f>
        <v>-0.2473716868697183</v>
      </c>
      <c r="AC216" s="11">
        <f>'OddsRatio_working_3-way'!X216^(1/3)*SIN('OddsRatio_working_3-way'!Y216/3)</f>
        <v>2.5290641262556306E-2</v>
      </c>
      <c r="AD216" s="11">
        <f>'OddsRatio_working_3-way'!X216^(1/3)*SIN(('OddsRatio_working_3-way'!Y216+2*PI())/3)</f>
        <v>0.4537509712749272</v>
      </c>
      <c r="AE216" s="11">
        <f>'OddsRatio_working_3-way'!X216^(1/3)*SIN(('OddsRatio_working_3-way'!Y216+4*PI())/3)</f>
        <v>-0.47904161253748351</v>
      </c>
      <c r="AF216" s="11">
        <f>-'OddsRatio_working_3-way'!U216/(3*'OddsRatio_working_3-way'!X216^(1/3))*COS(('OddsRatio_working_3-way'!Y216)/3)</f>
        <v>0.5385480493621817</v>
      </c>
      <c r="AG216" s="11">
        <f>-'OddsRatio_working_3-way'!U216/(3*'OddsRatio_working_3-way'!X216^(1/3))*COS(('OddsRatio_working_3-way'!Y216+2*PI())/3)</f>
        <v>-0.29117636249246365</v>
      </c>
      <c r="AH216" s="11">
        <f>-'OddsRatio_working_3-way'!U216/(3*'OddsRatio_working_3-way'!X216^(1/3))*COS(('OddsRatio_working_3-way'!Y216+4*PI())/3)</f>
        <v>-0.24737168686971819</v>
      </c>
      <c r="AI216" s="11">
        <f>'OddsRatio_working_3-way'!U216/(3*'OddsRatio_working_3-way'!X216^(1/3))*SIN(('OddsRatio_working_3-way'!Y216)/3)</f>
        <v>-2.5290641262556295E-2</v>
      </c>
      <c r="AJ216" s="11">
        <f>'OddsRatio_working_3-way'!U216/(3*'OddsRatio_working_3-way'!X216^(1/3))*SIN(('OddsRatio_working_3-way'!Y216+2*PI())/3)</f>
        <v>-0.45375097127492703</v>
      </c>
      <c r="AK216" s="11">
        <f>'OddsRatio_working_3-way'!U216/(3*'OddsRatio_working_3-way'!X216^(1/3))*SIN(('OddsRatio_working_3-way'!Y216+4*PI())/3)</f>
        <v>0.47904161253748334</v>
      </c>
      <c r="AL216" s="11">
        <f>'OddsRatio_working_3-way'!Z216+'OddsRatio_working_3-way'!AF216</f>
        <v>1.0770960987243636</v>
      </c>
      <c r="AM216" s="11">
        <f>'OddsRatio_working_3-way'!AA216+'OddsRatio_working_3-way'!AG216</f>
        <v>-0.58235272498492741</v>
      </c>
      <c r="AN216" s="11">
        <f>'OddsRatio_working_3-way'!AB216+'OddsRatio_working_3-way'!AH216</f>
        <v>-0.4947433737394365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1.0770960987243636</v>
      </c>
      <c r="AS216" s="11">
        <f>IF(('OddsRatio_working_3-way'!X216=0),IF(Q216&gt;0,-Q216^(1/3),(-Q216)^(1/3)),'OddsRatio_working_3-way'!AM216-'OddsRatio_working_3-way'!R216/3)</f>
        <v>-0.58235272498492741</v>
      </c>
      <c r="AT216" s="11">
        <f>IF(('OddsRatio_working_3-way'!X216=0),IF(Q216&gt;0,-Q216^(1/3),(-Q216)^(1/3)),'OddsRatio_working_3-way'!AN216-'OddsRatio_working_3-way'!R216/3)</f>
        <v>-0.4947433737394365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1.53</v>
      </c>
      <c r="B217" s="4">
        <f>IF('True_Odds_Calculator_3-way'!B218="","",'True_Odds_Calculator_3-way'!B218)</f>
        <v>4.08</v>
      </c>
      <c r="C217" s="4">
        <f>IF('True_Odds_Calculator_3-way'!C218="","",'True_Odds_Calculator_3-way'!C218)</f>
        <v>6.51</v>
      </c>
      <c r="D217" s="9">
        <f t="shared" si="52"/>
        <v>0.631172235451814</v>
      </c>
      <c r="E217" s="9">
        <f t="shared" si="53"/>
        <v>0.22748645224566821</v>
      </c>
      <c r="F217" s="9">
        <f t="shared" si="54"/>
        <v>0.14134131230251798</v>
      </c>
      <c r="G217" s="9">
        <f t="shared" si="55"/>
        <v>1.1025539519266059</v>
      </c>
      <c r="H217" s="9">
        <f t="shared" si="56"/>
        <v>1.5843535945211007</v>
      </c>
      <c r="I217" s="9">
        <f t="shared" si="57"/>
        <v>4.395866171933946</v>
      </c>
      <c r="J217" s="9">
        <f t="shared" si="58"/>
        <v>7.0750722751155966</v>
      </c>
      <c r="K217" s="11">
        <f t="shared" si="59"/>
        <v>0.65359477124183007</v>
      </c>
      <c r="L217" s="11">
        <f t="shared" si="60"/>
        <v>0.24509803921568626</v>
      </c>
      <c r="M217" s="11">
        <f t="shared" si="61"/>
        <v>0.15360983102918588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-0.22133271046840264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0.22442036059627307</v>
      </c>
      <c r="Q217" s="11">
        <f>2*'OddsRatio_working_3-way'!K217*'OddsRatio_working_3-way'!L217*'OddsRatio_working_3-way'!M217</f>
        <v>4.9214991358831818E-2</v>
      </c>
      <c r="R217" s="11">
        <f t="shared" si="62"/>
        <v>0</v>
      </c>
      <c r="S217" s="11">
        <f t="shared" si="63"/>
        <v>-1.0139502657394657</v>
      </c>
      <c r="T217" s="11">
        <f t="shared" si="64"/>
        <v>-0.2223575144165495</v>
      </c>
      <c r="U217" s="11">
        <f>'OddsRatio_working_3-way'!S217-'OddsRatio_working_3-way'!R217^2/3</f>
        <v>-1.0139502657394657</v>
      </c>
      <c r="V217" s="11">
        <f>'OddsRatio_working_3-way'!S217*'OddsRatio_working_3-way'!R217/3-2*'OddsRatio_working_3-way'!R217^3/27-'OddsRatio_working_3-way'!T217</f>
        <v>0.2223575144165495</v>
      </c>
      <c r="W217" s="11">
        <f>'OddsRatio_working_3-way'!V217^2+4*'OddsRatio_working_3-way'!U217^3/27</f>
        <v>-0.1049922975337563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0.1964911968455981</v>
      </c>
      <c r="Y217" s="11">
        <f>IF('OddsRatio_working_3-way'!W217&gt;=0,IF('OddsRatio_working_3-way'!V217+SQRT('OddsRatio_working_3-way'!W217)&gt;0,0,PI()),ACOS('OddsRatio_working_3-way'!V217/(2*'OddsRatio_working_3-way'!X217)))</f>
        <v>0.9693682368533203</v>
      </c>
      <c r="Z217" s="11">
        <f>'OddsRatio_working_3-way'!X217^(1/3)*COS('OddsRatio_working_3-way'!Y217/3)</f>
        <v>0.55127697596330294</v>
      </c>
      <c r="AA217" s="11">
        <f>'OddsRatio_working_3-way'!X217^(1/3)*COS(('OddsRatio_working_3-way'!Y217+2*PI())/3)</f>
        <v>-0.43550667826487605</v>
      </c>
      <c r="AB217" s="11">
        <f>'OddsRatio_working_3-way'!X217^(1/3)*COS(('OddsRatio_working_3-way'!Y217+4*PI())/3)</f>
        <v>-0.11577029769842716</v>
      </c>
      <c r="AC217" s="11">
        <f>'OddsRatio_working_3-way'!X217^(1/3)*SIN('OddsRatio_working_3-way'!Y217/3)</f>
        <v>0.18459988538975611</v>
      </c>
      <c r="AD217" s="11">
        <f>'OddsRatio_working_3-way'!X217^(1/3)*SIN(('OddsRatio_working_3-way'!Y217+2*PI())/3)</f>
        <v>0.38511992301080583</v>
      </c>
      <c r="AE217" s="11">
        <f>'OddsRatio_working_3-way'!X217^(1/3)*SIN(('OddsRatio_working_3-way'!Y217+4*PI())/3)</f>
        <v>-0.5697198084005618</v>
      </c>
      <c r="AF217" s="11">
        <f>-'OddsRatio_working_3-way'!U217/(3*'OddsRatio_working_3-way'!X217^(1/3))*COS(('OddsRatio_working_3-way'!Y217)/3)</f>
        <v>0.55127697596330294</v>
      </c>
      <c r="AG217" s="11">
        <f>-'OddsRatio_working_3-way'!U217/(3*'OddsRatio_working_3-way'!X217^(1/3))*COS(('OddsRatio_working_3-way'!Y217+2*PI())/3)</f>
        <v>-0.43550667826487599</v>
      </c>
      <c r="AH217" s="11">
        <f>-'OddsRatio_working_3-way'!U217/(3*'OddsRatio_working_3-way'!X217^(1/3))*COS(('OddsRatio_working_3-way'!Y217+4*PI())/3)</f>
        <v>-0.11577029769842713</v>
      </c>
      <c r="AI217" s="11">
        <f>'OddsRatio_working_3-way'!U217/(3*'OddsRatio_working_3-way'!X217^(1/3))*SIN(('OddsRatio_working_3-way'!Y217)/3)</f>
        <v>-0.18459988538975605</v>
      </c>
      <c r="AJ217" s="11">
        <f>'OddsRatio_working_3-way'!U217/(3*'OddsRatio_working_3-way'!X217^(1/3))*SIN(('OddsRatio_working_3-way'!Y217+2*PI())/3)</f>
        <v>-0.38511992301080572</v>
      </c>
      <c r="AK217" s="11">
        <f>'OddsRatio_working_3-way'!U217/(3*'OddsRatio_working_3-way'!X217^(1/3))*SIN(('OddsRatio_working_3-way'!Y217+4*PI())/3)</f>
        <v>0.56971980840056169</v>
      </c>
      <c r="AL217" s="11">
        <f>'OddsRatio_working_3-way'!Z217+'OddsRatio_working_3-way'!AF217</f>
        <v>1.1025539519266059</v>
      </c>
      <c r="AM217" s="11">
        <f>'OddsRatio_working_3-way'!AA217+'OddsRatio_working_3-way'!AG217</f>
        <v>-0.87101335652975198</v>
      </c>
      <c r="AN217" s="11">
        <f>'OddsRatio_working_3-way'!AB217+'OddsRatio_working_3-way'!AH217</f>
        <v>-0.23154059539685429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1.1025539519266059</v>
      </c>
      <c r="AS217" s="11">
        <f>IF(('OddsRatio_working_3-way'!X217=0),IF(Q217&gt;0,-Q217^(1/3),(-Q217)^(1/3)),'OddsRatio_working_3-way'!AM217-'OddsRatio_working_3-way'!R217/3)</f>
        <v>-0.87101335652975198</v>
      </c>
      <c r="AT217" s="11">
        <f>IF(('OddsRatio_working_3-way'!X217=0),IF(Q217&gt;0,-Q217^(1/3),(-Q217)^(1/3)),'OddsRatio_working_3-way'!AN217-'OddsRatio_working_3-way'!R217/3)</f>
        <v>-0.23154059539685429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1.78</v>
      </c>
      <c r="B218" s="4">
        <f>IF('True_Odds_Calculator_3-way'!B219="","",'True_Odds_Calculator_3-way'!B219)</f>
        <v>3.81</v>
      </c>
      <c r="C218" s="4">
        <f>IF('True_Odds_Calculator_3-way'!C219="","",'True_Odds_Calculator_3-way'!C219)</f>
        <v>4.6399999999999997</v>
      </c>
      <c r="D218" s="9">
        <f t="shared" si="52"/>
        <v>0.54550987605886181</v>
      </c>
      <c r="E218" s="9">
        <f t="shared" si="53"/>
        <v>0.24990835592388713</v>
      </c>
      <c r="F218" s="9">
        <f t="shared" si="54"/>
        <v>0.20458176801725089</v>
      </c>
      <c r="G218" s="9">
        <f t="shared" si="55"/>
        <v>1.068137666522301</v>
      </c>
      <c r="H218" s="9">
        <f t="shared" si="56"/>
        <v>1.8331473798873947</v>
      </c>
      <c r="I218" s="9">
        <f t="shared" si="57"/>
        <v>4.0014668429276652</v>
      </c>
      <c r="J218" s="9">
        <f t="shared" si="58"/>
        <v>4.8880211061411751</v>
      </c>
      <c r="K218" s="11">
        <f t="shared" si="59"/>
        <v>0.5617977528089888</v>
      </c>
      <c r="L218" s="11">
        <f t="shared" si="60"/>
        <v>0.26246719160104987</v>
      </c>
      <c r="M218" s="11">
        <f t="shared" si="61"/>
        <v>0.21551724137931036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-0.25353583272063862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0.22976048470500665</v>
      </c>
      <c r="Q218" s="11">
        <f>2*'OddsRatio_working_3-way'!K218*'OddsRatio_working_3-way'!L218*'OddsRatio_working_3-way'!M218</f>
        <v>6.3557533804981095E-2</v>
      </c>
      <c r="R218" s="11">
        <f t="shared" si="62"/>
        <v>0</v>
      </c>
      <c r="S218" s="11">
        <f t="shared" si="63"/>
        <v>-0.90622490020245339</v>
      </c>
      <c r="T218" s="11">
        <f t="shared" si="64"/>
        <v>-0.250684619696391</v>
      </c>
      <c r="U218" s="11">
        <f>'OddsRatio_working_3-way'!S218-'OddsRatio_working_3-way'!R218^2/3</f>
        <v>-0.90622490020245339</v>
      </c>
      <c r="V218" s="11">
        <f>'OddsRatio_working_3-way'!S218*'OddsRatio_working_3-way'!R218/3-2*'OddsRatio_working_3-way'!R218^3/27-'OddsRatio_working_3-way'!T218</f>
        <v>0.250684619696391</v>
      </c>
      <c r="W218" s="11">
        <f>'OddsRatio_working_3-way'!V218^2+4*'OddsRatio_working_3-way'!U218^3/27</f>
        <v>-4.7413721008539994E-2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0.16602447075722315</v>
      </c>
      <c r="Y218" s="11">
        <f>IF('OddsRatio_working_3-way'!W218&gt;=0,IF('OddsRatio_working_3-way'!V218+SQRT('OddsRatio_working_3-way'!W218)&gt;0,0,PI()),ACOS('OddsRatio_working_3-way'!V218/(2*'OddsRatio_working_3-way'!X218)))</f>
        <v>0.71519883977540255</v>
      </c>
      <c r="Z218" s="11">
        <f>'OddsRatio_working_3-way'!X218^(1/3)*COS('OddsRatio_working_3-way'!Y218/3)</f>
        <v>0.53406883326115051</v>
      </c>
      <c r="AA218" s="11">
        <f>'OddsRatio_working_3-way'!X218^(1/3)*COS(('OddsRatio_working_3-way'!Y218+2*PI())/3)</f>
        <v>-0.37943586704345217</v>
      </c>
      <c r="AB218" s="11">
        <f>'OddsRatio_working_3-way'!X218^(1/3)*COS(('OddsRatio_working_3-way'!Y218+4*PI())/3)</f>
        <v>-0.15463296621769856</v>
      </c>
      <c r="AC218" s="11">
        <f>'OddsRatio_working_3-way'!X218^(1/3)*SIN('OddsRatio_working_3-way'!Y218/3)</f>
        <v>0.12979001530635784</v>
      </c>
      <c r="AD218" s="11">
        <f>'OddsRatio_working_3-way'!X218^(1/3)*SIN(('OddsRatio_working_3-way'!Y218+2*PI())/3)</f>
        <v>0.39762216932049321</v>
      </c>
      <c r="AE218" s="11">
        <f>'OddsRatio_working_3-way'!X218^(1/3)*SIN(('OddsRatio_working_3-way'!Y218+4*PI())/3)</f>
        <v>-0.5274121846268508</v>
      </c>
      <c r="AF218" s="11">
        <f>-'OddsRatio_working_3-way'!U218/(3*'OddsRatio_working_3-way'!X218^(1/3))*COS(('OddsRatio_working_3-way'!Y218)/3)</f>
        <v>0.5340688332611504</v>
      </c>
      <c r="AG218" s="11">
        <f>-'OddsRatio_working_3-way'!U218/(3*'OddsRatio_working_3-way'!X218^(1/3))*COS(('OddsRatio_working_3-way'!Y218+2*PI())/3)</f>
        <v>-0.37943586704345206</v>
      </c>
      <c r="AH218" s="11">
        <f>-'OddsRatio_working_3-way'!U218/(3*'OddsRatio_working_3-way'!X218^(1/3))*COS(('OddsRatio_working_3-way'!Y218+4*PI())/3)</f>
        <v>-0.15463296621769854</v>
      </c>
      <c r="AI218" s="11">
        <f>'OddsRatio_working_3-way'!U218/(3*'OddsRatio_working_3-way'!X218^(1/3))*SIN(('OddsRatio_working_3-way'!Y218)/3)</f>
        <v>-0.12979001530635781</v>
      </c>
      <c r="AJ218" s="11">
        <f>'OddsRatio_working_3-way'!U218/(3*'OddsRatio_working_3-way'!X218^(1/3))*SIN(('OddsRatio_working_3-way'!Y218+2*PI())/3)</f>
        <v>-0.3976221693204931</v>
      </c>
      <c r="AK218" s="11">
        <f>'OddsRatio_working_3-way'!U218/(3*'OddsRatio_working_3-way'!X218^(1/3))*SIN(('OddsRatio_working_3-way'!Y218+4*PI())/3)</f>
        <v>0.52741218462685069</v>
      </c>
      <c r="AL218" s="11">
        <f>'OddsRatio_working_3-way'!Z218+'OddsRatio_working_3-way'!AF218</f>
        <v>1.068137666522301</v>
      </c>
      <c r="AM218" s="11">
        <f>'OddsRatio_working_3-way'!AA218+'OddsRatio_working_3-way'!AG218</f>
        <v>-0.75887173408690423</v>
      </c>
      <c r="AN218" s="11">
        <f>'OddsRatio_working_3-way'!AB218+'OddsRatio_working_3-way'!AH218</f>
        <v>-0.30926593243539713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1.068137666522301</v>
      </c>
      <c r="AS218" s="11">
        <f>IF(('OddsRatio_working_3-way'!X218=0),IF(Q218&gt;0,-Q218^(1/3),(-Q218)^(1/3)),'OddsRatio_working_3-way'!AM218-'OddsRatio_working_3-way'!R218/3)</f>
        <v>-0.75887173408690423</v>
      </c>
      <c r="AT218" s="11">
        <f>IF(('OddsRatio_working_3-way'!X218=0),IF(Q218&gt;0,-Q218^(1/3),(-Q218)^(1/3)),'OddsRatio_working_3-way'!AN218-'OddsRatio_working_3-way'!R218/3)</f>
        <v>-0.30926593243539713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4.0999999999999996</v>
      </c>
      <c r="B219" s="4">
        <f>IF('True_Odds_Calculator_3-way'!B220="","",'True_Odds_Calculator_3-way'!B220)</f>
        <v>3.35</v>
      </c>
      <c r="C219" s="4">
        <f>IF('True_Odds_Calculator_3-way'!C220="","",'True_Odds_Calculator_3-way'!C220)</f>
        <v>1.97</v>
      </c>
      <c r="D219" s="9">
        <f t="shared" si="52"/>
        <v>0.22970596988316427</v>
      </c>
      <c r="E219" s="9">
        <f t="shared" si="53"/>
        <v>0.28231943090158529</v>
      </c>
      <c r="F219" s="9">
        <f t="shared" si="54"/>
        <v>0.48797459921525033</v>
      </c>
      <c r="G219" s="9">
        <f t="shared" si="55"/>
        <v>1.0817391699717909</v>
      </c>
      <c r="H219" s="9">
        <f t="shared" si="56"/>
        <v>4.3533914269125509</v>
      </c>
      <c r="I219" s="9">
        <f t="shared" si="57"/>
        <v>3.5420870494337087</v>
      </c>
      <c r="J219" s="9">
        <f t="shared" si="58"/>
        <v>2.0492869948726375</v>
      </c>
      <c r="K219" s="11">
        <f t="shared" si="59"/>
        <v>0.24390243902439027</v>
      </c>
      <c r="L219" s="11">
        <f t="shared" si="60"/>
        <v>0.29850746268656714</v>
      </c>
      <c r="M219" s="11">
        <f t="shared" si="61"/>
        <v>0.50761421319796951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-0.26115984396452796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0.23726852921230171</v>
      </c>
      <c r="Q219" s="11">
        <f>2*'OddsRatio_working_3-way'!K219*'OddsRatio_working_3-way'!L219*'OddsRatio_working_3-way'!M219</f>
        <v>7.3915429661153192E-2</v>
      </c>
      <c r="R219" s="11">
        <f t="shared" si="62"/>
        <v>0</v>
      </c>
      <c r="S219" s="11">
        <f t="shared" si="63"/>
        <v>-0.90851842155537788</v>
      </c>
      <c r="T219" s="11">
        <f t="shared" si="64"/>
        <v>-0.28302754565588101</v>
      </c>
      <c r="U219" s="11">
        <f>'OddsRatio_working_3-way'!S219-'OddsRatio_working_3-way'!R219^2/3</f>
        <v>-0.90851842155537788</v>
      </c>
      <c r="V219" s="11">
        <f>'OddsRatio_working_3-way'!S219*'OddsRatio_working_3-way'!R219/3-2*'OddsRatio_working_3-way'!R219^3/27-'OddsRatio_working_3-way'!T219</f>
        <v>0.28302754565588101</v>
      </c>
      <c r="W219" s="11">
        <f>'OddsRatio_working_3-way'!V219^2+4*'OddsRatio_working_3-way'!U219^3/27</f>
        <v>-3.099115713656328E-2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0.16665514448746782</v>
      </c>
      <c r="Y219" s="11">
        <f>IF('OddsRatio_working_3-way'!W219&gt;=0,IF('OddsRatio_working_3-way'!V219+SQRT('OddsRatio_working_3-way'!W219)&gt;0,0,PI()),ACOS('OddsRatio_working_3-way'!V219/(2*'OddsRatio_working_3-way'!X219)))</f>
        <v>0.55643890239718719</v>
      </c>
      <c r="Z219" s="11">
        <f>'OddsRatio_working_3-way'!X219^(1/3)*COS('OddsRatio_working_3-way'!Y219/3)</f>
        <v>0.54086958498589544</v>
      </c>
      <c r="AA219" s="11">
        <f>'OddsRatio_working_3-way'!X219^(1/3)*COS(('OddsRatio_working_3-way'!Y219+2*PI())/3)</f>
        <v>-0.35832491945117562</v>
      </c>
      <c r="AB219" s="11">
        <f>'OddsRatio_working_3-way'!X219^(1/3)*COS(('OddsRatio_working_3-way'!Y219+4*PI())/3)</f>
        <v>-0.18254466553472007</v>
      </c>
      <c r="AC219" s="11">
        <f>'OddsRatio_working_3-way'!X219^(1/3)*SIN('OddsRatio_working_3-way'!Y219/3)</f>
        <v>0.10148677691688666</v>
      </c>
      <c r="AD219" s="11">
        <f>'OddsRatio_working_3-way'!X219^(1/3)*SIN(('OddsRatio_working_3-way'!Y219+2*PI())/3)</f>
        <v>0.41766341227368853</v>
      </c>
      <c r="AE219" s="11">
        <f>'OddsRatio_working_3-way'!X219^(1/3)*SIN(('OddsRatio_working_3-way'!Y219+4*PI())/3)</f>
        <v>-0.51915018919057498</v>
      </c>
      <c r="AF219" s="11">
        <f>-'OddsRatio_working_3-way'!U219/(3*'OddsRatio_working_3-way'!X219^(1/3))*COS(('OddsRatio_working_3-way'!Y219)/3)</f>
        <v>0.54086958498589544</v>
      </c>
      <c r="AG219" s="11">
        <f>-'OddsRatio_working_3-way'!U219/(3*'OddsRatio_working_3-way'!X219^(1/3))*COS(('OddsRatio_working_3-way'!Y219+2*PI())/3)</f>
        <v>-0.35832491945117562</v>
      </c>
      <c r="AH219" s="11">
        <f>-'OddsRatio_working_3-way'!U219/(3*'OddsRatio_working_3-way'!X219^(1/3))*COS(('OddsRatio_working_3-way'!Y219+4*PI())/3)</f>
        <v>-0.18254466553472007</v>
      </c>
      <c r="AI219" s="11">
        <f>'OddsRatio_working_3-way'!U219/(3*'OddsRatio_working_3-way'!X219^(1/3))*SIN(('OddsRatio_working_3-way'!Y219)/3)</f>
        <v>-0.10148677691688666</v>
      </c>
      <c r="AJ219" s="11">
        <f>'OddsRatio_working_3-way'!U219/(3*'OddsRatio_working_3-way'!X219^(1/3))*SIN(('OddsRatio_working_3-way'!Y219+2*PI())/3)</f>
        <v>-0.41766341227368853</v>
      </c>
      <c r="AK219" s="11">
        <f>'OddsRatio_working_3-way'!U219/(3*'OddsRatio_working_3-way'!X219^(1/3))*SIN(('OddsRatio_working_3-way'!Y219+4*PI())/3)</f>
        <v>0.51915018919057498</v>
      </c>
      <c r="AL219" s="11">
        <f>'OddsRatio_working_3-way'!Z219+'OddsRatio_working_3-way'!AF219</f>
        <v>1.0817391699717909</v>
      </c>
      <c r="AM219" s="11">
        <f>'OddsRatio_working_3-way'!AA219+'OddsRatio_working_3-way'!AG219</f>
        <v>-0.71664983890235123</v>
      </c>
      <c r="AN219" s="11">
        <f>'OddsRatio_working_3-way'!AB219+'OddsRatio_working_3-way'!AH219</f>
        <v>-0.36508933106944014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1.0817391699717909</v>
      </c>
      <c r="AS219" s="11">
        <f>IF(('OddsRatio_working_3-way'!X219=0),IF(Q219&gt;0,-Q219^(1/3),(-Q219)^(1/3)),'OddsRatio_working_3-way'!AM219-'OddsRatio_working_3-way'!R219/3)</f>
        <v>-0.71664983890235123</v>
      </c>
      <c r="AT219" s="11">
        <f>IF(('OddsRatio_working_3-way'!X219=0),IF(Q219&gt;0,-Q219^(1/3),(-Q219)^(1/3)),'OddsRatio_working_3-way'!AN219-'OddsRatio_working_3-way'!R219/3)</f>
        <v>-0.36508933106944014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2.29</v>
      </c>
      <c r="B220" s="4">
        <f>IF('True_Odds_Calculator_3-way'!B221="","",'True_Odds_Calculator_3-way'!B221)</f>
        <v>2.97</v>
      </c>
      <c r="C220" s="4">
        <f>IF('True_Odds_Calculator_3-way'!C221="","",'True_Odds_Calculator_3-way'!C221)</f>
        <v>3.44</v>
      </c>
      <c r="D220" s="9">
        <f t="shared" si="52"/>
        <v>0.41317437035065946</v>
      </c>
      <c r="E220" s="9">
        <f t="shared" si="53"/>
        <v>0.31556060666462898</v>
      </c>
      <c r="F220" s="9">
        <f t="shared" si="54"/>
        <v>0.27126502298471139</v>
      </c>
      <c r="G220" s="9">
        <f t="shared" si="55"/>
        <v>1.1009966288310258</v>
      </c>
      <c r="H220" s="9">
        <f t="shared" si="56"/>
        <v>2.4202856511920232</v>
      </c>
      <c r="I220" s="9">
        <f t="shared" si="57"/>
        <v>3.1689633587971215</v>
      </c>
      <c r="J220" s="9">
        <f t="shared" si="58"/>
        <v>3.6864317743477026</v>
      </c>
      <c r="K220" s="11">
        <f t="shared" si="59"/>
        <v>0.4366812227074236</v>
      </c>
      <c r="L220" s="11">
        <f t="shared" si="60"/>
        <v>0.33670033670033667</v>
      </c>
      <c r="M220" s="11">
        <f t="shared" si="61"/>
        <v>0.29069767441860467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-0.26503021481187417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0.24362647496596926</v>
      </c>
      <c r="Q220" s="11">
        <f>2*'OddsRatio_working_3-way'!K220*'OddsRatio_working_3-way'!L220*'OddsRatio_working_3-way'!M220</f>
        <v>8.5482973672269896E-2</v>
      </c>
      <c r="R220" s="11">
        <f t="shared" si="62"/>
        <v>0</v>
      </c>
      <c r="S220" s="11">
        <f t="shared" si="63"/>
        <v>-0.91924037845610218</v>
      </c>
      <c r="T220" s="11">
        <f t="shared" si="64"/>
        <v>-0.32254048366880772</v>
      </c>
      <c r="U220" s="11">
        <f>'OddsRatio_working_3-way'!S220-'OddsRatio_working_3-way'!R220^2/3</f>
        <v>-0.91924037845610218</v>
      </c>
      <c r="V220" s="11">
        <f>'OddsRatio_working_3-way'!S220*'OddsRatio_working_3-way'!R220/3-2*'OddsRatio_working_3-way'!R220^3/27-'OddsRatio_working_3-way'!T220</f>
        <v>0.32254048366880772</v>
      </c>
      <c r="W220" s="11">
        <f>'OddsRatio_working_3-way'!V220^2+4*'OddsRatio_working_3-way'!U220^3/27</f>
        <v>-1.1043304709670895E-2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0.16961402382687826</v>
      </c>
      <c r="Y220" s="11">
        <f>IF('OddsRatio_working_3-way'!W220&gt;=0,IF('OddsRatio_working_3-way'!V220+SQRT('OddsRatio_working_3-way'!W220)&gt;0,0,PI()),ACOS('OddsRatio_working_3-way'!V220/(2*'OddsRatio_working_3-way'!X220)))</f>
        <v>0.31496494208802872</v>
      </c>
      <c r="Z220" s="11">
        <f>'OddsRatio_working_3-way'!X220^(1/3)*COS('OddsRatio_working_3-way'!Y220/3)</f>
        <v>0.55049831441551289</v>
      </c>
      <c r="AA220" s="11">
        <f>'OddsRatio_working_3-way'!X220^(1/3)*COS(('OddsRatio_working_3-way'!Y220+2*PI())/3)</f>
        <v>-0.32548658332897507</v>
      </c>
      <c r="AB220" s="11">
        <f>'OddsRatio_working_3-way'!X220^(1/3)*COS(('OddsRatio_working_3-way'!Y220+4*PI())/3)</f>
        <v>-0.22501173108653766</v>
      </c>
      <c r="AC220" s="11">
        <f>'OddsRatio_working_3-way'!X220^(1/3)*SIN('OddsRatio_working_3-way'!Y220/3)</f>
        <v>5.8009182988959074E-2</v>
      </c>
      <c r="AD220" s="11">
        <f>'OddsRatio_working_3-way'!X220^(1/3)*SIN(('OddsRatio_working_3-way'!Y220+2*PI())/3)</f>
        <v>0.44774093352986788</v>
      </c>
      <c r="AE220" s="11">
        <f>'OddsRatio_working_3-way'!X220^(1/3)*SIN(('OddsRatio_working_3-way'!Y220+4*PI())/3)</f>
        <v>-0.50575011651882695</v>
      </c>
      <c r="AF220" s="11">
        <f>-'OddsRatio_working_3-way'!U220/(3*'OddsRatio_working_3-way'!X220^(1/3))*COS(('OddsRatio_working_3-way'!Y220)/3)</f>
        <v>0.55049831441551289</v>
      </c>
      <c r="AG220" s="11">
        <f>-'OddsRatio_working_3-way'!U220/(3*'OddsRatio_working_3-way'!X220^(1/3))*COS(('OddsRatio_working_3-way'!Y220+2*PI())/3)</f>
        <v>-0.32548658332897507</v>
      </c>
      <c r="AH220" s="11">
        <f>-'OddsRatio_working_3-way'!U220/(3*'OddsRatio_working_3-way'!X220^(1/3))*COS(('OddsRatio_working_3-way'!Y220+4*PI())/3)</f>
        <v>-0.22501173108653766</v>
      </c>
      <c r="AI220" s="11">
        <f>'OddsRatio_working_3-way'!U220/(3*'OddsRatio_working_3-way'!X220^(1/3))*SIN(('OddsRatio_working_3-way'!Y220)/3)</f>
        <v>-5.8009182988959074E-2</v>
      </c>
      <c r="AJ220" s="11">
        <f>'OddsRatio_working_3-way'!U220/(3*'OddsRatio_working_3-way'!X220^(1/3))*SIN(('OddsRatio_working_3-way'!Y220+2*PI())/3)</f>
        <v>-0.44774093352986788</v>
      </c>
      <c r="AK220" s="11">
        <f>'OddsRatio_working_3-way'!U220/(3*'OddsRatio_working_3-way'!X220^(1/3))*SIN(('OddsRatio_working_3-way'!Y220+4*PI())/3)</f>
        <v>0.50575011651882695</v>
      </c>
      <c r="AL220" s="11">
        <f>'OddsRatio_working_3-way'!Z220+'OddsRatio_working_3-way'!AF220</f>
        <v>1.1009966288310258</v>
      </c>
      <c r="AM220" s="11">
        <f>'OddsRatio_working_3-way'!AA220+'OddsRatio_working_3-way'!AG220</f>
        <v>-0.65097316665795013</v>
      </c>
      <c r="AN220" s="11">
        <f>'OddsRatio_working_3-way'!AB220+'OddsRatio_working_3-way'!AH220</f>
        <v>-0.45002346217307532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1.1009966288310258</v>
      </c>
      <c r="AS220" s="11">
        <f>IF(('OddsRatio_working_3-way'!X220=0),IF(Q220&gt;0,-Q220^(1/3),(-Q220)^(1/3)),'OddsRatio_working_3-way'!AM220-'OddsRatio_working_3-way'!R220/3)</f>
        <v>-0.65097316665795013</v>
      </c>
      <c r="AT220" s="11">
        <f>IF(('OddsRatio_working_3-way'!X220=0),IF(Q220&gt;0,-Q220^(1/3),(-Q220)^(1/3)),'OddsRatio_working_3-way'!AN220-'OddsRatio_working_3-way'!R220/3)</f>
        <v>-0.45002346217307532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1.93</v>
      </c>
      <c r="B221" s="4">
        <f>IF('True_Odds_Calculator_3-way'!B222="","",'True_Odds_Calculator_3-way'!B222)</f>
        <v>3.38</v>
      </c>
      <c r="C221" s="4">
        <f>IF('True_Odds_Calculator_3-way'!C222="","",'True_Odds_Calculator_3-way'!C222)</f>
        <v>3.99</v>
      </c>
      <c r="D221" s="9">
        <f t="shared" si="52"/>
        <v>0.49277716614397304</v>
      </c>
      <c r="E221" s="9">
        <f t="shared" si="53"/>
        <v>0.27516671509872387</v>
      </c>
      <c r="F221" s="9">
        <f t="shared" si="54"/>
        <v>0.2320561187573032</v>
      </c>
      <c r="G221" s="9">
        <f t="shared" si="55"/>
        <v>1.1067901154738897</v>
      </c>
      <c r="H221" s="9">
        <f t="shared" si="56"/>
        <v>2.0293148073907168</v>
      </c>
      <c r="I221" s="9">
        <f t="shared" si="57"/>
        <v>3.6341604748278571</v>
      </c>
      <c r="J221" s="9">
        <f t="shared" si="58"/>
        <v>4.3093024452669306</v>
      </c>
      <c r="K221" s="11">
        <f t="shared" si="59"/>
        <v>0.5181347150259068</v>
      </c>
      <c r="L221" s="11">
        <f t="shared" si="60"/>
        <v>0.29585798816568049</v>
      </c>
      <c r="M221" s="11">
        <f t="shared" si="61"/>
        <v>0.25062656641604009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-0.25426359841413027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0.24204362271530988</v>
      </c>
      <c r="Q221" s="11">
        <f>2*'OddsRatio_working_3-way'!K221*'OddsRatio_working_3-way'!L221*'OddsRatio_working_3-way'!M221</f>
        <v>7.6839245306447604E-2</v>
      </c>
      <c r="R221" s="11">
        <f t="shared" si="62"/>
        <v>0</v>
      </c>
      <c r="S221" s="11">
        <f t="shared" si="63"/>
        <v>-0.95193973586845426</v>
      </c>
      <c r="T221" s="11">
        <f t="shared" si="64"/>
        <v>-0.30220309075189034</v>
      </c>
      <c r="U221" s="11">
        <f>'OddsRatio_working_3-way'!S221-'OddsRatio_working_3-way'!R221^2/3</f>
        <v>-0.95193973586845426</v>
      </c>
      <c r="V221" s="11">
        <f>'OddsRatio_working_3-way'!S221*'OddsRatio_working_3-way'!R221/3-2*'OddsRatio_working_3-way'!R221^3/27-'OddsRatio_working_3-way'!T221</f>
        <v>0.30220309075189034</v>
      </c>
      <c r="W221" s="11">
        <f>'OddsRatio_working_3-way'!V221^2+4*'OddsRatio_working_3-way'!U221^3/27</f>
        <v>-3.6471449792104621E-2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0.17874434106573828</v>
      </c>
      <c r="Y221" s="11">
        <f>IF('OddsRatio_working_3-way'!W221&gt;=0,IF('OddsRatio_working_3-way'!V221+SQRT('OddsRatio_working_3-way'!W221)&gt;0,0,PI()),ACOS('OddsRatio_working_3-way'!V221/(2*'OddsRatio_working_3-way'!X221)))</f>
        <v>0.56357615496839708</v>
      </c>
      <c r="Z221" s="11">
        <f>'OddsRatio_working_3-way'!X221^(1/3)*COS('OddsRatio_working_3-way'!Y221/3)</f>
        <v>0.55339505773694486</v>
      </c>
      <c r="AA221" s="11">
        <f>'OddsRatio_working_3-way'!X221^(1/3)*COS(('OddsRatio_working_3-way'!Y221+2*PI())/3)</f>
        <v>-0.36780387618498039</v>
      </c>
      <c r="AB221" s="11">
        <f>'OddsRatio_working_3-way'!X221^(1/3)*COS(('OddsRatio_working_3-way'!Y221+4*PI())/3)</f>
        <v>-0.18559118155196452</v>
      </c>
      <c r="AC221" s="11">
        <f>'OddsRatio_working_3-way'!X221^(1/3)*SIN('OddsRatio_working_3-way'!Y221/3)</f>
        <v>0.10520054829613909</v>
      </c>
      <c r="AD221" s="11">
        <f>'OddsRatio_working_3-way'!X221^(1/3)*SIN(('OddsRatio_working_3-way'!Y221+2*PI())/3)</f>
        <v>0.42665390418088095</v>
      </c>
      <c r="AE221" s="11">
        <f>'OddsRatio_working_3-way'!X221^(1/3)*SIN(('OddsRatio_working_3-way'!Y221+4*PI())/3)</f>
        <v>-0.53185445247701979</v>
      </c>
      <c r="AF221" s="11">
        <f>-'OddsRatio_working_3-way'!U221/(3*'OddsRatio_working_3-way'!X221^(1/3))*COS(('OddsRatio_working_3-way'!Y221)/3)</f>
        <v>0.55339505773694486</v>
      </c>
      <c r="AG221" s="11">
        <f>-'OddsRatio_working_3-way'!U221/(3*'OddsRatio_working_3-way'!X221^(1/3))*COS(('OddsRatio_working_3-way'!Y221+2*PI())/3)</f>
        <v>-0.36780387618498039</v>
      </c>
      <c r="AH221" s="11">
        <f>-'OddsRatio_working_3-way'!U221/(3*'OddsRatio_working_3-way'!X221^(1/3))*COS(('OddsRatio_working_3-way'!Y221+4*PI())/3)</f>
        <v>-0.18559118155196452</v>
      </c>
      <c r="AI221" s="11">
        <f>'OddsRatio_working_3-way'!U221/(3*'OddsRatio_working_3-way'!X221^(1/3))*SIN(('OddsRatio_working_3-way'!Y221)/3)</f>
        <v>-0.10520054829613909</v>
      </c>
      <c r="AJ221" s="11">
        <f>'OddsRatio_working_3-way'!U221/(3*'OddsRatio_working_3-way'!X221^(1/3))*SIN(('OddsRatio_working_3-way'!Y221+2*PI())/3)</f>
        <v>-0.42665390418088095</v>
      </c>
      <c r="AK221" s="11">
        <f>'OddsRatio_working_3-way'!U221/(3*'OddsRatio_working_3-way'!X221^(1/3))*SIN(('OddsRatio_working_3-way'!Y221+4*PI())/3)</f>
        <v>0.53185445247701979</v>
      </c>
      <c r="AL221" s="11">
        <f>'OddsRatio_working_3-way'!Z221+'OddsRatio_working_3-way'!AF221</f>
        <v>1.1067901154738897</v>
      </c>
      <c r="AM221" s="11">
        <f>'OddsRatio_working_3-way'!AA221+'OddsRatio_working_3-way'!AG221</f>
        <v>-0.73560775236996079</v>
      </c>
      <c r="AN221" s="11">
        <f>'OddsRatio_working_3-way'!AB221+'OddsRatio_working_3-way'!AH221</f>
        <v>-0.37118236310392905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1.1067901154738897</v>
      </c>
      <c r="AS221" s="11">
        <f>IF(('OddsRatio_working_3-way'!X221=0),IF(Q221&gt;0,-Q221^(1/3),(-Q221)^(1/3)),'OddsRatio_working_3-way'!AM221-'OddsRatio_working_3-way'!R221/3)</f>
        <v>-0.73560775236996079</v>
      </c>
      <c r="AT221" s="11">
        <f>IF(('OddsRatio_working_3-way'!X221=0),IF(Q221&gt;0,-Q221^(1/3),(-Q221)^(1/3)),'OddsRatio_working_3-way'!AN221-'OddsRatio_working_3-way'!R221/3)</f>
        <v>-0.37118236310392905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1.53</v>
      </c>
      <c r="B222" s="4">
        <f>IF('True_Odds_Calculator_3-way'!B223="","",'True_Odds_Calculator_3-way'!B223)</f>
        <v>3.7</v>
      </c>
      <c r="C222" s="4">
        <f>IF('True_Odds_Calculator_3-way'!C223="","",'True_Odds_Calculator_3-way'!C223)</f>
        <v>7.18</v>
      </c>
      <c r="D222" s="9">
        <f t="shared" si="52"/>
        <v>0.62651553452397812</v>
      </c>
      <c r="E222" s="9">
        <f t="shared" si="53"/>
        <v>0.24771564516954903</v>
      </c>
      <c r="F222" s="9">
        <f t="shared" si="54"/>
        <v>0.12576882030647288</v>
      </c>
      <c r="G222" s="9">
        <f t="shared" si="55"/>
        <v>1.1247728617693284</v>
      </c>
      <c r="H222" s="9">
        <f t="shared" si="56"/>
        <v>1.5961296167377439</v>
      </c>
      <c r="I222" s="9">
        <f t="shared" si="57"/>
        <v>4.0368867267771877</v>
      </c>
      <c r="J222" s="9">
        <f t="shared" si="58"/>
        <v>7.95109628573445</v>
      </c>
      <c r="K222" s="11">
        <f t="shared" si="59"/>
        <v>0.65359477124183007</v>
      </c>
      <c r="L222" s="11">
        <f t="shared" si="60"/>
        <v>0.27027027027027023</v>
      </c>
      <c r="M222" s="11">
        <f t="shared" si="61"/>
        <v>0.1392757660167131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-0.21757576025968617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0.23151120971864864</v>
      </c>
      <c r="Q222" s="11">
        <f>2*'OddsRatio_working_3-way'!K222*'OddsRatio_working_3-way'!L222*'OddsRatio_working_3-way'!M222</f>
        <v>4.9205358069850935E-2</v>
      </c>
      <c r="R222" s="11">
        <f t="shared" si="62"/>
        <v>0</v>
      </c>
      <c r="S222" s="11">
        <f t="shared" si="63"/>
        <v>-1.0640487223499984</v>
      </c>
      <c r="T222" s="11">
        <f t="shared" si="64"/>
        <v>-0.2261527571413387</v>
      </c>
      <c r="U222" s="11">
        <f>'OddsRatio_working_3-way'!S222-'OddsRatio_working_3-way'!R222^2/3</f>
        <v>-1.0640487223499984</v>
      </c>
      <c r="V222" s="11">
        <f>'OddsRatio_working_3-way'!S222*'OddsRatio_working_3-way'!R222/3-2*'OddsRatio_working_3-way'!R222^3/27-'OddsRatio_working_3-way'!T222</f>
        <v>0.2261527571413387</v>
      </c>
      <c r="W222" s="11">
        <f>'OddsRatio_working_3-way'!V222^2+4*'OddsRatio_working_3-way'!U222^3/27</f>
        <v>-0.12733131957961238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0.2112323301144037</v>
      </c>
      <c r="Y222" s="11">
        <f>IF('OddsRatio_working_3-way'!W222&gt;=0,IF('OddsRatio_working_3-way'!V222+SQRT('OddsRatio_working_3-way'!W222)&gt;0,0,PI()),ACOS('OddsRatio_working_3-way'!V222/(2*'OddsRatio_working_3-way'!X222)))</f>
        <v>1.0059126415179214</v>
      </c>
      <c r="Z222" s="11">
        <f>'OddsRatio_working_3-way'!X222^(1/3)*COS('OddsRatio_working_3-way'!Y222/3)</f>
        <v>0.56238643088466422</v>
      </c>
      <c r="AA222" s="11">
        <f>'OddsRatio_working_3-way'!X222^(1/3)*COS(('OddsRatio_working_3-way'!Y222+2*PI())/3)</f>
        <v>-0.45090858703579195</v>
      </c>
      <c r="AB222" s="11">
        <f>'OddsRatio_working_3-way'!X222^(1/3)*COS(('OddsRatio_working_3-way'!Y222+4*PI())/3)</f>
        <v>-0.11147784384887206</v>
      </c>
      <c r="AC222" s="11">
        <f>'OddsRatio_working_3-way'!X222^(1/3)*SIN('OddsRatio_working_3-way'!Y222/3)</f>
        <v>0.19597043095020286</v>
      </c>
      <c r="AD222" s="11">
        <f>'OddsRatio_working_3-way'!X222^(1/3)*SIN(('OddsRatio_working_3-way'!Y222+2*PI())/3)</f>
        <v>0.38905572041467912</v>
      </c>
      <c r="AE222" s="11">
        <f>'OddsRatio_working_3-way'!X222^(1/3)*SIN(('OddsRatio_working_3-way'!Y222+4*PI())/3)</f>
        <v>-0.58502615136488201</v>
      </c>
      <c r="AF222" s="11">
        <f>-'OddsRatio_working_3-way'!U222/(3*'OddsRatio_working_3-way'!X222^(1/3))*COS(('OddsRatio_working_3-way'!Y222)/3)</f>
        <v>0.56238643088466433</v>
      </c>
      <c r="AG222" s="11">
        <f>-'OddsRatio_working_3-way'!U222/(3*'OddsRatio_working_3-way'!X222^(1/3))*COS(('OddsRatio_working_3-way'!Y222+2*PI())/3)</f>
        <v>-0.45090858703579206</v>
      </c>
      <c r="AH222" s="11">
        <f>-'OddsRatio_working_3-way'!U222/(3*'OddsRatio_working_3-way'!X222^(1/3))*COS(('OddsRatio_working_3-way'!Y222+4*PI())/3)</f>
        <v>-0.11147784384887209</v>
      </c>
      <c r="AI222" s="11">
        <f>'OddsRatio_working_3-way'!U222/(3*'OddsRatio_working_3-way'!X222^(1/3))*SIN(('OddsRatio_working_3-way'!Y222)/3)</f>
        <v>-0.19597043095020292</v>
      </c>
      <c r="AJ222" s="11">
        <f>'OddsRatio_working_3-way'!U222/(3*'OddsRatio_working_3-way'!X222^(1/3))*SIN(('OddsRatio_working_3-way'!Y222+2*PI())/3)</f>
        <v>-0.38905572041467917</v>
      </c>
      <c r="AK222" s="11">
        <f>'OddsRatio_working_3-way'!U222/(3*'OddsRatio_working_3-way'!X222^(1/3))*SIN(('OddsRatio_working_3-way'!Y222+4*PI())/3)</f>
        <v>0.58502615136488212</v>
      </c>
      <c r="AL222" s="11">
        <f>'OddsRatio_working_3-way'!Z222+'OddsRatio_working_3-way'!AF222</f>
        <v>1.1247728617693284</v>
      </c>
      <c r="AM222" s="11">
        <f>'OddsRatio_working_3-way'!AA222+'OddsRatio_working_3-way'!AG222</f>
        <v>-0.90181717407158402</v>
      </c>
      <c r="AN222" s="11">
        <f>'OddsRatio_working_3-way'!AB222+'OddsRatio_working_3-way'!AH222</f>
        <v>-0.22295568769774415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1.1247728617693284</v>
      </c>
      <c r="AS222" s="11">
        <f>IF(('OddsRatio_working_3-way'!X222=0),IF(Q222&gt;0,-Q222^(1/3),(-Q222)^(1/3)),'OddsRatio_working_3-way'!AM222-'OddsRatio_working_3-way'!R222/3)</f>
        <v>-0.90181717407158402</v>
      </c>
      <c r="AT222" s="11">
        <f>IF(('OddsRatio_working_3-way'!X222=0),IF(Q222&gt;0,-Q222^(1/3),(-Q222)^(1/3)),'OddsRatio_working_3-way'!AN222-'OddsRatio_working_3-way'!R222/3)</f>
        <v>-0.22295568769774415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12.64</v>
      </c>
      <c r="B223" s="4">
        <f>IF('True_Odds_Calculator_3-way'!B224="","",'True_Odds_Calculator_3-way'!B224)</f>
        <v>6.56</v>
      </c>
      <c r="C223" s="4">
        <f>IF('True_Odds_Calculator_3-way'!C224="","",'True_Odds_Calculator_3-way'!C224)</f>
        <v>1.25</v>
      </c>
      <c r="D223" s="9">
        <f t="shared" si="52"/>
        <v>7.2955009884110286E-2</v>
      </c>
      <c r="E223" s="9">
        <f t="shared" si="53"/>
        <v>0.14144864068641474</v>
      </c>
      <c r="F223" s="9">
        <f t="shared" si="54"/>
        <v>0.78559634942947476</v>
      </c>
      <c r="G223" s="9">
        <f t="shared" si="55"/>
        <v>1.091673354776824</v>
      </c>
      <c r="H223" s="9">
        <f t="shared" si="56"/>
        <v>13.707077849602232</v>
      </c>
      <c r="I223" s="9">
        <f t="shared" si="57"/>
        <v>7.0697038525591411</v>
      </c>
      <c r="J223" s="9">
        <f t="shared" si="58"/>
        <v>1.272918338694206</v>
      </c>
      <c r="K223" s="11">
        <f t="shared" si="59"/>
        <v>7.9113924050632903E-2</v>
      </c>
      <c r="L223" s="11">
        <f t="shared" si="60"/>
        <v>0.1524390243902439</v>
      </c>
      <c r="M223" s="11">
        <f t="shared" si="61"/>
        <v>0.8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-0.15610142019141693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0.16835828959555416</v>
      </c>
      <c r="Q223" s="11">
        <f>2*'OddsRatio_working_3-way'!K223*'OddsRatio_working_3-way'!L223*'OddsRatio_working_3-way'!M223</f>
        <v>1.9296079036739733E-2</v>
      </c>
      <c r="R223" s="11">
        <f t="shared" si="62"/>
        <v>0</v>
      </c>
      <c r="S223" s="11">
        <f t="shared" si="63"/>
        <v>-1.0785186283962531</v>
      </c>
      <c r="T223" s="11">
        <f t="shared" si="64"/>
        <v>-0.12361245024598891</v>
      </c>
      <c r="U223" s="11">
        <f>'OddsRatio_working_3-way'!S223-'OddsRatio_working_3-way'!R223^2/3</f>
        <v>-1.0785186283962531</v>
      </c>
      <c r="V223" s="11">
        <f>'OddsRatio_working_3-way'!S223*'OddsRatio_working_3-way'!R223/3-2*'OddsRatio_working_3-way'!R223^3/27-'OddsRatio_working_3-way'!T223</f>
        <v>0.12361245024598891</v>
      </c>
      <c r="W223" s="11">
        <f>'OddsRatio_working_3-way'!V223^2+4*'OddsRatio_working_3-way'!U223^3/27</f>
        <v>-0.17057707196487618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0.21555574094691451</v>
      </c>
      <c r="Y223" s="11">
        <f>IF('OddsRatio_working_3-way'!W223&gt;=0,IF('OddsRatio_working_3-way'!V223+SQRT('OddsRatio_working_3-way'!W223)&gt;0,0,PI()),ACOS('OddsRatio_working_3-way'!V223/(2*'OddsRatio_working_3-way'!X223)))</f>
        <v>1.27998491240061</v>
      </c>
      <c r="Z223" s="11">
        <f>'OddsRatio_working_3-way'!X223^(1/3)*COS('OddsRatio_working_3-way'!Y223/3)</f>
        <v>0.54583667738841202</v>
      </c>
      <c r="AA223" s="11">
        <f>'OddsRatio_working_3-way'!X223^(1/3)*COS(('OddsRatio_working_3-way'!Y223+2*PI())/3)</f>
        <v>-0.4878052817881206</v>
      </c>
      <c r="AB223" s="11">
        <f>'OddsRatio_working_3-way'!X223^(1/3)*COS(('OddsRatio_working_3-way'!Y223+4*PI())/3)</f>
        <v>-5.8031395600291379E-2</v>
      </c>
      <c r="AC223" s="11">
        <f>'OddsRatio_working_3-way'!X223^(1/3)*SIN('OddsRatio_working_3-way'!Y223/3)</f>
        <v>0.24813006888121475</v>
      </c>
      <c r="AD223" s="11">
        <f>'OddsRatio_working_3-way'!X223^(1/3)*SIN(('OddsRatio_working_3-way'!Y223+2*PI())/3)</f>
        <v>0.34864339449504861</v>
      </c>
      <c r="AE223" s="11">
        <f>'OddsRatio_working_3-way'!X223^(1/3)*SIN(('OddsRatio_working_3-way'!Y223+4*PI())/3)</f>
        <v>-0.59677346337626325</v>
      </c>
      <c r="AF223" s="11">
        <f>-'OddsRatio_working_3-way'!U223/(3*'OddsRatio_working_3-way'!X223^(1/3))*COS(('OddsRatio_working_3-way'!Y223)/3)</f>
        <v>0.54583667738841202</v>
      </c>
      <c r="AG223" s="11">
        <f>-'OddsRatio_working_3-way'!U223/(3*'OddsRatio_working_3-way'!X223^(1/3))*COS(('OddsRatio_working_3-way'!Y223+2*PI())/3)</f>
        <v>-0.48780528178812049</v>
      </c>
      <c r="AH223" s="11">
        <f>-'OddsRatio_working_3-way'!U223/(3*'OddsRatio_working_3-way'!X223^(1/3))*COS(('OddsRatio_working_3-way'!Y223+4*PI())/3)</f>
        <v>-5.8031395600291372E-2</v>
      </c>
      <c r="AI223" s="11">
        <f>'OddsRatio_working_3-way'!U223/(3*'OddsRatio_working_3-way'!X223^(1/3))*SIN(('OddsRatio_working_3-way'!Y223)/3)</f>
        <v>-0.24813006888121469</v>
      </c>
      <c r="AJ223" s="11">
        <f>'OddsRatio_working_3-way'!U223/(3*'OddsRatio_working_3-way'!X223^(1/3))*SIN(('OddsRatio_working_3-way'!Y223+2*PI())/3)</f>
        <v>-0.3486433944950485</v>
      </c>
      <c r="AK223" s="11">
        <f>'OddsRatio_working_3-way'!U223/(3*'OddsRatio_working_3-way'!X223^(1/3))*SIN(('OddsRatio_working_3-way'!Y223+4*PI())/3)</f>
        <v>0.59677346337626314</v>
      </c>
      <c r="AL223" s="11">
        <f>'OddsRatio_working_3-way'!Z223+'OddsRatio_working_3-way'!AF223</f>
        <v>1.091673354776824</v>
      </c>
      <c r="AM223" s="11">
        <f>'OddsRatio_working_3-way'!AA223+'OddsRatio_working_3-way'!AG223</f>
        <v>-0.9756105635762411</v>
      </c>
      <c r="AN223" s="11">
        <f>'OddsRatio_working_3-way'!AB223+'OddsRatio_working_3-way'!AH223</f>
        <v>-0.11606279120058274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1.091673354776824</v>
      </c>
      <c r="AS223" s="11">
        <f>IF(('OddsRatio_working_3-way'!X223=0),IF(Q223&gt;0,-Q223^(1/3),(-Q223)^(1/3)),'OddsRatio_working_3-way'!AM223-'OddsRatio_working_3-way'!R223/3)</f>
        <v>-0.9756105635762411</v>
      </c>
      <c r="AT223" s="11">
        <f>IF(('OddsRatio_working_3-way'!X223=0),IF(Q223&gt;0,-Q223^(1/3),(-Q223)^(1/3)),'OddsRatio_working_3-way'!AN223-'OddsRatio_working_3-way'!R223/3)</f>
        <v>-0.11606279120058274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3.35</v>
      </c>
      <c r="B224" s="4">
        <f>IF('True_Odds_Calculator_3-way'!B225="","",'True_Odds_Calculator_3-way'!B225)</f>
        <v>3.03</v>
      </c>
      <c r="C224" s="4">
        <f>IF('True_Odds_Calculator_3-way'!C225="","",'True_Odds_Calculator_3-way'!C225)</f>
        <v>2.4900000000000002</v>
      </c>
      <c r="D224" s="9">
        <f t="shared" si="52"/>
        <v>0.28911707458588798</v>
      </c>
      <c r="E224" s="9">
        <f t="shared" si="53"/>
        <v>0.32010343228876992</v>
      </c>
      <c r="F224" s="9">
        <f t="shared" si="54"/>
        <v>0.39077949312534194</v>
      </c>
      <c r="G224" s="9">
        <f t="shared" si="55"/>
        <v>1.0463006135141932</v>
      </c>
      <c r="H224" s="9">
        <f t="shared" si="56"/>
        <v>3.4588064417583544</v>
      </c>
      <c r="I224" s="9">
        <f t="shared" si="57"/>
        <v>3.123990245433812</v>
      </c>
      <c r="J224" s="9">
        <f t="shared" si="58"/>
        <v>2.5589879141361482</v>
      </c>
      <c r="K224" s="11">
        <f t="shared" si="59"/>
        <v>0.29850746268656714</v>
      </c>
      <c r="L224" s="11">
        <f t="shared" si="60"/>
        <v>0.33003300330033003</v>
      </c>
      <c r="M224" s="11">
        <f t="shared" si="61"/>
        <v>0.40160642570281119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-0.28123112616962109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0.23224764483281629</v>
      </c>
      <c r="Q224" s="11">
        <f>2*'OddsRatio_working_3-way'!K224*'OddsRatio_working_3-way'!L224*'OddsRatio_working_3-way'!M224</f>
        <v>7.9130373026513212E-2</v>
      </c>
      <c r="R224" s="11">
        <f t="shared" si="62"/>
        <v>0</v>
      </c>
      <c r="S224" s="11">
        <f t="shared" si="63"/>
        <v>-0.82582482243711164</v>
      </c>
      <c r="T224" s="11">
        <f t="shared" si="64"/>
        <v>-0.28137131939935661</v>
      </c>
      <c r="U224" s="11">
        <f>'OddsRatio_working_3-way'!S224-'OddsRatio_working_3-way'!R224^2/3</f>
        <v>-0.82582482243711164</v>
      </c>
      <c r="V224" s="11">
        <f>'OddsRatio_working_3-way'!S224*'OddsRatio_working_3-way'!R224/3-2*'OddsRatio_working_3-way'!R224^3/27-'OddsRatio_working_3-way'!T224</f>
        <v>0.28137131939935661</v>
      </c>
      <c r="W224" s="11">
        <f>'OddsRatio_working_3-way'!V224^2+4*'OddsRatio_working_3-way'!U224^3/27</f>
        <v>-4.2674389449113281E-3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0.14442754093787488</v>
      </c>
      <c r="Y224" s="11">
        <f>IF('OddsRatio_working_3-way'!W224&gt;=0,IF('OddsRatio_working_3-way'!V224+SQRT('OddsRatio_working_3-way'!W224)&gt;0,0,PI()),ACOS('OddsRatio_working_3-way'!V224/(2*'OddsRatio_working_3-way'!X224)))</f>
        <v>0.22812723143868019</v>
      </c>
      <c r="Z224" s="11">
        <f>'OddsRatio_working_3-way'!X224^(1/3)*COS('OddsRatio_working_3-way'!Y224/3)</f>
        <v>0.52315030675709662</v>
      </c>
      <c r="AA224" s="11">
        <f>'OddsRatio_working_3-way'!X224^(1/3)*COS(('OddsRatio_working_3-way'!Y224+2*PI())/3)</f>
        <v>-0.29609359792990064</v>
      </c>
      <c r="AB224" s="11">
        <f>'OddsRatio_working_3-way'!X224^(1/3)*COS(('OddsRatio_working_3-way'!Y224+4*PI())/3)</f>
        <v>-0.22705670882719584</v>
      </c>
      <c r="AC224" s="11">
        <f>'OddsRatio_working_3-way'!X224^(1/3)*SIN('OddsRatio_working_3-way'!Y224/3)</f>
        <v>3.9858466507460895E-2</v>
      </c>
      <c r="AD224" s="11">
        <f>'OddsRatio_working_3-way'!X224^(1/3)*SIN(('OddsRatio_working_3-way'!Y224+2*PI())/3)</f>
        <v>0.43313222239553706</v>
      </c>
      <c r="AE224" s="11">
        <f>'OddsRatio_working_3-way'!X224^(1/3)*SIN(('OddsRatio_working_3-way'!Y224+4*PI())/3)</f>
        <v>-0.47299068890299795</v>
      </c>
      <c r="AF224" s="11">
        <f>-'OddsRatio_working_3-way'!U224/(3*'OddsRatio_working_3-way'!X224^(1/3))*COS(('OddsRatio_working_3-way'!Y224)/3)</f>
        <v>0.52315030675709651</v>
      </c>
      <c r="AG224" s="11">
        <f>-'OddsRatio_working_3-way'!U224/(3*'OddsRatio_working_3-way'!X224^(1/3))*COS(('OddsRatio_working_3-way'!Y224+2*PI())/3)</f>
        <v>-0.29609359792990053</v>
      </c>
      <c r="AH224" s="11">
        <f>-'OddsRatio_working_3-way'!U224/(3*'OddsRatio_working_3-way'!X224^(1/3))*COS(('OddsRatio_working_3-way'!Y224+4*PI())/3)</f>
        <v>-0.22705670882719578</v>
      </c>
      <c r="AI224" s="11">
        <f>'OddsRatio_working_3-way'!U224/(3*'OddsRatio_working_3-way'!X224^(1/3))*SIN(('OddsRatio_working_3-way'!Y224)/3)</f>
        <v>-3.9858466507460888E-2</v>
      </c>
      <c r="AJ224" s="11">
        <f>'OddsRatio_working_3-way'!U224/(3*'OddsRatio_working_3-way'!X224^(1/3))*SIN(('OddsRatio_working_3-way'!Y224+2*PI())/3)</f>
        <v>-0.43313222239553695</v>
      </c>
      <c r="AK224" s="11">
        <f>'OddsRatio_working_3-way'!U224/(3*'OddsRatio_working_3-way'!X224^(1/3))*SIN(('OddsRatio_working_3-way'!Y224+4*PI())/3)</f>
        <v>0.47299068890299789</v>
      </c>
      <c r="AL224" s="11">
        <f>'OddsRatio_working_3-way'!Z224+'OddsRatio_working_3-way'!AF224</f>
        <v>1.0463006135141932</v>
      </c>
      <c r="AM224" s="11">
        <f>'OddsRatio_working_3-way'!AA224+'OddsRatio_working_3-way'!AG224</f>
        <v>-0.59218719585980117</v>
      </c>
      <c r="AN224" s="11">
        <f>'OddsRatio_working_3-way'!AB224+'OddsRatio_working_3-way'!AH224</f>
        <v>-0.45411341765439162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1.0463006135141932</v>
      </c>
      <c r="AS224" s="11">
        <f>IF(('OddsRatio_working_3-way'!X224=0),IF(Q224&gt;0,-Q224^(1/3),(-Q224)^(1/3)),'OddsRatio_working_3-way'!AM224-'OddsRatio_working_3-way'!R224/3)</f>
        <v>-0.59218719585980117</v>
      </c>
      <c r="AT224" s="11">
        <f>IF(('OddsRatio_working_3-way'!X224=0),IF(Q224&gt;0,-Q224^(1/3),(-Q224)^(1/3)),'OddsRatio_working_3-way'!AN224-'OddsRatio_working_3-way'!R224/3)</f>
        <v>-0.45411341765439162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2.23</v>
      </c>
      <c r="B225" s="4">
        <f>IF('True_Odds_Calculator_3-way'!B226="","",'True_Odds_Calculator_3-way'!B226)</f>
        <v>3.73</v>
      </c>
      <c r="C225" s="4">
        <f>IF('True_Odds_Calculator_3-way'!C226="","",'True_Odds_Calculator_3-way'!C226)</f>
        <v>3.19</v>
      </c>
      <c r="D225" s="9">
        <f t="shared" si="52"/>
        <v>0.43711401436475444</v>
      </c>
      <c r="E225" s="9">
        <f t="shared" si="53"/>
        <v>0.25919236690684067</v>
      </c>
      <c r="F225" s="9">
        <f t="shared" si="54"/>
        <v>0.30369361872840495</v>
      </c>
      <c r="G225" s="9">
        <f t="shared" si="55"/>
        <v>1.0469371092925108</v>
      </c>
      <c r="H225" s="9">
        <f t="shared" si="56"/>
        <v>2.2877326444297879</v>
      </c>
      <c r="I225" s="9">
        <f t="shared" si="57"/>
        <v>3.8581383083685545</v>
      </c>
      <c r="J225" s="9">
        <f t="shared" si="58"/>
        <v>3.2927922693505987</v>
      </c>
      <c r="K225" s="11">
        <f t="shared" si="59"/>
        <v>0.44843049327354262</v>
      </c>
      <c r="L225" s="11">
        <f t="shared" si="60"/>
        <v>0.26809651474530832</v>
      </c>
      <c r="M225" s="11">
        <f t="shared" si="61"/>
        <v>0.31347962382445144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-0.27714528560813123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0.2317772137823701</v>
      </c>
      <c r="Q225" s="11">
        <f>2*'OddsRatio_working_3-way'!K225*'OddsRatio_working_3-way'!L225*'OddsRatio_working_3-way'!M225</f>
        <v>7.5374703669063459E-2</v>
      </c>
      <c r="R225" s="11">
        <f t="shared" si="62"/>
        <v>0</v>
      </c>
      <c r="S225" s="11">
        <f t="shared" si="63"/>
        <v>-0.83630220616521977</v>
      </c>
      <c r="T225" s="11">
        <f t="shared" si="64"/>
        <v>-0.27196819712690079</v>
      </c>
      <c r="U225" s="11">
        <f>'OddsRatio_working_3-way'!S225-'OddsRatio_working_3-way'!R225^2/3</f>
        <v>-0.83630220616521977</v>
      </c>
      <c r="V225" s="11">
        <f>'OddsRatio_working_3-way'!S225*'OddsRatio_working_3-way'!R225/3-2*'OddsRatio_working_3-way'!R225^3/27-'OddsRatio_working_3-way'!T225</f>
        <v>0.27196819712690079</v>
      </c>
      <c r="W225" s="11">
        <f>'OddsRatio_working_3-way'!V225^2+4*'OddsRatio_working_3-way'!U225^3/27</f>
        <v>-1.2686768954474584E-2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0.14718480662328173</v>
      </c>
      <c r="Y225" s="11">
        <f>IF('OddsRatio_working_3-way'!W225&gt;=0,IF('OddsRatio_working_3-way'!V225+SQRT('OddsRatio_working_3-way'!W225)&gt;0,0,PI()),ACOS('OddsRatio_working_3-way'!V225/(2*'OddsRatio_working_3-way'!X225)))</f>
        <v>0.39264460466077944</v>
      </c>
      <c r="Z225" s="11">
        <f>'OddsRatio_working_3-way'!X225^(1/3)*COS('OddsRatio_working_3-way'!Y225/3)</f>
        <v>0.52346855464625541</v>
      </c>
      <c r="AA225" s="11">
        <f>'OddsRatio_working_3-way'!X225^(1/3)*COS(('OddsRatio_working_3-way'!Y225+2*PI())/3)</f>
        <v>-0.32140885954810161</v>
      </c>
      <c r="AB225" s="11">
        <f>'OddsRatio_working_3-way'!X225^(1/3)*COS(('OddsRatio_working_3-way'!Y225+4*PI())/3)</f>
        <v>-0.20205969509815389</v>
      </c>
      <c r="AC225" s="11">
        <f>'OddsRatio_working_3-way'!X225^(1/3)*SIN('OddsRatio_working_3-way'!Y225/3)</f>
        <v>6.8906272222734502E-2</v>
      </c>
      <c r="AD225" s="11">
        <f>'OddsRatio_working_3-way'!X225^(1/3)*SIN(('OddsRatio_working_3-way'!Y225+2*PI())/3)</f>
        <v>0.41888393029461268</v>
      </c>
      <c r="AE225" s="11">
        <f>'OddsRatio_working_3-way'!X225^(1/3)*SIN(('OddsRatio_working_3-way'!Y225+4*PI())/3)</f>
        <v>-0.48779020251734695</v>
      </c>
      <c r="AF225" s="11">
        <f>-'OddsRatio_working_3-way'!U225/(3*'OddsRatio_working_3-way'!X225^(1/3))*COS(('OddsRatio_working_3-way'!Y225)/3)</f>
        <v>0.52346855464625541</v>
      </c>
      <c r="AG225" s="11">
        <f>-'OddsRatio_working_3-way'!U225/(3*'OddsRatio_working_3-way'!X225^(1/3))*COS(('OddsRatio_working_3-way'!Y225+2*PI())/3)</f>
        <v>-0.32140885954810161</v>
      </c>
      <c r="AH225" s="11">
        <f>-'OddsRatio_working_3-way'!U225/(3*'OddsRatio_working_3-way'!X225^(1/3))*COS(('OddsRatio_working_3-way'!Y225+4*PI())/3)</f>
        <v>-0.20205969509815389</v>
      </c>
      <c r="AI225" s="11">
        <f>'OddsRatio_working_3-way'!U225/(3*'OddsRatio_working_3-way'!X225^(1/3))*SIN(('OddsRatio_working_3-way'!Y225)/3)</f>
        <v>-6.8906272222734502E-2</v>
      </c>
      <c r="AJ225" s="11">
        <f>'OddsRatio_working_3-way'!U225/(3*'OddsRatio_working_3-way'!X225^(1/3))*SIN(('OddsRatio_working_3-way'!Y225+2*PI())/3)</f>
        <v>-0.41888393029461268</v>
      </c>
      <c r="AK225" s="11">
        <f>'OddsRatio_working_3-way'!U225/(3*'OddsRatio_working_3-way'!X225^(1/3))*SIN(('OddsRatio_working_3-way'!Y225+4*PI())/3)</f>
        <v>0.48779020251734695</v>
      </c>
      <c r="AL225" s="11">
        <f>'OddsRatio_working_3-way'!Z225+'OddsRatio_working_3-way'!AF225</f>
        <v>1.0469371092925108</v>
      </c>
      <c r="AM225" s="11">
        <f>'OddsRatio_working_3-way'!AA225+'OddsRatio_working_3-way'!AG225</f>
        <v>-0.64281771909620322</v>
      </c>
      <c r="AN225" s="11">
        <f>'OddsRatio_working_3-way'!AB225+'OddsRatio_working_3-way'!AH225</f>
        <v>-0.40411939019630777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1.0469371092925108</v>
      </c>
      <c r="AS225" s="11">
        <f>IF(('OddsRatio_working_3-way'!X225=0),IF(Q225&gt;0,-Q225^(1/3),(-Q225)^(1/3)),'OddsRatio_working_3-way'!AM225-'OddsRatio_working_3-way'!R225/3)</f>
        <v>-0.64281771909620322</v>
      </c>
      <c r="AT225" s="11">
        <f>IF(('OddsRatio_working_3-way'!X225=0),IF(Q225&gt;0,-Q225^(1/3),(-Q225)^(1/3)),'OddsRatio_working_3-way'!AN225-'OddsRatio_working_3-way'!R225/3)</f>
        <v>-0.40411939019630777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3.19</v>
      </c>
      <c r="B226" s="4">
        <f>IF('True_Odds_Calculator_3-way'!B227="","",'True_Odds_Calculator_3-way'!B227)</f>
        <v>3.59</v>
      </c>
      <c r="C226" s="4">
        <f>IF('True_Odds_Calculator_3-way'!C227="","",'True_Odds_Calculator_3-way'!C227)</f>
        <v>2.2799999999999998</v>
      </c>
      <c r="D226" s="9">
        <f t="shared" si="52"/>
        <v>0.30354547300578472</v>
      </c>
      <c r="E226" s="9">
        <f t="shared" si="53"/>
        <v>0.26929007698872237</v>
      </c>
      <c r="F226" s="9">
        <f t="shared" si="54"/>
        <v>0.42716445000549291</v>
      </c>
      <c r="G226" s="9">
        <f t="shared" si="55"/>
        <v>1.0476709225860297</v>
      </c>
      <c r="H226" s="9">
        <f t="shared" si="56"/>
        <v>3.294399320463405</v>
      </c>
      <c r="I226" s="9">
        <f t="shared" si="57"/>
        <v>3.7134676894978167</v>
      </c>
      <c r="J226" s="9">
        <f t="shared" si="58"/>
        <v>2.3410187809101179</v>
      </c>
      <c r="K226" s="11">
        <f t="shared" si="59"/>
        <v>0.31347962382445144</v>
      </c>
      <c r="L226" s="11">
        <f t="shared" si="60"/>
        <v>0.2785515320334262</v>
      </c>
      <c r="M226" s="11">
        <f t="shared" si="61"/>
        <v>0.43859649122807021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-0.27805702378649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0.23208797834825973</v>
      </c>
      <c r="Q226" s="11">
        <f>2*'OddsRatio_working_3-way'!K226*'OddsRatio_working_3-way'!L226*'OddsRatio_working_3-way'!M226</f>
        <v>7.6596692524178139E-2</v>
      </c>
      <c r="R226" s="11">
        <f t="shared" si="62"/>
        <v>0</v>
      </c>
      <c r="S226" s="11">
        <f t="shared" si="63"/>
        <v>-0.83467763262283834</v>
      </c>
      <c r="T226" s="11">
        <f t="shared" si="64"/>
        <v>-0.27547116588212489</v>
      </c>
      <c r="U226" s="11">
        <f>'OddsRatio_working_3-way'!S226-'OddsRatio_working_3-way'!R226^2/3</f>
        <v>-0.83467763262283834</v>
      </c>
      <c r="V226" s="11">
        <f>'OddsRatio_working_3-way'!S226*'OddsRatio_working_3-way'!R226/3-2*'OddsRatio_working_3-way'!R226^3/27-'OddsRatio_working_3-way'!T226</f>
        <v>0.27547116588212489</v>
      </c>
      <c r="W226" s="11">
        <f>'OddsRatio_working_3-way'!V226^2+4*'OddsRatio_working_3-way'!U226^3/27</f>
        <v>-1.0265095657067708E-2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0.14675614032258147</v>
      </c>
      <c r="Y226" s="11">
        <f>IF('OddsRatio_working_3-way'!W226&gt;=0,IF('OddsRatio_working_3-way'!V226+SQRT('OddsRatio_working_3-way'!W226)&gt;0,0,PI()),ACOS('OddsRatio_working_3-way'!V226/(2*'OddsRatio_working_3-way'!X226)))</f>
        <v>0.35243869537475847</v>
      </c>
      <c r="Z226" s="11">
        <f>'OddsRatio_working_3-way'!X226^(1/3)*COS('OddsRatio_working_3-way'!Y226/3)</f>
        <v>0.52383546129301484</v>
      </c>
      <c r="AA226" s="11">
        <f>'OddsRatio_working_3-way'!X226^(1/3)*COS(('OddsRatio_working_3-way'!Y226+2*PI())/3)</f>
        <v>-0.31545944592217184</v>
      </c>
      <c r="AB226" s="11">
        <f>'OddsRatio_working_3-way'!X226^(1/3)*COS(('OddsRatio_working_3-way'!Y226+4*PI())/3)</f>
        <v>-0.20837601537084313</v>
      </c>
      <c r="AC226" s="11">
        <f>'OddsRatio_working_3-way'!X226^(1/3)*SIN('OddsRatio_working_3-way'!Y226/3)</f>
        <v>6.1824647454558353E-2</v>
      </c>
      <c r="AD226" s="11">
        <f>'OddsRatio_working_3-way'!X226^(1/3)*SIN(('OddsRatio_working_3-way'!Y226+2*PI())/3)</f>
        <v>0.42274249315561174</v>
      </c>
      <c r="AE226" s="11">
        <f>'OddsRatio_working_3-way'!X226^(1/3)*SIN(('OddsRatio_working_3-way'!Y226+4*PI())/3)</f>
        <v>-0.48456714061016998</v>
      </c>
      <c r="AF226" s="11">
        <f>-'OddsRatio_working_3-way'!U226/(3*'OddsRatio_working_3-way'!X226^(1/3))*COS(('OddsRatio_working_3-way'!Y226)/3)</f>
        <v>0.52383546129301484</v>
      </c>
      <c r="AG226" s="11">
        <f>-'OddsRatio_working_3-way'!U226/(3*'OddsRatio_working_3-way'!X226^(1/3))*COS(('OddsRatio_working_3-way'!Y226+2*PI())/3)</f>
        <v>-0.31545944592217184</v>
      </c>
      <c r="AH226" s="11">
        <f>-'OddsRatio_working_3-way'!U226/(3*'OddsRatio_working_3-way'!X226^(1/3))*COS(('OddsRatio_working_3-way'!Y226+4*PI())/3)</f>
        <v>-0.20837601537084313</v>
      </c>
      <c r="AI226" s="11">
        <f>'OddsRatio_working_3-way'!U226/(3*'OddsRatio_working_3-way'!X226^(1/3))*SIN(('OddsRatio_working_3-way'!Y226)/3)</f>
        <v>-6.1824647454558353E-2</v>
      </c>
      <c r="AJ226" s="11">
        <f>'OddsRatio_working_3-way'!U226/(3*'OddsRatio_working_3-way'!X226^(1/3))*SIN(('OddsRatio_working_3-way'!Y226+2*PI())/3)</f>
        <v>-0.42274249315561174</v>
      </c>
      <c r="AK226" s="11">
        <f>'OddsRatio_working_3-way'!U226/(3*'OddsRatio_working_3-way'!X226^(1/3))*SIN(('OddsRatio_working_3-way'!Y226+4*PI())/3)</f>
        <v>0.48456714061016998</v>
      </c>
      <c r="AL226" s="11">
        <f>'OddsRatio_working_3-way'!Z226+'OddsRatio_working_3-way'!AF226</f>
        <v>1.0476709225860297</v>
      </c>
      <c r="AM226" s="11">
        <f>'OddsRatio_working_3-way'!AA226+'OddsRatio_working_3-way'!AG226</f>
        <v>-0.63091889184434369</v>
      </c>
      <c r="AN226" s="11">
        <f>'OddsRatio_working_3-way'!AB226+'OddsRatio_working_3-way'!AH226</f>
        <v>-0.41675203074168626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1.0476709225860297</v>
      </c>
      <c r="AS226" s="11">
        <f>IF(('OddsRatio_working_3-way'!X226=0),IF(Q226&gt;0,-Q226^(1/3),(-Q226)^(1/3)),'OddsRatio_working_3-way'!AM226-'OddsRatio_working_3-way'!R226/3)</f>
        <v>-0.63091889184434369</v>
      </c>
      <c r="AT226" s="11">
        <f>IF(('OddsRatio_working_3-way'!X226=0),IF(Q226&gt;0,-Q226^(1/3),(-Q226)^(1/3)),'OddsRatio_working_3-way'!AN226-'OddsRatio_working_3-way'!R226/3)</f>
        <v>-0.41675203074168626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2.59</v>
      </c>
      <c r="B227" s="4">
        <f>IF('True_Odds_Calculator_3-way'!B228="","",'True_Odds_Calculator_3-way'!B228)</f>
        <v>3.23</v>
      </c>
      <c r="C227" s="4">
        <f>IF('True_Odds_Calculator_3-way'!C228="","",'True_Odds_Calculator_3-way'!C228)</f>
        <v>2.93</v>
      </c>
      <c r="D227" s="9">
        <f t="shared" si="52"/>
        <v>0.37309308289608956</v>
      </c>
      <c r="E227" s="9">
        <f t="shared" si="53"/>
        <v>0.29791679202210203</v>
      </c>
      <c r="F227" s="9">
        <f t="shared" si="54"/>
        <v>0.32899012508180864</v>
      </c>
      <c r="G227" s="9">
        <f t="shared" si="55"/>
        <v>1.0567901095324723</v>
      </c>
      <c r="H227" s="9">
        <f t="shared" si="56"/>
        <v>2.6802962741566314</v>
      </c>
      <c r="I227" s="9">
        <f t="shared" si="57"/>
        <v>3.3566419442574134</v>
      </c>
      <c r="J227" s="9">
        <f t="shared" si="58"/>
        <v>3.0396049113976722</v>
      </c>
      <c r="K227" s="11">
        <f t="shared" si="59"/>
        <v>0.38610038610038611</v>
      </c>
      <c r="L227" s="11">
        <f t="shared" si="60"/>
        <v>0.30959752321981426</v>
      </c>
      <c r="M227" s="11">
        <f t="shared" si="61"/>
        <v>0.34129692832764502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-0.27918326992704379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0.23458375723298219</v>
      </c>
      <c r="Q227" s="11">
        <f>2*'OddsRatio_working_3-way'!K227*'OddsRatio_working_3-way'!L227*'OddsRatio_working_3-way'!M227</f>
        <v>8.1594350341906846E-2</v>
      </c>
      <c r="R227" s="11">
        <f t="shared" si="62"/>
        <v>0</v>
      </c>
      <c r="S227" s="11">
        <f t="shared" si="63"/>
        <v>-0.84025005257042673</v>
      </c>
      <c r="T227" s="11">
        <f t="shared" si="64"/>
        <v>-0.29226088785058324</v>
      </c>
      <c r="U227" s="11">
        <f>'OddsRatio_working_3-way'!S227-'OddsRatio_working_3-way'!R227^2/3</f>
        <v>-0.84025005257042673</v>
      </c>
      <c r="V227" s="11">
        <f>'OddsRatio_working_3-way'!S227*'OddsRatio_working_3-way'!R227/3-2*'OddsRatio_working_3-way'!R227^3/27-'OddsRatio_working_3-way'!T227</f>
        <v>0.29226088785058324</v>
      </c>
      <c r="W227" s="11">
        <f>'OddsRatio_working_3-way'!V227^2+4*'OddsRatio_working_3-way'!U227^3/27</f>
        <v>-2.4700132643384193E-3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0.14822823603445939</v>
      </c>
      <c r="Y227" s="11">
        <f>IF('OddsRatio_working_3-way'!W227&gt;=0,IF('OddsRatio_working_3-way'!V227+SQRT('OddsRatio_working_3-way'!W227)&gt;0,0,PI()),ACOS('OddsRatio_working_3-way'!V227/(2*'OddsRatio_working_3-way'!X227)))</f>
        <v>0.16843963033727172</v>
      </c>
      <c r="Z227" s="11">
        <f>'OddsRatio_working_3-way'!X227^(1/3)*COS('OddsRatio_working_3-way'!Y227/3)</f>
        <v>0.52839505476623627</v>
      </c>
      <c r="AA227" s="11">
        <f>'OddsRatio_working_3-way'!X227^(1/3)*COS(('OddsRatio_working_3-way'!Y227+2*PI())/3)</f>
        <v>-0.28991741689583378</v>
      </c>
      <c r="AB227" s="11">
        <f>'OddsRatio_working_3-way'!X227^(1/3)*COS(('OddsRatio_working_3-way'!Y227+4*PI())/3)</f>
        <v>-0.23847763787040241</v>
      </c>
      <c r="AC227" s="11">
        <f>'OddsRatio_working_3-way'!X227^(1/3)*SIN('OddsRatio_working_3-way'!Y227/3)</f>
        <v>2.9698770267387705E-2</v>
      </c>
      <c r="AD227" s="11">
        <f>'OddsRatio_working_3-way'!X227^(1/3)*SIN(('OddsRatio_working_3-way'!Y227+2*PI())/3)</f>
        <v>0.44275415552793662</v>
      </c>
      <c r="AE227" s="11">
        <f>'OddsRatio_working_3-way'!X227^(1/3)*SIN(('OddsRatio_working_3-way'!Y227+4*PI())/3)</f>
        <v>-0.47245292579532427</v>
      </c>
      <c r="AF227" s="11">
        <f>-'OddsRatio_working_3-way'!U227/(3*'OddsRatio_working_3-way'!X227^(1/3))*COS(('OddsRatio_working_3-way'!Y227)/3)</f>
        <v>0.52839505476623616</v>
      </c>
      <c r="AG227" s="11">
        <f>-'OddsRatio_working_3-way'!U227/(3*'OddsRatio_working_3-way'!X227^(1/3))*COS(('OddsRatio_working_3-way'!Y227+2*PI())/3)</f>
        <v>-0.28991741689583372</v>
      </c>
      <c r="AH227" s="11">
        <f>-'OddsRatio_working_3-way'!U227/(3*'OddsRatio_working_3-way'!X227^(1/3))*COS(('OddsRatio_working_3-way'!Y227+4*PI())/3)</f>
        <v>-0.23847763787040235</v>
      </c>
      <c r="AI227" s="11">
        <f>'OddsRatio_working_3-way'!U227/(3*'OddsRatio_working_3-way'!X227^(1/3))*SIN(('OddsRatio_working_3-way'!Y227)/3)</f>
        <v>-2.9698770267387698E-2</v>
      </c>
      <c r="AJ227" s="11">
        <f>'OddsRatio_working_3-way'!U227/(3*'OddsRatio_working_3-way'!X227^(1/3))*SIN(('OddsRatio_working_3-way'!Y227+2*PI())/3)</f>
        <v>-0.44275415552793651</v>
      </c>
      <c r="AK227" s="11">
        <f>'OddsRatio_working_3-way'!U227/(3*'OddsRatio_working_3-way'!X227^(1/3))*SIN(('OddsRatio_working_3-way'!Y227+4*PI())/3)</f>
        <v>0.47245292579532416</v>
      </c>
      <c r="AL227" s="11">
        <f>'OddsRatio_working_3-way'!Z227+'OddsRatio_working_3-way'!AF227</f>
        <v>1.0567901095324723</v>
      </c>
      <c r="AM227" s="11">
        <f>'OddsRatio_working_3-way'!AA227+'OddsRatio_working_3-way'!AG227</f>
        <v>-0.57983483379166745</v>
      </c>
      <c r="AN227" s="11">
        <f>'OddsRatio_working_3-way'!AB227+'OddsRatio_working_3-way'!AH227</f>
        <v>-0.47695527574080476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1.0567901095324723</v>
      </c>
      <c r="AS227" s="11">
        <f>IF(('OddsRatio_working_3-way'!X227=0),IF(Q227&gt;0,-Q227^(1/3),(-Q227)^(1/3)),'OddsRatio_working_3-way'!AM227-'OddsRatio_working_3-way'!R227/3)</f>
        <v>-0.57983483379166745</v>
      </c>
      <c r="AT227" s="11">
        <f>IF(('OddsRatio_working_3-way'!X227=0),IF(Q227&gt;0,-Q227^(1/3),(-Q227)^(1/3)),'OddsRatio_working_3-way'!AN227-'OddsRatio_working_3-way'!R227/3)</f>
        <v>-0.47695527574080476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1.66</v>
      </c>
      <c r="B228" s="4">
        <f>IF('True_Odds_Calculator_3-way'!B229="","",'True_Odds_Calculator_3-way'!B229)</f>
        <v>4.07</v>
      </c>
      <c r="C228" s="4">
        <f>IF('True_Odds_Calculator_3-way'!C229="","",'True_Odds_Calculator_3-way'!C229)</f>
        <v>5.33</v>
      </c>
      <c r="D228" s="9">
        <f t="shared" si="52"/>
        <v>0.58737970796622685</v>
      </c>
      <c r="E228" s="9">
        <f t="shared" si="53"/>
        <v>0.23432490022118893</v>
      </c>
      <c r="F228" s="9">
        <f t="shared" si="54"/>
        <v>0.17829539181258455</v>
      </c>
      <c r="G228" s="9">
        <f t="shared" si="55"/>
        <v>1.0643579479820562</v>
      </c>
      <c r="H228" s="9">
        <f t="shared" si="56"/>
        <v>1.7024762456681564</v>
      </c>
      <c r="I228" s="9">
        <f t="shared" si="57"/>
        <v>4.2675789003049136</v>
      </c>
      <c r="J228" s="9">
        <f t="shared" si="58"/>
        <v>5.6086699147623031</v>
      </c>
      <c r="K228" s="11">
        <f t="shared" si="59"/>
        <v>0.60240963855421692</v>
      </c>
      <c r="L228" s="11">
        <f t="shared" si="60"/>
        <v>0.24570024570024568</v>
      </c>
      <c r="M228" s="11">
        <f t="shared" si="61"/>
        <v>0.18761726078799248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-0.24363546167836503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0.22382332109043829</v>
      </c>
      <c r="Q228" s="11">
        <f>2*'OddsRatio_working_3-way'!K228*'OddsRatio_working_3-way'!L228*'OddsRatio_working_3-way'!M228</f>
        <v>5.5539285630381713E-2</v>
      </c>
      <c r="R228" s="11">
        <f t="shared" si="62"/>
        <v>0</v>
      </c>
      <c r="S228" s="11">
        <f t="shared" si="63"/>
        <v>-0.91868121146468529</v>
      </c>
      <c r="T228" s="11">
        <f t="shared" si="64"/>
        <v>-0.22796059837833382</v>
      </c>
      <c r="U228" s="11">
        <f>'OddsRatio_working_3-way'!S228-'OddsRatio_working_3-way'!R228^2/3</f>
        <v>-0.91868121146468529</v>
      </c>
      <c r="V228" s="11">
        <f>'OddsRatio_working_3-way'!S228*'OddsRatio_working_3-way'!R228/3-2*'OddsRatio_working_3-way'!R228^3/27-'OddsRatio_working_3-way'!T228</f>
        <v>0.22796059837833382</v>
      </c>
      <c r="W228" s="11">
        <f>'OddsRatio_working_3-way'!V228^2+4*'OddsRatio_working_3-way'!U228^3/27</f>
        <v>-6.2899762632669332E-2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0.16945928496668258</v>
      </c>
      <c r="Y228" s="11">
        <f>IF('OddsRatio_working_3-way'!W228&gt;=0,IF('OddsRatio_working_3-way'!V228+SQRT('OddsRatio_working_3-way'!W228)&gt;0,0,PI()),ACOS('OddsRatio_working_3-way'!V228/(2*'OddsRatio_working_3-way'!X228)))</f>
        <v>0.83306381817819086</v>
      </c>
      <c r="Z228" s="11">
        <f>'OddsRatio_working_3-way'!X228^(1/3)*COS('OddsRatio_working_3-way'!Y228/3)</f>
        <v>0.5321789739910282</v>
      </c>
      <c r="AA228" s="11">
        <f>'OddsRatio_working_3-way'!X228^(1/3)*COS(('OddsRatio_working_3-way'!Y228+2*PI())/3)</f>
        <v>-0.39746474188608988</v>
      </c>
      <c r="AB228" s="11">
        <f>'OddsRatio_working_3-way'!X228^(1/3)*COS(('OddsRatio_working_3-way'!Y228+4*PI())/3)</f>
        <v>-0.13471423210493819</v>
      </c>
      <c r="AC228" s="11">
        <f>'OddsRatio_working_3-way'!X228^(1/3)*SIN('OddsRatio_working_3-way'!Y228/3)</f>
        <v>0.1516990775518593</v>
      </c>
      <c r="AD228" s="11">
        <f>'OddsRatio_working_3-way'!X228^(1/3)*SIN(('OddsRatio_working_3-way'!Y228+2*PI())/3)</f>
        <v>0.38503097206023884</v>
      </c>
      <c r="AE228" s="11">
        <f>'OddsRatio_working_3-way'!X228^(1/3)*SIN(('OddsRatio_working_3-way'!Y228+4*PI())/3)</f>
        <v>-0.53673004961209814</v>
      </c>
      <c r="AF228" s="11">
        <f>-'OddsRatio_working_3-way'!U228/(3*'OddsRatio_working_3-way'!X228^(1/3))*COS(('OddsRatio_working_3-way'!Y228)/3)</f>
        <v>0.53217897399102809</v>
      </c>
      <c r="AG228" s="11">
        <f>-'OddsRatio_working_3-way'!U228/(3*'OddsRatio_working_3-way'!X228^(1/3))*COS(('OddsRatio_working_3-way'!Y228+2*PI())/3)</f>
        <v>-0.39746474188608982</v>
      </c>
      <c r="AH228" s="11">
        <f>-'OddsRatio_working_3-way'!U228/(3*'OddsRatio_working_3-way'!X228^(1/3))*COS(('OddsRatio_working_3-way'!Y228+4*PI())/3)</f>
        <v>-0.13471423210493816</v>
      </c>
      <c r="AI228" s="11">
        <f>'OddsRatio_working_3-way'!U228/(3*'OddsRatio_working_3-way'!X228^(1/3))*SIN(('OddsRatio_working_3-way'!Y228)/3)</f>
        <v>-0.15169907755185927</v>
      </c>
      <c r="AJ228" s="11">
        <f>'OddsRatio_working_3-way'!U228/(3*'OddsRatio_working_3-way'!X228^(1/3))*SIN(('OddsRatio_working_3-way'!Y228+2*PI())/3)</f>
        <v>-0.38503097206023873</v>
      </c>
      <c r="AK228" s="11">
        <f>'OddsRatio_working_3-way'!U228/(3*'OddsRatio_working_3-way'!X228^(1/3))*SIN(('OddsRatio_working_3-way'!Y228+4*PI())/3)</f>
        <v>0.53673004961209803</v>
      </c>
      <c r="AL228" s="11">
        <f>'OddsRatio_working_3-way'!Z228+'OddsRatio_working_3-way'!AF228</f>
        <v>1.0643579479820562</v>
      </c>
      <c r="AM228" s="11">
        <f>'OddsRatio_working_3-way'!AA228+'OddsRatio_working_3-way'!AG228</f>
        <v>-0.79492948377217965</v>
      </c>
      <c r="AN228" s="11">
        <f>'OddsRatio_working_3-way'!AB228+'OddsRatio_working_3-way'!AH228</f>
        <v>-0.26942846420987632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1.0643579479820562</v>
      </c>
      <c r="AS228" s="11">
        <f>IF(('OddsRatio_working_3-way'!X228=0),IF(Q228&gt;0,-Q228^(1/3),(-Q228)^(1/3)),'OddsRatio_working_3-way'!AM228-'OddsRatio_working_3-way'!R228/3)</f>
        <v>-0.79492948377217965</v>
      </c>
      <c r="AT228" s="11">
        <f>IF(('OddsRatio_working_3-way'!X228=0),IF(Q228&gt;0,-Q228^(1/3),(-Q228)^(1/3)),'OddsRatio_working_3-way'!AN228-'OddsRatio_working_3-way'!R228/3)</f>
        <v>-0.26942846420987632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1.95</v>
      </c>
      <c r="B229" s="4">
        <f>IF('True_Odds_Calculator_3-way'!B230="","",'True_Odds_Calculator_3-way'!B230)</f>
        <v>3.6</v>
      </c>
      <c r="C229" s="4">
        <f>IF('True_Odds_Calculator_3-way'!C230="","",'True_Odds_Calculator_3-way'!C230)</f>
        <v>4.05</v>
      </c>
      <c r="D229" s="9">
        <f t="shared" si="52"/>
        <v>0.49796208102280842</v>
      </c>
      <c r="E229" s="9">
        <f t="shared" si="53"/>
        <v>0.26601098444881177</v>
      </c>
      <c r="F229" s="9">
        <f t="shared" si="54"/>
        <v>0.23602693452838</v>
      </c>
      <c r="G229" s="9">
        <f t="shared" si="55"/>
        <v>1.0612474071498772</v>
      </c>
      <c r="H229" s="9">
        <f t="shared" si="56"/>
        <v>2.0081850367923826</v>
      </c>
      <c r="I229" s="9">
        <f t="shared" si="57"/>
        <v>3.7592432585896804</v>
      </c>
      <c r="J229" s="9">
        <f t="shared" si="58"/>
        <v>4.2368045918071244</v>
      </c>
      <c r="K229" s="11">
        <f t="shared" si="59"/>
        <v>0.51282051282051289</v>
      </c>
      <c r="L229" s="11">
        <f t="shared" si="60"/>
        <v>0.27777777777777779</v>
      </c>
      <c r="M229" s="11">
        <f t="shared" si="61"/>
        <v>0.24691358024691359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-0.26497485139460453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0.23214097288171365</v>
      </c>
      <c r="Q229" s="11">
        <f>2*'OddsRatio_working_3-way'!K229*'OddsRatio_working_3-way'!L229*'OddsRatio_working_3-way'!M229</f>
        <v>7.0345749358095053E-2</v>
      </c>
      <c r="R229" s="11">
        <f t="shared" si="62"/>
        <v>0</v>
      </c>
      <c r="S229" s="11">
        <f t="shared" si="63"/>
        <v>-0.87608681223866725</v>
      </c>
      <c r="T229" s="11">
        <f t="shared" si="64"/>
        <v>-0.26548085219353557</v>
      </c>
      <c r="U229" s="11">
        <f>'OddsRatio_working_3-way'!S229-'OddsRatio_working_3-way'!R229^2/3</f>
        <v>-0.87608681223866725</v>
      </c>
      <c r="V229" s="11">
        <f>'OddsRatio_working_3-way'!S229*'OddsRatio_working_3-way'!R229/3-2*'OddsRatio_working_3-way'!R229^3/27-'OddsRatio_working_3-way'!T229</f>
        <v>0.26548085219353557</v>
      </c>
      <c r="W229" s="11">
        <f>'OddsRatio_working_3-way'!V229^2+4*'OddsRatio_working_3-way'!U229^3/27</f>
        <v>-2.9137879887719972E-2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0.15781156704209442</v>
      </c>
      <c r="Y229" s="11">
        <f>IF('OddsRatio_working_3-way'!W229&gt;=0,IF('OddsRatio_working_3-way'!V229+SQRT('OddsRatio_working_3-way'!W229)&gt;0,0,PI()),ACOS('OddsRatio_working_3-way'!V229/(2*'OddsRatio_working_3-way'!X229)))</f>
        <v>0.5714226329893114</v>
      </c>
      <c r="Z229" s="11">
        <f>'OddsRatio_working_3-way'!X229^(1/3)*COS('OddsRatio_working_3-way'!Y229/3)</f>
        <v>0.5306237035749386</v>
      </c>
      <c r="AA229" s="11">
        <f>'OddsRatio_working_3-way'!X229^(1/3)*COS(('OddsRatio_working_3-way'!Y229+2*PI())/3)</f>
        <v>-0.35391527702023656</v>
      </c>
      <c r="AB229" s="11">
        <f>'OddsRatio_working_3-way'!X229^(1/3)*COS(('OddsRatio_working_3-way'!Y229+4*PI())/3)</f>
        <v>-0.17670842655470217</v>
      </c>
      <c r="AC229" s="11">
        <f>'OddsRatio_working_3-way'!X229^(1/3)*SIN('OddsRatio_working_3-way'!Y229/3)</f>
        <v>0.10231042281852216</v>
      </c>
      <c r="AD229" s="11">
        <f>'OddsRatio_working_3-way'!X229^(1/3)*SIN(('OddsRatio_working_3-way'!Y229+2*PI())/3)</f>
        <v>0.40837839573681944</v>
      </c>
      <c r="AE229" s="11">
        <f>'OddsRatio_working_3-way'!X229^(1/3)*SIN(('OddsRatio_working_3-way'!Y229+4*PI())/3)</f>
        <v>-0.51068881855534143</v>
      </c>
      <c r="AF229" s="11">
        <f>-'OddsRatio_working_3-way'!U229/(3*'OddsRatio_working_3-way'!X229^(1/3))*COS(('OddsRatio_working_3-way'!Y229)/3)</f>
        <v>0.5306237035749386</v>
      </c>
      <c r="AG229" s="11">
        <f>-'OddsRatio_working_3-way'!U229/(3*'OddsRatio_working_3-way'!X229^(1/3))*COS(('OddsRatio_working_3-way'!Y229+2*PI())/3)</f>
        <v>-0.35391527702023656</v>
      </c>
      <c r="AH229" s="11">
        <f>-'OddsRatio_working_3-way'!U229/(3*'OddsRatio_working_3-way'!X229^(1/3))*COS(('OddsRatio_working_3-way'!Y229+4*PI())/3)</f>
        <v>-0.17670842655470217</v>
      </c>
      <c r="AI229" s="11">
        <f>'OddsRatio_working_3-way'!U229/(3*'OddsRatio_working_3-way'!X229^(1/3))*SIN(('OddsRatio_working_3-way'!Y229)/3)</f>
        <v>-0.10231042281852216</v>
      </c>
      <c r="AJ229" s="11">
        <f>'OddsRatio_working_3-way'!U229/(3*'OddsRatio_working_3-way'!X229^(1/3))*SIN(('OddsRatio_working_3-way'!Y229+2*PI())/3)</f>
        <v>-0.40837839573681944</v>
      </c>
      <c r="AK229" s="11">
        <f>'OddsRatio_working_3-way'!U229/(3*'OddsRatio_working_3-way'!X229^(1/3))*SIN(('OddsRatio_working_3-way'!Y229+4*PI())/3)</f>
        <v>0.51068881855534143</v>
      </c>
      <c r="AL229" s="11">
        <f>'OddsRatio_working_3-way'!Z229+'OddsRatio_working_3-way'!AF229</f>
        <v>1.0612474071498772</v>
      </c>
      <c r="AM229" s="11">
        <f>'OddsRatio_working_3-way'!AA229+'OddsRatio_working_3-way'!AG229</f>
        <v>-0.70783055404047313</v>
      </c>
      <c r="AN229" s="11">
        <f>'OddsRatio_working_3-way'!AB229+'OddsRatio_working_3-way'!AH229</f>
        <v>-0.35341685310940435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1.0612474071498772</v>
      </c>
      <c r="AS229" s="11">
        <f>IF(('OddsRatio_working_3-way'!X229=0),IF(Q229&gt;0,-Q229^(1/3),(-Q229)^(1/3)),'OddsRatio_working_3-way'!AM229-'OddsRatio_working_3-way'!R229/3)</f>
        <v>-0.70783055404047313</v>
      </c>
      <c r="AT229" s="11">
        <f>IF(('OddsRatio_working_3-way'!X229=0),IF(Q229&gt;0,-Q229^(1/3),(-Q229)^(1/3)),'OddsRatio_working_3-way'!AN229-'OddsRatio_working_3-way'!R229/3)</f>
        <v>-0.35341685310940435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7.27</v>
      </c>
      <c r="B230" s="4">
        <f>IF('True_Odds_Calculator_3-way'!B231="","",'True_Odds_Calculator_3-way'!B231)</f>
        <v>4.43</v>
      </c>
      <c r="C230" s="4">
        <f>IF('True_Odds_Calculator_3-way'!C231="","",'True_Odds_Calculator_3-way'!C231)</f>
        <v>1.49</v>
      </c>
      <c r="D230" s="9">
        <f t="shared" si="52"/>
        <v>0.12974531900134015</v>
      </c>
      <c r="E230" s="9">
        <f t="shared" si="53"/>
        <v>0.21416562825333652</v>
      </c>
      <c r="F230" s="9">
        <f t="shared" si="54"/>
        <v>0.65608905274532359</v>
      </c>
      <c r="G230" s="9">
        <f t="shared" si="55"/>
        <v>1.0697619067001796</v>
      </c>
      <c r="H230" s="9">
        <f t="shared" si="56"/>
        <v>7.7074071550101237</v>
      </c>
      <c r="I230" s="9">
        <f t="shared" si="57"/>
        <v>4.6692833399816145</v>
      </c>
      <c r="J230" s="9">
        <f t="shared" si="58"/>
        <v>1.5241833342830879</v>
      </c>
      <c r="K230" s="11">
        <f t="shared" si="59"/>
        <v>0.13755158184319122</v>
      </c>
      <c r="L230" s="11">
        <f t="shared" si="60"/>
        <v>0.22573363431151244</v>
      </c>
      <c r="M230" s="11">
        <f t="shared" si="61"/>
        <v>0.67114093959731547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-0.21960050546095855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0.21234878406564733</v>
      </c>
      <c r="Q230" s="11">
        <f>2*'OddsRatio_working_3-way'!K230*'OddsRatio_working_3-way'!L230*'OddsRatio_working_3-way'!M230</f>
        <v>4.1677877147330206E-2</v>
      </c>
      <c r="R230" s="11">
        <f t="shared" si="62"/>
        <v>0</v>
      </c>
      <c r="S230" s="11">
        <f t="shared" si="63"/>
        <v>-0.96697766528319551</v>
      </c>
      <c r="T230" s="11">
        <f t="shared" si="64"/>
        <v>-0.18978953194959683</v>
      </c>
      <c r="U230" s="11">
        <f>'OddsRatio_working_3-way'!S230-'OddsRatio_working_3-way'!R230^2/3</f>
        <v>-0.96697766528319551</v>
      </c>
      <c r="V230" s="11">
        <f>'OddsRatio_working_3-way'!S230*'OddsRatio_working_3-way'!R230/3-2*'OddsRatio_working_3-way'!R230^3/27-'OddsRatio_working_3-way'!T230</f>
        <v>0.18978953194959683</v>
      </c>
      <c r="W230" s="11">
        <f>'OddsRatio_working_3-way'!V230^2+4*'OddsRatio_working_3-way'!U230^3/27</f>
        <v>-9.793080905911096E-2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0.18299649962277831</v>
      </c>
      <c r="Y230" s="11">
        <f>IF('OddsRatio_working_3-way'!W230&gt;=0,IF('OddsRatio_working_3-way'!V230+SQRT('OddsRatio_working_3-way'!W230)&gt;0,0,PI()),ACOS('OddsRatio_working_3-way'!V230/(2*'OddsRatio_working_3-way'!X230)))</f>
        <v>1.0256297208071659</v>
      </c>
      <c r="Z230" s="11">
        <f>'OddsRatio_working_3-way'!X230^(1/3)*COS('OddsRatio_working_3-way'!Y230/3)</f>
        <v>0.53488095335008989</v>
      </c>
      <c r="AA230" s="11">
        <f>'OddsRatio_working_3-way'!X230^(1/3)*COS(('OddsRatio_working_3-way'!Y230+2*PI())/3)</f>
        <v>-0.43227733732299944</v>
      </c>
      <c r="AB230" s="11">
        <f>'OddsRatio_working_3-way'!X230^(1/3)*COS(('OddsRatio_working_3-way'!Y230+4*PI())/3)</f>
        <v>-0.10260361602709059</v>
      </c>
      <c r="AC230" s="11">
        <f>'OddsRatio_working_3-way'!X230^(1/3)*SIN('OddsRatio_working_3-way'!Y230/3)</f>
        <v>0.19033721173493873</v>
      </c>
      <c r="AD230" s="11">
        <f>'OddsRatio_working_3-way'!X230^(1/3)*SIN(('OddsRatio_working_3-way'!Y230+2*PI())/3)</f>
        <v>0.36805188773414771</v>
      </c>
      <c r="AE230" s="11">
        <f>'OddsRatio_working_3-way'!X230^(1/3)*SIN(('OddsRatio_working_3-way'!Y230+4*PI())/3)</f>
        <v>-0.55838909946908644</v>
      </c>
      <c r="AF230" s="11">
        <f>-'OddsRatio_working_3-way'!U230/(3*'OddsRatio_working_3-way'!X230^(1/3))*COS(('OddsRatio_working_3-way'!Y230)/3)</f>
        <v>0.53488095335008978</v>
      </c>
      <c r="AG230" s="11">
        <f>-'OddsRatio_working_3-way'!U230/(3*'OddsRatio_working_3-way'!X230^(1/3))*COS(('OddsRatio_working_3-way'!Y230+2*PI())/3)</f>
        <v>-0.43227733732299933</v>
      </c>
      <c r="AH230" s="11">
        <f>-'OddsRatio_working_3-way'!U230/(3*'OddsRatio_working_3-way'!X230^(1/3))*COS(('OddsRatio_working_3-way'!Y230+4*PI())/3)</f>
        <v>-0.10260361602709056</v>
      </c>
      <c r="AI230" s="11">
        <f>'OddsRatio_working_3-way'!U230/(3*'OddsRatio_working_3-way'!X230^(1/3))*SIN(('OddsRatio_working_3-way'!Y230)/3)</f>
        <v>-0.1903372117349387</v>
      </c>
      <c r="AJ230" s="11">
        <f>'OddsRatio_working_3-way'!U230/(3*'OddsRatio_working_3-way'!X230^(1/3))*SIN(('OddsRatio_working_3-way'!Y230+2*PI())/3)</f>
        <v>-0.36805188773414765</v>
      </c>
      <c r="AK230" s="11">
        <f>'OddsRatio_working_3-way'!U230/(3*'OddsRatio_working_3-way'!X230^(1/3))*SIN(('OddsRatio_working_3-way'!Y230+4*PI())/3)</f>
        <v>0.55838909946908633</v>
      </c>
      <c r="AL230" s="11">
        <f>'OddsRatio_working_3-way'!Z230+'OddsRatio_working_3-way'!AF230</f>
        <v>1.0697619067001796</v>
      </c>
      <c r="AM230" s="11">
        <f>'OddsRatio_working_3-way'!AA230+'OddsRatio_working_3-way'!AG230</f>
        <v>-0.86455467464599878</v>
      </c>
      <c r="AN230" s="11">
        <f>'OddsRatio_working_3-way'!AB230+'OddsRatio_working_3-way'!AH230</f>
        <v>-0.20520723205418115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1.0697619067001796</v>
      </c>
      <c r="AS230" s="11">
        <f>IF(('OddsRatio_working_3-way'!X230=0),IF(Q230&gt;0,-Q230^(1/3),(-Q230)^(1/3)),'OddsRatio_working_3-way'!AM230-'OddsRatio_working_3-way'!R230/3)</f>
        <v>-0.86455467464599878</v>
      </c>
      <c r="AT230" s="11">
        <f>IF(('OddsRatio_working_3-way'!X230=0),IF(Q230&gt;0,-Q230^(1/3),(-Q230)^(1/3)),'OddsRatio_working_3-way'!AN230-'OddsRatio_working_3-way'!R230/3)</f>
        <v>-0.20520723205418115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4.9400000000000004</v>
      </c>
      <c r="B231" s="4">
        <f>IF('True_Odds_Calculator_3-way'!B232="","",'True_Odds_Calculator_3-way'!B232)</f>
        <v>4.1900000000000004</v>
      </c>
      <c r="C231" s="4">
        <f>IF('True_Odds_Calculator_3-way'!C232="","",'True_Odds_Calculator_3-way'!C232)</f>
        <v>1.68</v>
      </c>
      <c r="D231" s="9">
        <f t="shared" si="52"/>
        <v>0.19249507308580274</v>
      </c>
      <c r="E231" s="9">
        <f t="shared" si="53"/>
        <v>0.22745834780397678</v>
      </c>
      <c r="F231" s="9">
        <f t="shared" si="54"/>
        <v>0.58004657911022017</v>
      </c>
      <c r="G231" s="9">
        <f t="shared" si="55"/>
        <v>1.0647051157156757</v>
      </c>
      <c r="H231" s="9">
        <f t="shared" si="56"/>
        <v>5.194938155919762</v>
      </c>
      <c r="I231" s="9">
        <f t="shared" si="57"/>
        <v>4.3964093191330056</v>
      </c>
      <c r="J231" s="9">
        <f t="shared" si="58"/>
        <v>1.7239994786866599</v>
      </c>
      <c r="K231" s="11">
        <f t="shared" si="59"/>
        <v>0.20242914979757085</v>
      </c>
      <c r="L231" s="11">
        <f t="shared" si="60"/>
        <v>0.2386634844868735</v>
      </c>
      <c r="M231" s="11">
        <f t="shared" si="61"/>
        <v>0.59523809523809523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-0.24577944770131666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0.22459536025670929</v>
      </c>
      <c r="Q231" s="11">
        <f>2*'OddsRatio_working_3-way'!K231*'OddsRatio_working_3-way'!L231*'OddsRatio_working_3-way'!M231</f>
        <v>5.7514816967147067E-2</v>
      </c>
      <c r="R231" s="11">
        <f t="shared" si="62"/>
        <v>0</v>
      </c>
      <c r="S231" s="11">
        <f t="shared" si="63"/>
        <v>-0.91380854809979339</v>
      </c>
      <c r="T231" s="11">
        <f t="shared" si="64"/>
        <v>-0.23400987147241831</v>
      </c>
      <c r="U231" s="11">
        <f>'OddsRatio_working_3-way'!S231-'OddsRatio_working_3-way'!R231^2/3</f>
        <v>-0.91380854809979339</v>
      </c>
      <c r="V231" s="11">
        <f>'OddsRatio_working_3-way'!S231*'OddsRatio_working_3-way'!R231/3-2*'OddsRatio_working_3-way'!R231^3/27-'OddsRatio_working_3-way'!T231</f>
        <v>0.23400987147241831</v>
      </c>
      <c r="W231" s="11">
        <f>'OddsRatio_working_3-way'!V231^2+4*'OddsRatio_working_3-way'!U231^3/27</f>
        <v>-5.8287117837597033E-2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0.16811286222664135</v>
      </c>
      <c r="Y231" s="11">
        <f>IF('OddsRatio_working_3-way'!W231&gt;=0,IF('OddsRatio_working_3-way'!V231+SQRT('OddsRatio_working_3-way'!W231)&gt;0,0,PI()),ACOS('OddsRatio_working_3-way'!V231/(2*'OddsRatio_working_3-way'!X231)))</f>
        <v>0.80099807790225197</v>
      </c>
      <c r="Z231" s="11">
        <f>'OddsRatio_working_3-way'!X231^(1/3)*COS('OddsRatio_working_3-way'!Y231/3)</f>
        <v>0.53235255785783786</v>
      </c>
      <c r="AA231" s="11">
        <f>'OddsRatio_working_3-way'!X231^(1/3)*COS(('OddsRatio_working_3-way'!Y231+2*PI())/3)</f>
        <v>-0.39228219723417296</v>
      </c>
      <c r="AB231" s="11">
        <f>'OddsRatio_working_3-way'!X231^(1/3)*COS(('OddsRatio_working_3-way'!Y231+4*PI())/3)</f>
        <v>-0.14007036062366476</v>
      </c>
      <c r="AC231" s="11">
        <f>'OddsRatio_working_3-way'!X231^(1/3)*SIN('OddsRatio_working_3-way'!Y231/3)</f>
        <v>0.14561457175988685</v>
      </c>
      <c r="AD231" s="11">
        <f>'OddsRatio_working_3-way'!X231^(1/3)*SIN(('OddsRatio_working_3-way'!Y231+2*PI())/3)</f>
        <v>0.3882235529945694</v>
      </c>
      <c r="AE231" s="11">
        <f>'OddsRatio_working_3-way'!X231^(1/3)*SIN(('OddsRatio_working_3-way'!Y231+4*PI())/3)</f>
        <v>-0.53383812475445613</v>
      </c>
      <c r="AF231" s="11">
        <f>-'OddsRatio_working_3-way'!U231/(3*'OddsRatio_working_3-way'!X231^(1/3))*COS(('OddsRatio_working_3-way'!Y231)/3)</f>
        <v>0.53235255785783775</v>
      </c>
      <c r="AG231" s="11">
        <f>-'OddsRatio_working_3-way'!U231/(3*'OddsRatio_working_3-way'!X231^(1/3))*COS(('OddsRatio_working_3-way'!Y231+2*PI())/3)</f>
        <v>-0.3922821972341729</v>
      </c>
      <c r="AH231" s="11">
        <f>-'OddsRatio_working_3-way'!U231/(3*'OddsRatio_working_3-way'!X231^(1/3))*COS(('OddsRatio_working_3-way'!Y231+4*PI())/3)</f>
        <v>-0.14007036062366474</v>
      </c>
      <c r="AI231" s="11">
        <f>'OddsRatio_working_3-way'!U231/(3*'OddsRatio_working_3-way'!X231^(1/3))*SIN(('OddsRatio_working_3-way'!Y231)/3)</f>
        <v>-0.14561457175988682</v>
      </c>
      <c r="AJ231" s="11">
        <f>'OddsRatio_working_3-way'!U231/(3*'OddsRatio_working_3-way'!X231^(1/3))*SIN(('OddsRatio_working_3-way'!Y231+2*PI())/3)</f>
        <v>-0.38822355299456934</v>
      </c>
      <c r="AK231" s="11">
        <f>'OddsRatio_working_3-way'!U231/(3*'OddsRatio_working_3-way'!X231^(1/3))*SIN(('OddsRatio_working_3-way'!Y231+4*PI())/3)</f>
        <v>0.53383812475445602</v>
      </c>
      <c r="AL231" s="11">
        <f>'OddsRatio_working_3-way'!Z231+'OddsRatio_working_3-way'!AF231</f>
        <v>1.0647051157156757</v>
      </c>
      <c r="AM231" s="11">
        <f>'OddsRatio_working_3-way'!AA231+'OddsRatio_working_3-way'!AG231</f>
        <v>-0.7845643944683458</v>
      </c>
      <c r="AN231" s="11">
        <f>'OddsRatio_working_3-way'!AB231+'OddsRatio_working_3-way'!AH231</f>
        <v>-0.28014072124732947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1.0647051157156757</v>
      </c>
      <c r="AS231" s="11">
        <f>IF(('OddsRatio_working_3-way'!X231=0),IF(Q231&gt;0,-Q231^(1/3),(-Q231)^(1/3)),'OddsRatio_working_3-way'!AM231-'OddsRatio_working_3-way'!R231/3)</f>
        <v>-0.7845643944683458</v>
      </c>
      <c r="AT231" s="11">
        <f>IF(('OddsRatio_working_3-way'!X231=0),IF(Q231&gt;0,-Q231^(1/3),(-Q231)^(1/3)),'OddsRatio_working_3-way'!AN231-'OddsRatio_working_3-way'!R231/3)</f>
        <v>-0.28014072124732947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1.3</v>
      </c>
      <c r="B232" s="4">
        <f>IF('True_Odds_Calculator_3-way'!B233="","",'True_Odds_Calculator_3-way'!B233)</f>
        <v>5.78</v>
      </c>
      <c r="C232" s="4">
        <f>IF('True_Odds_Calculator_3-way'!C233="","",'True_Odds_Calculator_3-way'!C233)</f>
        <v>11</v>
      </c>
      <c r="D232" s="9">
        <f t="shared" si="52"/>
        <v>0.75421438909833616</v>
      </c>
      <c r="E232" s="9">
        <f t="shared" si="53"/>
        <v>0.1614882319319392</v>
      </c>
      <c r="F232" s="9">
        <f t="shared" si="54"/>
        <v>8.4297378969724668E-2</v>
      </c>
      <c r="G232" s="9">
        <f t="shared" si="55"/>
        <v>1.0862765037560056</v>
      </c>
      <c r="H232" s="9">
        <f t="shared" si="56"/>
        <v>1.325882951126802</v>
      </c>
      <c r="I232" s="9">
        <f t="shared" si="57"/>
        <v>6.1924016879537067</v>
      </c>
      <c r="J232" s="9">
        <f t="shared" si="58"/>
        <v>11.862765037560054</v>
      </c>
      <c r="K232" s="11">
        <f t="shared" si="59"/>
        <v>0.76923076923076916</v>
      </c>
      <c r="L232" s="11">
        <f t="shared" si="60"/>
        <v>0.17301038062283736</v>
      </c>
      <c r="M232" s="11">
        <f t="shared" si="61"/>
        <v>9.0909090909090912E-2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-0.1734943257434608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0.18244731047499207</v>
      </c>
      <c r="Q232" s="11">
        <f>2*'OddsRatio_working_3-way'!K232*'OddsRatio_working_3-way'!L232*'OddsRatio_working_3-way'!M232</f>
        <v>2.419725603116606E-2</v>
      </c>
      <c r="R232" s="11">
        <f t="shared" si="62"/>
        <v>0</v>
      </c>
      <c r="S232" s="11">
        <f t="shared" si="63"/>
        <v>-1.0516039051603896</v>
      </c>
      <c r="T232" s="11">
        <f t="shared" si="64"/>
        <v>-0.13947001394700129</v>
      </c>
      <c r="U232" s="11">
        <f>'OddsRatio_working_3-way'!S232-'OddsRatio_working_3-way'!R232^2/3</f>
        <v>-1.0516039051603896</v>
      </c>
      <c r="V232" s="11">
        <f>'OddsRatio_working_3-way'!S232*'OddsRatio_working_3-way'!R232/3-2*'OddsRatio_working_3-way'!R232^3/27-'OddsRatio_working_3-way'!T232</f>
        <v>0.13947001394700129</v>
      </c>
      <c r="W232" s="11">
        <f>'OddsRatio_working_3-way'!V232^2+4*'OddsRatio_working_3-way'!U232^3/27</f>
        <v>-0.15283522985497269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0.20753741508782786</v>
      </c>
      <c r="Y232" s="11">
        <f>IF('OddsRatio_working_3-way'!W232&gt;=0,IF('OddsRatio_working_3-way'!V232+SQRT('OddsRatio_working_3-way'!W232)&gt;0,0,PI()),ACOS('OddsRatio_working_3-way'!V232/(2*'OddsRatio_working_3-way'!X232)))</f>
        <v>1.2281171111482427</v>
      </c>
      <c r="Z232" s="11">
        <f>'OddsRatio_working_3-way'!X232^(1/3)*COS('OddsRatio_working_3-way'!Y232/3)</f>
        <v>0.5431382518780028</v>
      </c>
      <c r="AA232" s="11">
        <f>'OddsRatio_working_3-way'!X232^(1/3)*COS(('OddsRatio_working_3-way'!Y232+2*PI())/3)</f>
        <v>-0.47565637639889119</v>
      </c>
      <c r="AB232" s="11">
        <f>'OddsRatio_working_3-way'!X232^(1/3)*COS(('OddsRatio_working_3-way'!Y232+4*PI())/3)</f>
        <v>-6.7481875479111636E-2</v>
      </c>
      <c r="AC232" s="11">
        <f>'OddsRatio_working_3-way'!X232^(1/3)*SIN('OddsRatio_working_3-way'!Y232/3)</f>
        <v>0.23565965798237593</v>
      </c>
      <c r="AD232" s="11">
        <f>'OddsRatio_working_3-way'!X232^(1/3)*SIN(('OddsRatio_working_3-way'!Y232+2*PI())/3)</f>
        <v>0.35254169490223347</v>
      </c>
      <c r="AE232" s="11">
        <f>'OddsRatio_working_3-way'!X232^(1/3)*SIN(('OddsRatio_working_3-way'!Y232+4*PI())/3)</f>
        <v>-0.5882013528846094</v>
      </c>
      <c r="AF232" s="11">
        <f>-'OddsRatio_working_3-way'!U232/(3*'OddsRatio_working_3-way'!X232^(1/3))*COS(('OddsRatio_working_3-way'!Y232)/3)</f>
        <v>0.5431382518780028</v>
      </c>
      <c r="AG232" s="11">
        <f>-'OddsRatio_working_3-way'!U232/(3*'OddsRatio_working_3-way'!X232^(1/3))*COS(('OddsRatio_working_3-way'!Y232+2*PI())/3)</f>
        <v>-0.47565637639889119</v>
      </c>
      <c r="AH232" s="11">
        <f>-'OddsRatio_working_3-way'!U232/(3*'OddsRatio_working_3-way'!X232^(1/3))*COS(('OddsRatio_working_3-way'!Y232+4*PI())/3)</f>
        <v>-6.7481875479111636E-2</v>
      </c>
      <c r="AI232" s="11">
        <f>'OddsRatio_working_3-way'!U232/(3*'OddsRatio_working_3-way'!X232^(1/3))*SIN(('OddsRatio_working_3-way'!Y232)/3)</f>
        <v>-0.23565965798237593</v>
      </c>
      <c r="AJ232" s="11">
        <f>'OddsRatio_working_3-way'!U232/(3*'OddsRatio_working_3-way'!X232^(1/3))*SIN(('OddsRatio_working_3-way'!Y232+2*PI())/3)</f>
        <v>-0.35254169490223347</v>
      </c>
      <c r="AK232" s="11">
        <f>'OddsRatio_working_3-way'!U232/(3*'OddsRatio_working_3-way'!X232^(1/3))*SIN(('OddsRatio_working_3-way'!Y232+4*PI())/3)</f>
        <v>0.5882013528846094</v>
      </c>
      <c r="AL232" s="11">
        <f>'OddsRatio_working_3-way'!Z232+'OddsRatio_working_3-way'!AF232</f>
        <v>1.0862765037560056</v>
      </c>
      <c r="AM232" s="11">
        <f>'OddsRatio_working_3-way'!AA232+'OddsRatio_working_3-way'!AG232</f>
        <v>-0.95131275279778238</v>
      </c>
      <c r="AN232" s="11">
        <f>'OddsRatio_working_3-way'!AB232+'OddsRatio_working_3-way'!AH232</f>
        <v>-0.13496375095822327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1.0862765037560056</v>
      </c>
      <c r="AS232" s="11">
        <f>IF(('OddsRatio_working_3-way'!X232=0),IF(Q232&gt;0,-Q232^(1/3),(-Q232)^(1/3)),'OddsRatio_working_3-way'!AM232-'OddsRatio_working_3-way'!R232/3)</f>
        <v>-0.95131275279778238</v>
      </c>
      <c r="AT232" s="11">
        <f>IF(('OddsRatio_working_3-way'!X232=0),IF(Q232&gt;0,-Q232^(1/3),(-Q232)^(1/3)),'OddsRatio_working_3-way'!AN232-'OddsRatio_working_3-way'!R232/3)</f>
        <v>-0.13496375095822327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2.08</v>
      </c>
      <c r="B233" s="4">
        <f>IF('True_Odds_Calculator_3-way'!B234="","",'True_Odds_Calculator_3-way'!B234)</f>
        <v>3.3</v>
      </c>
      <c r="C233" s="4">
        <f>IF('True_Odds_Calculator_3-way'!C234="","",'True_Odds_Calculator_3-way'!C234)</f>
        <v>3.95</v>
      </c>
      <c r="D233" s="9">
        <f t="shared" si="52"/>
        <v>0.46647087729824316</v>
      </c>
      <c r="E233" s="9">
        <f t="shared" si="53"/>
        <v>0.29105490671726131</v>
      </c>
      <c r="F233" s="9">
        <f t="shared" si="54"/>
        <v>0.24247421598449531</v>
      </c>
      <c r="G233" s="9">
        <f t="shared" si="55"/>
        <v>1.0590338453867107</v>
      </c>
      <c r="H233" s="9">
        <f t="shared" si="56"/>
        <v>2.1437565530176479</v>
      </c>
      <c r="I233" s="9">
        <f t="shared" si="57"/>
        <v>3.4357778443894347</v>
      </c>
      <c r="J233" s="9">
        <f t="shared" si="58"/>
        <v>4.1241498438907982</v>
      </c>
      <c r="K233" s="11">
        <f t="shared" si="59"/>
        <v>0.48076923076923073</v>
      </c>
      <c r="L233" s="11">
        <f t="shared" si="60"/>
        <v>0.30303030303030304</v>
      </c>
      <c r="M233" s="11">
        <f t="shared" si="61"/>
        <v>0.25316455696202528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-0.2702708683721341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0.23346906258298658</v>
      </c>
      <c r="Q233" s="11">
        <f>2*'OddsRatio_working_3-way'!K233*'OddsRatio_working_3-way'!L233*'OddsRatio_working_3-way'!M233</f>
        <v>7.3765896550706658E-2</v>
      </c>
      <c r="R233" s="11">
        <f t="shared" si="62"/>
        <v>0</v>
      </c>
      <c r="S233" s="11">
        <f t="shared" si="63"/>
        <v>-0.8638336199132074</v>
      </c>
      <c r="T233" s="11">
        <f t="shared" si="64"/>
        <v>-0.27293321324271952</v>
      </c>
      <c r="U233" s="11">
        <f>'OddsRatio_working_3-way'!S233-'OddsRatio_working_3-way'!R233^2/3</f>
        <v>-0.8638336199132074</v>
      </c>
      <c r="V233" s="11">
        <f>'OddsRatio_working_3-way'!S233*'OddsRatio_working_3-way'!R233/3-2*'OddsRatio_working_3-way'!R233^3/27-'OddsRatio_working_3-way'!T233</f>
        <v>0.27293321324271952</v>
      </c>
      <c r="W233" s="11">
        <f>'OddsRatio_working_3-way'!V233^2+4*'OddsRatio_working_3-way'!U233^3/27</f>
        <v>-2.1003758818662135E-2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0.15451237629204492</v>
      </c>
      <c r="Y233" s="11">
        <f>IF('OddsRatio_working_3-way'!W233&gt;=0,IF('OddsRatio_working_3-way'!V233+SQRT('OddsRatio_working_3-way'!W233)&gt;0,0,PI()),ACOS('OddsRatio_working_3-way'!V233/(2*'OddsRatio_working_3-way'!X233)))</f>
        <v>0.48813667052685616</v>
      </c>
      <c r="Z233" s="11">
        <f>'OddsRatio_working_3-way'!X233^(1/3)*COS('OddsRatio_working_3-way'!Y233/3)</f>
        <v>0.52951692269335526</v>
      </c>
      <c r="AA233" s="11">
        <f>'OddsRatio_working_3-way'!X233^(1/3)*COS(('OddsRatio_working_3-way'!Y233+2*PI())/3)</f>
        <v>-0.34003977652063827</v>
      </c>
      <c r="AB233" s="11">
        <f>'OddsRatio_working_3-way'!X233^(1/3)*COS(('OddsRatio_working_3-way'!Y233+4*PI())/3)</f>
        <v>-0.18947714617271696</v>
      </c>
      <c r="AC233" s="11">
        <f>'OddsRatio_working_3-way'!X233^(1/3)*SIN('OddsRatio_working_3-way'!Y233/3)</f>
        <v>8.6927375161270443E-2</v>
      </c>
      <c r="AD233" s="11">
        <f>'OddsRatio_working_3-way'!X233^(1/3)*SIN(('OddsRatio_working_3-way'!Y233+2*PI())/3)</f>
        <v>0.41511141920557121</v>
      </c>
      <c r="AE233" s="11">
        <f>'OddsRatio_working_3-way'!X233^(1/3)*SIN(('OddsRatio_working_3-way'!Y233+4*PI())/3)</f>
        <v>-0.50203879436684162</v>
      </c>
      <c r="AF233" s="11">
        <f>-'OddsRatio_working_3-way'!U233/(3*'OddsRatio_working_3-way'!X233^(1/3))*COS(('OddsRatio_working_3-way'!Y233)/3)</f>
        <v>0.52951692269335537</v>
      </c>
      <c r="AG233" s="11">
        <f>-'OddsRatio_working_3-way'!U233/(3*'OddsRatio_working_3-way'!X233^(1/3))*COS(('OddsRatio_working_3-way'!Y233+2*PI())/3)</f>
        <v>-0.34003977652063833</v>
      </c>
      <c r="AH233" s="11">
        <f>-'OddsRatio_working_3-way'!U233/(3*'OddsRatio_working_3-way'!X233^(1/3))*COS(('OddsRatio_working_3-way'!Y233+4*PI())/3)</f>
        <v>-0.18947714617271699</v>
      </c>
      <c r="AI233" s="11">
        <f>'OddsRatio_working_3-way'!U233/(3*'OddsRatio_working_3-way'!X233^(1/3))*SIN(('OddsRatio_working_3-way'!Y233)/3)</f>
        <v>-8.692737516127047E-2</v>
      </c>
      <c r="AJ233" s="11">
        <f>'OddsRatio_working_3-way'!U233/(3*'OddsRatio_working_3-way'!X233^(1/3))*SIN(('OddsRatio_working_3-way'!Y233+2*PI())/3)</f>
        <v>-0.41511141920557132</v>
      </c>
      <c r="AK233" s="11">
        <f>'OddsRatio_working_3-way'!U233/(3*'OddsRatio_working_3-way'!X233^(1/3))*SIN(('OddsRatio_working_3-way'!Y233+4*PI())/3)</f>
        <v>0.50203879436684173</v>
      </c>
      <c r="AL233" s="11">
        <f>'OddsRatio_working_3-way'!Z233+'OddsRatio_working_3-way'!AF233</f>
        <v>1.0590338453867107</v>
      </c>
      <c r="AM233" s="11">
        <f>'OddsRatio_working_3-way'!AA233+'OddsRatio_working_3-way'!AG233</f>
        <v>-0.68007955304127665</v>
      </c>
      <c r="AN233" s="11">
        <f>'OddsRatio_working_3-way'!AB233+'OddsRatio_working_3-way'!AH233</f>
        <v>-0.37895429234543399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1.0590338453867107</v>
      </c>
      <c r="AS233" s="11">
        <f>IF(('OddsRatio_working_3-way'!X233=0),IF(Q233&gt;0,-Q233^(1/3),(-Q233)^(1/3)),'OddsRatio_working_3-way'!AM233-'OddsRatio_working_3-way'!R233/3)</f>
        <v>-0.68007955304127665</v>
      </c>
      <c r="AT233" s="11">
        <f>IF(('OddsRatio_working_3-way'!X233=0),IF(Q233&gt;0,-Q233^(1/3),(-Q233)^(1/3)),'OddsRatio_working_3-way'!AN233-'OddsRatio_working_3-way'!R233/3)</f>
        <v>-0.37895429234543399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2.21</v>
      </c>
      <c r="B234" s="4">
        <f>IF('True_Odds_Calculator_3-way'!B235="","",'True_Odds_Calculator_3-way'!B235)</f>
        <v>3.22</v>
      </c>
      <c r="C234" s="4">
        <f>IF('True_Odds_Calculator_3-way'!C235="","",'True_Odds_Calculator_3-way'!C235)</f>
        <v>3.57</v>
      </c>
      <c r="D234" s="9">
        <f t="shared" si="52"/>
        <v>0.43627029365760001</v>
      </c>
      <c r="E234" s="9">
        <f t="shared" si="53"/>
        <v>0.29667126248564007</v>
      </c>
      <c r="F234" s="9">
        <f t="shared" si="54"/>
        <v>0.26705844385676003</v>
      </c>
      <c r="G234" s="9">
        <f t="shared" si="55"/>
        <v>1.0678983329011351</v>
      </c>
      <c r="H234" s="9">
        <f t="shared" si="56"/>
        <v>2.2921569828103734</v>
      </c>
      <c r="I234" s="9">
        <f t="shared" si="57"/>
        <v>3.3707342990405196</v>
      </c>
      <c r="J234" s="9">
        <f t="shared" si="58"/>
        <v>3.7444987155559173</v>
      </c>
      <c r="K234" s="11">
        <f t="shared" si="59"/>
        <v>0.45248868778280543</v>
      </c>
      <c r="L234" s="11">
        <f t="shared" si="60"/>
        <v>0.3105590062111801</v>
      </c>
      <c r="M234" s="11">
        <f t="shared" si="61"/>
        <v>0.28011204481792717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-0.27174096079509913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0.23617552470525888</v>
      </c>
      <c r="Q234" s="11">
        <f>2*'OddsRatio_working_3-way'!K234*'OddsRatio_working_3-way'!L234*'OddsRatio_working_3-way'!M234</f>
        <v>7.8725174901752945E-2</v>
      </c>
      <c r="R234" s="11">
        <f t="shared" si="62"/>
        <v>0</v>
      </c>
      <c r="S234" s="11">
        <f t="shared" si="63"/>
        <v>-0.86912007676068515</v>
      </c>
      <c r="T234" s="11">
        <f t="shared" si="64"/>
        <v>-0.28970669225356166</v>
      </c>
      <c r="U234" s="11">
        <f>'OddsRatio_working_3-way'!S234-'OddsRatio_working_3-way'!R234^2/3</f>
        <v>-0.86912007676068515</v>
      </c>
      <c r="V234" s="11">
        <f>'OddsRatio_working_3-way'!S234*'OddsRatio_working_3-way'!R234/3-2*'OddsRatio_working_3-way'!R234^3/27-'OddsRatio_working_3-way'!T234</f>
        <v>0.28970669225356166</v>
      </c>
      <c r="W234" s="11">
        <f>'OddsRatio_working_3-way'!V234^2+4*'OddsRatio_working_3-way'!U234^3/27</f>
        <v>-1.3330325567292939E-2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0.15593291274117921</v>
      </c>
      <c r="Y234" s="11">
        <f>IF('OddsRatio_working_3-way'!W234&gt;=0,IF('OddsRatio_working_3-way'!V234+SQRT('OddsRatio_working_3-way'!W234)&gt;0,0,PI()),ACOS('OddsRatio_working_3-way'!V234/(2*'OddsRatio_working_3-way'!X234)))</f>
        <v>0.37923915210443004</v>
      </c>
      <c r="Z234" s="11">
        <f>'OddsRatio_working_3-way'!X234^(1/3)*COS('OddsRatio_working_3-way'!Y234/3)</f>
        <v>0.53394916645056767</v>
      </c>
      <c r="AA234" s="11">
        <f>'OddsRatio_working_3-way'!X234^(1/3)*COS(('OddsRatio_working_3-way'!Y234+2*PI())/3)</f>
        <v>-0.32574306904233841</v>
      </c>
      <c r="AB234" s="11">
        <f>'OddsRatio_working_3-way'!X234^(1/3)*COS(('OddsRatio_working_3-way'!Y234+4*PI())/3)</f>
        <v>-0.20820609740822935</v>
      </c>
      <c r="AC234" s="11">
        <f>'OddsRatio_working_3-way'!X234^(1/3)*SIN('OddsRatio_working_3-way'!Y234/3)</f>
        <v>6.786000221268626E-2</v>
      </c>
      <c r="AD234" s="11">
        <f>'OddsRatio_working_3-way'!X234^(1/3)*SIN(('OddsRatio_working_3-way'!Y234+2*PI())/3)</f>
        <v>0.42848354136937411</v>
      </c>
      <c r="AE234" s="11">
        <f>'OddsRatio_working_3-way'!X234^(1/3)*SIN(('OddsRatio_working_3-way'!Y234+4*PI())/3)</f>
        <v>-0.4963435435820604</v>
      </c>
      <c r="AF234" s="11">
        <f>-'OddsRatio_working_3-way'!U234/(3*'OddsRatio_working_3-way'!X234^(1/3))*COS(('OddsRatio_working_3-way'!Y234)/3)</f>
        <v>0.53394916645056756</v>
      </c>
      <c r="AG234" s="11">
        <f>-'OddsRatio_working_3-way'!U234/(3*'OddsRatio_working_3-way'!X234^(1/3))*COS(('OddsRatio_working_3-way'!Y234+2*PI())/3)</f>
        <v>-0.32574306904233835</v>
      </c>
      <c r="AH234" s="11">
        <f>-'OddsRatio_working_3-way'!U234/(3*'OddsRatio_working_3-way'!X234^(1/3))*COS(('OddsRatio_working_3-way'!Y234+4*PI())/3)</f>
        <v>-0.20820609740822929</v>
      </c>
      <c r="AI234" s="11">
        <f>'OddsRatio_working_3-way'!U234/(3*'OddsRatio_working_3-way'!X234^(1/3))*SIN(('OddsRatio_working_3-way'!Y234)/3)</f>
        <v>-6.7860002212686246E-2</v>
      </c>
      <c r="AJ234" s="11">
        <f>'OddsRatio_working_3-way'!U234/(3*'OddsRatio_working_3-way'!X234^(1/3))*SIN(('OddsRatio_working_3-way'!Y234+2*PI())/3)</f>
        <v>-0.428483541369374</v>
      </c>
      <c r="AK234" s="11">
        <f>'OddsRatio_working_3-way'!U234/(3*'OddsRatio_working_3-way'!X234^(1/3))*SIN(('OddsRatio_working_3-way'!Y234+4*PI())/3)</f>
        <v>0.49634354358206029</v>
      </c>
      <c r="AL234" s="11">
        <f>'OddsRatio_working_3-way'!Z234+'OddsRatio_working_3-way'!AF234</f>
        <v>1.0678983329011351</v>
      </c>
      <c r="AM234" s="11">
        <f>'OddsRatio_working_3-way'!AA234+'OddsRatio_working_3-way'!AG234</f>
        <v>-0.65148613808467681</v>
      </c>
      <c r="AN234" s="11">
        <f>'OddsRatio_working_3-way'!AB234+'OddsRatio_working_3-way'!AH234</f>
        <v>-0.41641219481645864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1.0678983329011351</v>
      </c>
      <c r="AS234" s="11">
        <f>IF(('OddsRatio_working_3-way'!X234=0),IF(Q234&gt;0,-Q234^(1/3),(-Q234)^(1/3)),'OddsRatio_working_3-way'!AM234-'OddsRatio_working_3-way'!R234/3)</f>
        <v>-0.65148613808467681</v>
      </c>
      <c r="AT234" s="11">
        <f>IF(('OddsRatio_working_3-way'!X234=0),IF(Q234&gt;0,-Q234^(1/3),(-Q234)^(1/3)),'OddsRatio_working_3-way'!AN234-'OddsRatio_working_3-way'!R234/3)</f>
        <v>-0.41641219481645864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1.99</v>
      </c>
      <c r="B235" s="4">
        <f>IF('True_Odds_Calculator_3-way'!B236="","",'True_Odds_Calculator_3-way'!B236)</f>
        <v>3.38</v>
      </c>
      <c r="C235" s="4">
        <f>IF('True_Odds_Calculator_3-way'!C236="","",'True_Odds_Calculator_3-way'!C236)</f>
        <v>4.09</v>
      </c>
      <c r="D235" s="9">
        <f t="shared" si="52"/>
        <v>0.48568905170601773</v>
      </c>
      <c r="E235" s="9">
        <f t="shared" si="53"/>
        <v>0.28203082639249782</v>
      </c>
      <c r="F235" s="9">
        <f t="shared" si="54"/>
        <v>0.23228012190148448</v>
      </c>
      <c r="G235" s="9">
        <f t="shared" si="55"/>
        <v>1.0696267633642504</v>
      </c>
      <c r="H235" s="9">
        <f t="shared" si="56"/>
        <v>2.0589304957306078</v>
      </c>
      <c r="I235" s="9">
        <f t="shared" si="57"/>
        <v>3.5457116968069151</v>
      </c>
      <c r="J235" s="9">
        <f t="shared" si="58"/>
        <v>4.3051466987955331</v>
      </c>
      <c r="K235" s="11">
        <f t="shared" si="59"/>
        <v>0.50251256281407031</v>
      </c>
      <c r="L235" s="11">
        <f t="shared" si="60"/>
        <v>0.29585798816568049</v>
      </c>
      <c r="M235" s="11">
        <f t="shared" si="61"/>
        <v>0.24449877750611249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-0.26465344183046868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0.23482235180183264</v>
      </c>
      <c r="Q235" s="11">
        <f>2*'OddsRatio_working_3-way'!K235*'OddsRatio_working_3-way'!L235*'OddsRatio_working_3-way'!M235</f>
        <v>7.2700418514499265E-2</v>
      </c>
      <c r="R235" s="11">
        <f t="shared" si="62"/>
        <v>0</v>
      </c>
      <c r="S235" s="11">
        <f t="shared" si="63"/>
        <v>-0.88728244068049866</v>
      </c>
      <c r="T235" s="11">
        <f t="shared" si="64"/>
        <v>-0.27470044603111415</v>
      </c>
      <c r="U235" s="11">
        <f>'OddsRatio_working_3-way'!S235-'OddsRatio_working_3-way'!R235^2/3</f>
        <v>-0.88728244068049866</v>
      </c>
      <c r="V235" s="11">
        <f>'OddsRatio_working_3-way'!S235*'OddsRatio_working_3-way'!R235/3-2*'OddsRatio_working_3-way'!R235^3/27-'OddsRatio_working_3-way'!T235</f>
        <v>0.27470044603111415</v>
      </c>
      <c r="W235" s="11">
        <f>'OddsRatio_working_3-way'!V235^2+4*'OddsRatio_working_3-way'!U235^3/27</f>
        <v>-2.8025733396685112E-2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0.16084625302317285</v>
      </c>
      <c r="Y235" s="11">
        <f>IF('OddsRatio_working_3-way'!W235&gt;=0,IF('OddsRatio_working_3-way'!V235+SQRT('OddsRatio_working_3-way'!W235)&gt;0,0,PI()),ACOS('OddsRatio_working_3-way'!V235/(2*'OddsRatio_working_3-way'!X235)))</f>
        <v>0.5473196770843558</v>
      </c>
      <c r="Z235" s="11">
        <f>'OddsRatio_working_3-way'!X235^(1/3)*COS('OddsRatio_working_3-way'!Y235/3)</f>
        <v>0.53481338168212522</v>
      </c>
      <c r="AA235" s="11">
        <f>'OddsRatio_working_3-way'!X235^(1/3)*COS(('OddsRatio_working_3-way'!Y235+2*PI())/3)</f>
        <v>-0.35285606328124969</v>
      </c>
      <c r="AB235" s="11">
        <f>'OddsRatio_working_3-way'!X235^(1/3)*COS(('OddsRatio_working_3-way'!Y235+4*PI())/3)</f>
        <v>-0.1819573184008752</v>
      </c>
      <c r="AC235" s="11">
        <f>'OddsRatio_working_3-way'!X235^(1/3)*SIN('OddsRatio_working_3-way'!Y235/3)</f>
        <v>9.8668436360853359E-2</v>
      </c>
      <c r="AD235" s="11">
        <f>'OddsRatio_working_3-way'!X235^(1/3)*SIN(('OddsRatio_working_3-way'!Y235+2*PI())/3)</f>
        <v>0.41382775664015697</v>
      </c>
      <c r="AE235" s="11">
        <f>'OddsRatio_working_3-way'!X235^(1/3)*SIN(('OddsRatio_working_3-way'!Y235+4*PI())/3)</f>
        <v>-0.51249619300101035</v>
      </c>
      <c r="AF235" s="11">
        <f>-'OddsRatio_working_3-way'!U235/(3*'OddsRatio_working_3-way'!X235^(1/3))*COS(('OddsRatio_working_3-way'!Y235)/3)</f>
        <v>0.53481338168212511</v>
      </c>
      <c r="AG235" s="11">
        <f>-'OddsRatio_working_3-way'!U235/(3*'OddsRatio_working_3-way'!X235^(1/3))*COS(('OddsRatio_working_3-way'!Y235+2*PI())/3)</f>
        <v>-0.35285606328124963</v>
      </c>
      <c r="AH235" s="11">
        <f>-'OddsRatio_working_3-way'!U235/(3*'OddsRatio_working_3-way'!X235^(1/3))*COS(('OddsRatio_working_3-way'!Y235+4*PI())/3)</f>
        <v>-0.18195731840087515</v>
      </c>
      <c r="AI235" s="11">
        <f>'OddsRatio_working_3-way'!U235/(3*'OddsRatio_working_3-way'!X235^(1/3))*SIN(('OddsRatio_working_3-way'!Y235)/3)</f>
        <v>-9.8668436360853345E-2</v>
      </c>
      <c r="AJ235" s="11">
        <f>'OddsRatio_working_3-way'!U235/(3*'OddsRatio_working_3-way'!X235^(1/3))*SIN(('OddsRatio_working_3-way'!Y235+2*PI())/3)</f>
        <v>-0.41382775664015692</v>
      </c>
      <c r="AK235" s="11">
        <f>'OddsRatio_working_3-way'!U235/(3*'OddsRatio_working_3-way'!X235^(1/3))*SIN(('OddsRatio_working_3-way'!Y235+4*PI())/3)</f>
        <v>0.51249619300101024</v>
      </c>
      <c r="AL235" s="11">
        <f>'OddsRatio_working_3-way'!Z235+'OddsRatio_working_3-way'!AF235</f>
        <v>1.0696267633642504</v>
      </c>
      <c r="AM235" s="11">
        <f>'OddsRatio_working_3-way'!AA235+'OddsRatio_working_3-way'!AG235</f>
        <v>-0.70571212656249926</v>
      </c>
      <c r="AN235" s="11">
        <f>'OddsRatio_working_3-way'!AB235+'OddsRatio_working_3-way'!AH235</f>
        <v>-0.36391463680175035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1.0696267633642504</v>
      </c>
      <c r="AS235" s="11">
        <f>IF(('OddsRatio_working_3-way'!X235=0),IF(Q235&gt;0,-Q235^(1/3),(-Q235)^(1/3)),'OddsRatio_working_3-way'!AM235-'OddsRatio_working_3-way'!R235/3)</f>
        <v>-0.70571212656249926</v>
      </c>
      <c r="AT235" s="11">
        <f>IF(('OddsRatio_working_3-way'!X235=0),IF(Q235&gt;0,-Q235^(1/3),(-Q235)^(1/3)),'OddsRatio_working_3-way'!AN235-'OddsRatio_working_3-way'!R235/3)</f>
        <v>-0.36391463680175035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1.61</v>
      </c>
      <c r="B236" s="4">
        <f>IF('True_Odds_Calculator_3-way'!B237="","",'True_Odds_Calculator_3-way'!B237)</f>
        <v>3.93</v>
      </c>
      <c r="C236" s="4">
        <f>IF('True_Odds_Calculator_3-way'!C237="","",'True_Odds_Calculator_3-way'!C237)</f>
        <v>6.02</v>
      </c>
      <c r="D236" s="9">
        <f t="shared" si="52"/>
        <v>0.60340738674316485</v>
      </c>
      <c r="E236" s="9">
        <f t="shared" si="53"/>
        <v>0.24055927176330982</v>
      </c>
      <c r="F236" s="9">
        <f t="shared" si="54"/>
        <v>0.15603334149352541</v>
      </c>
      <c r="G236" s="9">
        <f t="shared" si="55"/>
        <v>1.0774674611133599</v>
      </c>
      <c r="H236" s="9">
        <f t="shared" si="56"/>
        <v>1.6572551512791496</v>
      </c>
      <c r="I236" s="9">
        <f t="shared" si="57"/>
        <v>4.1569796610621443</v>
      </c>
      <c r="J236" s="9">
        <f t="shared" si="58"/>
        <v>6.4088866547890655</v>
      </c>
      <c r="K236" s="11">
        <f t="shared" si="59"/>
        <v>0.6211180124223602</v>
      </c>
      <c r="L236" s="11">
        <f t="shared" si="60"/>
        <v>0.2544529262086514</v>
      </c>
      <c r="M236" s="11">
        <f t="shared" si="61"/>
        <v>0.16611295681063123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-0.23555170646126466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0.22472885911826584</v>
      </c>
      <c r="Q236" s="11">
        <f>2*'OddsRatio_working_3-way'!K236*'OddsRatio_working_3-way'!L236*'OddsRatio_working_3-way'!M236</f>
        <v>5.2506742784641541E-2</v>
      </c>
      <c r="R236" s="11">
        <f t="shared" si="62"/>
        <v>0</v>
      </c>
      <c r="S236" s="11">
        <f t="shared" si="63"/>
        <v>-0.9540531991655149</v>
      </c>
      <c r="T236" s="11">
        <f t="shared" si="64"/>
        <v>-0.22290962597325109</v>
      </c>
      <c r="U236" s="11">
        <f>'OddsRatio_working_3-way'!S236-'OddsRatio_working_3-way'!R236^2/3</f>
        <v>-0.9540531991655149</v>
      </c>
      <c r="V236" s="11">
        <f>'OddsRatio_working_3-way'!S236*'OddsRatio_working_3-way'!R236/3-2*'OddsRatio_working_3-way'!R236^3/27-'OddsRatio_working_3-way'!T236</f>
        <v>0.22290962597325109</v>
      </c>
      <c r="W236" s="11">
        <f>'OddsRatio_working_3-way'!V236^2+4*'OddsRatio_working_3-way'!U236^3/27</f>
        <v>-7.8962546698125857E-2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0.17933993423779082</v>
      </c>
      <c r="Y236" s="11">
        <f>IF('OddsRatio_working_3-way'!W236&gt;=0,IF('OddsRatio_working_3-way'!V236+SQRT('OddsRatio_working_3-way'!W236)&gt;0,0,PI()),ACOS('OddsRatio_working_3-way'!V236/(2*'OddsRatio_working_3-way'!X236)))</f>
        <v>0.90017565354043094</v>
      </c>
      <c r="Z236" s="11">
        <f>'OddsRatio_working_3-way'!X236^(1/3)*COS('OddsRatio_working_3-way'!Y236/3)</f>
        <v>0.53873373055667995</v>
      </c>
      <c r="AA236" s="11">
        <f>'OddsRatio_working_3-way'!X236^(1/3)*COS(('OddsRatio_working_3-way'!Y236+2*PI())/3)</f>
        <v>-0.41371981973975958</v>
      </c>
      <c r="AB236" s="11">
        <f>'OddsRatio_working_3-way'!X236^(1/3)*COS(('OddsRatio_working_3-way'!Y236+4*PI())/3)</f>
        <v>-0.1250139108169202</v>
      </c>
      <c r="AC236" s="11">
        <f>'OddsRatio_working_3-way'!X236^(1/3)*SIN('OddsRatio_working_3-way'!Y236/3)</f>
        <v>0.16668443423323692</v>
      </c>
      <c r="AD236" s="11">
        <f>'OddsRatio_working_3-way'!X236^(1/3)*SIN(('OddsRatio_working_3-way'!Y236+2*PI())/3)</f>
        <v>0.38321487942102728</v>
      </c>
      <c r="AE236" s="11">
        <f>'OddsRatio_working_3-way'!X236^(1/3)*SIN(('OddsRatio_working_3-way'!Y236+4*PI())/3)</f>
        <v>-0.54989931365426414</v>
      </c>
      <c r="AF236" s="11">
        <f>-'OddsRatio_working_3-way'!U236/(3*'OddsRatio_working_3-way'!X236^(1/3))*COS(('OddsRatio_working_3-way'!Y236)/3)</f>
        <v>0.53873373055667984</v>
      </c>
      <c r="AG236" s="11">
        <f>-'OddsRatio_working_3-way'!U236/(3*'OddsRatio_working_3-way'!X236^(1/3))*COS(('OddsRatio_working_3-way'!Y236+2*PI())/3)</f>
        <v>-0.41371981973975952</v>
      </c>
      <c r="AH236" s="11">
        <f>-'OddsRatio_working_3-way'!U236/(3*'OddsRatio_working_3-way'!X236^(1/3))*COS(('OddsRatio_working_3-way'!Y236+4*PI())/3)</f>
        <v>-0.12501391081692018</v>
      </c>
      <c r="AI236" s="11">
        <f>'OddsRatio_working_3-way'!U236/(3*'OddsRatio_working_3-way'!X236^(1/3))*SIN(('OddsRatio_working_3-way'!Y236)/3)</f>
        <v>-0.16668443423323689</v>
      </c>
      <c r="AJ236" s="11">
        <f>'OddsRatio_working_3-way'!U236/(3*'OddsRatio_working_3-way'!X236^(1/3))*SIN(('OddsRatio_working_3-way'!Y236+2*PI())/3)</f>
        <v>-0.38321487942102722</v>
      </c>
      <c r="AK236" s="11">
        <f>'OddsRatio_working_3-way'!U236/(3*'OddsRatio_working_3-way'!X236^(1/3))*SIN(('OddsRatio_working_3-way'!Y236+4*PI())/3)</f>
        <v>0.54989931365426403</v>
      </c>
      <c r="AL236" s="11">
        <f>'OddsRatio_working_3-way'!Z236+'OddsRatio_working_3-way'!AF236</f>
        <v>1.0774674611133599</v>
      </c>
      <c r="AM236" s="11">
        <f>'OddsRatio_working_3-way'!AA236+'OddsRatio_working_3-way'!AG236</f>
        <v>-0.82743963947951915</v>
      </c>
      <c r="AN236" s="11">
        <f>'OddsRatio_working_3-way'!AB236+'OddsRatio_working_3-way'!AH236</f>
        <v>-0.25002782163384041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1.0774674611133599</v>
      </c>
      <c r="AS236" s="11">
        <f>IF(('OddsRatio_working_3-way'!X236=0),IF(Q236&gt;0,-Q236^(1/3),(-Q236)^(1/3)),'OddsRatio_working_3-way'!AM236-'OddsRatio_working_3-way'!R236/3)</f>
        <v>-0.82743963947951915</v>
      </c>
      <c r="AT236" s="11">
        <f>IF(('OddsRatio_working_3-way'!X236=0),IF(Q236&gt;0,-Q236^(1/3),(-Q236)^(1/3)),'OddsRatio_working_3-way'!AN236-'OddsRatio_working_3-way'!R236/3)</f>
        <v>-0.25002782163384041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2.86</v>
      </c>
      <c r="B237" s="4">
        <f>IF('True_Odds_Calculator_3-way'!B238="","",'True_Odds_Calculator_3-way'!B238)</f>
        <v>2.91</v>
      </c>
      <c r="C237" s="4">
        <f>IF('True_Odds_Calculator_3-way'!C238="","",'True_Odds_Calculator_3-way'!C238)</f>
        <v>2.86</v>
      </c>
      <c r="D237" s="9">
        <f t="shared" si="52"/>
        <v>0.33529533970025671</v>
      </c>
      <c r="E237" s="9">
        <f t="shared" si="53"/>
        <v>0.32940932059948658</v>
      </c>
      <c r="F237" s="9">
        <f t="shared" si="54"/>
        <v>0.33529533970025671</v>
      </c>
      <c r="G237" s="9">
        <f t="shared" si="55"/>
        <v>1.0658307904154631</v>
      </c>
      <c r="H237" s="9">
        <f t="shared" si="56"/>
        <v>2.9824452701727617</v>
      </c>
      <c r="I237" s="9">
        <f t="shared" si="57"/>
        <v>3.0357368096935344</v>
      </c>
      <c r="J237" s="9">
        <f t="shared" si="58"/>
        <v>2.9824452701727617</v>
      </c>
      <c r="K237" s="11">
        <f t="shared" si="59"/>
        <v>0.34965034965034969</v>
      </c>
      <c r="L237" s="11">
        <f t="shared" si="60"/>
        <v>0.3436426116838488</v>
      </c>
      <c r="M237" s="11">
        <f t="shared" si="61"/>
        <v>0.34965034965034969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-0.27760942107420372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0.23652842483496367</v>
      </c>
      <c r="Q237" s="11">
        <f>2*'OddsRatio_working_3-way'!K237*'OddsRatio_working_3-way'!L237*'OddsRatio_working_3-way'!M237</f>
        <v>8.4024307223788175E-2</v>
      </c>
      <c r="R237" s="11">
        <f t="shared" si="62"/>
        <v>0</v>
      </c>
      <c r="S237" s="11">
        <f t="shared" si="63"/>
        <v>-0.85201872443565485</v>
      </c>
      <c r="T237" s="11">
        <f t="shared" si="64"/>
        <v>-0.30267095006595207</v>
      </c>
      <c r="U237" s="11">
        <f>'OddsRatio_working_3-way'!S237-'OddsRatio_working_3-way'!R237^2/3</f>
        <v>-0.85201872443565485</v>
      </c>
      <c r="V237" s="11">
        <f>'OddsRatio_working_3-way'!S237*'OddsRatio_working_3-way'!R237/3-2*'OddsRatio_working_3-way'!R237^3/27-'OddsRatio_working_3-way'!T237</f>
        <v>0.30267095006595207</v>
      </c>
      <c r="W237" s="11">
        <f>'OddsRatio_working_3-way'!V237^2+4*'OddsRatio_working_3-way'!U237^3/27</f>
        <v>-2.1553071265861812E-5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0.15135327638103174</v>
      </c>
      <c r="Y237" s="11">
        <f>IF('OddsRatio_working_3-way'!W237&gt;=0,IF('OddsRatio_working_3-way'!V237+SQRT('OddsRatio_working_3-way'!W237)&gt;0,0,PI()),ACOS('OddsRatio_working_3-way'!V237/(2*'OddsRatio_working_3-way'!X237)))</f>
        <v>1.5337330884053202E-2</v>
      </c>
      <c r="Z237" s="11">
        <f>'OddsRatio_working_3-way'!X237^(1/3)*COS('OddsRatio_working_3-way'!Y237/3)</f>
        <v>0.53291539520773168</v>
      </c>
      <c r="AA237" s="11">
        <f>'OddsRatio_working_3-way'!X237^(1/3)*COS(('OddsRatio_working_3-way'!Y237+2*PI())/3)</f>
        <v>-0.26881720430107287</v>
      </c>
      <c r="AB237" s="11">
        <f>'OddsRatio_working_3-way'!X237^(1/3)*COS(('OddsRatio_working_3-way'!Y237+4*PI())/3)</f>
        <v>-0.2640981909066587</v>
      </c>
      <c r="AC237" s="11">
        <f>'OddsRatio_working_3-way'!X237^(1/3)*SIN('OddsRatio_working_3-way'!Y237/3)</f>
        <v>2.7245236535744432E-3</v>
      </c>
      <c r="AD237" s="11">
        <f>'OddsRatio_working_3-way'!X237^(1/3)*SIN(('OddsRatio_working_3-way'!Y237+2*PI())/3)</f>
        <v>0.46015600849093236</v>
      </c>
      <c r="AE237" s="11">
        <f>'OddsRatio_working_3-way'!X237^(1/3)*SIN(('OddsRatio_working_3-way'!Y237+4*PI())/3)</f>
        <v>-0.46288053214450675</v>
      </c>
      <c r="AF237" s="11">
        <f>-'OddsRatio_working_3-way'!U237/(3*'OddsRatio_working_3-way'!X237^(1/3))*COS(('OddsRatio_working_3-way'!Y237)/3)</f>
        <v>0.53291539520773146</v>
      </c>
      <c r="AG237" s="11">
        <f>-'OddsRatio_working_3-way'!U237/(3*'OddsRatio_working_3-way'!X237^(1/3))*COS(('OddsRatio_working_3-way'!Y237+2*PI())/3)</f>
        <v>-0.26881720430107275</v>
      </c>
      <c r="AH237" s="11">
        <f>-'OddsRatio_working_3-way'!U237/(3*'OddsRatio_working_3-way'!X237^(1/3))*COS(('OddsRatio_working_3-way'!Y237+4*PI())/3)</f>
        <v>-0.26409819090665859</v>
      </c>
      <c r="AI237" s="11">
        <f>'OddsRatio_working_3-way'!U237/(3*'OddsRatio_working_3-way'!X237^(1/3))*SIN(('OddsRatio_working_3-way'!Y237)/3)</f>
        <v>-2.7245236535744419E-3</v>
      </c>
      <c r="AJ237" s="11">
        <f>'OddsRatio_working_3-way'!U237/(3*'OddsRatio_working_3-way'!X237^(1/3))*SIN(('OddsRatio_working_3-way'!Y237+2*PI())/3)</f>
        <v>-0.46015600849093213</v>
      </c>
      <c r="AK237" s="11">
        <f>'OddsRatio_working_3-way'!U237/(3*'OddsRatio_working_3-way'!X237^(1/3))*SIN(('OddsRatio_working_3-way'!Y237+4*PI())/3)</f>
        <v>0.46288053214450658</v>
      </c>
      <c r="AL237" s="11">
        <f>'OddsRatio_working_3-way'!Z237+'OddsRatio_working_3-way'!AF237</f>
        <v>1.0658307904154631</v>
      </c>
      <c r="AM237" s="11">
        <f>'OddsRatio_working_3-way'!AA237+'OddsRatio_working_3-way'!AG237</f>
        <v>-0.53763440860214562</v>
      </c>
      <c r="AN237" s="11">
        <f>'OddsRatio_working_3-way'!AB237+'OddsRatio_working_3-way'!AH237</f>
        <v>-0.52819638181331729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1.0658307904154631</v>
      </c>
      <c r="AS237" s="11">
        <f>IF(('OddsRatio_working_3-way'!X237=0),IF(Q237&gt;0,-Q237^(1/3),(-Q237)^(1/3)),'OddsRatio_working_3-way'!AM237-'OddsRatio_working_3-way'!R237/3)</f>
        <v>-0.53763440860214562</v>
      </c>
      <c r="AT237" s="11">
        <f>IF(('OddsRatio_working_3-way'!X237=0),IF(Q237&gt;0,-Q237^(1/3),(-Q237)^(1/3)),'OddsRatio_working_3-way'!AN237-'OddsRatio_working_3-way'!R237/3)</f>
        <v>-0.52819638181331729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3.66</v>
      </c>
      <c r="C238" s="4">
        <f>IF('True_Odds_Calculator_3-way'!C239="","",'True_Odds_Calculator_3-way'!C239)</f>
        <v>2.2400000000000002</v>
      </c>
      <c r="D238" s="9">
        <f t="shared" si="52"/>
        <v>0.31501846909030951</v>
      </c>
      <c r="E238" s="9">
        <f t="shared" si="53"/>
        <v>0.25789236079656569</v>
      </c>
      <c r="F238" s="9">
        <f t="shared" si="54"/>
        <v>0.42708917011312481</v>
      </c>
      <c r="G238" s="9">
        <f t="shared" si="55"/>
        <v>1.0817995283973552</v>
      </c>
      <c r="H238" s="9">
        <f t="shared" si="56"/>
        <v>3.1744170520786827</v>
      </c>
      <c r="I238" s="9">
        <f t="shared" si="57"/>
        <v>3.8775867455369655</v>
      </c>
      <c r="J238" s="9">
        <f t="shared" si="58"/>
        <v>2.3414314152127202</v>
      </c>
      <c r="K238" s="11">
        <f t="shared" si="59"/>
        <v>0.33222591362126247</v>
      </c>
      <c r="L238" s="11">
        <f t="shared" si="60"/>
        <v>0.27322404371584696</v>
      </c>
      <c r="M238" s="11">
        <f t="shared" si="61"/>
        <v>0.4464285714285714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-0.26866047600893195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0.23949248017926189</v>
      </c>
      <c r="Q238" s="11">
        <f>2*'OddsRatio_working_3-way'!K238*'OddsRatio_working_3-way'!L238*'OddsRatio_working_3-way'!M238</f>
        <v>8.1046524595350902E-2</v>
      </c>
      <c r="R238" s="11">
        <f t="shared" si="62"/>
        <v>0</v>
      </c>
      <c r="S238" s="11">
        <f t="shared" si="63"/>
        <v>-0.89143175705271838</v>
      </c>
      <c r="T238" s="11">
        <f t="shared" si="64"/>
        <v>-0.30166895331733279</v>
      </c>
      <c r="U238" s="11">
        <f>'OddsRatio_working_3-way'!S238-'OddsRatio_working_3-way'!R238^2/3</f>
        <v>-0.89143175705271838</v>
      </c>
      <c r="V238" s="11">
        <f>'OddsRatio_working_3-way'!S238*'OddsRatio_working_3-way'!R238/3-2*'OddsRatio_working_3-way'!R238^3/27-'OddsRatio_working_3-way'!T238</f>
        <v>0.30166895331733279</v>
      </c>
      <c r="W238" s="11">
        <f>'OddsRatio_working_3-way'!V238^2+4*'OddsRatio_working_3-way'!U238^3/27</f>
        <v>-1.3940547867806047E-2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0.16197585102676659</v>
      </c>
      <c r="Y238" s="11">
        <f>IF('OddsRatio_working_3-way'!W238&gt;=0,IF('OddsRatio_working_3-way'!V238+SQRT('OddsRatio_working_3-way'!W238)&gt;0,0,PI()),ACOS('OddsRatio_working_3-way'!V238/(2*'OddsRatio_working_3-way'!X238)))</f>
        <v>0.37306166955163755</v>
      </c>
      <c r="Z238" s="11">
        <f>'OddsRatio_working_3-way'!X238^(1/3)*COS('OddsRatio_working_3-way'!Y238/3)</f>
        <v>0.54089976419867758</v>
      </c>
      <c r="AA238" s="11">
        <f>'OddsRatio_working_3-way'!X238^(1/3)*COS(('OddsRatio_working_3-way'!Y238+2*PI())/3)</f>
        <v>-0.3290034736248883</v>
      </c>
      <c r="AB238" s="11">
        <f>'OddsRatio_working_3-way'!X238^(1/3)*COS(('OddsRatio_working_3-way'!Y238+4*PI())/3)</f>
        <v>-0.21189629057378914</v>
      </c>
      <c r="AC238" s="11">
        <f>'OddsRatio_working_3-way'!X238^(1/3)*SIN('OddsRatio_working_3-way'!Y238/3)</f>
        <v>6.7611863658590926E-2</v>
      </c>
      <c r="AD238" s="11">
        <f>'OddsRatio_working_3-way'!X238^(1/3)*SIN(('OddsRatio_working_3-way'!Y238+2*PI())/3)</f>
        <v>0.43462700486777195</v>
      </c>
      <c r="AE238" s="11">
        <f>'OddsRatio_working_3-way'!X238^(1/3)*SIN(('OddsRatio_working_3-way'!Y238+4*PI())/3)</f>
        <v>-0.50223886852636279</v>
      </c>
      <c r="AF238" s="11">
        <f>-'OddsRatio_working_3-way'!U238/(3*'OddsRatio_working_3-way'!X238^(1/3))*COS(('OddsRatio_working_3-way'!Y238)/3)</f>
        <v>0.54089976419867758</v>
      </c>
      <c r="AG238" s="11">
        <f>-'OddsRatio_working_3-way'!U238/(3*'OddsRatio_working_3-way'!X238^(1/3))*COS(('OddsRatio_working_3-way'!Y238+2*PI())/3)</f>
        <v>-0.3290034736248883</v>
      </c>
      <c r="AH238" s="11">
        <f>-'OddsRatio_working_3-way'!U238/(3*'OddsRatio_working_3-way'!X238^(1/3))*COS(('OddsRatio_working_3-way'!Y238+4*PI())/3)</f>
        <v>-0.21189629057378914</v>
      </c>
      <c r="AI238" s="11">
        <f>'OddsRatio_working_3-way'!U238/(3*'OddsRatio_working_3-way'!X238^(1/3))*SIN(('OddsRatio_working_3-way'!Y238)/3)</f>
        <v>-6.7611863658590926E-2</v>
      </c>
      <c r="AJ238" s="11">
        <f>'OddsRatio_working_3-way'!U238/(3*'OddsRatio_working_3-way'!X238^(1/3))*SIN(('OddsRatio_working_3-way'!Y238+2*PI())/3)</f>
        <v>-0.43462700486777195</v>
      </c>
      <c r="AK238" s="11">
        <f>'OddsRatio_working_3-way'!U238/(3*'OddsRatio_working_3-way'!X238^(1/3))*SIN(('OddsRatio_working_3-way'!Y238+4*PI())/3)</f>
        <v>0.50223886852636279</v>
      </c>
      <c r="AL238" s="11">
        <f>'OddsRatio_working_3-way'!Z238+'OddsRatio_working_3-way'!AF238</f>
        <v>1.0817995283973552</v>
      </c>
      <c r="AM238" s="11">
        <f>'OddsRatio_working_3-way'!AA238+'OddsRatio_working_3-way'!AG238</f>
        <v>-0.6580069472497766</v>
      </c>
      <c r="AN238" s="11">
        <f>'OddsRatio_working_3-way'!AB238+'OddsRatio_working_3-way'!AH238</f>
        <v>-0.42379258114757828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1.0817995283973552</v>
      </c>
      <c r="AS238" s="11">
        <f>IF(('OddsRatio_working_3-way'!X238=0),IF(Q238&gt;0,-Q238^(1/3),(-Q238)^(1/3)),'OddsRatio_working_3-way'!AM238-'OddsRatio_working_3-way'!R238/3)</f>
        <v>-0.6580069472497766</v>
      </c>
      <c r="AT238" s="11">
        <f>IF(('OddsRatio_working_3-way'!X238=0),IF(Q238&gt;0,-Q238^(1/3),(-Q238)^(1/3)),'OddsRatio_working_3-way'!AN238-'OddsRatio_working_3-way'!R238/3)</f>
        <v>-0.42379258114757828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3.33</v>
      </c>
      <c r="B239" s="4">
        <f>IF('True_Odds_Calculator_3-way'!B240="","",'True_Odds_Calculator_3-way'!B240)</f>
        <v>3.39</v>
      </c>
      <c r="C239" s="4">
        <f>IF('True_Odds_Calculator_3-way'!C240="","",'True_Odds_Calculator_3-way'!C240)</f>
        <v>2.19</v>
      </c>
      <c r="D239" s="9">
        <f t="shared" si="52"/>
        <v>0.28400151973569471</v>
      </c>
      <c r="E239" s="9">
        <f t="shared" si="53"/>
        <v>0.2788599750572181</v>
      </c>
      <c r="F239" s="9">
        <f t="shared" si="54"/>
        <v>0.43713850520708719</v>
      </c>
      <c r="G239" s="9">
        <f t="shared" si="55"/>
        <v>1.0820205658686624</v>
      </c>
      <c r="H239" s="9">
        <f t="shared" si="56"/>
        <v>3.5211079184739837</v>
      </c>
      <c r="I239" s="9">
        <f t="shared" si="57"/>
        <v>3.5860291524261028</v>
      </c>
      <c r="J239" s="9">
        <f t="shared" si="58"/>
        <v>2.2876044733837082</v>
      </c>
      <c r="K239" s="11">
        <f t="shared" si="59"/>
        <v>0.3003003003003003</v>
      </c>
      <c r="L239" s="11">
        <f t="shared" si="60"/>
        <v>0.29498525073746312</v>
      </c>
      <c r="M239" s="11">
        <f t="shared" si="61"/>
        <v>0.45662100456621008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-0.26804810225022779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0.23905588216413773</v>
      </c>
      <c r="Q239" s="11">
        <f>2*'OddsRatio_working_3-way'!K239*'OddsRatio_working_3-way'!L239*'OddsRatio_working_3-way'!M239</f>
        <v>8.0898775690063526E-2</v>
      </c>
      <c r="R239" s="11">
        <f t="shared" si="62"/>
        <v>0</v>
      </c>
      <c r="S239" s="11">
        <f t="shared" si="63"/>
        <v>-0.89183948760426102</v>
      </c>
      <c r="T239" s="11">
        <f t="shared" si="64"/>
        <v>-0.30180693319941149</v>
      </c>
      <c r="U239" s="11">
        <f>'OddsRatio_working_3-way'!S239-'OddsRatio_working_3-way'!R239^2/3</f>
        <v>-0.89183948760426102</v>
      </c>
      <c r="V239" s="11">
        <f>'OddsRatio_working_3-way'!S239*'OddsRatio_working_3-way'!R239/3-2*'OddsRatio_working_3-way'!R239^3/27-'OddsRatio_working_3-way'!T239</f>
        <v>0.30180693319941149</v>
      </c>
      <c r="W239" s="11">
        <f>'OddsRatio_working_3-way'!V239^2+4*'OddsRatio_working_3-way'!U239^3/27</f>
        <v>-1.4001347685567753E-2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0.16208699254783046</v>
      </c>
      <c r="Y239" s="11">
        <f>IF('OddsRatio_working_3-way'!W239&gt;=0,IF('OddsRatio_working_3-way'!V239+SQRT('OddsRatio_working_3-way'!W239)&gt;0,0,PI()),ACOS('OddsRatio_working_3-way'!V239/(2*'OddsRatio_working_3-way'!X239)))</f>
        <v>0.37364534740829436</v>
      </c>
      <c r="Z239" s="11">
        <f>'OddsRatio_working_3-way'!X239^(1/3)*COS('OddsRatio_working_3-way'!Y239/3)</f>
        <v>0.54101028293433118</v>
      </c>
      <c r="AA239" s="11">
        <f>'OddsRatio_working_3-way'!X239^(1/3)*COS(('OddsRatio_working_3-way'!Y239+2*PI())/3)</f>
        <v>-0.32916328003762707</v>
      </c>
      <c r="AB239" s="11">
        <f>'OddsRatio_working_3-way'!X239^(1/3)*COS(('OddsRatio_working_3-way'!Y239+4*PI())/3)</f>
        <v>-0.21184700289670425</v>
      </c>
      <c r="AC239" s="11">
        <f>'OddsRatio_working_3-way'!X239^(1/3)*SIN('OddsRatio_working_3-way'!Y239/3)</f>
        <v>6.7732584187636793E-2</v>
      </c>
      <c r="AD239" s="11">
        <f>'OddsRatio_working_3-way'!X239^(1/3)*SIN(('OddsRatio_working_3-way'!Y239+2*PI())/3)</f>
        <v>0.43466235663591923</v>
      </c>
      <c r="AE239" s="11">
        <f>'OddsRatio_working_3-way'!X239^(1/3)*SIN(('OddsRatio_working_3-way'!Y239+4*PI())/3)</f>
        <v>-0.50239494082355574</v>
      </c>
      <c r="AF239" s="11">
        <f>-'OddsRatio_working_3-way'!U239/(3*'OddsRatio_working_3-way'!X239^(1/3))*COS(('OddsRatio_working_3-way'!Y239)/3)</f>
        <v>0.54101028293433118</v>
      </c>
      <c r="AG239" s="11">
        <f>-'OddsRatio_working_3-way'!U239/(3*'OddsRatio_working_3-way'!X239^(1/3))*COS(('OddsRatio_working_3-way'!Y239+2*PI())/3)</f>
        <v>-0.32916328003762707</v>
      </c>
      <c r="AH239" s="11">
        <f>-'OddsRatio_working_3-way'!U239/(3*'OddsRatio_working_3-way'!X239^(1/3))*COS(('OddsRatio_working_3-way'!Y239+4*PI())/3)</f>
        <v>-0.21184700289670425</v>
      </c>
      <c r="AI239" s="11">
        <f>'OddsRatio_working_3-way'!U239/(3*'OddsRatio_working_3-way'!X239^(1/3))*SIN(('OddsRatio_working_3-way'!Y239)/3)</f>
        <v>-6.7732584187636793E-2</v>
      </c>
      <c r="AJ239" s="11">
        <f>'OddsRatio_working_3-way'!U239/(3*'OddsRatio_working_3-way'!X239^(1/3))*SIN(('OddsRatio_working_3-way'!Y239+2*PI())/3)</f>
        <v>-0.43466235663591923</v>
      </c>
      <c r="AK239" s="11">
        <f>'OddsRatio_working_3-way'!U239/(3*'OddsRatio_working_3-way'!X239^(1/3))*SIN(('OddsRatio_working_3-way'!Y239+4*PI())/3)</f>
        <v>0.50239494082355574</v>
      </c>
      <c r="AL239" s="11">
        <f>'OddsRatio_working_3-way'!Z239+'OddsRatio_working_3-way'!AF239</f>
        <v>1.0820205658686624</v>
      </c>
      <c r="AM239" s="11">
        <f>'OddsRatio_working_3-way'!AA239+'OddsRatio_working_3-way'!AG239</f>
        <v>-0.65832656007525414</v>
      </c>
      <c r="AN239" s="11">
        <f>'OddsRatio_working_3-way'!AB239+'OddsRatio_working_3-way'!AH239</f>
        <v>-0.42369400579340849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1.0820205658686624</v>
      </c>
      <c r="AS239" s="11">
        <f>IF(('OddsRatio_working_3-way'!X239=0),IF(Q239&gt;0,-Q239^(1/3),(-Q239)^(1/3)),'OddsRatio_working_3-way'!AM239-'OddsRatio_working_3-way'!R239/3)</f>
        <v>-0.65832656007525414</v>
      </c>
      <c r="AT239" s="11">
        <f>IF(('OddsRatio_working_3-way'!X239=0),IF(Q239&gt;0,-Q239^(1/3),(-Q239)^(1/3)),'OddsRatio_working_3-way'!AN239-'OddsRatio_working_3-way'!R239/3)</f>
        <v>-0.42369400579340849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1.54</v>
      </c>
      <c r="B240" s="4">
        <f>IF('True_Odds_Calculator_3-way'!B241="","",'True_Odds_Calculator_3-way'!B241)</f>
        <v>4.2</v>
      </c>
      <c r="C240" s="4">
        <f>IF('True_Odds_Calculator_3-way'!C241="","",'True_Odds_Calculator_3-way'!C241)</f>
        <v>6.19</v>
      </c>
      <c r="D240" s="9">
        <f t="shared" si="52"/>
        <v>0.62838455468655119</v>
      </c>
      <c r="E240" s="9">
        <f t="shared" si="53"/>
        <v>0.22200085493407426</v>
      </c>
      <c r="F240" s="9">
        <f t="shared" si="54"/>
        <v>0.14961459037937463</v>
      </c>
      <c r="G240" s="9">
        <f t="shared" si="55"/>
        <v>1.0951522367123339</v>
      </c>
      <c r="H240" s="9">
        <f t="shared" si="56"/>
        <v>1.5913822078246607</v>
      </c>
      <c r="I240" s="9">
        <f t="shared" si="57"/>
        <v>4.5044871574794687</v>
      </c>
      <c r="J240" s="9">
        <f t="shared" si="58"/>
        <v>6.6838401085370123</v>
      </c>
      <c r="K240" s="11">
        <f t="shared" si="59"/>
        <v>0.64935064935064934</v>
      </c>
      <c r="L240" s="11">
        <f t="shared" si="60"/>
        <v>0.23809523809523808</v>
      </c>
      <c r="M240" s="11">
        <f t="shared" si="61"/>
        <v>0.16155088852988692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-0.22400124684915834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0.22304413026776287</v>
      </c>
      <c r="Q240" s="11">
        <f>2*'OddsRatio_working_3-way'!K240*'OddsRatio_working_3-way'!L240*'OddsRatio_working_3-way'!M240</f>
        <v>4.9953892557169734E-2</v>
      </c>
      <c r="R240" s="11">
        <f t="shared" si="62"/>
        <v>0</v>
      </c>
      <c r="S240" s="11">
        <f t="shared" si="63"/>
        <v>-0.99572718190251863</v>
      </c>
      <c r="T240" s="11">
        <f t="shared" si="64"/>
        <v>-0.22300720759294929</v>
      </c>
      <c r="U240" s="11">
        <f>'OddsRatio_working_3-way'!S240-'OddsRatio_working_3-way'!R240^2/3</f>
        <v>-0.99572718190251863</v>
      </c>
      <c r="V240" s="11">
        <f>'OddsRatio_working_3-way'!S240*'OddsRatio_working_3-way'!R240/3-2*'OddsRatio_working_3-way'!R240^3/27-'OddsRatio_working_3-way'!T240</f>
        <v>0.22300720759294929</v>
      </c>
      <c r="W240" s="11">
        <f>'OddsRatio_working_3-way'!V240^2+4*'OddsRatio_working_3-way'!U240^3/27</f>
        <v>-9.6525005898233346E-2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0.19121795191393387</v>
      </c>
      <c r="Y240" s="11">
        <f>IF('OddsRatio_working_3-way'!W240&gt;=0,IF('OddsRatio_working_3-way'!V240+SQRT('OddsRatio_working_3-way'!W240)&gt;0,0,PI()),ACOS('OddsRatio_working_3-way'!V240/(2*'OddsRatio_working_3-way'!X240)))</f>
        <v>0.94822855822771279</v>
      </c>
      <c r="Z240" s="11">
        <f>'OddsRatio_working_3-way'!X240^(1/3)*COS('OddsRatio_working_3-way'!Y240/3)</f>
        <v>0.54757611835616704</v>
      </c>
      <c r="AA240" s="11">
        <f>'OddsRatio_working_3-way'!X240^(1/3)*COS(('OddsRatio_working_3-way'!Y240+2*PI())/3)</f>
        <v>-0.42887542626555597</v>
      </c>
      <c r="AB240" s="11">
        <f>'OddsRatio_working_3-way'!X240^(1/3)*COS(('OddsRatio_working_3-way'!Y240+4*PI())/3)</f>
        <v>-0.11870069209061124</v>
      </c>
      <c r="AC240" s="11">
        <f>'OddsRatio_working_3-way'!X240^(1/3)*SIN('OddsRatio_working_3-way'!Y240/3)</f>
        <v>0.17907946627172486</v>
      </c>
      <c r="AD240" s="11">
        <f>'OddsRatio_working_3-way'!X240^(1/3)*SIN(('OddsRatio_working_3-way'!Y240+2*PI())/3)</f>
        <v>0.38467509586625265</v>
      </c>
      <c r="AE240" s="11">
        <f>'OddsRatio_working_3-way'!X240^(1/3)*SIN(('OddsRatio_working_3-way'!Y240+4*PI())/3)</f>
        <v>-0.56375456213797759</v>
      </c>
      <c r="AF240" s="11">
        <f>-'OddsRatio_working_3-way'!U240/(3*'OddsRatio_working_3-way'!X240^(1/3))*COS(('OddsRatio_working_3-way'!Y240)/3)</f>
        <v>0.54757611835616693</v>
      </c>
      <c r="AG240" s="11">
        <f>-'OddsRatio_working_3-way'!U240/(3*'OddsRatio_working_3-way'!X240^(1/3))*COS(('OddsRatio_working_3-way'!Y240+2*PI())/3)</f>
        <v>-0.42887542626555586</v>
      </c>
      <c r="AH240" s="11">
        <f>-'OddsRatio_working_3-way'!U240/(3*'OddsRatio_working_3-way'!X240^(1/3))*COS(('OddsRatio_working_3-way'!Y240+4*PI())/3)</f>
        <v>-0.11870069209061122</v>
      </c>
      <c r="AI240" s="11">
        <f>'OddsRatio_working_3-way'!U240/(3*'OddsRatio_working_3-way'!X240^(1/3))*SIN(('OddsRatio_working_3-way'!Y240)/3)</f>
        <v>-0.17907946627172483</v>
      </c>
      <c r="AJ240" s="11">
        <f>'OddsRatio_working_3-way'!U240/(3*'OddsRatio_working_3-way'!X240^(1/3))*SIN(('OddsRatio_working_3-way'!Y240+2*PI())/3)</f>
        <v>-0.38467509586625259</v>
      </c>
      <c r="AK240" s="11">
        <f>'OddsRatio_working_3-way'!U240/(3*'OddsRatio_working_3-way'!X240^(1/3))*SIN(('OddsRatio_working_3-way'!Y240+4*PI())/3)</f>
        <v>0.56375456213797748</v>
      </c>
      <c r="AL240" s="11">
        <f>'OddsRatio_working_3-way'!Z240+'OddsRatio_working_3-way'!AF240</f>
        <v>1.0951522367123339</v>
      </c>
      <c r="AM240" s="11">
        <f>'OddsRatio_working_3-way'!AA240+'OddsRatio_working_3-way'!AG240</f>
        <v>-0.85775085253111183</v>
      </c>
      <c r="AN240" s="11">
        <f>'OddsRatio_working_3-way'!AB240+'OddsRatio_working_3-way'!AH240</f>
        <v>-0.23740138418122247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1.0951522367123339</v>
      </c>
      <c r="AS240" s="11">
        <f>IF(('OddsRatio_working_3-way'!X240=0),IF(Q240&gt;0,-Q240^(1/3),(-Q240)^(1/3)),'OddsRatio_working_3-way'!AM240-'OddsRatio_working_3-way'!R240/3)</f>
        <v>-0.85775085253111183</v>
      </c>
      <c r="AT240" s="11">
        <f>IF(('OddsRatio_working_3-way'!X240=0),IF(Q240&gt;0,-Q240^(1/3),(-Q240)^(1/3)),'OddsRatio_working_3-way'!AN240-'OddsRatio_working_3-way'!R240/3)</f>
        <v>-0.23740138418122247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1.45</v>
      </c>
      <c r="B241" s="4">
        <f>IF('True_Odds_Calculator_3-way'!B242="","",'True_Odds_Calculator_3-way'!B242)</f>
        <v>4.82</v>
      </c>
      <c r="C241" s="4">
        <f>IF('True_Odds_Calculator_3-way'!C242="","",'True_Odds_Calculator_3-way'!C242)</f>
        <v>6.6</v>
      </c>
      <c r="D241" s="9">
        <f t="shared" si="52"/>
        <v>0.66854188510842616</v>
      </c>
      <c r="E241" s="9">
        <f t="shared" si="53"/>
        <v>0.191985443421133</v>
      </c>
      <c r="F241" s="9">
        <f t="shared" si="54"/>
        <v>0.13947267147044093</v>
      </c>
      <c r="G241" s="9">
        <f t="shared" si="55"/>
        <v>1.1017613182582902</v>
      </c>
      <c r="H241" s="9">
        <f t="shared" si="56"/>
        <v>1.4957925932162306</v>
      </c>
      <c r="I241" s="9">
        <f t="shared" si="57"/>
        <v>5.2087282357466691</v>
      </c>
      <c r="J241" s="9">
        <f t="shared" si="58"/>
        <v>7.1698633822464242</v>
      </c>
      <c r="K241" s="11">
        <f t="shared" si="59"/>
        <v>0.68965517241379315</v>
      </c>
      <c r="L241" s="11">
        <f t="shared" si="60"/>
        <v>0.20746887966804978</v>
      </c>
      <c r="M241" s="11">
        <f t="shared" si="61"/>
        <v>0.15151515151515152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-0.20869158027549795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0.21397260630341186</v>
      </c>
      <c r="Q241" s="11">
        <f>2*'OddsRatio_working_3-way'!K241*'OddsRatio_working_3-way'!L241*'OddsRatio_working_3-way'!M241</f>
        <v>4.3358177569080419E-2</v>
      </c>
      <c r="R241" s="11">
        <f t="shared" si="62"/>
        <v>0</v>
      </c>
      <c r="S241" s="11">
        <f t="shared" si="63"/>
        <v>-1.0253054101221637</v>
      </c>
      <c r="T241" s="11">
        <f t="shared" si="64"/>
        <v>-0.20776198786669983</v>
      </c>
      <c r="U241" s="11">
        <f>'OddsRatio_working_3-way'!S241-'OddsRatio_working_3-way'!R241^2/3</f>
        <v>-1.0253054101221637</v>
      </c>
      <c r="V241" s="11">
        <f>'OddsRatio_working_3-way'!S241*'OddsRatio_working_3-way'!R241/3-2*'OddsRatio_working_3-way'!R241^3/27-'OddsRatio_working_3-way'!T241</f>
        <v>0.20776198786669983</v>
      </c>
      <c r="W241" s="11">
        <f>'OddsRatio_working_3-way'!V241^2+4*'OddsRatio_working_3-way'!U241^3/27</f>
        <v>-0.11651696030567146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0.19980115359276218</v>
      </c>
      <c r="Y241" s="11">
        <f>IF('OddsRatio_working_3-way'!W241&gt;=0,IF('OddsRatio_working_3-way'!V241+SQRT('OddsRatio_working_3-way'!W241)&gt;0,0,PI()),ACOS('OddsRatio_working_3-way'!V241/(2*'OddsRatio_working_3-way'!X241)))</f>
        <v>1.0240368163267544</v>
      </c>
      <c r="Z241" s="11">
        <f>'OddsRatio_working_3-way'!X241^(1/3)*COS('OddsRatio_working_3-way'!Y241/3)</f>
        <v>0.55088065912914508</v>
      </c>
      <c r="AA241" s="11">
        <f>'OddsRatio_working_3-way'!X241^(1/3)*COS(('OddsRatio_working_3-way'!Y241+2*PI())/3)</f>
        <v>-0.44492256190359952</v>
      </c>
      <c r="AB241" s="11">
        <f>'OddsRatio_working_3-way'!X241^(1/3)*COS(('OddsRatio_working_3-way'!Y241+4*PI())/3)</f>
        <v>-0.10595809722554581</v>
      </c>
      <c r="AC241" s="11">
        <f>'OddsRatio_working_3-way'!X241^(1/3)*SIN('OddsRatio_working_3-way'!Y241/3)</f>
        <v>0.1957012249275919</v>
      </c>
      <c r="AD241" s="11">
        <f>'OddsRatio_working_3-way'!X241^(1/3)*SIN(('OddsRatio_working_3-way'!Y241+2*PI())/3)</f>
        <v>0.37922603279555978</v>
      </c>
      <c r="AE241" s="11">
        <f>'OddsRatio_working_3-way'!X241^(1/3)*SIN(('OddsRatio_working_3-way'!Y241+4*PI())/3)</f>
        <v>-0.57492725772315145</v>
      </c>
      <c r="AF241" s="11">
        <f>-'OddsRatio_working_3-way'!U241/(3*'OddsRatio_working_3-way'!X241^(1/3))*COS(('OddsRatio_working_3-way'!Y241)/3)</f>
        <v>0.55088065912914497</v>
      </c>
      <c r="AG241" s="11">
        <f>-'OddsRatio_working_3-way'!U241/(3*'OddsRatio_working_3-way'!X241^(1/3))*COS(('OddsRatio_working_3-way'!Y241+2*PI())/3)</f>
        <v>-0.44492256190359941</v>
      </c>
      <c r="AH241" s="11">
        <f>-'OddsRatio_working_3-way'!U241/(3*'OddsRatio_working_3-way'!X241^(1/3))*COS(('OddsRatio_working_3-way'!Y241+4*PI())/3)</f>
        <v>-0.10595809722554578</v>
      </c>
      <c r="AI241" s="11">
        <f>'OddsRatio_working_3-way'!U241/(3*'OddsRatio_working_3-way'!X241^(1/3))*SIN(('OddsRatio_working_3-way'!Y241)/3)</f>
        <v>-0.19570122492759187</v>
      </c>
      <c r="AJ241" s="11">
        <f>'OddsRatio_working_3-way'!U241/(3*'OddsRatio_working_3-way'!X241^(1/3))*SIN(('OddsRatio_working_3-way'!Y241+2*PI())/3)</f>
        <v>-0.37922603279555972</v>
      </c>
      <c r="AK241" s="11">
        <f>'OddsRatio_working_3-way'!U241/(3*'OddsRatio_working_3-way'!X241^(1/3))*SIN(('OddsRatio_working_3-way'!Y241+4*PI())/3)</f>
        <v>0.57492725772315134</v>
      </c>
      <c r="AL241" s="11">
        <f>'OddsRatio_working_3-way'!Z241+'OddsRatio_working_3-way'!AF241</f>
        <v>1.1017613182582902</v>
      </c>
      <c r="AM241" s="11">
        <f>'OddsRatio_working_3-way'!AA241+'OddsRatio_working_3-way'!AG241</f>
        <v>-0.88984512380719893</v>
      </c>
      <c r="AN241" s="11">
        <f>'OddsRatio_working_3-way'!AB241+'OddsRatio_working_3-way'!AH241</f>
        <v>-0.21191619445109158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1.1017613182582902</v>
      </c>
      <c r="AS241" s="11">
        <f>IF(('OddsRatio_working_3-way'!X241=0),IF(Q241&gt;0,-Q241^(1/3),(-Q241)^(1/3)),'OddsRatio_working_3-way'!AM241-'OddsRatio_working_3-way'!R241/3)</f>
        <v>-0.88984512380719893</v>
      </c>
      <c r="AT241" s="11">
        <f>IF(('OddsRatio_working_3-way'!X241=0),IF(Q241&gt;0,-Q241^(1/3),(-Q241)^(1/3)),'OddsRatio_working_3-way'!AN241-'OddsRatio_working_3-way'!R241/3)</f>
        <v>-0.21191619445109158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3.06</v>
      </c>
      <c r="B242" s="4">
        <f>IF('True_Odds_Calculator_3-way'!B243="","",'True_Odds_Calculator_3-way'!B243)</f>
        <v>3.53</v>
      </c>
      <c r="C242" s="4">
        <f>IF('True_Odds_Calculator_3-way'!C243="","",'True_Odds_Calculator_3-way'!C243)</f>
        <v>2.27</v>
      </c>
      <c r="D242" s="9">
        <f t="shared" si="52"/>
        <v>0.31020237555442948</v>
      </c>
      <c r="E242" s="9">
        <f t="shared" si="53"/>
        <v>0.26802096500485623</v>
      </c>
      <c r="F242" s="9">
        <f t="shared" si="54"/>
        <v>0.42177665944071424</v>
      </c>
      <c r="G242" s="9">
        <f t="shared" si="55"/>
        <v>1.079466961372519</v>
      </c>
      <c r="H242" s="9">
        <f t="shared" si="56"/>
        <v>3.223701940427389</v>
      </c>
      <c r="I242" s="9">
        <f t="shared" si="57"/>
        <v>3.7310514122724734</v>
      </c>
      <c r="J242" s="9">
        <f t="shared" si="58"/>
        <v>2.370923040943099</v>
      </c>
      <c r="K242" s="11">
        <f t="shared" si="59"/>
        <v>0.32679738562091504</v>
      </c>
      <c r="L242" s="11">
        <f t="shared" si="60"/>
        <v>0.28328611898016998</v>
      </c>
      <c r="M242" s="11">
        <f t="shared" si="61"/>
        <v>0.44052863436123346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-0.26994138601308315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0.23898774253891281</v>
      </c>
      <c r="Q242" s="11">
        <f>2*'OddsRatio_working_3-way'!K242*'OddsRatio_working_3-way'!L242*'OddsRatio_working_3-way'!M242</f>
        <v>8.1565782436489001E-2</v>
      </c>
      <c r="R242" s="11">
        <f t="shared" si="62"/>
        <v>0</v>
      </c>
      <c r="S242" s="11">
        <f t="shared" si="63"/>
        <v>-0.88533198287471881</v>
      </c>
      <c r="T242" s="11">
        <f t="shared" si="64"/>
        <v>-0.30216108630536476</v>
      </c>
      <c r="U242" s="11">
        <f>'OddsRatio_working_3-way'!S242-'OddsRatio_working_3-way'!R242^2/3</f>
        <v>-0.88533198287471881</v>
      </c>
      <c r="V242" s="11">
        <f>'OddsRatio_working_3-way'!S242*'OddsRatio_working_3-way'!R242/3-2*'OddsRatio_working_3-way'!R242^3/27-'OddsRatio_working_3-way'!T242</f>
        <v>0.30216108630536476</v>
      </c>
      <c r="W242" s="11">
        <f>'OddsRatio_working_3-way'!V242^2+4*'OddsRatio_working_3-way'!U242^3/27</f>
        <v>-1.1503784517172849E-2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0.16031617712695975</v>
      </c>
      <c r="Y242" s="11">
        <f>IF('OddsRatio_working_3-way'!W242&gt;=0,IF('OddsRatio_working_3-way'!V242+SQRT('OddsRatio_working_3-way'!W242)&gt;0,0,PI()),ACOS('OddsRatio_working_3-way'!V242/(2*'OddsRatio_working_3-way'!X242)))</f>
        <v>0.34108843256053722</v>
      </c>
      <c r="Z242" s="11">
        <f>'OddsRatio_working_3-way'!X242^(1/3)*COS('OddsRatio_working_3-way'!Y242/3)</f>
        <v>0.53973348068625948</v>
      </c>
      <c r="AA242" s="11">
        <f>'OddsRatio_working_3-way'!X242^(1/3)*COS(('OddsRatio_working_3-way'!Y242+2*PI())/3)</f>
        <v>-0.32324110767803121</v>
      </c>
      <c r="AB242" s="11">
        <f>'OddsRatio_working_3-way'!X242^(1/3)*COS(('OddsRatio_working_3-way'!Y242+4*PI())/3)</f>
        <v>-0.21649237300822818</v>
      </c>
      <c r="AC242" s="11">
        <f>'OddsRatio_working_3-way'!X242^(1/3)*SIN('OddsRatio_working_3-way'!Y242/3)</f>
        <v>6.1631410697262627E-2</v>
      </c>
      <c r="AD242" s="11">
        <f>'OddsRatio_working_3-way'!X242^(1/3)*SIN(('OddsRatio_working_3-way'!Y242+2*PI())/3)</f>
        <v>0.43660720019866711</v>
      </c>
      <c r="AE242" s="11">
        <f>'OddsRatio_working_3-way'!X242^(1/3)*SIN(('OddsRatio_working_3-way'!Y242+4*PI())/3)</f>
        <v>-0.4982386108959298</v>
      </c>
      <c r="AF242" s="11">
        <f>-'OddsRatio_working_3-way'!U242/(3*'OddsRatio_working_3-way'!X242^(1/3))*COS(('OddsRatio_working_3-way'!Y242)/3)</f>
        <v>0.53973348068625959</v>
      </c>
      <c r="AG242" s="11">
        <f>-'OddsRatio_working_3-way'!U242/(3*'OddsRatio_working_3-way'!X242^(1/3))*COS(('OddsRatio_working_3-way'!Y242+2*PI())/3)</f>
        <v>-0.32324110767803127</v>
      </c>
      <c r="AH242" s="11">
        <f>-'OddsRatio_working_3-way'!U242/(3*'OddsRatio_working_3-way'!X242^(1/3))*COS(('OddsRatio_working_3-way'!Y242+4*PI())/3)</f>
        <v>-0.21649237300822824</v>
      </c>
      <c r="AI242" s="11">
        <f>'OddsRatio_working_3-way'!U242/(3*'OddsRatio_working_3-way'!X242^(1/3))*SIN(('OddsRatio_working_3-way'!Y242)/3)</f>
        <v>-6.1631410697262641E-2</v>
      </c>
      <c r="AJ242" s="11">
        <f>'OddsRatio_working_3-way'!U242/(3*'OddsRatio_working_3-way'!X242^(1/3))*SIN(('OddsRatio_working_3-way'!Y242+2*PI())/3)</f>
        <v>-0.43660720019866717</v>
      </c>
      <c r="AK242" s="11">
        <f>'OddsRatio_working_3-way'!U242/(3*'OddsRatio_working_3-way'!X242^(1/3))*SIN(('OddsRatio_working_3-way'!Y242+4*PI())/3)</f>
        <v>0.49823861089592986</v>
      </c>
      <c r="AL242" s="11">
        <f>'OddsRatio_working_3-way'!Z242+'OddsRatio_working_3-way'!AF242</f>
        <v>1.079466961372519</v>
      </c>
      <c r="AM242" s="11">
        <f>'OddsRatio_working_3-way'!AA242+'OddsRatio_working_3-way'!AG242</f>
        <v>-0.64648221535606254</v>
      </c>
      <c r="AN242" s="11">
        <f>'OddsRatio_working_3-way'!AB242+'OddsRatio_working_3-way'!AH242</f>
        <v>-0.43298474601645642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1.079466961372519</v>
      </c>
      <c r="AS242" s="11">
        <f>IF(('OddsRatio_working_3-way'!X242=0),IF(Q242&gt;0,-Q242^(1/3),(-Q242)^(1/3)),'OddsRatio_working_3-way'!AM242-'OddsRatio_working_3-way'!R242/3)</f>
        <v>-0.64648221535606254</v>
      </c>
      <c r="AT242" s="11">
        <f>IF(('OddsRatio_working_3-way'!X242=0),IF(Q242&gt;0,-Q242^(1/3),(-Q242)^(1/3)),'OddsRatio_working_3-way'!AN242-'OddsRatio_working_3-way'!R242/3)</f>
        <v>-0.43298474601645642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1.65</v>
      </c>
      <c r="B243" s="4">
        <f>IF('True_Odds_Calculator_3-way'!B244="","",'True_Odds_Calculator_3-way'!B244)</f>
        <v>3.91</v>
      </c>
      <c r="C243" s="4">
        <f>IF('True_Odds_Calculator_3-way'!C244="","",'True_Odds_Calculator_3-way'!C244)</f>
        <v>5.36</v>
      </c>
      <c r="D243" s="9">
        <f t="shared" si="52"/>
        <v>0.58580023784359536</v>
      </c>
      <c r="E243" s="9">
        <f t="shared" si="53"/>
        <v>0.24006822028064778</v>
      </c>
      <c r="F243" s="9">
        <f t="shared" si="54"/>
        <v>0.17413154187575686</v>
      </c>
      <c r="G243" s="9">
        <f t="shared" si="55"/>
        <v>1.0877947159312731</v>
      </c>
      <c r="H243" s="9">
        <f t="shared" si="56"/>
        <v>1.707066565355327</v>
      </c>
      <c r="I243" s="9">
        <f t="shared" si="57"/>
        <v>4.1654826233600035</v>
      </c>
      <c r="J243" s="9">
        <f t="shared" si="58"/>
        <v>5.7427849614603517</v>
      </c>
      <c r="K243" s="11">
        <f t="shared" si="59"/>
        <v>0.60606060606060608</v>
      </c>
      <c r="L243" s="11">
        <f t="shared" si="60"/>
        <v>0.25575447570332482</v>
      </c>
      <c r="M243" s="11">
        <f t="shared" si="61"/>
        <v>0.18656716417910446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-0.23848844593586349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0.22903385883879834</v>
      </c>
      <c r="Q243" s="11">
        <f>2*'OddsRatio_working_3-way'!K243*'OddsRatio_working_3-way'!L243*'OddsRatio_working_3-way'!M243</f>
        <v>5.7836833040100587E-2</v>
      </c>
      <c r="R243" s="11">
        <f t="shared" si="62"/>
        <v>0</v>
      </c>
      <c r="S243" s="11">
        <f t="shared" si="63"/>
        <v>-0.96035620484688899</v>
      </c>
      <c r="T243" s="11">
        <f t="shared" si="64"/>
        <v>-0.24251419314315378</v>
      </c>
      <c r="U243" s="11">
        <f>'OddsRatio_working_3-way'!S243-'OddsRatio_working_3-way'!R243^2/3</f>
        <v>-0.96035620484688899</v>
      </c>
      <c r="V243" s="11">
        <f>'OddsRatio_working_3-way'!S243*'OddsRatio_working_3-way'!R243/3-2*'OddsRatio_working_3-way'!R243^3/27-'OddsRatio_working_3-way'!T243</f>
        <v>0.24251419314315378</v>
      </c>
      <c r="W243" s="11">
        <f>'OddsRatio_working_3-way'!V243^2+4*'OddsRatio_working_3-way'!U243^3/27</f>
        <v>-7.2404821772380862E-2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0.18112009527400305</v>
      </c>
      <c r="Y243" s="11">
        <f>IF('OddsRatio_working_3-way'!W243&gt;=0,IF('OddsRatio_working_3-way'!V243+SQRT('OddsRatio_working_3-way'!W243)&gt;0,0,PI()),ACOS('OddsRatio_working_3-way'!V243/(2*'OddsRatio_working_3-way'!X243)))</f>
        <v>0.83728172684035951</v>
      </c>
      <c r="Z243" s="11">
        <f>'OddsRatio_working_3-way'!X243^(1/3)*COS('OddsRatio_working_3-way'!Y243/3)</f>
        <v>0.54389735796563654</v>
      </c>
      <c r="AA243" s="11">
        <f>'OddsRatio_working_3-way'!X243^(1/3)*COS(('OddsRatio_working_3-way'!Y243+2*PI())/3)</f>
        <v>-0.40693311960551554</v>
      </c>
      <c r="AB243" s="11">
        <f>'OddsRatio_working_3-way'!X243^(1/3)*COS(('OddsRatio_working_3-way'!Y243+4*PI())/3)</f>
        <v>-0.13696423836012109</v>
      </c>
      <c r="AC243" s="11">
        <f>'OddsRatio_working_3-way'!X243^(1/3)*SIN('OddsRatio_working_3-way'!Y243/3)</f>
        <v>0.15586660625985066</v>
      </c>
      <c r="AD243" s="11">
        <f>'OddsRatio_working_3-way'!X243^(1/3)*SIN(('OddsRatio_working_3-way'!Y243+2*PI())/3)</f>
        <v>0.39309562591955438</v>
      </c>
      <c r="AE243" s="11">
        <f>'OddsRatio_working_3-way'!X243^(1/3)*SIN(('OddsRatio_working_3-way'!Y243+4*PI())/3)</f>
        <v>-0.54896223217940499</v>
      </c>
      <c r="AF243" s="11">
        <f>-'OddsRatio_working_3-way'!U243/(3*'OddsRatio_working_3-way'!X243^(1/3))*COS(('OddsRatio_working_3-way'!Y243)/3)</f>
        <v>0.54389735796563643</v>
      </c>
      <c r="AG243" s="11">
        <f>-'OddsRatio_working_3-way'!U243/(3*'OddsRatio_working_3-way'!X243^(1/3))*COS(('OddsRatio_working_3-way'!Y243+2*PI())/3)</f>
        <v>-0.40693311960551543</v>
      </c>
      <c r="AH243" s="11">
        <f>-'OddsRatio_working_3-way'!U243/(3*'OddsRatio_working_3-way'!X243^(1/3))*COS(('OddsRatio_working_3-way'!Y243+4*PI())/3)</f>
        <v>-0.13696423836012106</v>
      </c>
      <c r="AI243" s="11">
        <f>'OddsRatio_working_3-way'!U243/(3*'OddsRatio_working_3-way'!X243^(1/3))*SIN(('OddsRatio_working_3-way'!Y243)/3)</f>
        <v>-0.15586660625985063</v>
      </c>
      <c r="AJ243" s="11">
        <f>'OddsRatio_working_3-way'!U243/(3*'OddsRatio_working_3-way'!X243^(1/3))*SIN(('OddsRatio_working_3-way'!Y243+2*PI())/3)</f>
        <v>-0.39309562591955433</v>
      </c>
      <c r="AK243" s="11">
        <f>'OddsRatio_working_3-way'!U243/(3*'OddsRatio_working_3-way'!X243^(1/3))*SIN(('OddsRatio_working_3-way'!Y243+4*PI())/3)</f>
        <v>0.54896223217940487</v>
      </c>
      <c r="AL243" s="11">
        <f>'OddsRatio_working_3-way'!Z243+'OddsRatio_working_3-way'!AF243</f>
        <v>1.0877947159312731</v>
      </c>
      <c r="AM243" s="11">
        <f>'OddsRatio_working_3-way'!AA243+'OddsRatio_working_3-way'!AG243</f>
        <v>-0.81386623921103096</v>
      </c>
      <c r="AN243" s="11">
        <f>'OddsRatio_working_3-way'!AB243+'OddsRatio_working_3-way'!AH243</f>
        <v>-0.27392847672024212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1.0877947159312731</v>
      </c>
      <c r="AS243" s="11">
        <f>IF(('OddsRatio_working_3-way'!X243=0),IF(Q243&gt;0,-Q243^(1/3),(-Q243)^(1/3)),'OddsRatio_working_3-way'!AM243-'OddsRatio_working_3-way'!R243/3)</f>
        <v>-0.81386623921103096</v>
      </c>
      <c r="AT243" s="11">
        <f>IF(('OddsRatio_working_3-way'!X243=0),IF(Q243&gt;0,-Q243^(1/3),(-Q243)^(1/3)),'OddsRatio_working_3-way'!AN243-'OddsRatio_working_3-way'!R243/3)</f>
        <v>-0.27392847672024212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1.1200000000000001</v>
      </c>
      <c r="B244" s="4">
        <f>IF('True_Odds_Calculator_3-way'!B245="","",'True_Odds_Calculator_3-way'!B245)</f>
        <v>9.8000000000000007</v>
      </c>
      <c r="C244" s="4">
        <f>IF('True_Odds_Calculator_3-way'!C245="","",'True_Odds_Calculator_3-way'!C245)</f>
        <v>19.18</v>
      </c>
      <c r="D244" s="9">
        <f t="shared" si="52"/>
        <v>0.87198388993452947</v>
      </c>
      <c r="E244" s="9">
        <f t="shared" si="53"/>
        <v>8.4990075199569248E-2</v>
      </c>
      <c r="F244" s="9">
        <f t="shared" si="54"/>
        <v>4.3026034865901008E-2</v>
      </c>
      <c r="G244" s="9">
        <f t="shared" si="55"/>
        <v>1.2234181497233279</v>
      </c>
      <c r="H244" s="9">
        <f t="shared" si="56"/>
        <v>1.1468101779667996</v>
      </c>
      <c r="I244" s="9">
        <f t="shared" si="57"/>
        <v>11.766079717565285</v>
      </c>
      <c r="J244" s="9">
        <f t="shared" si="58"/>
        <v>23.241741961970099</v>
      </c>
      <c r="K244" s="11">
        <f t="shared" si="59"/>
        <v>0.89285714285714279</v>
      </c>
      <c r="L244" s="11">
        <f t="shared" si="60"/>
        <v>0.1020408163265306</v>
      </c>
      <c r="M244" s="11">
        <f t="shared" si="61"/>
        <v>5.213764337851929E-2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-9.1193754427139506E-2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0.12872905753989364</v>
      </c>
      <c r="Q244" s="11">
        <f>2*'OddsRatio_working_3-way'!K244*'OddsRatio_working_3-way'!L244*'OddsRatio_working_3-way'!M244</f>
        <v>9.5002994494386445E-3</v>
      </c>
      <c r="R244" s="11">
        <f t="shared" si="62"/>
        <v>0</v>
      </c>
      <c r="S244" s="11">
        <f t="shared" si="63"/>
        <v>-1.4115994932826619</v>
      </c>
      <c r="T244" s="11">
        <f t="shared" si="64"/>
        <v>-0.1041770843751042</v>
      </c>
      <c r="U244" s="11">
        <f>'OddsRatio_working_3-way'!S244-'OddsRatio_working_3-way'!R244^2/3</f>
        <v>-1.4115994932826619</v>
      </c>
      <c r="V244" s="11">
        <f>'OddsRatio_working_3-way'!S244*'OddsRatio_working_3-way'!R244/3-2*'OddsRatio_working_3-way'!R244^3/27-'OddsRatio_working_3-way'!T244</f>
        <v>0.1041770843751042</v>
      </c>
      <c r="W244" s="11">
        <f>'OddsRatio_working_3-way'!V244^2+4*'OddsRatio_working_3-way'!U244^3/27</f>
        <v>-0.40585405121259133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0.32276420035433334</v>
      </c>
      <c r="Y244" s="11">
        <f>IF('OddsRatio_working_3-way'!W244&gt;=0,IF('OddsRatio_working_3-way'!V244+SQRT('OddsRatio_working_3-way'!W244)&gt;0,0,PI()),ACOS('OddsRatio_working_3-way'!V244/(2*'OddsRatio_working_3-way'!X244)))</f>
        <v>1.4087048185522046</v>
      </c>
      <c r="Z244" s="11">
        <f>'OddsRatio_working_3-way'!X244^(1/3)*COS('OddsRatio_working_3-way'!Y244/3)</f>
        <v>0.61170907486166393</v>
      </c>
      <c r="AA244" s="11">
        <f>'OddsRatio_working_3-way'!X244^(1/3)*COS(('OddsRatio_working_3-way'!Y244+2*PI())/3)</f>
        <v>-0.57466465465036842</v>
      </c>
      <c r="AB244" s="11">
        <f>'OddsRatio_working_3-way'!X244^(1/3)*COS(('OddsRatio_working_3-way'!Y244+4*PI())/3)</f>
        <v>-3.7044420211295975E-2</v>
      </c>
      <c r="AC244" s="11">
        <f>'OddsRatio_working_3-way'!X244^(1/3)*SIN('OddsRatio_working_3-way'!Y244/3)</f>
        <v>0.31039518707518843</v>
      </c>
      <c r="AD244" s="11">
        <f>'OddsRatio_working_3-way'!X244^(1/3)*SIN(('OddsRatio_working_3-way'!Y244+2*PI())/3)</f>
        <v>0.37455800501808367</v>
      </c>
      <c r="AE244" s="11">
        <f>'OddsRatio_working_3-way'!X244^(1/3)*SIN(('OddsRatio_working_3-way'!Y244+4*PI())/3)</f>
        <v>-0.6849531920932721</v>
      </c>
      <c r="AF244" s="11">
        <f>-'OddsRatio_working_3-way'!U244/(3*'OddsRatio_working_3-way'!X244^(1/3))*COS(('OddsRatio_working_3-way'!Y244)/3)</f>
        <v>0.61170907486166393</v>
      </c>
      <c r="AG244" s="11">
        <f>-'OddsRatio_working_3-way'!U244/(3*'OddsRatio_working_3-way'!X244^(1/3))*COS(('OddsRatio_working_3-way'!Y244+2*PI())/3)</f>
        <v>-0.57466465465036842</v>
      </c>
      <c r="AH244" s="11">
        <f>-'OddsRatio_working_3-way'!U244/(3*'OddsRatio_working_3-way'!X244^(1/3))*COS(('OddsRatio_working_3-way'!Y244+4*PI())/3)</f>
        <v>-3.7044420211295975E-2</v>
      </c>
      <c r="AI244" s="11">
        <f>'OddsRatio_working_3-way'!U244/(3*'OddsRatio_working_3-way'!X244^(1/3))*SIN(('OddsRatio_working_3-way'!Y244)/3)</f>
        <v>-0.31039518707518843</v>
      </c>
      <c r="AJ244" s="11">
        <f>'OddsRatio_working_3-way'!U244/(3*'OddsRatio_working_3-way'!X244^(1/3))*SIN(('OddsRatio_working_3-way'!Y244+2*PI())/3)</f>
        <v>-0.37455800501808367</v>
      </c>
      <c r="AK244" s="11">
        <f>'OddsRatio_working_3-way'!U244/(3*'OddsRatio_working_3-way'!X244^(1/3))*SIN(('OddsRatio_working_3-way'!Y244+4*PI())/3)</f>
        <v>0.6849531920932721</v>
      </c>
      <c r="AL244" s="11">
        <f>'OddsRatio_working_3-way'!Z244+'OddsRatio_working_3-way'!AF244</f>
        <v>1.2234181497233279</v>
      </c>
      <c r="AM244" s="11">
        <f>'OddsRatio_working_3-way'!AA244+'OddsRatio_working_3-way'!AG244</f>
        <v>-1.1493293093007368</v>
      </c>
      <c r="AN244" s="11">
        <f>'OddsRatio_working_3-way'!AB244+'OddsRatio_working_3-way'!AH244</f>
        <v>-7.4088840422591951E-2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1.2234181497233279</v>
      </c>
      <c r="AS244" s="11">
        <f>IF(('OddsRatio_working_3-way'!X244=0),IF(Q244&gt;0,-Q244^(1/3),(-Q244)^(1/3)),'OddsRatio_working_3-way'!AM244-'OddsRatio_working_3-way'!R244/3)</f>
        <v>-1.1493293093007368</v>
      </c>
      <c r="AT244" s="11">
        <f>IF(('OddsRatio_working_3-way'!X244=0),IF(Q244&gt;0,-Q244^(1/3),(-Q244)^(1/3)),'OddsRatio_working_3-way'!AN244-'OddsRatio_working_3-way'!R244/3)</f>
        <v>-7.4088840422591951E-2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8.7799999999999994</v>
      </c>
      <c r="B245" s="4">
        <f>IF('True_Odds_Calculator_3-way'!B246="","",'True_Odds_Calculator_3-way'!B246)</f>
        <v>5.63</v>
      </c>
      <c r="C245" s="4">
        <f>IF('True_Odds_Calculator_3-way'!C246="","",'True_Odds_Calculator_3-way'!C246)</f>
        <v>1.31</v>
      </c>
      <c r="D245" s="9">
        <f t="shared" si="52"/>
        <v>0.10143726266596502</v>
      </c>
      <c r="E245" s="9">
        <f t="shared" si="53"/>
        <v>0.15944591137025282</v>
      </c>
      <c r="F245" s="9">
        <f t="shared" si="54"/>
        <v>0.73911682596378214</v>
      </c>
      <c r="G245" s="9">
        <f t="shared" si="55"/>
        <v>1.1386002812558356</v>
      </c>
      <c r="H245" s="9">
        <f t="shared" si="56"/>
        <v>9.8583101881704014</v>
      </c>
      <c r="I245" s="9">
        <f t="shared" si="57"/>
        <v>6.2717193022145183</v>
      </c>
      <c r="J245" s="9">
        <f t="shared" si="58"/>
        <v>1.3529660871893092</v>
      </c>
      <c r="K245" s="11">
        <f t="shared" si="59"/>
        <v>0.11389521640091117</v>
      </c>
      <c r="L245" s="11">
        <f t="shared" si="60"/>
        <v>0.17761989342806395</v>
      </c>
      <c r="M245" s="11">
        <f t="shared" si="61"/>
        <v>0.76335877862595414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-0.17244399494254781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0.19643230141412416</v>
      </c>
      <c r="Q245" s="11">
        <f>2*'OddsRatio_working_3-way'!K245*'OddsRatio_working_3-way'!L245*'OddsRatio_working_3-way'!M245</f>
        <v>3.088558198335286E-2</v>
      </c>
      <c r="R245" s="11">
        <f t="shared" si="62"/>
        <v>0</v>
      </c>
      <c r="S245" s="11">
        <f t="shared" si="63"/>
        <v>-1.139107809927324</v>
      </c>
      <c r="T245" s="11">
        <f t="shared" si="64"/>
        <v>-0.17910500156090001</v>
      </c>
      <c r="U245" s="11">
        <f>'OddsRatio_working_3-way'!S245-'OddsRatio_working_3-way'!R245^2/3</f>
        <v>-1.139107809927324</v>
      </c>
      <c r="V245" s="11">
        <f>'OddsRatio_working_3-way'!S245*'OddsRatio_working_3-way'!R245/3-2*'OddsRatio_working_3-way'!R245^3/27-'OddsRatio_working_3-way'!T245</f>
        <v>0.17910500156090001</v>
      </c>
      <c r="W245" s="11">
        <f>'OddsRatio_working_3-way'!V245^2+4*'OddsRatio_working_3-way'!U245^3/27</f>
        <v>-0.18689447263292996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0.23397279447462474</v>
      </c>
      <c r="Y245" s="11">
        <f>IF('OddsRatio_working_3-way'!W245&gt;=0,IF('OddsRatio_working_3-way'!V245+SQRT('OddsRatio_working_3-way'!W245)&gt;0,0,PI()),ACOS('OddsRatio_working_3-way'!V245/(2*'OddsRatio_working_3-way'!X245)))</f>
        <v>1.1780279041424269</v>
      </c>
      <c r="Z245" s="11">
        <f>'OddsRatio_working_3-way'!X245^(1/3)*COS('OddsRatio_working_3-way'!Y245/3)</f>
        <v>0.56930014062791778</v>
      </c>
      <c r="AA245" s="11">
        <f>'OddsRatio_working_3-way'!X245^(1/3)*COS(('OddsRatio_working_3-way'!Y245+2*PI())/3)</f>
        <v>-0.48885576291973737</v>
      </c>
      <c r="AB245" s="11">
        <f>'OddsRatio_working_3-way'!X245^(1/3)*COS(('OddsRatio_working_3-way'!Y245+4*PI())/3)</f>
        <v>-8.0444377708180595E-2</v>
      </c>
      <c r="AC245" s="11">
        <f>'OddsRatio_working_3-way'!X245^(1/3)*SIN('OddsRatio_working_3-way'!Y245/3)</f>
        <v>0.2357964231920005</v>
      </c>
      <c r="AD245" s="11">
        <f>'OddsRatio_working_3-way'!X245^(1/3)*SIN(('OddsRatio_working_3-way'!Y245+2*PI())/3)</f>
        <v>0.37513017256583009</v>
      </c>
      <c r="AE245" s="11">
        <f>'OddsRatio_working_3-way'!X245^(1/3)*SIN(('OddsRatio_working_3-way'!Y245+4*PI())/3)</f>
        <v>-0.61092659575783048</v>
      </c>
      <c r="AF245" s="11">
        <f>-'OddsRatio_working_3-way'!U245/(3*'OddsRatio_working_3-way'!X245^(1/3))*COS(('OddsRatio_working_3-way'!Y245)/3)</f>
        <v>0.56930014062791778</v>
      </c>
      <c r="AG245" s="11">
        <f>-'OddsRatio_working_3-way'!U245/(3*'OddsRatio_working_3-way'!X245^(1/3))*COS(('OddsRatio_working_3-way'!Y245+2*PI())/3)</f>
        <v>-0.48885576291973737</v>
      </c>
      <c r="AH245" s="11">
        <f>-'OddsRatio_working_3-way'!U245/(3*'OddsRatio_working_3-way'!X245^(1/3))*COS(('OddsRatio_working_3-way'!Y245+4*PI())/3)</f>
        <v>-8.0444377708180595E-2</v>
      </c>
      <c r="AI245" s="11">
        <f>'OddsRatio_working_3-way'!U245/(3*'OddsRatio_working_3-way'!X245^(1/3))*SIN(('OddsRatio_working_3-way'!Y245)/3)</f>
        <v>-0.2357964231920005</v>
      </c>
      <c r="AJ245" s="11">
        <f>'OddsRatio_working_3-way'!U245/(3*'OddsRatio_working_3-way'!X245^(1/3))*SIN(('OddsRatio_working_3-way'!Y245+2*PI())/3)</f>
        <v>-0.37513017256583009</v>
      </c>
      <c r="AK245" s="11">
        <f>'OddsRatio_working_3-way'!U245/(3*'OddsRatio_working_3-way'!X245^(1/3))*SIN(('OddsRatio_working_3-way'!Y245+4*PI())/3)</f>
        <v>0.61092659575783048</v>
      </c>
      <c r="AL245" s="11">
        <f>'OddsRatio_working_3-way'!Z245+'OddsRatio_working_3-way'!AF245</f>
        <v>1.1386002812558356</v>
      </c>
      <c r="AM245" s="11">
        <f>'OddsRatio_working_3-way'!AA245+'OddsRatio_working_3-way'!AG245</f>
        <v>-0.97771152583947474</v>
      </c>
      <c r="AN245" s="11">
        <f>'OddsRatio_working_3-way'!AB245+'OddsRatio_working_3-way'!AH245</f>
        <v>-0.16088875541636119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1.1386002812558356</v>
      </c>
      <c r="AS245" s="11">
        <f>IF(('OddsRatio_working_3-way'!X245=0),IF(Q245&gt;0,-Q245^(1/3),(-Q245)^(1/3)),'OddsRatio_working_3-way'!AM245-'OddsRatio_working_3-way'!R245/3)</f>
        <v>-0.97771152583947474</v>
      </c>
      <c r="AT245" s="11">
        <f>IF(('OddsRatio_working_3-way'!X245=0),IF(Q245&gt;0,-Q245^(1/3),(-Q245)^(1/3)),'OddsRatio_working_3-way'!AN245-'OddsRatio_working_3-way'!R245/3)</f>
        <v>-0.16088875541636119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5.41</v>
      </c>
      <c r="B246" s="4">
        <f>IF('True_Odds_Calculator_3-way'!B247="","",'True_Odds_Calculator_3-way'!B247)</f>
        <v>4.2300000000000004</v>
      </c>
      <c r="C246" s="4">
        <f>IF('True_Odds_Calculator_3-way'!C247="","",'True_Odds_Calculator_3-way'!C247)</f>
        <v>1.59</v>
      </c>
      <c r="D246" s="9">
        <f t="shared" si="52"/>
        <v>0.17168880452716076</v>
      </c>
      <c r="E246" s="9">
        <f t="shared" si="53"/>
        <v>0.22057601190437365</v>
      </c>
      <c r="F246" s="9">
        <f t="shared" si="54"/>
        <v>0.60773518356846568</v>
      </c>
      <c r="G246" s="9">
        <f t="shared" si="55"/>
        <v>1.0939890252305862</v>
      </c>
      <c r="H246" s="9">
        <f t="shared" si="56"/>
        <v>5.8244916012668861</v>
      </c>
      <c r="I246" s="9">
        <f t="shared" si="57"/>
        <v>4.5335845514947932</v>
      </c>
      <c r="J246" s="9">
        <f t="shared" si="58"/>
        <v>1.6454535248860458</v>
      </c>
      <c r="K246" s="11">
        <f t="shared" si="59"/>
        <v>0.18484288354898337</v>
      </c>
      <c r="L246" s="11">
        <f t="shared" si="60"/>
        <v>0.23640661938534277</v>
      </c>
      <c r="M246" s="11">
        <f t="shared" si="61"/>
        <v>0.62893081761006286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-0.23097148502322484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0.22618566567169707</v>
      </c>
      <c r="Q246" s="11">
        <f>2*'OddsRatio_working_3-way'!K246*'OddsRatio_working_3-way'!L246*'OddsRatio_working_3-way'!M246</f>
        <v>5.4966139895916664E-2</v>
      </c>
      <c r="R246" s="11">
        <f t="shared" si="62"/>
        <v>0</v>
      </c>
      <c r="S246" s="11">
        <f t="shared" si="63"/>
        <v>-0.97927960955419868</v>
      </c>
      <c r="T246" s="11">
        <f t="shared" si="64"/>
        <v>-0.23797803391353553</v>
      </c>
      <c r="U246" s="11">
        <f>'OddsRatio_working_3-way'!S246-'OddsRatio_working_3-way'!R246^2/3</f>
        <v>-0.97927960955419868</v>
      </c>
      <c r="V246" s="11">
        <f>'OddsRatio_working_3-way'!S246*'OddsRatio_working_3-way'!R246/3-2*'OddsRatio_working_3-way'!R246^3/27-'OddsRatio_working_3-way'!T246</f>
        <v>0.23797803391353553</v>
      </c>
      <c r="W246" s="11">
        <f>'OddsRatio_working_3-way'!V246^2+4*'OddsRatio_working_3-way'!U246^3/27</f>
        <v>-8.2495038548446836E-2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0.1864997206256612</v>
      </c>
      <c r="Y246" s="11">
        <f>IF('OddsRatio_working_3-way'!W246&gt;=0,IF('OddsRatio_working_3-way'!V246+SQRT('OddsRatio_working_3-way'!W246)&gt;0,0,PI()),ACOS('OddsRatio_working_3-way'!V246/(2*'OddsRatio_working_3-way'!X246)))</f>
        <v>0.87888285890094164</v>
      </c>
      <c r="Z246" s="11">
        <f>'OddsRatio_working_3-way'!X246^(1/3)*COS('OddsRatio_working_3-way'!Y246/3)</f>
        <v>0.54699451261529308</v>
      </c>
      <c r="AA246" s="11">
        <f>'OddsRatio_working_3-way'!X246^(1/3)*COS(('OddsRatio_working_3-way'!Y246+2*PI())/3)</f>
        <v>-0.4163876155524821</v>
      </c>
      <c r="AB246" s="11">
        <f>'OddsRatio_working_3-way'!X246^(1/3)*COS(('OddsRatio_working_3-way'!Y246+4*PI())/3)</f>
        <v>-0.13060689706281106</v>
      </c>
      <c r="AC246" s="11">
        <f>'OddsRatio_working_3-way'!X246^(1/3)*SIN('OddsRatio_working_3-way'!Y246/3)</f>
        <v>0.16499557474921631</v>
      </c>
      <c r="AD246" s="11">
        <f>'OddsRatio_working_3-way'!X246^(1/3)*SIN(('OddsRatio_working_3-way'!Y246+2*PI())/3)</f>
        <v>0.39121335628092324</v>
      </c>
      <c r="AE246" s="11">
        <f>'OddsRatio_working_3-way'!X246^(1/3)*SIN(('OddsRatio_working_3-way'!Y246+4*PI())/3)</f>
        <v>-0.55620893103013946</v>
      </c>
      <c r="AF246" s="11">
        <f>-'OddsRatio_working_3-way'!U246/(3*'OddsRatio_working_3-way'!X246^(1/3))*COS(('OddsRatio_working_3-way'!Y246)/3)</f>
        <v>0.54699451261529308</v>
      </c>
      <c r="AG246" s="11">
        <f>-'OddsRatio_working_3-way'!U246/(3*'OddsRatio_working_3-way'!X246^(1/3))*COS(('OddsRatio_working_3-way'!Y246+2*PI())/3)</f>
        <v>-0.4163876155524821</v>
      </c>
      <c r="AH246" s="11">
        <f>-'OddsRatio_working_3-way'!U246/(3*'OddsRatio_working_3-way'!X246^(1/3))*COS(('OddsRatio_working_3-way'!Y246+4*PI())/3)</f>
        <v>-0.13060689706281106</v>
      </c>
      <c r="AI246" s="11">
        <f>'OddsRatio_working_3-way'!U246/(3*'OddsRatio_working_3-way'!X246^(1/3))*SIN(('OddsRatio_working_3-way'!Y246)/3)</f>
        <v>-0.16499557474921631</v>
      </c>
      <c r="AJ246" s="11">
        <f>'OddsRatio_working_3-way'!U246/(3*'OddsRatio_working_3-way'!X246^(1/3))*SIN(('OddsRatio_working_3-way'!Y246+2*PI())/3)</f>
        <v>-0.39121335628092324</v>
      </c>
      <c r="AK246" s="11">
        <f>'OddsRatio_working_3-way'!U246/(3*'OddsRatio_working_3-way'!X246^(1/3))*SIN(('OddsRatio_working_3-way'!Y246+4*PI())/3)</f>
        <v>0.55620893103013946</v>
      </c>
      <c r="AL246" s="11">
        <f>'OddsRatio_working_3-way'!Z246+'OddsRatio_working_3-way'!AF246</f>
        <v>1.0939890252305862</v>
      </c>
      <c r="AM246" s="11">
        <f>'OddsRatio_working_3-way'!AA246+'OddsRatio_working_3-way'!AG246</f>
        <v>-0.83277523110496421</v>
      </c>
      <c r="AN246" s="11">
        <f>'OddsRatio_working_3-way'!AB246+'OddsRatio_working_3-way'!AH246</f>
        <v>-0.26121379412562212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1.0939890252305862</v>
      </c>
      <c r="AS246" s="11">
        <f>IF(('OddsRatio_working_3-way'!X246=0),IF(Q246&gt;0,-Q246^(1/3),(-Q246)^(1/3)),'OddsRatio_working_3-way'!AM246-'OddsRatio_working_3-way'!R246/3)</f>
        <v>-0.83277523110496421</v>
      </c>
      <c r="AT246" s="11">
        <f>IF(('OddsRatio_working_3-way'!X246=0),IF(Q246&gt;0,-Q246^(1/3),(-Q246)^(1/3)),'OddsRatio_working_3-way'!AN246-'OddsRatio_working_3-way'!R246/3)</f>
        <v>-0.26121379412562212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1.84</v>
      </c>
      <c r="B247" s="4">
        <f>IF('True_Odds_Calculator_3-way'!B248="","",'True_Odds_Calculator_3-way'!B248)</f>
        <v>4.45</v>
      </c>
      <c r="C247" s="4">
        <f>IF('True_Odds_Calculator_3-way'!C248="","",'True_Odds_Calculator_3-way'!C248)</f>
        <v>3.37</v>
      </c>
      <c r="D247" s="9">
        <f t="shared" si="52"/>
        <v>0.51749895430849746</v>
      </c>
      <c r="E247" s="9">
        <f t="shared" si="53"/>
        <v>0.20706586949786965</v>
      </c>
      <c r="F247" s="9">
        <f t="shared" si="54"/>
        <v>0.27543517619363295</v>
      </c>
      <c r="G247" s="9">
        <f t="shared" si="55"/>
        <v>1.109965540979966</v>
      </c>
      <c r="H247" s="9">
        <f t="shared" si="56"/>
        <v>1.9323710544231718</v>
      </c>
      <c r="I247" s="9">
        <f t="shared" si="57"/>
        <v>4.8293811163808833</v>
      </c>
      <c r="J247" s="9">
        <f t="shared" si="58"/>
        <v>3.6306183321225198</v>
      </c>
      <c r="K247" s="11">
        <f t="shared" si="59"/>
        <v>0.54347826086956519</v>
      </c>
      <c r="L247" s="11">
        <f t="shared" si="60"/>
        <v>0.2247191011235955</v>
      </c>
      <c r="M247" s="11">
        <f t="shared" si="61"/>
        <v>0.29673590504451036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-0.24890807855166219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0.24136066531466033</v>
      </c>
      <c r="Q247" s="11">
        <f>2*'OddsRatio_working_3-way'!K247*'OddsRatio_working_3-way'!L247*'OddsRatio_working_3-way'!M247</f>
        <v>7.2480680274672776E-2</v>
      </c>
      <c r="R247" s="11">
        <f t="shared" si="62"/>
        <v>0</v>
      </c>
      <c r="S247" s="11">
        <f t="shared" si="63"/>
        <v>-0.9696779096889161</v>
      </c>
      <c r="T247" s="11">
        <f t="shared" si="64"/>
        <v>-0.29119456747414901</v>
      </c>
      <c r="U247" s="11">
        <f>'OddsRatio_working_3-way'!S247-'OddsRatio_working_3-way'!R247^2/3</f>
        <v>-0.9696779096889161</v>
      </c>
      <c r="V247" s="11">
        <f>'OddsRatio_working_3-way'!S247*'OddsRatio_working_3-way'!R247/3-2*'OddsRatio_working_3-way'!R247^3/27-'OddsRatio_working_3-way'!T247</f>
        <v>0.29119456747414901</v>
      </c>
      <c r="W247" s="11">
        <f>'OddsRatio_working_3-way'!V247^2+4*'OddsRatio_working_3-way'!U247^3/27</f>
        <v>-5.0281892397276526E-2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0.18376354951658208</v>
      </c>
      <c r="Y247" s="11">
        <f>IF('OddsRatio_working_3-way'!W247&gt;=0,IF('OddsRatio_working_3-way'!V247+SQRT('OddsRatio_working_3-way'!W247)&gt;0,0,PI()),ACOS('OddsRatio_working_3-way'!V247/(2*'OddsRatio_working_3-way'!X247)))</f>
        <v>0.65621412857008898</v>
      </c>
      <c r="Z247" s="11">
        <f>'OddsRatio_working_3-way'!X247^(1/3)*COS('OddsRatio_working_3-way'!Y247/3)</f>
        <v>0.55498277048998301</v>
      </c>
      <c r="AA247" s="11">
        <f>'OddsRatio_working_3-way'!X247^(1/3)*COS(('OddsRatio_working_3-way'!Y247+2*PI())/3)</f>
        <v>-0.38433271978680716</v>
      </c>
      <c r="AB247" s="11">
        <f>'OddsRatio_working_3-way'!X247^(1/3)*COS(('OddsRatio_working_3-way'!Y247+4*PI())/3)</f>
        <v>-0.17065005070317615</v>
      </c>
      <c r="AC247" s="11">
        <f>'OddsRatio_working_3-way'!X247^(1/3)*SIN('OddsRatio_working_3-way'!Y247/3)</f>
        <v>0.12336974651659233</v>
      </c>
      <c r="AD247" s="11">
        <f>'OddsRatio_working_3-way'!X247^(1/3)*SIN(('OddsRatio_working_3-way'!Y247+2*PI())/3)</f>
        <v>0.41894430464869781</v>
      </c>
      <c r="AE247" s="11">
        <f>'OddsRatio_working_3-way'!X247^(1/3)*SIN(('OddsRatio_working_3-way'!Y247+4*PI())/3)</f>
        <v>-0.54231405116528997</v>
      </c>
      <c r="AF247" s="11">
        <f>-'OddsRatio_working_3-way'!U247/(3*'OddsRatio_working_3-way'!X247^(1/3))*COS(('OddsRatio_working_3-way'!Y247)/3)</f>
        <v>0.55498277048998301</v>
      </c>
      <c r="AG247" s="11">
        <f>-'OddsRatio_working_3-way'!U247/(3*'OddsRatio_working_3-way'!X247^(1/3))*COS(('OddsRatio_working_3-way'!Y247+2*PI())/3)</f>
        <v>-0.38433271978680716</v>
      </c>
      <c r="AH247" s="11">
        <f>-'OddsRatio_working_3-way'!U247/(3*'OddsRatio_working_3-way'!X247^(1/3))*COS(('OddsRatio_working_3-way'!Y247+4*PI())/3)</f>
        <v>-0.17065005070317615</v>
      </c>
      <c r="AI247" s="11">
        <f>'OddsRatio_working_3-way'!U247/(3*'OddsRatio_working_3-way'!X247^(1/3))*SIN(('OddsRatio_working_3-way'!Y247)/3)</f>
        <v>-0.12336974651659233</v>
      </c>
      <c r="AJ247" s="11">
        <f>'OddsRatio_working_3-way'!U247/(3*'OddsRatio_working_3-way'!X247^(1/3))*SIN(('OddsRatio_working_3-way'!Y247+2*PI())/3)</f>
        <v>-0.41894430464869781</v>
      </c>
      <c r="AK247" s="11">
        <f>'OddsRatio_working_3-way'!U247/(3*'OddsRatio_working_3-way'!X247^(1/3))*SIN(('OddsRatio_working_3-way'!Y247+4*PI())/3)</f>
        <v>0.54231405116528997</v>
      </c>
      <c r="AL247" s="11">
        <f>'OddsRatio_working_3-way'!Z247+'OddsRatio_working_3-way'!AF247</f>
        <v>1.109965540979966</v>
      </c>
      <c r="AM247" s="11">
        <f>'OddsRatio_working_3-way'!AA247+'OddsRatio_working_3-way'!AG247</f>
        <v>-0.76866543957361433</v>
      </c>
      <c r="AN247" s="11">
        <f>'OddsRatio_working_3-way'!AB247+'OddsRatio_working_3-way'!AH247</f>
        <v>-0.34130010140635231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1.109965540979966</v>
      </c>
      <c r="AS247" s="11">
        <f>IF(('OddsRatio_working_3-way'!X247=0),IF(Q247&gt;0,-Q247^(1/3),(-Q247)^(1/3)),'OddsRatio_working_3-way'!AM247-'OddsRatio_working_3-way'!R247/3)</f>
        <v>-0.76866543957361433</v>
      </c>
      <c r="AT247" s="11">
        <f>IF(('OddsRatio_working_3-way'!X247=0),IF(Q247&gt;0,-Q247^(1/3),(-Q247)^(1/3)),'OddsRatio_working_3-way'!AN247-'OddsRatio_working_3-way'!R247/3)</f>
        <v>-0.34130010140635231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6.9</v>
      </c>
      <c r="B248" s="4">
        <f>IF('True_Odds_Calculator_3-way'!B249="","",'True_Odds_Calculator_3-way'!B249)</f>
        <v>5.0999999999999996</v>
      </c>
      <c r="C248" s="4">
        <f>IF('True_Odds_Calculator_3-way'!C249="","",'True_Odds_Calculator_3-way'!C249)</f>
        <v>1.45</v>
      </c>
      <c r="D248" s="9">
        <f t="shared" si="52"/>
        <v>0.13737993700414969</v>
      </c>
      <c r="E248" s="9">
        <f t="shared" si="53"/>
        <v>0.18644782569215035</v>
      </c>
      <c r="F248" s="9">
        <f t="shared" si="54"/>
        <v>0.67617223730370013</v>
      </c>
      <c r="G248" s="9">
        <f t="shared" si="55"/>
        <v>1.064251400361782</v>
      </c>
      <c r="H248" s="9">
        <f t="shared" si="56"/>
        <v>7.2790832621345141</v>
      </c>
      <c r="I248" s="9">
        <f t="shared" si="57"/>
        <v>5.3634307414833051</v>
      </c>
      <c r="J248" s="9">
        <f t="shared" si="58"/>
        <v>1.4789131301628018</v>
      </c>
      <c r="K248" s="11">
        <f t="shared" si="59"/>
        <v>0.14492753623188406</v>
      </c>
      <c r="L248" s="11">
        <f t="shared" si="60"/>
        <v>0.19607843137254904</v>
      </c>
      <c r="M248" s="11">
        <f t="shared" si="61"/>
        <v>0.68965517241379315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-0.21333450921598029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0.20479956100381183</v>
      </c>
      <c r="Q248" s="11">
        <f>2*'OddsRatio_working_3-way'!K248*'OddsRatio_working_3-way'!L248*'OddsRatio_working_3-way'!M248</f>
        <v>3.9196088230394617E-2</v>
      </c>
      <c r="R248" s="11">
        <f t="shared" si="62"/>
        <v>0</v>
      </c>
      <c r="S248" s="11">
        <f t="shared" si="63"/>
        <v>-0.95999265077396523</v>
      </c>
      <c r="T248" s="11">
        <f t="shared" si="64"/>
        <v>-0.18373065086583071</v>
      </c>
      <c r="U248" s="11">
        <f>'OddsRatio_working_3-way'!S248-'OddsRatio_working_3-way'!R248^2/3</f>
        <v>-0.95999265077396523</v>
      </c>
      <c r="V248" s="11">
        <f>'OddsRatio_working_3-way'!S248*'OddsRatio_working_3-way'!R248/3-2*'OddsRatio_working_3-way'!R248^3/27-'OddsRatio_working_3-way'!T248</f>
        <v>0.18373065086583071</v>
      </c>
      <c r="W248" s="11">
        <f>'OddsRatio_working_3-way'!V248^2+4*'OddsRatio_working_3-way'!U248^3/27</f>
        <v>-9.7312037712479066E-2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0.18101725731270821</v>
      </c>
      <c r="Y248" s="11">
        <f>IF('OddsRatio_working_3-way'!W248&gt;=0,IF('OddsRatio_working_3-way'!V248+SQRT('OddsRatio_working_3-way'!W248)&gt;0,0,PI()),ACOS('OddsRatio_working_3-way'!V248/(2*'OddsRatio_working_3-way'!X248)))</f>
        <v>1.0385214076410492</v>
      </c>
      <c r="Z248" s="11">
        <f>'OddsRatio_working_3-way'!X248^(1/3)*COS('OddsRatio_working_3-way'!Y248/3)</f>
        <v>0.532125700180891</v>
      </c>
      <c r="AA248" s="11">
        <f>'OddsRatio_working_3-way'!X248^(1/3)*COS(('OddsRatio_working_3-way'!Y248+2*PI())/3)</f>
        <v>-0.43228511724722152</v>
      </c>
      <c r="AB248" s="11">
        <f>'OddsRatio_working_3-way'!X248^(1/3)*COS(('OddsRatio_working_3-way'!Y248+4*PI())/3)</f>
        <v>-9.984058293366968E-2</v>
      </c>
      <c r="AC248" s="11">
        <f>'OddsRatio_working_3-way'!X248^(1/3)*SIN('OddsRatio_working_3-way'!Y248/3)</f>
        <v>0.19193694137654896</v>
      </c>
      <c r="AD248" s="11">
        <f>'OddsRatio_working_3-way'!X248^(1/3)*SIN(('OddsRatio_working_3-way'!Y248+2*PI())/3)</f>
        <v>0.3648659036749588</v>
      </c>
      <c r="AE248" s="11">
        <f>'OddsRatio_working_3-way'!X248^(1/3)*SIN(('OddsRatio_working_3-way'!Y248+4*PI())/3)</f>
        <v>-0.55680284505150779</v>
      </c>
      <c r="AF248" s="11">
        <f>-'OddsRatio_working_3-way'!U248/(3*'OddsRatio_working_3-way'!X248^(1/3))*COS(('OddsRatio_working_3-way'!Y248)/3)</f>
        <v>0.53212570018089111</v>
      </c>
      <c r="AG248" s="11">
        <f>-'OddsRatio_working_3-way'!U248/(3*'OddsRatio_working_3-way'!X248^(1/3))*COS(('OddsRatio_working_3-way'!Y248+2*PI())/3)</f>
        <v>-0.43228511724722163</v>
      </c>
      <c r="AH248" s="11">
        <f>-'OddsRatio_working_3-way'!U248/(3*'OddsRatio_working_3-way'!X248^(1/3))*COS(('OddsRatio_working_3-way'!Y248+4*PI())/3)</f>
        <v>-9.9840582933669708E-2</v>
      </c>
      <c r="AI248" s="11">
        <f>'OddsRatio_working_3-way'!U248/(3*'OddsRatio_working_3-way'!X248^(1/3))*SIN(('OddsRatio_working_3-way'!Y248)/3)</f>
        <v>-0.19193694137654899</v>
      </c>
      <c r="AJ248" s="11">
        <f>'OddsRatio_working_3-way'!U248/(3*'OddsRatio_working_3-way'!X248^(1/3))*SIN(('OddsRatio_working_3-way'!Y248+2*PI())/3)</f>
        <v>-0.36486590367495886</v>
      </c>
      <c r="AK248" s="11">
        <f>'OddsRatio_working_3-way'!U248/(3*'OddsRatio_working_3-way'!X248^(1/3))*SIN(('OddsRatio_working_3-way'!Y248+4*PI())/3)</f>
        <v>0.5568028450515079</v>
      </c>
      <c r="AL248" s="11">
        <f>'OddsRatio_working_3-way'!Z248+'OddsRatio_working_3-way'!AF248</f>
        <v>1.064251400361782</v>
      </c>
      <c r="AM248" s="11">
        <f>'OddsRatio_working_3-way'!AA248+'OddsRatio_working_3-way'!AG248</f>
        <v>-0.86457023449444315</v>
      </c>
      <c r="AN248" s="11">
        <f>'OddsRatio_working_3-way'!AB248+'OddsRatio_working_3-way'!AH248</f>
        <v>-0.19968116586733939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1.064251400361782</v>
      </c>
      <c r="AS248" s="11">
        <f>IF(('OddsRatio_working_3-way'!X248=0),IF(Q248&gt;0,-Q248^(1/3),(-Q248)^(1/3)),'OddsRatio_working_3-way'!AM248-'OddsRatio_working_3-way'!R248/3)</f>
        <v>-0.86457023449444315</v>
      </c>
      <c r="AT248" s="11">
        <f>IF(('OddsRatio_working_3-way'!X248=0),IF(Q248&gt;0,-Q248^(1/3),(-Q248)^(1/3)),'OddsRatio_working_3-way'!AN248-'OddsRatio_working_3-way'!R248/3)</f>
        <v>-0.19968116586733939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2.2599999999999998</v>
      </c>
      <c r="B249" s="4">
        <f>IF('True_Odds_Calculator_3-way'!B250="","",'True_Odds_Calculator_3-way'!B250)</f>
        <v>3.45</v>
      </c>
      <c r="C249" s="4">
        <f>IF('True_Odds_Calculator_3-way'!C250="","",'True_Odds_Calculator_3-way'!C250)</f>
        <v>3.36</v>
      </c>
      <c r="D249" s="9">
        <f t="shared" si="52"/>
        <v>0.4312619519502186</v>
      </c>
      <c r="E249" s="9">
        <f t="shared" si="53"/>
        <v>0.28056099897438508</v>
      </c>
      <c r="F249" s="9">
        <f t="shared" si="54"/>
        <v>0.28817704907539649</v>
      </c>
      <c r="G249" s="9">
        <f t="shared" si="55"/>
        <v>1.0466478695208796</v>
      </c>
      <c r="H249" s="9">
        <f t="shared" si="56"/>
        <v>2.3187763155963084</v>
      </c>
      <c r="I249" s="9">
        <f t="shared" si="57"/>
        <v>3.5642872803261545</v>
      </c>
      <c r="J249" s="9">
        <f t="shared" si="58"/>
        <v>3.4700889720692762</v>
      </c>
      <c r="K249" s="11">
        <f t="shared" si="59"/>
        <v>0.44247787610619471</v>
      </c>
      <c r="L249" s="11">
        <f t="shared" si="60"/>
        <v>0.28985507246376813</v>
      </c>
      <c r="M249" s="11">
        <f t="shared" si="61"/>
        <v>0.29761904761904762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-0.27808772604848031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0.23169778364083871</v>
      </c>
      <c r="Q249" s="11">
        <f>2*'OddsRatio_working_3-way'!K249*'OddsRatio_working_3-way'!L249*'OddsRatio_working_3-way'!M249</f>
        <v>7.6341938596651962E-2</v>
      </c>
      <c r="R249" s="11">
        <f t="shared" si="62"/>
        <v>0</v>
      </c>
      <c r="S249" s="11">
        <f t="shared" si="63"/>
        <v>-0.8331823447700305</v>
      </c>
      <c r="T249" s="11">
        <f t="shared" si="64"/>
        <v>-0.27452466055025715</v>
      </c>
      <c r="U249" s="11">
        <f>'OddsRatio_working_3-way'!S249-'OddsRatio_working_3-way'!R249^2/3</f>
        <v>-0.8331823447700305</v>
      </c>
      <c r="V249" s="11">
        <f>'OddsRatio_working_3-way'!S249*'OddsRatio_working_3-way'!R249/3-2*'OddsRatio_working_3-way'!R249^3/27-'OddsRatio_working_3-way'!T249</f>
        <v>0.27452466055025715</v>
      </c>
      <c r="W249" s="11">
        <f>'OddsRatio_working_3-way'!V249^2+4*'OddsRatio_working_3-way'!U249^3/27</f>
        <v>-1.0323499814543308E-2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0.14636195634861646</v>
      </c>
      <c r="Y249" s="11">
        <f>IF('OddsRatio_working_3-way'!W249&gt;=0,IF('OddsRatio_working_3-way'!V249+SQRT('OddsRatio_working_3-way'!W249)&gt;0,0,PI()),ACOS('OddsRatio_working_3-way'!V249/(2*'OddsRatio_working_3-way'!X249)))</f>
        <v>0.35447764026185458</v>
      </c>
      <c r="Z249" s="11">
        <f>'OddsRatio_working_3-way'!X249^(1/3)*COS('OddsRatio_working_3-way'!Y249/3)</f>
        <v>0.52332393476043981</v>
      </c>
      <c r="AA249" s="11">
        <f>'OddsRatio_working_3-way'!X249^(1/3)*COS(('OddsRatio_working_3-way'!Y249+2*PI())/3)</f>
        <v>-0.31546373940164862</v>
      </c>
      <c r="AB249" s="11">
        <f>'OddsRatio_working_3-way'!X249^(1/3)*COS(('OddsRatio_working_3-way'!Y249+4*PI())/3)</f>
        <v>-0.20786019535879133</v>
      </c>
      <c r="AC249" s="11">
        <f>'OddsRatio_working_3-way'!X249^(1/3)*SIN('OddsRatio_working_3-way'!Y249/3)</f>
        <v>6.2124935118901464E-2</v>
      </c>
      <c r="AD249" s="11">
        <f>'OddsRatio_working_3-way'!X249^(1/3)*SIN(('OddsRatio_working_3-way'!Y249+2*PI())/3)</f>
        <v>0.42214935435152046</v>
      </c>
      <c r="AE249" s="11">
        <f>'OddsRatio_working_3-way'!X249^(1/3)*SIN(('OddsRatio_working_3-way'!Y249+4*PI())/3)</f>
        <v>-0.48427428947042184</v>
      </c>
      <c r="AF249" s="11">
        <f>-'OddsRatio_working_3-way'!U249/(3*'OddsRatio_working_3-way'!X249^(1/3))*COS(('OddsRatio_working_3-way'!Y249)/3)</f>
        <v>0.52332393476043981</v>
      </c>
      <c r="AG249" s="11">
        <f>-'OddsRatio_working_3-way'!U249/(3*'OddsRatio_working_3-way'!X249^(1/3))*COS(('OddsRatio_working_3-way'!Y249+2*PI())/3)</f>
        <v>-0.31546373940164862</v>
      </c>
      <c r="AH249" s="11">
        <f>-'OddsRatio_working_3-way'!U249/(3*'OddsRatio_working_3-way'!X249^(1/3))*COS(('OddsRatio_working_3-way'!Y249+4*PI())/3)</f>
        <v>-0.20786019535879133</v>
      </c>
      <c r="AI249" s="11">
        <f>'OddsRatio_working_3-way'!U249/(3*'OddsRatio_working_3-way'!X249^(1/3))*SIN(('OddsRatio_working_3-way'!Y249)/3)</f>
        <v>-6.2124935118901464E-2</v>
      </c>
      <c r="AJ249" s="11">
        <f>'OddsRatio_working_3-way'!U249/(3*'OddsRatio_working_3-way'!X249^(1/3))*SIN(('OddsRatio_working_3-way'!Y249+2*PI())/3)</f>
        <v>-0.42214935435152046</v>
      </c>
      <c r="AK249" s="11">
        <f>'OddsRatio_working_3-way'!U249/(3*'OddsRatio_working_3-way'!X249^(1/3))*SIN(('OddsRatio_working_3-way'!Y249+4*PI())/3)</f>
        <v>0.48427428947042184</v>
      </c>
      <c r="AL249" s="11">
        <f>'OddsRatio_working_3-way'!Z249+'OddsRatio_working_3-way'!AF249</f>
        <v>1.0466478695208796</v>
      </c>
      <c r="AM249" s="11">
        <f>'OddsRatio_working_3-way'!AA249+'OddsRatio_working_3-way'!AG249</f>
        <v>-0.63092747880329725</v>
      </c>
      <c r="AN249" s="11">
        <f>'OddsRatio_working_3-way'!AB249+'OddsRatio_working_3-way'!AH249</f>
        <v>-0.41572039071758266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1.0466478695208796</v>
      </c>
      <c r="AS249" s="11">
        <f>IF(('OddsRatio_working_3-way'!X249=0),IF(Q249&gt;0,-Q249^(1/3),(-Q249)^(1/3)),'OddsRatio_working_3-way'!AM249-'OddsRatio_working_3-way'!R249/3)</f>
        <v>-0.63092747880329725</v>
      </c>
      <c r="AT249" s="11">
        <f>IF(('OddsRatio_working_3-way'!X249=0),IF(Q249&gt;0,-Q249^(1/3),(-Q249)^(1/3)),'OddsRatio_working_3-way'!AN249-'OddsRatio_working_3-way'!R249/3)</f>
        <v>-0.41572039071758266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1.71</v>
      </c>
      <c r="B250" s="4">
        <f>IF('True_Odds_Calculator_3-way'!B251="","",'True_Odds_Calculator_3-way'!B251)</f>
        <v>3.98</v>
      </c>
      <c r="C250" s="4">
        <f>IF('True_Odds_Calculator_3-way'!C251="","",'True_Odds_Calculator_3-way'!C251)</f>
        <v>4.8</v>
      </c>
      <c r="D250" s="9">
        <f t="shared" si="52"/>
        <v>0.56642534896519547</v>
      </c>
      <c r="E250" s="9">
        <f t="shared" si="53"/>
        <v>0.2373737255647542</v>
      </c>
      <c r="F250" s="9">
        <f t="shared" si="54"/>
        <v>0.19620092547005055</v>
      </c>
      <c r="G250" s="9">
        <f t="shared" si="55"/>
        <v>1.0781094520219905</v>
      </c>
      <c r="H250" s="9">
        <f t="shared" si="56"/>
        <v>1.7654577109356133</v>
      </c>
      <c r="I250" s="9">
        <f t="shared" si="57"/>
        <v>4.2127661670255314</v>
      </c>
      <c r="J250" s="9">
        <f t="shared" si="58"/>
        <v>5.0968159176835623</v>
      </c>
      <c r="K250" s="11">
        <f t="shared" si="59"/>
        <v>0.58479532163742687</v>
      </c>
      <c r="L250" s="11">
        <f t="shared" si="60"/>
        <v>0.25125628140703515</v>
      </c>
      <c r="M250" s="11">
        <f t="shared" si="61"/>
        <v>0.20833333333333334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-0.2461148334263914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0.22927747901299866</v>
      </c>
      <c r="Q250" s="11">
        <f>2*'OddsRatio_working_3-way'!K250*'OddsRatio_working_3-way'!L250*'OddsRatio_working_3-way'!M250</f>
        <v>6.1222290791187906E-2</v>
      </c>
      <c r="R250" s="11">
        <f t="shared" si="62"/>
        <v>0</v>
      </c>
      <c r="S250" s="11">
        <f t="shared" si="63"/>
        <v>-0.93158740503778492</v>
      </c>
      <c r="T250" s="11">
        <f t="shared" si="64"/>
        <v>-0.24875498131850071</v>
      </c>
      <c r="U250" s="11">
        <f>'OddsRatio_working_3-way'!S250-'OddsRatio_working_3-way'!R250^2/3</f>
        <v>-0.93158740503778492</v>
      </c>
      <c r="V250" s="11">
        <f>'OddsRatio_working_3-way'!S250*'OddsRatio_working_3-way'!R250/3-2*'OddsRatio_working_3-way'!R250^3/27-'OddsRatio_working_3-way'!T250</f>
        <v>0.24875498131850071</v>
      </c>
      <c r="W250" s="11">
        <f>'OddsRatio_working_3-way'!V250^2+4*'OddsRatio_working_3-way'!U250^3/27</f>
        <v>-5.7896199898318915E-2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0.17304279862875438</v>
      </c>
      <c r="Y250" s="11">
        <f>IF('OddsRatio_working_3-way'!W250&gt;=0,IF('OddsRatio_working_3-way'!V250+SQRT('OddsRatio_working_3-way'!W250)&gt;0,0,PI()),ACOS('OddsRatio_working_3-way'!V250/(2*'OddsRatio_working_3-way'!X250)))</f>
        <v>0.76876878668878967</v>
      </c>
      <c r="Z250" s="11">
        <f>'OddsRatio_working_3-way'!X250^(1/3)*COS('OddsRatio_working_3-way'!Y250/3)</f>
        <v>0.53905472601099524</v>
      </c>
      <c r="AA250" s="11">
        <f>'OddsRatio_working_3-way'!X250^(1/3)*COS(('OddsRatio_working_3-way'!Y250+2*PI())/3)</f>
        <v>-0.39184601666614904</v>
      </c>
      <c r="AB250" s="11">
        <f>'OddsRatio_working_3-way'!X250^(1/3)*COS(('OddsRatio_working_3-way'!Y250+4*PI())/3)</f>
        <v>-0.14720870934484634</v>
      </c>
      <c r="AC250" s="11">
        <f>'OddsRatio_working_3-way'!X250^(1/3)*SIN('OddsRatio_working_3-way'!Y250/3)</f>
        <v>0.14124141523577943</v>
      </c>
      <c r="AD250" s="11">
        <f>'OddsRatio_working_3-way'!X250^(1/3)*SIN(('OddsRatio_working_3-way'!Y250+2*PI())/3)</f>
        <v>0.39621437913769242</v>
      </c>
      <c r="AE250" s="11">
        <f>'OddsRatio_working_3-way'!X250^(1/3)*SIN(('OddsRatio_working_3-way'!Y250+4*PI())/3)</f>
        <v>-0.5374557943734718</v>
      </c>
      <c r="AF250" s="11">
        <f>-'OddsRatio_working_3-way'!U250/(3*'OddsRatio_working_3-way'!X250^(1/3))*COS(('OddsRatio_working_3-way'!Y250)/3)</f>
        <v>0.53905472601099513</v>
      </c>
      <c r="AG250" s="11">
        <f>-'OddsRatio_working_3-way'!U250/(3*'OddsRatio_working_3-way'!X250^(1/3))*COS(('OddsRatio_working_3-way'!Y250+2*PI())/3)</f>
        <v>-0.39184601666614899</v>
      </c>
      <c r="AH250" s="11">
        <f>-'OddsRatio_working_3-way'!U250/(3*'OddsRatio_working_3-way'!X250^(1/3))*COS(('OddsRatio_working_3-way'!Y250+4*PI())/3)</f>
        <v>-0.14720870934484631</v>
      </c>
      <c r="AI250" s="11">
        <f>'OddsRatio_working_3-way'!U250/(3*'OddsRatio_working_3-way'!X250^(1/3))*SIN(('OddsRatio_working_3-way'!Y250)/3)</f>
        <v>-0.14124141523577941</v>
      </c>
      <c r="AJ250" s="11">
        <f>'OddsRatio_working_3-way'!U250/(3*'OddsRatio_working_3-way'!X250^(1/3))*SIN(('OddsRatio_working_3-way'!Y250+2*PI())/3)</f>
        <v>-0.39621437913769231</v>
      </c>
      <c r="AK250" s="11">
        <f>'OddsRatio_working_3-way'!U250/(3*'OddsRatio_working_3-way'!X250^(1/3))*SIN(('OddsRatio_working_3-way'!Y250+4*PI())/3)</f>
        <v>0.53745579437347168</v>
      </c>
      <c r="AL250" s="11">
        <f>'OddsRatio_working_3-way'!Z250+'OddsRatio_working_3-way'!AF250</f>
        <v>1.0781094520219905</v>
      </c>
      <c r="AM250" s="11">
        <f>'OddsRatio_working_3-way'!AA250+'OddsRatio_working_3-way'!AG250</f>
        <v>-0.78369203333229809</v>
      </c>
      <c r="AN250" s="11">
        <f>'OddsRatio_working_3-way'!AB250+'OddsRatio_working_3-way'!AH250</f>
        <v>-0.29441741868969262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1.0781094520219905</v>
      </c>
      <c r="AS250" s="11">
        <f>IF(('OddsRatio_working_3-way'!X250=0),IF(Q250&gt;0,-Q250^(1/3),(-Q250)^(1/3)),'OddsRatio_working_3-way'!AM250-'OddsRatio_working_3-way'!R250/3)</f>
        <v>-0.78369203333229809</v>
      </c>
      <c r="AT250" s="11">
        <f>IF(('OddsRatio_working_3-way'!X250=0),IF(Q250&gt;0,-Q250^(1/3),(-Q250)^(1/3)),'OddsRatio_working_3-way'!AN250-'OddsRatio_working_3-way'!R250/3)</f>
        <v>-0.29441741868969262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2.7</v>
      </c>
      <c r="B251" s="4">
        <f>IF('True_Odds_Calculator_3-way'!B252="","",'True_Odds_Calculator_3-way'!B252)</f>
        <v>3.72</v>
      </c>
      <c r="C251" s="4">
        <f>IF('True_Odds_Calculator_3-way'!C252="","",'True_Odds_Calculator_3-way'!C252)</f>
        <v>2.4700000000000002</v>
      </c>
      <c r="D251" s="9">
        <f t="shared" si="52"/>
        <v>0.35503871730053893</v>
      </c>
      <c r="E251" s="9">
        <f t="shared" si="53"/>
        <v>0.25598029114640047</v>
      </c>
      <c r="F251" s="9">
        <f t="shared" si="54"/>
        <v>0.38898099155306071</v>
      </c>
      <c r="G251" s="9">
        <f t="shared" si="55"/>
        <v>1.0685848369096633</v>
      </c>
      <c r="H251" s="9">
        <f t="shared" si="56"/>
        <v>2.8165942227464273</v>
      </c>
      <c r="I251" s="9">
        <f t="shared" si="57"/>
        <v>3.9065507563942847</v>
      </c>
      <c r="J251" s="9">
        <f t="shared" si="58"/>
        <v>2.5708197102572052</v>
      </c>
      <c r="K251" s="11">
        <f t="shared" si="59"/>
        <v>0.37037037037037035</v>
      </c>
      <c r="L251" s="11">
        <f t="shared" si="60"/>
        <v>0.26881720430107525</v>
      </c>
      <c r="M251" s="11">
        <f t="shared" si="61"/>
        <v>0.40485829959514169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-0.27398797517643037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0.23741690408357072</v>
      </c>
      <c r="Q251" s="11">
        <f>2*'OddsRatio_working_3-way'!K251*'OddsRatio_working_3-way'!L251*'OddsRatio_working_3-way'!M251</f>
        <v>8.0616945359446759E-2</v>
      </c>
      <c r="R251" s="11">
        <f t="shared" si="62"/>
        <v>0</v>
      </c>
      <c r="S251" s="11">
        <f t="shared" si="63"/>
        <v>-0.86652307982016263</v>
      </c>
      <c r="T251" s="11">
        <f t="shared" si="64"/>
        <v>-0.29423534119530143</v>
      </c>
      <c r="U251" s="11">
        <f>'OddsRatio_working_3-way'!S251-'OddsRatio_working_3-way'!R251^2/3</f>
        <v>-0.86652307982016263</v>
      </c>
      <c r="V251" s="11">
        <f>'OddsRatio_working_3-way'!S251*'OddsRatio_working_3-way'!R251/3-2*'OddsRatio_working_3-way'!R251^3/27-'OddsRatio_working_3-way'!T251</f>
        <v>0.29423534119530143</v>
      </c>
      <c r="W251" s="11">
        <f>'OddsRatio_working_3-way'!V251^2+4*'OddsRatio_working_3-way'!U251^3/27</f>
        <v>-9.8165962194210477E-3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0.15523452598225088</v>
      </c>
      <c r="Y251" s="11">
        <f>IF('OddsRatio_working_3-way'!W251&gt;=0,IF('OddsRatio_working_3-way'!V251+SQRT('OddsRatio_working_3-way'!W251)&gt;0,0,PI()),ACOS('OddsRatio_working_3-way'!V251/(2*'OddsRatio_working_3-way'!X251)))</f>
        <v>0.32480709183770506</v>
      </c>
      <c r="Z251" s="11">
        <f>'OddsRatio_working_3-way'!X251^(1/3)*COS('OddsRatio_working_3-way'!Y251/3)</f>
        <v>0.53429241845483166</v>
      </c>
      <c r="AA251" s="11">
        <f>'OddsRatio_working_3-way'!X251^(1/3)*COS(('OddsRatio_working_3-way'!Y251+2*PI())/3)</f>
        <v>-0.31744013173606495</v>
      </c>
      <c r="AB251" s="11">
        <f>'OddsRatio_working_3-way'!X251^(1/3)*COS(('OddsRatio_working_3-way'!Y251+4*PI())/3)</f>
        <v>-0.21685228671876686</v>
      </c>
      <c r="AC251" s="11">
        <f>'OddsRatio_working_3-way'!X251^(1/3)*SIN('OddsRatio_working_3-way'!Y251/3)</f>
        <v>5.8074419397941557E-2</v>
      </c>
      <c r="AD251" s="11">
        <f>'OddsRatio_working_3-way'!X251^(1/3)*SIN(('OddsRatio_working_3-way'!Y251+2*PI())/3)</f>
        <v>0.4336735977323391</v>
      </c>
      <c r="AE251" s="11">
        <f>'OddsRatio_working_3-way'!X251^(1/3)*SIN(('OddsRatio_working_3-way'!Y251+4*PI())/3)</f>
        <v>-0.49174801713028055</v>
      </c>
      <c r="AF251" s="11">
        <f>-'OddsRatio_working_3-way'!U251/(3*'OddsRatio_working_3-way'!X251^(1/3))*COS(('OddsRatio_working_3-way'!Y251)/3)</f>
        <v>0.53429241845483155</v>
      </c>
      <c r="AG251" s="11">
        <f>-'OddsRatio_working_3-way'!U251/(3*'OddsRatio_working_3-way'!X251^(1/3))*COS(('OddsRatio_working_3-way'!Y251+2*PI())/3)</f>
        <v>-0.31744013173606489</v>
      </c>
      <c r="AH251" s="11">
        <f>-'OddsRatio_working_3-way'!U251/(3*'OddsRatio_working_3-way'!X251^(1/3))*COS(('OddsRatio_working_3-way'!Y251+4*PI())/3)</f>
        <v>-0.2168522867187668</v>
      </c>
      <c r="AI251" s="11">
        <f>'OddsRatio_working_3-way'!U251/(3*'OddsRatio_working_3-way'!X251^(1/3))*SIN(('OddsRatio_working_3-way'!Y251)/3)</f>
        <v>-5.8074419397941543E-2</v>
      </c>
      <c r="AJ251" s="11">
        <f>'OddsRatio_working_3-way'!U251/(3*'OddsRatio_working_3-way'!X251^(1/3))*SIN(('OddsRatio_working_3-way'!Y251+2*PI())/3)</f>
        <v>-0.43367359773233904</v>
      </c>
      <c r="AK251" s="11">
        <f>'OddsRatio_working_3-way'!U251/(3*'OddsRatio_working_3-way'!X251^(1/3))*SIN(('OddsRatio_working_3-way'!Y251+4*PI())/3)</f>
        <v>0.49174801713028049</v>
      </c>
      <c r="AL251" s="11">
        <f>'OddsRatio_working_3-way'!Z251+'OddsRatio_working_3-way'!AF251</f>
        <v>1.0685848369096633</v>
      </c>
      <c r="AM251" s="11">
        <f>'OddsRatio_working_3-way'!AA251+'OddsRatio_working_3-way'!AG251</f>
        <v>-0.63488026347212978</v>
      </c>
      <c r="AN251" s="11">
        <f>'OddsRatio_working_3-way'!AB251+'OddsRatio_working_3-way'!AH251</f>
        <v>-0.43370457343753366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1.0685848369096633</v>
      </c>
      <c r="AS251" s="11">
        <f>IF(('OddsRatio_working_3-way'!X251=0),IF(Q251&gt;0,-Q251^(1/3),(-Q251)^(1/3)),'OddsRatio_working_3-way'!AM251-'OddsRatio_working_3-way'!R251/3)</f>
        <v>-0.63488026347212978</v>
      </c>
      <c r="AT251" s="11">
        <f>IF(('OddsRatio_working_3-way'!X251=0),IF(Q251&gt;0,-Q251^(1/3),(-Q251)^(1/3)),'OddsRatio_working_3-way'!AN251-'OddsRatio_working_3-way'!R251/3)</f>
        <v>-0.43370457343753366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1.58</v>
      </c>
      <c r="B252" s="4">
        <f>IF('True_Odds_Calculator_3-way'!B253="","",'True_Odds_Calculator_3-way'!B253)</f>
        <v>4.3099999999999996</v>
      </c>
      <c r="C252" s="4">
        <f>IF('True_Odds_Calculator_3-way'!C253="","",'True_Odds_Calculator_3-way'!C253)</f>
        <v>5.56</v>
      </c>
      <c r="D252" s="9">
        <f t="shared" si="52"/>
        <v>0.61389198888060048</v>
      </c>
      <c r="E252" s="9">
        <f t="shared" si="53"/>
        <v>0.21789537310073581</v>
      </c>
      <c r="F252" s="9">
        <f t="shared" si="54"/>
        <v>0.1682126380186634</v>
      </c>
      <c r="G252" s="9">
        <f t="shared" si="55"/>
        <v>1.0843983624238442</v>
      </c>
      <c r="H252" s="9">
        <f t="shared" si="56"/>
        <v>1.6289510502058302</v>
      </c>
      <c r="I252" s="9">
        <f t="shared" si="57"/>
        <v>4.5893585796229237</v>
      </c>
      <c r="J252" s="9">
        <f t="shared" si="58"/>
        <v>5.9448565326527296</v>
      </c>
      <c r="K252" s="11">
        <f t="shared" si="59"/>
        <v>0.63291139240506322</v>
      </c>
      <c r="L252" s="11">
        <f t="shared" si="60"/>
        <v>0.23201856148491881</v>
      </c>
      <c r="M252" s="11">
        <f t="shared" si="61"/>
        <v>0.17985611510791369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-0.23121269790828314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0.22317603639781941</v>
      </c>
      <c r="Q252" s="11">
        <f>2*'OddsRatio_working_3-way'!K252*'OddsRatio_working_3-way'!L252*'OddsRatio_working_3-way'!M252</f>
        <v>5.2822730508359624E-2</v>
      </c>
      <c r="R252" s="11">
        <f t="shared" si="62"/>
        <v>0</v>
      </c>
      <c r="S252" s="11">
        <f t="shared" si="63"/>
        <v>-0.96524126233909657</v>
      </c>
      <c r="T252" s="11">
        <f t="shared" si="64"/>
        <v>-0.22845947037611752</v>
      </c>
      <c r="U252" s="11">
        <f>'OddsRatio_working_3-way'!S252-'OddsRatio_working_3-way'!R252^2/3</f>
        <v>-0.96524126233909657</v>
      </c>
      <c r="V252" s="11">
        <f>'OddsRatio_working_3-way'!S252*'OddsRatio_working_3-way'!R252/3-2*'OddsRatio_working_3-way'!R252^3/27-'OddsRatio_working_3-way'!T252</f>
        <v>0.22845947037611752</v>
      </c>
      <c r="W252" s="11">
        <f>'OddsRatio_working_3-way'!V252^2+4*'OddsRatio_working_3-way'!U252^3/27</f>
        <v>-8.1036833668053268E-2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0.18250381042089875</v>
      </c>
      <c r="Y252" s="11">
        <f>IF('OddsRatio_working_3-way'!W252&gt;=0,IF('OddsRatio_working_3-way'!V252+SQRT('OddsRatio_working_3-way'!W252)&gt;0,0,PI()),ACOS('OddsRatio_working_3-way'!V252/(2*'OddsRatio_working_3-way'!X252)))</f>
        <v>0.89450712115422204</v>
      </c>
      <c r="Z252" s="11">
        <f>'OddsRatio_working_3-way'!X252^(1/3)*COS('OddsRatio_working_3-way'!Y252/3)</f>
        <v>0.54219918121192212</v>
      </c>
      <c r="AA252" s="11">
        <f>'OddsRatio_working_3-way'!X252^(1/3)*COS(('OddsRatio_working_3-way'!Y252+2*PI())/3)</f>
        <v>-0.41540950538874727</v>
      </c>
      <c r="AB252" s="11">
        <f>'OddsRatio_working_3-way'!X252^(1/3)*COS(('OddsRatio_working_3-way'!Y252+4*PI())/3)</f>
        <v>-0.12678967582317507</v>
      </c>
      <c r="AC252" s="11">
        <f>'OddsRatio_working_3-way'!X252^(1/3)*SIN('OddsRatio_working_3-way'!Y252/3)</f>
        <v>0.16663473629314726</v>
      </c>
      <c r="AD252" s="11">
        <f>'OddsRatio_working_3-way'!X252^(1/3)*SIN(('OddsRatio_working_3-way'!Y252+2*PI())/3)</f>
        <v>0.38624089669407341</v>
      </c>
      <c r="AE252" s="11">
        <f>'OddsRatio_working_3-way'!X252^(1/3)*SIN(('OddsRatio_working_3-way'!Y252+4*PI())/3)</f>
        <v>-0.55287563298722042</v>
      </c>
      <c r="AF252" s="11">
        <f>-'OddsRatio_working_3-way'!U252/(3*'OddsRatio_working_3-way'!X252^(1/3))*COS(('OddsRatio_working_3-way'!Y252)/3)</f>
        <v>0.54219918121192212</v>
      </c>
      <c r="AG252" s="11">
        <f>-'OddsRatio_working_3-way'!U252/(3*'OddsRatio_working_3-way'!X252^(1/3))*COS(('OddsRatio_working_3-way'!Y252+2*PI())/3)</f>
        <v>-0.41540950538874727</v>
      </c>
      <c r="AH252" s="11">
        <f>-'OddsRatio_working_3-way'!U252/(3*'OddsRatio_working_3-way'!X252^(1/3))*COS(('OddsRatio_working_3-way'!Y252+4*PI())/3)</f>
        <v>-0.12678967582317507</v>
      </c>
      <c r="AI252" s="11">
        <f>'OddsRatio_working_3-way'!U252/(3*'OddsRatio_working_3-way'!X252^(1/3))*SIN(('OddsRatio_working_3-way'!Y252)/3)</f>
        <v>-0.16663473629314726</v>
      </c>
      <c r="AJ252" s="11">
        <f>'OddsRatio_working_3-way'!U252/(3*'OddsRatio_working_3-way'!X252^(1/3))*SIN(('OddsRatio_working_3-way'!Y252+2*PI())/3)</f>
        <v>-0.38624089669407341</v>
      </c>
      <c r="AK252" s="11">
        <f>'OddsRatio_working_3-way'!U252/(3*'OddsRatio_working_3-way'!X252^(1/3))*SIN(('OddsRatio_working_3-way'!Y252+4*PI())/3)</f>
        <v>0.55287563298722042</v>
      </c>
      <c r="AL252" s="11">
        <f>'OddsRatio_working_3-way'!Z252+'OddsRatio_working_3-way'!AF252</f>
        <v>1.0843983624238442</v>
      </c>
      <c r="AM252" s="11">
        <f>'OddsRatio_working_3-way'!AA252+'OddsRatio_working_3-way'!AG252</f>
        <v>-0.83081901077749454</v>
      </c>
      <c r="AN252" s="11">
        <f>'OddsRatio_working_3-way'!AB252+'OddsRatio_working_3-way'!AH252</f>
        <v>-0.25357935164635015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1.0843983624238442</v>
      </c>
      <c r="AS252" s="11">
        <f>IF(('OddsRatio_working_3-way'!X252=0),IF(Q252&gt;0,-Q252^(1/3),(-Q252)^(1/3)),'OddsRatio_working_3-way'!AM252-'OddsRatio_working_3-way'!R252/3)</f>
        <v>-0.83081901077749454</v>
      </c>
      <c r="AT252" s="11">
        <f>IF(('OddsRatio_working_3-way'!X252=0),IF(Q252&gt;0,-Q252^(1/3),(-Q252)^(1/3)),'OddsRatio_working_3-way'!AN252-'OddsRatio_working_3-way'!R252/3)</f>
        <v>-0.25357935164635015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3.69</v>
      </c>
      <c r="C253" s="4">
        <f>IF('True_Odds_Calculator_3-way'!C254="","",'True_Odds_Calculator_3-way'!C254)</f>
        <v>2.13</v>
      </c>
      <c r="D253" s="9">
        <f t="shared" si="52"/>
        <v>0.28971886497799881</v>
      </c>
      <c r="E253" s="9">
        <f t="shared" si="53"/>
        <v>0.25774173143305457</v>
      </c>
      <c r="F253" s="9">
        <f t="shared" si="54"/>
        <v>0.4525394035889464</v>
      </c>
      <c r="G253" s="9">
        <f t="shared" si="55"/>
        <v>1.0705772802574596</v>
      </c>
      <c r="H253" s="9">
        <f t="shared" si="56"/>
        <v>3.4516219717895824</v>
      </c>
      <c r="I253" s="9">
        <f t="shared" si="57"/>
        <v>3.8798528838925659</v>
      </c>
      <c r="J253" s="9">
        <f t="shared" si="58"/>
        <v>2.2097523266909298</v>
      </c>
      <c r="K253" s="11">
        <f t="shared" si="59"/>
        <v>0.303951367781155</v>
      </c>
      <c r="L253" s="11">
        <f t="shared" si="60"/>
        <v>0.2710027100271003</v>
      </c>
      <c r="M253" s="11">
        <f t="shared" si="61"/>
        <v>0.46948356807511737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-0.26919335691637358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0.2362867357714489</v>
      </c>
      <c r="Q253" s="11">
        <f>2*'OddsRatio_working_3-way'!K253*'OddsRatio_working_3-way'!L253*'OddsRatio_working_3-way'!M253</f>
        <v>7.7344267028297525E-2</v>
      </c>
      <c r="R253" s="11">
        <f t="shared" si="62"/>
        <v>0</v>
      </c>
      <c r="S253" s="11">
        <f t="shared" si="63"/>
        <v>-0.87775842048306074</v>
      </c>
      <c r="T253" s="11">
        <f t="shared" si="64"/>
        <v>-0.28731863190934892</v>
      </c>
      <c r="U253" s="11">
        <f>'OddsRatio_working_3-way'!S253-'OddsRatio_working_3-way'!R253^2/3</f>
        <v>-0.87775842048306074</v>
      </c>
      <c r="V253" s="11">
        <f>'OddsRatio_working_3-way'!S253*'OddsRatio_working_3-way'!R253/3-2*'OddsRatio_working_3-way'!R253^3/27-'OddsRatio_working_3-way'!T253</f>
        <v>0.28731863190934892</v>
      </c>
      <c r="W253" s="11">
        <f>'OddsRatio_working_3-way'!V253^2+4*'OddsRatio_working_3-way'!U253^3/27</f>
        <v>-1.7637280254759177E-2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0.15826344847833557</v>
      </c>
      <c r="Y253" s="11">
        <f>IF('OddsRatio_working_3-way'!W253&gt;=0,IF('OddsRatio_working_3-way'!V253+SQRT('OddsRatio_working_3-way'!W253)&gt;0,0,PI()),ACOS('OddsRatio_working_3-way'!V253/(2*'OddsRatio_working_3-way'!X253)))</f>
        <v>0.43297236415963303</v>
      </c>
      <c r="Z253" s="11">
        <f>'OddsRatio_working_3-way'!X253^(1/3)*COS('OddsRatio_working_3-way'!Y253/3)</f>
        <v>0.5352886401287299</v>
      </c>
      <c r="AA253" s="11">
        <f>'OddsRatio_working_3-way'!X253^(1/3)*COS(('OddsRatio_working_3-way'!Y253+2*PI())/3)</f>
        <v>-0.33501760061842856</v>
      </c>
      <c r="AB253" s="11">
        <f>'OddsRatio_working_3-way'!X253^(1/3)*COS(('OddsRatio_working_3-way'!Y253+4*PI())/3)</f>
        <v>-0.20027103951030151</v>
      </c>
      <c r="AC253" s="11">
        <f>'OddsRatio_working_3-way'!X253^(1/3)*SIN('OddsRatio_working_3-way'!Y253/3)</f>
        <v>7.7795963328153611E-2</v>
      </c>
      <c r="AD253" s="11">
        <f>'OddsRatio_working_3-way'!X253^(1/3)*SIN(('OddsRatio_working_3-way'!Y253+2*PI())/3)</f>
        <v>0.42467557904462966</v>
      </c>
      <c r="AE253" s="11">
        <f>'OddsRatio_working_3-way'!X253^(1/3)*SIN(('OddsRatio_working_3-way'!Y253+4*PI())/3)</f>
        <v>-0.50247154237278313</v>
      </c>
      <c r="AF253" s="11">
        <f>-'OddsRatio_working_3-way'!U253/(3*'OddsRatio_working_3-way'!X253^(1/3))*COS(('OddsRatio_working_3-way'!Y253)/3)</f>
        <v>0.53528864012872968</v>
      </c>
      <c r="AG253" s="11">
        <f>-'OddsRatio_working_3-way'!U253/(3*'OddsRatio_working_3-way'!X253^(1/3))*COS(('OddsRatio_working_3-way'!Y253+2*PI())/3)</f>
        <v>-0.33501760061842839</v>
      </c>
      <c r="AH253" s="11">
        <f>-'OddsRatio_working_3-way'!U253/(3*'OddsRatio_working_3-way'!X253^(1/3))*COS(('OddsRatio_working_3-way'!Y253+4*PI())/3)</f>
        <v>-0.20027103951030142</v>
      </c>
      <c r="AI253" s="11">
        <f>'OddsRatio_working_3-way'!U253/(3*'OddsRatio_working_3-way'!X253^(1/3))*SIN(('OddsRatio_working_3-way'!Y253)/3)</f>
        <v>-7.7795963328153583E-2</v>
      </c>
      <c r="AJ253" s="11">
        <f>'OddsRatio_working_3-way'!U253/(3*'OddsRatio_working_3-way'!X253^(1/3))*SIN(('OddsRatio_working_3-way'!Y253+2*PI())/3)</f>
        <v>-0.42467557904462944</v>
      </c>
      <c r="AK253" s="11">
        <f>'OddsRatio_working_3-way'!U253/(3*'OddsRatio_working_3-way'!X253^(1/3))*SIN(('OddsRatio_working_3-way'!Y253+4*PI())/3)</f>
        <v>0.50247154237278291</v>
      </c>
      <c r="AL253" s="11">
        <f>'OddsRatio_working_3-way'!Z253+'OddsRatio_working_3-way'!AF253</f>
        <v>1.0705772802574596</v>
      </c>
      <c r="AM253" s="11">
        <f>'OddsRatio_working_3-way'!AA253+'OddsRatio_working_3-way'!AG253</f>
        <v>-0.67003520123685689</v>
      </c>
      <c r="AN253" s="11">
        <f>'OddsRatio_working_3-way'!AB253+'OddsRatio_working_3-way'!AH253</f>
        <v>-0.4005420790206029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1.0705772802574596</v>
      </c>
      <c r="AS253" s="11">
        <f>IF(('OddsRatio_working_3-way'!X253=0),IF(Q253&gt;0,-Q253^(1/3),(-Q253)^(1/3)),'OddsRatio_working_3-way'!AM253-'OddsRatio_working_3-way'!R253/3)</f>
        <v>-0.67003520123685689</v>
      </c>
      <c r="AT253" s="11">
        <f>IF(('OddsRatio_working_3-way'!X253=0),IF(Q253&gt;0,-Q253^(1/3),(-Q253)^(1/3)),'OddsRatio_working_3-way'!AN253-'OddsRatio_working_3-way'!R253/3)</f>
        <v>-0.4005420790206029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3.7</v>
      </c>
      <c r="B254" s="4">
        <f>IF('True_Odds_Calculator_3-way'!B255="","",'True_Odds_Calculator_3-way'!B255)</f>
        <v>3.8</v>
      </c>
      <c r="C254" s="4">
        <f>IF('True_Odds_Calculator_3-way'!C255="","",'True_Odds_Calculator_3-way'!C255)</f>
        <v>1.96</v>
      </c>
      <c r="D254" s="9">
        <f t="shared" si="52"/>
        <v>0.25692980533916276</v>
      </c>
      <c r="E254" s="9">
        <f t="shared" si="53"/>
        <v>0.25004819926139404</v>
      </c>
      <c r="F254" s="9">
        <f t="shared" si="54"/>
        <v>0.49302199539944325</v>
      </c>
      <c r="G254" s="9">
        <f t="shared" si="55"/>
        <v>1.0711532001685138</v>
      </c>
      <c r="H254" s="9">
        <f t="shared" si="56"/>
        <v>3.8921136404549874</v>
      </c>
      <c r="I254" s="9">
        <f t="shared" si="57"/>
        <v>3.9992289604718385</v>
      </c>
      <c r="J254" s="9">
        <f t="shared" si="58"/>
        <v>2.0283070721617733</v>
      </c>
      <c r="K254" s="11">
        <f t="shared" si="59"/>
        <v>0.27027027027027023</v>
      </c>
      <c r="L254" s="11">
        <f t="shared" si="60"/>
        <v>0.26315789473684209</v>
      </c>
      <c r="M254" s="11">
        <f t="shared" si="61"/>
        <v>0.51020408163265307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-0.26336110546636871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0.2344180915609487</v>
      </c>
      <c r="Q254" s="11">
        <f>2*'OddsRatio_working_3-way'!K254*'OddsRatio_working_3-way'!L254*'OddsRatio_working_3-way'!M254</f>
        <v>7.2575260545185344E-2</v>
      </c>
      <c r="R254" s="11">
        <f t="shared" si="62"/>
        <v>0</v>
      </c>
      <c r="S254" s="11">
        <f t="shared" si="63"/>
        <v>-0.89010141093474393</v>
      </c>
      <c r="T254" s="11">
        <f t="shared" si="64"/>
        <v>-0.27557319223985877</v>
      </c>
      <c r="U254" s="11">
        <f>'OddsRatio_working_3-way'!S254-'OddsRatio_working_3-way'!R254^2/3</f>
        <v>-0.89010141093474393</v>
      </c>
      <c r="V254" s="11">
        <f>'OddsRatio_working_3-way'!S254*'OddsRatio_working_3-way'!R254/3-2*'OddsRatio_working_3-way'!R254^3/27-'OddsRatio_working_3-way'!T254</f>
        <v>0.27557319223985877</v>
      </c>
      <c r="W254" s="11">
        <f>'OddsRatio_working_3-way'!V254^2+4*'OddsRatio_working_3-way'!U254^3/27</f>
        <v>-2.8534972794886329E-2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0.16161339446047818</v>
      </c>
      <c r="Y254" s="11">
        <f>IF('OddsRatio_working_3-way'!W254&gt;=0,IF('OddsRatio_working_3-way'!V254+SQRT('OddsRatio_working_3-way'!W254)&gt;0,0,PI()),ACOS('OddsRatio_working_3-way'!V254/(2*'OddsRatio_working_3-way'!X254)))</f>
        <v>0.54991459129361786</v>
      </c>
      <c r="Z254" s="11">
        <f>'OddsRatio_working_3-way'!X254^(1/3)*COS('OddsRatio_working_3-way'!Y254/3)</f>
        <v>0.53557660008425689</v>
      </c>
      <c r="AA254" s="11">
        <f>'OddsRatio_working_3-way'!X254^(1/3)*COS(('OddsRatio_working_3-way'!Y254+2*PI())/3)</f>
        <v>-0.35377453042424828</v>
      </c>
      <c r="AB254" s="11">
        <f>'OddsRatio_working_3-way'!X254^(1/3)*COS(('OddsRatio_working_3-way'!Y254+4*PI())/3)</f>
        <v>-0.1818020696600087</v>
      </c>
      <c r="AC254" s="11">
        <f>'OddsRatio_working_3-way'!X254^(1/3)*SIN('OddsRatio_working_3-way'!Y254/3)</f>
        <v>9.928834651543611E-2</v>
      </c>
      <c r="AD254" s="11">
        <f>'OddsRatio_working_3-way'!X254^(1/3)*SIN(('OddsRatio_working_3-way'!Y254+2*PI())/3)</f>
        <v>0.41417876808774728</v>
      </c>
      <c r="AE254" s="11">
        <f>'OddsRatio_working_3-way'!X254^(1/3)*SIN(('OddsRatio_working_3-way'!Y254+4*PI())/3)</f>
        <v>-0.51346711460318339</v>
      </c>
      <c r="AF254" s="11">
        <f>-'OddsRatio_working_3-way'!U254/(3*'OddsRatio_working_3-way'!X254^(1/3))*COS(('OddsRatio_working_3-way'!Y254)/3)</f>
        <v>0.53557660008425689</v>
      </c>
      <c r="AG254" s="11">
        <f>-'OddsRatio_working_3-way'!U254/(3*'OddsRatio_working_3-way'!X254^(1/3))*COS(('OddsRatio_working_3-way'!Y254+2*PI())/3)</f>
        <v>-0.35377453042424828</v>
      </c>
      <c r="AH254" s="11">
        <f>-'OddsRatio_working_3-way'!U254/(3*'OddsRatio_working_3-way'!X254^(1/3))*COS(('OddsRatio_working_3-way'!Y254+4*PI())/3)</f>
        <v>-0.1818020696600087</v>
      </c>
      <c r="AI254" s="11">
        <f>'OddsRatio_working_3-way'!U254/(3*'OddsRatio_working_3-way'!X254^(1/3))*SIN(('OddsRatio_working_3-way'!Y254)/3)</f>
        <v>-9.928834651543611E-2</v>
      </c>
      <c r="AJ254" s="11">
        <f>'OddsRatio_working_3-way'!U254/(3*'OddsRatio_working_3-way'!X254^(1/3))*SIN(('OddsRatio_working_3-way'!Y254+2*PI())/3)</f>
        <v>-0.41417876808774728</v>
      </c>
      <c r="AK254" s="11">
        <f>'OddsRatio_working_3-way'!U254/(3*'OddsRatio_working_3-way'!X254^(1/3))*SIN(('OddsRatio_working_3-way'!Y254+4*PI())/3)</f>
        <v>0.51346711460318339</v>
      </c>
      <c r="AL254" s="11">
        <f>'OddsRatio_working_3-way'!Z254+'OddsRatio_working_3-way'!AF254</f>
        <v>1.0711532001685138</v>
      </c>
      <c r="AM254" s="11">
        <f>'OddsRatio_working_3-way'!AA254+'OddsRatio_working_3-way'!AG254</f>
        <v>-0.70754906084849656</v>
      </c>
      <c r="AN254" s="11">
        <f>'OddsRatio_working_3-way'!AB254+'OddsRatio_working_3-way'!AH254</f>
        <v>-0.36360413932001739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1.0711532001685138</v>
      </c>
      <c r="AS254" s="11">
        <f>IF(('OddsRatio_working_3-way'!X254=0),IF(Q254&gt;0,-Q254^(1/3),(-Q254)^(1/3)),'OddsRatio_working_3-way'!AM254-'OddsRatio_working_3-way'!R254/3)</f>
        <v>-0.70754906084849656</v>
      </c>
      <c r="AT254" s="11">
        <f>IF(('OddsRatio_working_3-way'!X254=0),IF(Q254&gt;0,-Q254^(1/3),(-Q254)^(1/3)),'OddsRatio_working_3-way'!AN254-'OddsRatio_working_3-way'!R254/3)</f>
        <v>-0.36360413932001739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5.1100000000000003</v>
      </c>
      <c r="B255" s="4">
        <f>IF('True_Odds_Calculator_3-way'!B256="","",'True_Odds_Calculator_3-way'!B256)</f>
        <v>4.0199999999999996</v>
      </c>
      <c r="C255" s="4">
        <f>IF('True_Odds_Calculator_3-way'!C256="","",'True_Odds_Calculator_3-way'!C256)</f>
        <v>1.67</v>
      </c>
      <c r="D255" s="9">
        <f t="shared" si="52"/>
        <v>0.18420487103161023</v>
      </c>
      <c r="E255" s="9">
        <f t="shared" si="53"/>
        <v>0.23506145779028104</v>
      </c>
      <c r="F255" s="9">
        <f t="shared" si="54"/>
        <v>0.58073367117810881</v>
      </c>
      <c r="G255" s="9">
        <f t="shared" si="55"/>
        <v>1.0775518470682095</v>
      </c>
      <c r="H255" s="9">
        <f t="shared" si="56"/>
        <v>5.4287380914503416</v>
      </c>
      <c r="I255" s="9">
        <f t="shared" si="57"/>
        <v>4.2542065781459923</v>
      </c>
      <c r="J255" s="9">
        <f t="shared" si="58"/>
        <v>1.7219597375357003</v>
      </c>
      <c r="K255" s="11">
        <f t="shared" si="59"/>
        <v>0.19569471624266144</v>
      </c>
      <c r="L255" s="11">
        <f t="shared" si="60"/>
        <v>0.24875621890547267</v>
      </c>
      <c r="M255" s="11">
        <f t="shared" si="61"/>
        <v>0.5988023952095809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-0.24241536496478666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0.22736896158321557</v>
      </c>
      <c r="Q255" s="11">
        <f>2*'OddsRatio_working_3-way'!K255*'OddsRatio_working_3-way'!L255*'OddsRatio_working_3-way'!M255</f>
        <v>5.8299733739286048E-2</v>
      </c>
      <c r="R255" s="11">
        <f t="shared" si="62"/>
        <v>0</v>
      </c>
      <c r="S255" s="11">
        <f t="shared" si="63"/>
        <v>-0.93793131312548306</v>
      </c>
      <c r="T255" s="11">
        <f t="shared" si="64"/>
        <v>-0.24049520849371361</v>
      </c>
      <c r="U255" s="11">
        <f>'OddsRatio_working_3-way'!S255-'OddsRatio_working_3-way'!R255^2/3</f>
        <v>-0.93793131312548306</v>
      </c>
      <c r="V255" s="11">
        <f>'OddsRatio_working_3-way'!S255*'OddsRatio_working_3-way'!R255/3-2*'OddsRatio_working_3-way'!R255^3/27-'OddsRatio_working_3-way'!T255</f>
        <v>0.24049520849371361</v>
      </c>
      <c r="W255" s="11">
        <f>'OddsRatio_working_3-way'!V255^2+4*'OddsRatio_working_3-way'!U255^3/27</f>
        <v>-6.4400926406015843E-2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0.17481338029056201</v>
      </c>
      <c r="Y255" s="11">
        <f>IF('OddsRatio_working_3-way'!W255&gt;=0,IF('OddsRatio_working_3-way'!V255+SQRT('OddsRatio_working_3-way'!W255)&gt;0,0,PI()),ACOS('OddsRatio_working_3-way'!V255/(2*'OddsRatio_working_3-way'!X255)))</f>
        <v>0.81225597945909678</v>
      </c>
      <c r="Z255" s="11">
        <f>'OddsRatio_working_3-way'!X255^(1/3)*COS('OddsRatio_working_3-way'!Y255/3)</f>
        <v>0.53877592353410475</v>
      </c>
      <c r="AA255" s="11">
        <f>'OddsRatio_working_3-way'!X255^(1/3)*COS(('OddsRatio_working_3-way'!Y255+2*PI())/3)</f>
        <v>-0.39889937611478493</v>
      </c>
      <c r="AB255" s="11">
        <f>'OddsRatio_working_3-way'!X255^(1/3)*COS(('OddsRatio_working_3-way'!Y255+4*PI())/3)</f>
        <v>-0.13987654741932004</v>
      </c>
      <c r="AC255" s="11">
        <f>'OddsRatio_working_3-way'!X255^(1/3)*SIN('OddsRatio_working_3-way'!Y255/3)</f>
        <v>0.1495468998735851</v>
      </c>
      <c r="AD255" s="11">
        <f>'OddsRatio_working_3-way'!X255^(1/3)*SIN(('OddsRatio_working_3-way'!Y255+2*PI())/3)</f>
        <v>0.39182018679116443</v>
      </c>
      <c r="AE255" s="11">
        <f>'OddsRatio_working_3-way'!X255^(1/3)*SIN(('OddsRatio_working_3-way'!Y255+4*PI())/3)</f>
        <v>-0.54136708666474953</v>
      </c>
      <c r="AF255" s="11">
        <f>-'OddsRatio_working_3-way'!U255/(3*'OddsRatio_working_3-way'!X255^(1/3))*COS(('OddsRatio_working_3-way'!Y255)/3)</f>
        <v>0.53877592353410475</v>
      </c>
      <c r="AG255" s="11">
        <f>-'OddsRatio_working_3-way'!U255/(3*'OddsRatio_working_3-way'!X255^(1/3))*COS(('OddsRatio_working_3-way'!Y255+2*PI())/3)</f>
        <v>-0.39889937611478493</v>
      </c>
      <c r="AH255" s="11">
        <f>-'OddsRatio_working_3-way'!U255/(3*'OddsRatio_working_3-way'!X255^(1/3))*COS(('OddsRatio_working_3-way'!Y255+4*PI())/3)</f>
        <v>-0.13987654741932004</v>
      </c>
      <c r="AI255" s="11">
        <f>'OddsRatio_working_3-way'!U255/(3*'OddsRatio_working_3-way'!X255^(1/3))*SIN(('OddsRatio_working_3-way'!Y255)/3)</f>
        <v>-0.1495468998735851</v>
      </c>
      <c r="AJ255" s="11">
        <f>'OddsRatio_working_3-way'!U255/(3*'OddsRatio_working_3-way'!X255^(1/3))*SIN(('OddsRatio_working_3-way'!Y255+2*PI())/3)</f>
        <v>-0.39182018679116443</v>
      </c>
      <c r="AK255" s="11">
        <f>'OddsRatio_working_3-way'!U255/(3*'OddsRatio_working_3-way'!X255^(1/3))*SIN(('OddsRatio_working_3-way'!Y255+4*PI())/3)</f>
        <v>0.54136708666474953</v>
      </c>
      <c r="AL255" s="11">
        <f>'OddsRatio_working_3-way'!Z255+'OddsRatio_working_3-way'!AF255</f>
        <v>1.0775518470682095</v>
      </c>
      <c r="AM255" s="11">
        <f>'OddsRatio_working_3-way'!AA255+'OddsRatio_working_3-way'!AG255</f>
        <v>-0.79779875222956986</v>
      </c>
      <c r="AN255" s="11">
        <f>'OddsRatio_working_3-way'!AB255+'OddsRatio_working_3-way'!AH255</f>
        <v>-0.27975309483864008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1.0775518470682095</v>
      </c>
      <c r="AS255" s="11">
        <f>IF(('OddsRatio_working_3-way'!X255=0),IF(Q255&gt;0,-Q255^(1/3),(-Q255)^(1/3)),'OddsRatio_working_3-way'!AM255-'OddsRatio_working_3-way'!R255/3)</f>
        <v>-0.79779875222956986</v>
      </c>
      <c r="AT255" s="11">
        <f>IF(('OddsRatio_working_3-way'!X255=0),IF(Q255&gt;0,-Q255^(1/3),(-Q255)^(1/3)),'OddsRatio_working_3-way'!AN255-'OddsRatio_working_3-way'!R255/3)</f>
        <v>-0.27975309483864008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3.36</v>
      </c>
      <c r="B256" s="4">
        <f>IF('True_Odds_Calculator_3-way'!B257="","",'True_Odds_Calculator_3-way'!B257)</f>
        <v>3.82</v>
      </c>
      <c r="C256" s="4">
        <f>IF('True_Odds_Calculator_3-way'!C257="","",'True_Odds_Calculator_3-way'!C257)</f>
        <v>2.06</v>
      </c>
      <c r="D256" s="9">
        <f t="shared" si="52"/>
        <v>0.28330669797888097</v>
      </c>
      <c r="E256" s="9">
        <f t="shared" si="53"/>
        <v>0.24858127210820097</v>
      </c>
      <c r="F256" s="9">
        <f t="shared" si="54"/>
        <v>0.46811202991291806</v>
      </c>
      <c r="G256" s="9">
        <f t="shared" si="55"/>
        <v>1.0719252482126618</v>
      </c>
      <c r="H256" s="9">
        <f t="shared" si="56"/>
        <v>3.529743585781882</v>
      </c>
      <c r="I256" s="9">
        <f t="shared" si="57"/>
        <v>4.0228291999597054</v>
      </c>
      <c r="J256" s="9">
        <f t="shared" si="58"/>
        <v>2.1362407631054214</v>
      </c>
      <c r="K256" s="11">
        <f t="shared" si="59"/>
        <v>0.29761904761904762</v>
      </c>
      <c r="L256" s="11">
        <f t="shared" si="60"/>
        <v>0.26178010471204188</v>
      </c>
      <c r="M256" s="11">
        <f t="shared" si="61"/>
        <v>0.4854368932038835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-0.26680693626507679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0.23600148136314456</v>
      </c>
      <c r="Q256" s="11">
        <f>2*'OddsRatio_working_3-way'!K256*'OddsRatio_working_3-way'!L256*'OddsRatio_working_3-way'!M256</f>
        <v>7.5641500436905304E-2</v>
      </c>
      <c r="R256" s="11">
        <f t="shared" si="62"/>
        <v>0</v>
      </c>
      <c r="S256" s="11">
        <f t="shared" si="63"/>
        <v>-0.88454027720131478</v>
      </c>
      <c r="T256" s="11">
        <f t="shared" si="64"/>
        <v>-0.28350649910298553</v>
      </c>
      <c r="U256" s="11">
        <f>'OddsRatio_working_3-way'!S256-'OddsRatio_working_3-way'!R256^2/3</f>
        <v>-0.88454027720131478</v>
      </c>
      <c r="V256" s="11">
        <f>'OddsRatio_working_3-way'!S256*'OddsRatio_working_3-way'!R256/3-2*'OddsRatio_working_3-way'!R256^3/27-'OddsRatio_working_3-way'!T256</f>
        <v>0.28350649910298553</v>
      </c>
      <c r="W256" s="11">
        <f>'OddsRatio_working_3-way'!V256^2+4*'OddsRatio_working_3-way'!U256^3/27</f>
        <v>-2.2153618574806092E-2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0.16010118176362506</v>
      </c>
      <c r="Y256" s="11">
        <f>IF('OddsRatio_working_3-way'!W256&gt;=0,IF('OddsRatio_working_3-way'!V256+SQRT('OddsRatio_working_3-way'!W256)&gt;0,0,PI()),ACOS('OddsRatio_working_3-way'!V256/(2*'OddsRatio_working_3-way'!X256)))</f>
        <v>0.48344701532547596</v>
      </c>
      <c r="Z256" s="11">
        <f>'OddsRatio_working_3-way'!X256^(1/3)*COS('OddsRatio_working_3-way'!Y256/3)</f>
        <v>0.535962624106331</v>
      </c>
      <c r="AA256" s="11">
        <f>'OddsRatio_working_3-way'!X256^(1/3)*COS(('OddsRatio_working_3-way'!Y256+2*PI())/3)</f>
        <v>-0.34343406860400694</v>
      </c>
      <c r="AB256" s="11">
        <f>'OddsRatio_working_3-way'!X256^(1/3)*COS(('OddsRatio_working_3-way'!Y256+4*PI())/3)</f>
        <v>-0.19252855550232417</v>
      </c>
      <c r="AC256" s="11">
        <f>'OddsRatio_working_3-way'!X256^(1/3)*SIN('OddsRatio_working_3-way'!Y256/3)</f>
        <v>8.7125338611455147E-2</v>
      </c>
      <c r="AD256" s="11">
        <f>'OddsRatio_working_3-way'!X256^(1/3)*SIN(('OddsRatio_working_3-way'!Y256+2*PI())/3)</f>
        <v>0.42059457864932498</v>
      </c>
      <c r="AE256" s="11">
        <f>'OddsRatio_working_3-way'!X256^(1/3)*SIN(('OddsRatio_working_3-way'!Y256+4*PI())/3)</f>
        <v>-0.50771991726078014</v>
      </c>
      <c r="AF256" s="11">
        <f>-'OddsRatio_working_3-way'!U256/(3*'OddsRatio_working_3-way'!X256^(1/3))*COS(('OddsRatio_working_3-way'!Y256)/3)</f>
        <v>0.53596262410633089</v>
      </c>
      <c r="AG256" s="11">
        <f>-'OddsRatio_working_3-way'!U256/(3*'OddsRatio_working_3-way'!X256^(1/3))*COS(('OddsRatio_working_3-way'!Y256+2*PI())/3)</f>
        <v>-0.34343406860400688</v>
      </c>
      <c r="AH256" s="11">
        <f>-'OddsRatio_working_3-way'!U256/(3*'OddsRatio_working_3-way'!X256^(1/3))*COS(('OddsRatio_working_3-way'!Y256+4*PI())/3)</f>
        <v>-0.19252855550232414</v>
      </c>
      <c r="AI256" s="11">
        <f>'OddsRatio_working_3-way'!U256/(3*'OddsRatio_working_3-way'!X256^(1/3))*SIN(('OddsRatio_working_3-way'!Y256)/3)</f>
        <v>-8.7125338611455133E-2</v>
      </c>
      <c r="AJ256" s="11">
        <f>'OddsRatio_working_3-way'!U256/(3*'OddsRatio_working_3-way'!X256^(1/3))*SIN(('OddsRatio_working_3-way'!Y256+2*PI())/3)</f>
        <v>-0.42059457864932492</v>
      </c>
      <c r="AK256" s="11">
        <f>'OddsRatio_working_3-way'!U256/(3*'OddsRatio_working_3-way'!X256^(1/3))*SIN(('OddsRatio_working_3-way'!Y256+4*PI())/3)</f>
        <v>0.50771991726078014</v>
      </c>
      <c r="AL256" s="11">
        <f>'OddsRatio_working_3-way'!Z256+'OddsRatio_working_3-way'!AF256</f>
        <v>1.0719252482126618</v>
      </c>
      <c r="AM256" s="11">
        <f>'OddsRatio_working_3-way'!AA256+'OddsRatio_working_3-way'!AG256</f>
        <v>-0.68686813720801387</v>
      </c>
      <c r="AN256" s="11">
        <f>'OddsRatio_working_3-way'!AB256+'OddsRatio_working_3-way'!AH256</f>
        <v>-0.38505711100464834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1.0719252482126618</v>
      </c>
      <c r="AS256" s="11">
        <f>IF(('OddsRatio_working_3-way'!X256=0),IF(Q256&gt;0,-Q256^(1/3),(-Q256)^(1/3)),'OddsRatio_working_3-way'!AM256-'OddsRatio_working_3-way'!R256/3)</f>
        <v>-0.68686813720801387</v>
      </c>
      <c r="AT256" s="11">
        <f>IF(('OddsRatio_working_3-way'!X256=0),IF(Q256&gt;0,-Q256^(1/3),(-Q256)^(1/3)),'OddsRatio_working_3-way'!AN256-'OddsRatio_working_3-way'!R256/3)</f>
        <v>-0.38505711100464834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2.0499999999999998</v>
      </c>
      <c r="B257" s="4">
        <f>IF('True_Odds_Calculator_3-way'!B258="","",'True_Odds_Calculator_3-way'!B258)</f>
        <v>3.71</v>
      </c>
      <c r="C257" s="4">
        <f>IF('True_Odds_Calculator_3-way'!C258="","",'True_Odds_Calculator_3-way'!C258)</f>
        <v>3.5</v>
      </c>
      <c r="D257" s="9">
        <f t="shared" si="52"/>
        <v>0.47113175052175443</v>
      </c>
      <c r="E257" s="9">
        <f t="shared" si="53"/>
        <v>0.25659156291962587</v>
      </c>
      <c r="F257" s="9">
        <f t="shared" si="54"/>
        <v>0.27227668655861964</v>
      </c>
      <c r="G257" s="9">
        <f t="shared" si="55"/>
        <v>1.0690938289859138</v>
      </c>
      <c r="H257" s="9">
        <f t="shared" si="56"/>
        <v>2.1225485204352093</v>
      </c>
      <c r="I257" s="9">
        <f t="shared" si="57"/>
        <v>3.8972442765518274</v>
      </c>
      <c r="J257" s="9">
        <f t="shared" si="58"/>
        <v>3.6727345724647842</v>
      </c>
      <c r="K257" s="11">
        <f t="shared" si="59"/>
        <v>0.48780487804878053</v>
      </c>
      <c r="L257" s="11">
        <f t="shared" si="60"/>
        <v>0.26954177897574122</v>
      </c>
      <c r="M257" s="11">
        <f t="shared" si="61"/>
        <v>0.2857142857142857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-0.26724081256985066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0.23516815838162236</v>
      </c>
      <c r="Q257" s="11">
        <f>2*'OddsRatio_working_3-way'!K257*'OddsRatio_working_3-way'!L257*'OddsRatio_working_3-way'!M257</f>
        <v>7.5133596927035876E-2</v>
      </c>
      <c r="R257" s="11">
        <f t="shared" si="62"/>
        <v>0</v>
      </c>
      <c r="S257" s="11">
        <f t="shared" si="63"/>
        <v>-0.87998594271657049</v>
      </c>
      <c r="T257" s="11">
        <f t="shared" si="64"/>
        <v>-0.28114566859954321</v>
      </c>
      <c r="U257" s="11">
        <f>'OddsRatio_working_3-way'!S257-'OddsRatio_working_3-way'!R257^2/3</f>
        <v>-0.87998594271657049</v>
      </c>
      <c r="V257" s="11">
        <f>'OddsRatio_working_3-way'!S257*'OddsRatio_working_3-way'!R257/3-2*'OddsRatio_working_3-way'!R257^3/27-'OddsRatio_working_3-way'!T257</f>
        <v>0.28114566859954321</v>
      </c>
      <c r="W257" s="11">
        <f>'OddsRatio_working_3-way'!V257^2+4*'OddsRatio_working_3-way'!U257^3/27</f>
        <v>-2.1911089715244247E-2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0.15886627764217964</v>
      </c>
      <c r="Y257" s="11">
        <f>IF('OddsRatio_working_3-way'!W257&gt;=0,IF('OddsRatio_working_3-way'!V257+SQRT('OddsRatio_working_3-way'!W257)&gt;0,0,PI()),ACOS('OddsRatio_working_3-way'!V257/(2*'OddsRatio_working_3-way'!X257)))</f>
        <v>0.48462427310008294</v>
      </c>
      <c r="Z257" s="11">
        <f>'OddsRatio_working_3-way'!X257^(1/3)*COS('OddsRatio_working_3-way'!Y257/3)</f>
        <v>0.53454691449295688</v>
      </c>
      <c r="AA257" s="11">
        <f>'OddsRatio_working_3-way'!X257^(1/3)*COS(('OddsRatio_working_3-way'!Y257+2*PI())/3)</f>
        <v>-0.34271338588965211</v>
      </c>
      <c r="AB257" s="11">
        <f>'OddsRatio_working_3-way'!X257^(1/3)*COS(('OddsRatio_working_3-way'!Y257+4*PI())/3)</f>
        <v>-0.19183352860330494</v>
      </c>
      <c r="AC257" s="11">
        <f>'OddsRatio_working_3-way'!X257^(1/3)*SIN('OddsRatio_working_3-way'!Y257/3)</f>
        <v>8.7110526219565013E-2</v>
      </c>
      <c r="AD257" s="11">
        <f>'OddsRatio_working_3-way'!X257^(1/3)*SIN(('OddsRatio_working_3-way'!Y257+2*PI())/3)</f>
        <v>0.41937594435570635</v>
      </c>
      <c r="AE257" s="11">
        <f>'OddsRatio_working_3-way'!X257^(1/3)*SIN(('OddsRatio_working_3-way'!Y257+4*PI())/3)</f>
        <v>-0.50648647057527119</v>
      </c>
      <c r="AF257" s="11">
        <f>-'OddsRatio_working_3-way'!U257/(3*'OddsRatio_working_3-way'!X257^(1/3))*COS(('OddsRatio_working_3-way'!Y257)/3)</f>
        <v>0.53454691449295699</v>
      </c>
      <c r="AG257" s="11">
        <f>-'OddsRatio_working_3-way'!U257/(3*'OddsRatio_working_3-way'!X257^(1/3))*COS(('OddsRatio_working_3-way'!Y257+2*PI())/3)</f>
        <v>-0.34271338588965217</v>
      </c>
      <c r="AH257" s="11">
        <f>-'OddsRatio_working_3-way'!U257/(3*'OddsRatio_working_3-way'!X257^(1/3))*COS(('OddsRatio_working_3-way'!Y257+4*PI())/3)</f>
        <v>-0.19183352860330496</v>
      </c>
      <c r="AI257" s="11">
        <f>'OddsRatio_working_3-way'!U257/(3*'OddsRatio_working_3-way'!X257^(1/3))*SIN(('OddsRatio_working_3-way'!Y257)/3)</f>
        <v>-8.711052621956504E-2</v>
      </c>
      <c r="AJ257" s="11">
        <f>'OddsRatio_working_3-way'!U257/(3*'OddsRatio_working_3-way'!X257^(1/3))*SIN(('OddsRatio_working_3-way'!Y257+2*PI())/3)</f>
        <v>-0.41937594435570641</v>
      </c>
      <c r="AK257" s="11">
        <f>'OddsRatio_working_3-way'!U257/(3*'OddsRatio_working_3-way'!X257^(1/3))*SIN(('OddsRatio_working_3-way'!Y257+4*PI())/3)</f>
        <v>0.5064864705752713</v>
      </c>
      <c r="AL257" s="11">
        <f>'OddsRatio_working_3-way'!Z257+'OddsRatio_working_3-way'!AF257</f>
        <v>1.0690938289859138</v>
      </c>
      <c r="AM257" s="11">
        <f>'OddsRatio_working_3-way'!AA257+'OddsRatio_working_3-way'!AG257</f>
        <v>-0.68542677177930433</v>
      </c>
      <c r="AN257" s="11">
        <f>'OddsRatio_working_3-way'!AB257+'OddsRatio_working_3-way'!AH257</f>
        <v>-0.38366705720660987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1.0690938289859138</v>
      </c>
      <c r="AS257" s="11">
        <f>IF(('OddsRatio_working_3-way'!X257=0),IF(Q257&gt;0,-Q257^(1/3),(-Q257)^(1/3)),'OddsRatio_working_3-way'!AM257-'OddsRatio_working_3-way'!R257/3)</f>
        <v>-0.68542677177930433</v>
      </c>
      <c r="AT257" s="11">
        <f>IF(('OddsRatio_working_3-way'!X257=0),IF(Q257&gt;0,-Q257^(1/3),(-Q257)^(1/3)),'OddsRatio_working_3-way'!AN257-'OddsRatio_working_3-way'!R257/3)</f>
        <v>-0.38366705720660987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2.1</v>
      </c>
      <c r="B258" s="4">
        <f>IF('True_Odds_Calculator_3-way'!B259="","",'True_Odds_Calculator_3-way'!B259)</f>
        <v>3.84</v>
      </c>
      <c r="C258" s="4">
        <f>IF('True_Odds_Calculator_3-way'!C259="","",'True_Odds_Calculator_3-way'!C259)</f>
        <v>3.25</v>
      </c>
      <c r="D258" s="9">
        <f t="shared" si="52"/>
        <v>0.45918666835861655</v>
      </c>
      <c r="E258" s="9">
        <f t="shared" si="53"/>
        <v>0.247477498415029</v>
      </c>
      <c r="F258" s="9">
        <f t="shared" si="54"/>
        <v>0.29333583322635465</v>
      </c>
      <c r="G258" s="9">
        <f t="shared" si="55"/>
        <v>1.0706941581465517</v>
      </c>
      <c r="H258" s="9">
        <f t="shared" si="56"/>
        <v>2.1777635739612062</v>
      </c>
      <c r="I258" s="9">
        <f t="shared" si="57"/>
        <v>4.0407714091362061</v>
      </c>
      <c r="J258" s="9">
        <f t="shared" si="58"/>
        <v>3.4090618558297412</v>
      </c>
      <c r="K258" s="11">
        <f t="shared" si="59"/>
        <v>0.47619047619047616</v>
      </c>
      <c r="L258" s="11">
        <f t="shared" si="60"/>
        <v>0.26041666666666669</v>
      </c>
      <c r="M258" s="11">
        <f t="shared" si="61"/>
        <v>0.30769230769230771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-0.26820054945054961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0.23618742368742374</v>
      </c>
      <c r="Q258" s="11">
        <f>2*'OddsRatio_working_3-way'!K258*'OddsRatio_working_3-way'!L258*'OddsRatio_working_3-way'!M258</f>
        <v>7.6312576312576319E-2</v>
      </c>
      <c r="R258" s="11">
        <f t="shared" si="62"/>
        <v>0</v>
      </c>
      <c r="S258" s="11">
        <f t="shared" si="63"/>
        <v>-0.88063735951059863</v>
      </c>
      <c r="T258" s="11">
        <f t="shared" si="64"/>
        <v>-0.28453549580310128</v>
      </c>
      <c r="U258" s="11">
        <f>'OddsRatio_working_3-way'!S258-'OddsRatio_working_3-way'!R258^2/3</f>
        <v>-0.88063735951059863</v>
      </c>
      <c r="V258" s="11">
        <f>'OddsRatio_working_3-way'!S258*'OddsRatio_working_3-way'!R258/3-2*'OddsRatio_working_3-way'!R258^3/27-'OddsRatio_working_3-way'!T258</f>
        <v>0.28453549580310128</v>
      </c>
      <c r="W258" s="11">
        <f>'OddsRatio_working_3-way'!V258^2+4*'OddsRatio_working_3-way'!U258^3/27</f>
        <v>-2.0217890341209299E-2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0.15904271337688342</v>
      </c>
      <c r="Y258" s="11">
        <f>IF('OddsRatio_working_3-way'!W258&gt;=0,IF('OddsRatio_working_3-way'!V258+SQRT('OddsRatio_working_3-way'!W258)&gt;0,0,PI()),ACOS('OddsRatio_working_3-way'!V258/(2*'OddsRatio_working_3-way'!X258)))</f>
        <v>0.46342794326613501</v>
      </c>
      <c r="Z258" s="11">
        <f>'OddsRatio_working_3-way'!X258^(1/3)*COS('OddsRatio_working_3-way'!Y258/3)</f>
        <v>0.53534707907327583</v>
      </c>
      <c r="AA258" s="11">
        <f>'OddsRatio_working_3-way'!X258^(1/3)*COS(('OddsRatio_working_3-way'!Y258+2*PI())/3)</f>
        <v>-0.33986750447439079</v>
      </c>
      <c r="AB258" s="11">
        <f>'OddsRatio_working_3-way'!X258^(1/3)*COS(('OddsRatio_working_3-way'!Y258+4*PI())/3)</f>
        <v>-0.19547957459888496</v>
      </c>
      <c r="AC258" s="11">
        <f>'OddsRatio_working_3-way'!X258^(1/3)*SIN('OddsRatio_working_3-way'!Y258/3)</f>
        <v>8.3362410181356109E-2</v>
      </c>
      <c r="AD258" s="11">
        <f>'OddsRatio_working_3-way'!X258^(1/3)*SIN(('OddsRatio_working_3-way'!Y258+2*PI())/3)</f>
        <v>0.42194296522857544</v>
      </c>
      <c r="AE258" s="11">
        <f>'OddsRatio_working_3-way'!X258^(1/3)*SIN(('OddsRatio_working_3-way'!Y258+4*PI())/3)</f>
        <v>-0.50530537540993148</v>
      </c>
      <c r="AF258" s="11">
        <f>-'OddsRatio_working_3-way'!U258/(3*'OddsRatio_working_3-way'!X258^(1/3))*COS(('OddsRatio_working_3-way'!Y258)/3)</f>
        <v>0.53534707907327583</v>
      </c>
      <c r="AG258" s="11">
        <f>-'OddsRatio_working_3-way'!U258/(3*'OddsRatio_working_3-way'!X258^(1/3))*COS(('OddsRatio_working_3-way'!Y258+2*PI())/3)</f>
        <v>-0.33986750447439079</v>
      </c>
      <c r="AH258" s="11">
        <f>-'OddsRatio_working_3-way'!U258/(3*'OddsRatio_working_3-way'!X258^(1/3))*COS(('OddsRatio_working_3-way'!Y258+4*PI())/3)</f>
        <v>-0.19547957459888496</v>
      </c>
      <c r="AI258" s="11">
        <f>'OddsRatio_working_3-way'!U258/(3*'OddsRatio_working_3-way'!X258^(1/3))*SIN(('OddsRatio_working_3-way'!Y258)/3)</f>
        <v>-8.3362410181356109E-2</v>
      </c>
      <c r="AJ258" s="11">
        <f>'OddsRatio_working_3-way'!U258/(3*'OddsRatio_working_3-way'!X258^(1/3))*SIN(('OddsRatio_working_3-way'!Y258+2*PI())/3)</f>
        <v>-0.42194296522857544</v>
      </c>
      <c r="AK258" s="11">
        <f>'OddsRatio_working_3-way'!U258/(3*'OddsRatio_working_3-way'!X258^(1/3))*SIN(('OddsRatio_working_3-way'!Y258+4*PI())/3)</f>
        <v>0.50530537540993148</v>
      </c>
      <c r="AL258" s="11">
        <f>'OddsRatio_working_3-way'!Z258+'OddsRatio_working_3-way'!AF258</f>
        <v>1.0706941581465517</v>
      </c>
      <c r="AM258" s="11">
        <f>'OddsRatio_working_3-way'!AA258+'OddsRatio_working_3-way'!AG258</f>
        <v>-0.67973500894878158</v>
      </c>
      <c r="AN258" s="11">
        <f>'OddsRatio_working_3-way'!AB258+'OddsRatio_working_3-way'!AH258</f>
        <v>-0.39095914919776992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1.0706941581465517</v>
      </c>
      <c r="AS258" s="11">
        <f>IF(('OddsRatio_working_3-way'!X258=0),IF(Q258&gt;0,-Q258^(1/3),(-Q258)^(1/3)),'OddsRatio_working_3-way'!AM258-'OddsRatio_working_3-way'!R258/3)</f>
        <v>-0.67973500894878158</v>
      </c>
      <c r="AT258" s="11">
        <f>IF(('OddsRatio_working_3-way'!X258=0),IF(Q258&gt;0,-Q258^(1/3),(-Q258)^(1/3)),'OddsRatio_working_3-way'!AN258-'OddsRatio_working_3-way'!R258/3)</f>
        <v>-0.39095914919776992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3.14</v>
      </c>
      <c r="B259" s="4">
        <f>IF('True_Odds_Calculator_3-way'!B260="","",'True_Odds_Calculator_3-way'!B260)</f>
        <v>3.58</v>
      </c>
      <c r="C259" s="4">
        <f>IF('True_Odds_Calculator_3-way'!C260="","",'True_Odds_Calculator_3-way'!C260)</f>
        <v>2.3199999999999998</v>
      </c>
      <c r="D259" s="9">
        <f t="shared" si="52"/>
        <v>0.3090521544533289</v>
      </c>
      <c r="E259" s="9">
        <f t="shared" si="53"/>
        <v>0.27060842721123307</v>
      </c>
      <c r="F259" s="9">
        <f t="shared" si="54"/>
        <v>0.42033941833543809</v>
      </c>
      <c r="G259" s="9">
        <f t="shared" si="55"/>
        <v>1.0447195412467742</v>
      </c>
      <c r="H259" s="9">
        <f t="shared" si="56"/>
        <v>3.2356998182680963</v>
      </c>
      <c r="I259" s="9">
        <f t="shared" si="57"/>
        <v>3.6953764164166785</v>
      </c>
      <c r="J259" s="9">
        <f t="shared" si="58"/>
        <v>2.3790297944457421</v>
      </c>
      <c r="K259" s="11">
        <f t="shared" si="59"/>
        <v>0.31847133757961782</v>
      </c>
      <c r="L259" s="11">
        <f t="shared" si="60"/>
        <v>0.27932960893854747</v>
      </c>
      <c r="M259" s="11">
        <f t="shared" si="61"/>
        <v>0.43103448275862072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-0.27945169677553139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0.23159878623830804</v>
      </c>
      <c r="Q259" s="11">
        <f>2*'OddsRatio_working_3-way'!K259*'OddsRatio_working_3-way'!L259*'OddsRatio_working_3-way'!M259</f>
        <v>7.6688339814009299E-2</v>
      </c>
      <c r="R259" s="11">
        <f t="shared" si="62"/>
        <v>0</v>
      </c>
      <c r="S259" s="11">
        <f t="shared" si="63"/>
        <v>-0.82876142428413657</v>
      </c>
      <c r="T259" s="11">
        <f t="shared" si="64"/>
        <v>-0.27442431267686646</v>
      </c>
      <c r="U259" s="11">
        <f>'OddsRatio_working_3-way'!S259-'OddsRatio_working_3-way'!R259^2/3</f>
        <v>-0.82876142428413657</v>
      </c>
      <c r="V259" s="11">
        <f>'OddsRatio_working_3-way'!S259*'OddsRatio_working_3-way'!R259/3-2*'OddsRatio_working_3-way'!R259^3/27-'OddsRatio_working_3-way'!T259</f>
        <v>0.27442431267686646</v>
      </c>
      <c r="W259" s="11">
        <f>'OddsRatio_working_3-way'!V259^2+4*'OddsRatio_working_3-way'!U259^3/27</f>
        <v>-9.0218230565368845E-3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0.14519859369558943</v>
      </c>
      <c r="Y259" s="11">
        <f>IF('OddsRatio_working_3-way'!W259&gt;=0,IF('OddsRatio_working_3-way'!V259+SQRT('OddsRatio_working_3-way'!W259)&gt;0,0,PI()),ACOS('OddsRatio_working_3-way'!V259/(2*'OddsRatio_working_3-way'!X259)))</f>
        <v>0.33321256196949078</v>
      </c>
      <c r="Z259" s="11">
        <f>'OddsRatio_working_3-way'!X259^(1/3)*COS('OddsRatio_working_3-way'!Y259/3)</f>
        <v>0.52235977062338723</v>
      </c>
      <c r="AA259" s="11">
        <f>'OddsRatio_working_3-way'!X259^(1/3)*COS(('OddsRatio_working_3-way'!Y259+2*PI())/3)</f>
        <v>-0.31163341439287823</v>
      </c>
      <c r="AB259" s="11">
        <f>'OddsRatio_working_3-way'!X259^(1/3)*COS(('OddsRatio_working_3-way'!Y259+4*PI())/3)</f>
        <v>-0.21072635623050909</v>
      </c>
      <c r="AC259" s="11">
        <f>'OddsRatio_working_3-way'!X259^(1/3)*SIN('OddsRatio_working_3-way'!Y259/3)</f>
        <v>5.8258717193177018E-2</v>
      </c>
      <c r="AD259" s="11">
        <f>'OddsRatio_working_3-way'!X259^(1/3)*SIN(('OddsRatio_working_3-way'!Y259+2*PI())/3)</f>
        <v>0.42324747267827711</v>
      </c>
      <c r="AE259" s="11">
        <f>'OddsRatio_working_3-way'!X259^(1/3)*SIN(('OddsRatio_working_3-way'!Y259+4*PI())/3)</f>
        <v>-0.48150618987145416</v>
      </c>
      <c r="AF259" s="11">
        <f>-'OddsRatio_working_3-way'!U259/(3*'OddsRatio_working_3-way'!X259^(1/3))*COS(('OddsRatio_working_3-way'!Y259)/3)</f>
        <v>0.52235977062338712</v>
      </c>
      <c r="AG259" s="11">
        <f>-'OddsRatio_working_3-way'!U259/(3*'OddsRatio_working_3-way'!X259^(1/3))*COS(('OddsRatio_working_3-way'!Y259+2*PI())/3)</f>
        <v>-0.31163341439287817</v>
      </c>
      <c r="AH259" s="11">
        <f>-'OddsRatio_working_3-way'!U259/(3*'OddsRatio_working_3-way'!X259^(1/3))*COS(('OddsRatio_working_3-way'!Y259+4*PI())/3)</f>
        <v>-0.21072635623050906</v>
      </c>
      <c r="AI259" s="11">
        <f>'OddsRatio_working_3-way'!U259/(3*'OddsRatio_working_3-way'!X259^(1/3))*SIN(('OddsRatio_working_3-way'!Y259)/3)</f>
        <v>-5.8258717193177004E-2</v>
      </c>
      <c r="AJ259" s="11">
        <f>'OddsRatio_working_3-way'!U259/(3*'OddsRatio_working_3-way'!X259^(1/3))*SIN(('OddsRatio_working_3-way'!Y259+2*PI())/3)</f>
        <v>-0.423247472678277</v>
      </c>
      <c r="AK259" s="11">
        <f>'OddsRatio_working_3-way'!U259/(3*'OddsRatio_working_3-way'!X259^(1/3))*SIN(('OddsRatio_working_3-way'!Y259+4*PI())/3)</f>
        <v>0.48150618987145405</v>
      </c>
      <c r="AL259" s="11">
        <f>'OddsRatio_working_3-way'!Z259+'OddsRatio_working_3-way'!AF259</f>
        <v>1.0447195412467742</v>
      </c>
      <c r="AM259" s="11">
        <f>'OddsRatio_working_3-way'!AA259+'OddsRatio_working_3-way'!AG259</f>
        <v>-0.62326682878575634</v>
      </c>
      <c r="AN259" s="11">
        <f>'OddsRatio_working_3-way'!AB259+'OddsRatio_working_3-way'!AH259</f>
        <v>-0.42145271246101812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1.0447195412467742</v>
      </c>
      <c r="AS259" s="11">
        <f>IF(('OddsRatio_working_3-way'!X259=0),IF(Q259&gt;0,-Q259^(1/3),(-Q259)^(1/3)),'OddsRatio_working_3-way'!AM259-'OddsRatio_working_3-way'!R259/3)</f>
        <v>-0.62326682878575634</v>
      </c>
      <c r="AT259" s="11">
        <f>IF(('OddsRatio_working_3-way'!X259=0),IF(Q259&gt;0,-Q259^(1/3),(-Q259)^(1/3)),'OddsRatio_working_3-way'!AN259-'OddsRatio_working_3-way'!R259/3)</f>
        <v>-0.42145271246101812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1.56</v>
      </c>
      <c r="B260" s="4">
        <f>IF('True_Odds_Calculator_3-way'!B261="","",'True_Odds_Calculator_3-way'!B261)</f>
        <v>4.29</v>
      </c>
      <c r="C260" s="4">
        <f>IF('True_Odds_Calculator_3-way'!C261="","",'True_Odds_Calculator_3-way'!C261)</f>
        <v>6.38</v>
      </c>
      <c r="D260" s="9">
        <f t="shared" ref="D260:D323" si="65">(K260/(AR260+K260-(AR260*K260)))</f>
        <v>0.62770806798992784</v>
      </c>
      <c r="E260" s="9">
        <f t="shared" ref="E260:E323" si="66">(L260/(AR260+L260-(AR260*L260)))</f>
        <v>0.2229929665588237</v>
      </c>
      <c r="F260" s="9">
        <f t="shared" ref="F260:F323" si="67">(M260/(AR260+M260-(AR260*M260)))</f>
        <v>0.14929896545124849</v>
      </c>
      <c r="G260" s="9">
        <f t="shared" ref="G260:G323" si="68">AR260</f>
        <v>1.0591022409118132</v>
      </c>
      <c r="H260" s="9">
        <f t="shared" ref="H260:H323" si="69">IF(A260="","",1/D260)</f>
        <v>1.5930972549106155</v>
      </c>
      <c r="I260" s="9">
        <f t="shared" ref="I260:I323" si="70">IF(B260="","",1/E260)</f>
        <v>4.4844463725998649</v>
      </c>
      <c r="J260" s="9">
        <f t="shared" ref="J260:J323" si="71">IF(C260="","",1/F260)</f>
        <v>6.6979700561055537</v>
      </c>
      <c r="K260" s="11">
        <f t="shared" ref="K260:K323" si="72">1/A260</f>
        <v>0.64102564102564097</v>
      </c>
      <c r="L260" s="11">
        <f t="shared" ref="L260:L323" si="73">1/B260</f>
        <v>0.23310023310023309</v>
      </c>
      <c r="M260" s="11">
        <f t="shared" ref="M260:M323" si="74">1/C260</f>
        <v>0.15673981191222572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-0.23214729701346537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0.21617184626589014</v>
      </c>
      <c r="Q260" s="11">
        <f>2*'OddsRatio_working_3-way'!K260*'OddsRatio_working_3-way'!L260*'OddsRatio_working_3-way'!M260</f>
        <v>4.6841136785675003E-2</v>
      </c>
      <c r="R260" s="11">
        <f t="shared" ref="R260:R323" si="75">O260/N260</f>
        <v>0</v>
      </c>
      <c r="S260" s="11">
        <f t="shared" ref="S260:S323" si="76">P260/N260</f>
        <v>-0.9311839898499934</v>
      </c>
      <c r="T260" s="11">
        <f t="shared" ref="T260:T323" si="77">Q260/N260</f>
        <v>-0.2017733455796302</v>
      </c>
      <c r="U260" s="11">
        <f>'OddsRatio_working_3-way'!S260-'OddsRatio_working_3-way'!R260^2/3</f>
        <v>-0.9311839898499934</v>
      </c>
      <c r="V260" s="11">
        <f>'OddsRatio_working_3-way'!S260*'OddsRatio_working_3-way'!R260/3-2*'OddsRatio_working_3-way'!R260^3/27-'OddsRatio_working_3-way'!T260</f>
        <v>0.2017733455796302</v>
      </c>
      <c r="W260" s="11">
        <f>'OddsRatio_working_3-way'!V260^2+4*'OddsRatio_working_3-way'!U260^3/27</f>
        <v>-7.8907222381709025E-2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0.17293040895697459</v>
      </c>
      <c r="Y260" s="11">
        <f>IF('OddsRatio_working_3-way'!W260&gt;=0,IF('OddsRatio_working_3-way'!V260+SQRT('OddsRatio_working_3-way'!W260)&gt;0,0,PI()),ACOS('OddsRatio_working_3-way'!V260/(2*'OddsRatio_working_3-way'!X260)))</f>
        <v>0.94789426648888142</v>
      </c>
      <c r="Z260" s="11">
        <f>'OddsRatio_working_3-way'!X260^(1/3)*COS('OddsRatio_working_3-way'!Y260/3)</f>
        <v>0.52955112045590658</v>
      </c>
      <c r="AA260" s="11">
        <f>'OddsRatio_working_3-way'!X260^(1/3)*COS(('OddsRatio_working_3-way'!Y260+2*PI())/3)</f>
        <v>-0.41470122707795876</v>
      </c>
      <c r="AB260" s="11">
        <f>'OddsRatio_working_3-way'!X260^(1/3)*COS(('OddsRatio_working_3-way'!Y260+4*PI())/3)</f>
        <v>-0.11484989337794795</v>
      </c>
      <c r="AC260" s="11">
        <f>'OddsRatio_working_3-way'!X260^(1/3)*SIN('OddsRatio_working_3-way'!Y260/3)</f>
        <v>0.17311924822856958</v>
      </c>
      <c r="AD260" s="11">
        <f>'OddsRatio_working_3-way'!X260^(1/3)*SIN(('OddsRatio_working_3-way'!Y260+2*PI())/3)</f>
        <v>0.37204509880304354</v>
      </c>
      <c r="AE260" s="11">
        <f>'OddsRatio_working_3-way'!X260^(1/3)*SIN(('OddsRatio_working_3-way'!Y260+4*PI())/3)</f>
        <v>-0.54516434703161321</v>
      </c>
      <c r="AF260" s="11">
        <f>-'OddsRatio_working_3-way'!U260/(3*'OddsRatio_working_3-way'!X260^(1/3))*COS(('OddsRatio_working_3-way'!Y260)/3)</f>
        <v>0.52955112045590658</v>
      </c>
      <c r="AG260" s="11">
        <f>-'OddsRatio_working_3-way'!U260/(3*'OddsRatio_working_3-way'!X260^(1/3))*COS(('OddsRatio_working_3-way'!Y260+2*PI())/3)</f>
        <v>-0.41470122707795876</v>
      </c>
      <c r="AH260" s="11">
        <f>-'OddsRatio_working_3-way'!U260/(3*'OddsRatio_working_3-way'!X260^(1/3))*COS(('OddsRatio_working_3-way'!Y260+4*PI())/3)</f>
        <v>-0.11484989337794795</v>
      </c>
      <c r="AI260" s="11">
        <f>'OddsRatio_working_3-way'!U260/(3*'OddsRatio_working_3-way'!X260^(1/3))*SIN(('OddsRatio_working_3-way'!Y260)/3)</f>
        <v>-0.17311924822856958</v>
      </c>
      <c r="AJ260" s="11">
        <f>'OddsRatio_working_3-way'!U260/(3*'OddsRatio_working_3-way'!X260^(1/3))*SIN(('OddsRatio_working_3-way'!Y260+2*PI())/3)</f>
        <v>-0.37204509880304354</v>
      </c>
      <c r="AK260" s="11">
        <f>'OddsRatio_working_3-way'!U260/(3*'OddsRatio_working_3-way'!X260^(1/3))*SIN(('OddsRatio_working_3-way'!Y260+4*PI())/3)</f>
        <v>0.54516434703161321</v>
      </c>
      <c r="AL260" s="11">
        <f>'OddsRatio_working_3-way'!Z260+'OddsRatio_working_3-way'!AF260</f>
        <v>1.0591022409118132</v>
      </c>
      <c r="AM260" s="11">
        <f>'OddsRatio_working_3-way'!AA260+'OddsRatio_working_3-way'!AG260</f>
        <v>-0.82940245415591751</v>
      </c>
      <c r="AN260" s="11">
        <f>'OddsRatio_working_3-way'!AB260+'OddsRatio_working_3-way'!AH260</f>
        <v>-0.22969978675589589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1.0591022409118132</v>
      </c>
      <c r="AS260" s="11">
        <f>IF(('OddsRatio_working_3-way'!X260=0),IF(Q260&gt;0,-Q260^(1/3),(-Q260)^(1/3)),'OddsRatio_working_3-way'!AM260-'OddsRatio_working_3-way'!R260/3)</f>
        <v>-0.82940245415591751</v>
      </c>
      <c r="AT260" s="11">
        <f>IF(('OddsRatio_working_3-way'!X260=0),IF(Q260&gt;0,-Q260^(1/3),(-Q260)^(1/3)),'OddsRatio_working_3-way'!AN260-'OddsRatio_working_3-way'!R260/3)</f>
        <v>-0.22969978675589589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11.65</v>
      </c>
      <c r="B261" s="4">
        <f>IF('True_Odds_Calculator_3-way'!B262="","",'True_Odds_Calculator_3-way'!B262)</f>
        <v>6.78</v>
      </c>
      <c r="C261" s="4">
        <f>IF('True_Odds_Calculator_3-way'!C262="","",'True_Odds_Calculator_3-way'!C262)</f>
        <v>1.24</v>
      </c>
      <c r="D261" s="9">
        <f t="shared" si="65"/>
        <v>7.7492189823243879E-2</v>
      </c>
      <c r="E261" s="9">
        <f t="shared" si="66"/>
        <v>0.13403280098909834</v>
      </c>
      <c r="F261" s="9">
        <f t="shared" si="67"/>
        <v>0.78847500918765767</v>
      </c>
      <c r="G261" s="9">
        <f t="shared" si="68"/>
        <v>1.1177958947523172</v>
      </c>
      <c r="H261" s="9">
        <f t="shared" si="69"/>
        <v>12.904526279112179</v>
      </c>
      <c r="I261" s="9">
        <f t="shared" si="70"/>
        <v>7.4608602716683938</v>
      </c>
      <c r="J261" s="9">
        <f t="shared" si="71"/>
        <v>1.2682710147405563</v>
      </c>
      <c r="K261" s="11">
        <f t="shared" si="72"/>
        <v>8.5836909871244635E-2</v>
      </c>
      <c r="L261" s="11">
        <f t="shared" si="73"/>
        <v>0.14749262536873156</v>
      </c>
      <c r="M261" s="11">
        <f t="shared" si="74"/>
        <v>0.80645161290322587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-0.15083821470009151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0.17019950608450474</v>
      </c>
      <c r="Q261" s="11">
        <f>2*'OddsRatio_working_3-way'!K261*'OddsRatio_working_3-way'!L261*'OddsRatio_working_3-way'!M261</f>
        <v>2.041985675878881E-2</v>
      </c>
      <c r="R261" s="11">
        <f t="shared" si="75"/>
        <v>0</v>
      </c>
      <c r="S261" s="11">
        <f t="shared" si="76"/>
        <v>-1.1283579988195225</v>
      </c>
      <c r="T261" s="11">
        <f t="shared" si="77"/>
        <v>-0.13537588468140641</v>
      </c>
      <c r="U261" s="11">
        <f>'OddsRatio_working_3-way'!S261-'OddsRatio_working_3-way'!R261^2/3</f>
        <v>-1.1283579988195225</v>
      </c>
      <c r="V261" s="11">
        <f>'OddsRatio_working_3-way'!S261*'OddsRatio_working_3-way'!R261/3-2*'OddsRatio_working_3-way'!R261^3/27-'OddsRatio_working_3-way'!T261</f>
        <v>0.13537588468140641</v>
      </c>
      <c r="W261" s="11">
        <f>'OddsRatio_working_3-way'!V261^2+4*'OddsRatio_working_3-way'!U261^3/27</f>
        <v>-0.19450538787042077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0.23066860320798657</v>
      </c>
      <c r="Y261" s="11">
        <f>IF('OddsRatio_working_3-way'!W261&gt;=0,IF('OddsRatio_working_3-way'!V261+SQRT('OddsRatio_working_3-way'!W261)&gt;0,0,PI()),ACOS('OddsRatio_working_3-way'!V261/(2*'OddsRatio_working_3-way'!X261)))</f>
        <v>1.2729705728753742</v>
      </c>
      <c r="Z261" s="11">
        <f>'OddsRatio_working_3-way'!X261^(1/3)*COS('OddsRatio_working_3-way'!Y261/3)</f>
        <v>0.55889794737615861</v>
      </c>
      <c r="AA261" s="11">
        <f>'OddsRatio_working_3-way'!X261^(1/3)*COS(('OddsRatio_working_3-way'!Y261+2*PI())/3)</f>
        <v>-0.49811381544120181</v>
      </c>
      <c r="AB261" s="11">
        <f>'OddsRatio_working_3-way'!X261^(1/3)*COS(('OddsRatio_working_3-way'!Y261+4*PI())/3)</f>
        <v>-6.0784131934956999E-2</v>
      </c>
      <c r="AC261" s="11">
        <f>'OddsRatio_working_3-way'!X261^(1/3)*SIN('OddsRatio_working_3-way'!Y261/3)</f>
        <v>0.25249241049694443</v>
      </c>
      <c r="AD261" s="11">
        <f>'OddsRatio_working_3-way'!X261^(1/3)*SIN(('OddsRatio_working_3-way'!Y261+2*PI())/3)</f>
        <v>0.35777361530225954</v>
      </c>
      <c r="AE261" s="11">
        <f>'OddsRatio_working_3-way'!X261^(1/3)*SIN(('OddsRatio_working_3-way'!Y261+4*PI())/3)</f>
        <v>-0.61026602579920386</v>
      </c>
      <c r="AF261" s="11">
        <f>-'OddsRatio_working_3-way'!U261/(3*'OddsRatio_working_3-way'!X261^(1/3))*COS(('OddsRatio_working_3-way'!Y261)/3)</f>
        <v>0.5588979473761585</v>
      </c>
      <c r="AG261" s="11">
        <f>-'OddsRatio_working_3-way'!U261/(3*'OddsRatio_working_3-way'!X261^(1/3))*COS(('OddsRatio_working_3-way'!Y261+2*PI())/3)</f>
        <v>-0.49811381544120176</v>
      </c>
      <c r="AH261" s="11">
        <f>-'OddsRatio_working_3-way'!U261/(3*'OddsRatio_working_3-way'!X261^(1/3))*COS(('OddsRatio_working_3-way'!Y261+4*PI())/3)</f>
        <v>-6.0784131934956985E-2</v>
      </c>
      <c r="AI261" s="11">
        <f>'OddsRatio_working_3-way'!U261/(3*'OddsRatio_working_3-way'!X261^(1/3))*SIN(('OddsRatio_working_3-way'!Y261)/3)</f>
        <v>-0.25249241049694437</v>
      </c>
      <c r="AJ261" s="11">
        <f>'OddsRatio_working_3-way'!U261/(3*'OddsRatio_working_3-way'!X261^(1/3))*SIN(('OddsRatio_working_3-way'!Y261+2*PI())/3)</f>
        <v>-0.35777361530225948</v>
      </c>
      <c r="AK261" s="11">
        <f>'OddsRatio_working_3-way'!U261/(3*'OddsRatio_working_3-way'!X261^(1/3))*SIN(('OddsRatio_working_3-way'!Y261+4*PI())/3)</f>
        <v>0.61026602579920375</v>
      </c>
      <c r="AL261" s="11">
        <f>'OddsRatio_working_3-way'!Z261+'OddsRatio_working_3-way'!AF261</f>
        <v>1.1177958947523172</v>
      </c>
      <c r="AM261" s="11">
        <f>'OddsRatio_working_3-way'!AA261+'OddsRatio_working_3-way'!AG261</f>
        <v>-0.99622763088240363</v>
      </c>
      <c r="AN261" s="11">
        <f>'OddsRatio_working_3-way'!AB261+'OddsRatio_working_3-way'!AH261</f>
        <v>-0.12156826386991398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1.1177958947523172</v>
      </c>
      <c r="AS261" s="11">
        <f>IF(('OddsRatio_working_3-way'!X261=0),IF(Q261&gt;0,-Q261^(1/3),(-Q261)^(1/3)),'OddsRatio_working_3-way'!AM261-'OddsRatio_working_3-way'!R261/3)</f>
        <v>-0.99622763088240363</v>
      </c>
      <c r="AT261" s="11">
        <f>IF(('OddsRatio_working_3-way'!X261=0),IF(Q261&gt;0,-Q261^(1/3),(-Q261)^(1/3)),'OddsRatio_working_3-way'!AN261-'OddsRatio_working_3-way'!R261/3)</f>
        <v>-0.12156826386991398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1.4</v>
      </c>
      <c r="B262" s="4">
        <f>IF('True_Odds_Calculator_3-way'!B263="","",'True_Odds_Calculator_3-way'!B263)</f>
        <v>4.9000000000000004</v>
      </c>
      <c r="C262" s="4">
        <f>IF('True_Odds_Calculator_3-way'!C263="","",'True_Odds_Calculator_3-way'!C263)</f>
        <v>8.69</v>
      </c>
      <c r="D262" s="9">
        <f t="shared" si="65"/>
        <v>0.69939222893534692</v>
      </c>
      <c r="E262" s="9">
        <f t="shared" si="66"/>
        <v>0.19265315863481086</v>
      </c>
      <c r="F262" s="9">
        <f t="shared" si="67"/>
        <v>0.10795461242984226</v>
      </c>
      <c r="G262" s="9">
        <f t="shared" si="68"/>
        <v>1.0745321388623903</v>
      </c>
      <c r="H262" s="9">
        <f t="shared" si="69"/>
        <v>1.4298128555449561</v>
      </c>
      <c r="I262" s="9">
        <f t="shared" si="70"/>
        <v>5.1906753415633231</v>
      </c>
      <c r="J262" s="9">
        <f t="shared" si="71"/>
        <v>9.2631521478517822</v>
      </c>
      <c r="K262" s="11">
        <f t="shared" si="72"/>
        <v>0.7142857142857143</v>
      </c>
      <c r="L262" s="11">
        <f t="shared" si="73"/>
        <v>0.2040816326530612</v>
      </c>
      <c r="M262" s="11">
        <f t="shared" si="74"/>
        <v>0.11507479861910243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-0.20123663471635578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0.20112927630364985</v>
      </c>
      <c r="Q262" s="11">
        <f>2*'OddsRatio_working_3-way'!K262*'OddsRatio_working_3-way'!L262*'OddsRatio_working_3-way'!M262</f>
        <v>3.3549503970583795E-2</v>
      </c>
      <c r="R262" s="11">
        <f t="shared" si="75"/>
        <v>0</v>
      </c>
      <c r="S262" s="11">
        <f t="shared" si="76"/>
        <v>-0.999466506618652</v>
      </c>
      <c r="T262" s="11">
        <f t="shared" si="77"/>
        <v>-0.16671668167116796</v>
      </c>
      <c r="U262" s="11">
        <f>'OddsRatio_working_3-way'!S262-'OddsRatio_working_3-way'!R262^2/3</f>
        <v>-0.999466506618652</v>
      </c>
      <c r="V262" s="11">
        <f>'OddsRatio_working_3-way'!S262*'OddsRatio_working_3-way'!R262/3-2*'OddsRatio_working_3-way'!R262^3/27-'OddsRatio_working_3-way'!T262</f>
        <v>0.16671668167116796</v>
      </c>
      <c r="W262" s="11">
        <f>'OddsRatio_working_3-way'!V262^2+4*'OddsRatio_working_3-way'!U262^3/27</f>
        <v>-0.1201167145043588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0.1922961039983678</v>
      </c>
      <c r="Y262" s="11">
        <f>IF('OddsRatio_working_3-way'!W262&gt;=0,IF('OddsRatio_working_3-way'!V262+SQRT('OddsRatio_working_3-way'!W262)&gt;0,0,PI()),ACOS('OddsRatio_working_3-way'!V262/(2*'OddsRatio_working_3-way'!X262)))</f>
        <v>1.1224349091814481</v>
      </c>
      <c r="Z262" s="11">
        <f>'OddsRatio_working_3-way'!X262^(1/3)*COS('OddsRatio_working_3-way'!Y262/3)</f>
        <v>0.53726606943119515</v>
      </c>
      <c r="AA262" s="11">
        <f>'OddsRatio_working_3-way'!X262^(1/3)*COS(('OddsRatio_working_3-way'!Y262+2*PI())/3)</f>
        <v>-0.45132267490662936</v>
      </c>
      <c r="AB262" s="11">
        <f>'OddsRatio_working_3-way'!X262^(1/3)*COS(('OddsRatio_working_3-way'!Y262+4*PI())/3)</f>
        <v>-8.594339452456598E-2</v>
      </c>
      <c r="AC262" s="11">
        <f>'OddsRatio_working_3-way'!X262^(1/3)*SIN('OddsRatio_working_3-way'!Y262/3)</f>
        <v>0.21095182588489614</v>
      </c>
      <c r="AD262" s="11">
        <f>'OddsRatio_working_3-way'!X262^(1/3)*SIN(('OddsRatio_working_3-way'!Y262+2*PI())/3)</f>
        <v>0.35981015177638104</v>
      </c>
      <c r="AE262" s="11">
        <f>'OddsRatio_working_3-way'!X262^(1/3)*SIN(('OddsRatio_working_3-way'!Y262+4*PI())/3)</f>
        <v>-0.57076197766127712</v>
      </c>
      <c r="AF262" s="11">
        <f>-'OddsRatio_working_3-way'!U262/(3*'OddsRatio_working_3-way'!X262^(1/3))*COS(('OddsRatio_working_3-way'!Y262)/3)</f>
        <v>0.53726606943119515</v>
      </c>
      <c r="AG262" s="11">
        <f>-'OddsRatio_working_3-way'!U262/(3*'OddsRatio_working_3-way'!X262^(1/3))*COS(('OddsRatio_working_3-way'!Y262+2*PI())/3)</f>
        <v>-0.45132267490662936</v>
      </c>
      <c r="AH262" s="11">
        <f>-'OddsRatio_working_3-way'!U262/(3*'OddsRatio_working_3-way'!X262^(1/3))*COS(('OddsRatio_working_3-way'!Y262+4*PI())/3)</f>
        <v>-8.594339452456598E-2</v>
      </c>
      <c r="AI262" s="11">
        <f>'OddsRatio_working_3-way'!U262/(3*'OddsRatio_working_3-way'!X262^(1/3))*SIN(('OddsRatio_working_3-way'!Y262)/3)</f>
        <v>-0.21095182588489614</v>
      </c>
      <c r="AJ262" s="11">
        <f>'OddsRatio_working_3-way'!U262/(3*'OddsRatio_working_3-way'!X262^(1/3))*SIN(('OddsRatio_working_3-way'!Y262+2*PI())/3)</f>
        <v>-0.35981015177638104</v>
      </c>
      <c r="AK262" s="11">
        <f>'OddsRatio_working_3-way'!U262/(3*'OddsRatio_working_3-way'!X262^(1/3))*SIN(('OddsRatio_working_3-way'!Y262+4*PI())/3)</f>
        <v>0.57076197766127712</v>
      </c>
      <c r="AL262" s="11">
        <f>'OddsRatio_working_3-way'!Z262+'OddsRatio_working_3-way'!AF262</f>
        <v>1.0745321388623903</v>
      </c>
      <c r="AM262" s="11">
        <f>'OddsRatio_working_3-way'!AA262+'OddsRatio_working_3-way'!AG262</f>
        <v>-0.90264534981325872</v>
      </c>
      <c r="AN262" s="11">
        <f>'OddsRatio_working_3-way'!AB262+'OddsRatio_working_3-way'!AH262</f>
        <v>-0.17188678904913196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1.0745321388623903</v>
      </c>
      <c r="AS262" s="11">
        <f>IF(('OddsRatio_working_3-way'!X262=0),IF(Q262&gt;0,-Q262^(1/3),(-Q262)^(1/3)),'OddsRatio_working_3-way'!AM262-'OddsRatio_working_3-way'!R262/3)</f>
        <v>-0.90264534981325872</v>
      </c>
      <c r="AT262" s="11">
        <f>IF(('OddsRatio_working_3-way'!X262=0),IF(Q262&gt;0,-Q262^(1/3),(-Q262)^(1/3)),'OddsRatio_working_3-way'!AN262-'OddsRatio_working_3-way'!R262/3)</f>
        <v>-0.17188678904913196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3.68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2.0499999999999998</v>
      </c>
      <c r="D263" s="9">
        <f t="shared" si="65"/>
        <v>0.26262649856846598</v>
      </c>
      <c r="E263" s="9">
        <f t="shared" si="66"/>
        <v>0.26118922978560621</v>
      </c>
      <c r="F263" s="9">
        <f t="shared" si="67"/>
        <v>0.47618427164592786</v>
      </c>
      <c r="G263" s="9">
        <f t="shared" si="68"/>
        <v>1.0476451070456934</v>
      </c>
      <c r="H263" s="9">
        <f t="shared" si="69"/>
        <v>3.8076888868824592</v>
      </c>
      <c r="I263" s="9">
        <f t="shared" si="70"/>
        <v>3.8286417890233722</v>
      </c>
      <c r="J263" s="9">
        <f t="shared" si="71"/>
        <v>2.1000273623979777</v>
      </c>
      <c r="K263" s="11">
        <f t="shared" si="72"/>
        <v>0.27173913043478259</v>
      </c>
      <c r="L263" s="11">
        <f t="shared" si="73"/>
        <v>0.27027027027027023</v>
      </c>
      <c r="M263" s="11">
        <f t="shared" si="74"/>
        <v>0.48780487804878053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-0.27219770141297184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0.23036026482473992</v>
      </c>
      <c r="Q263" s="11">
        <f>2*'OddsRatio_working_3-way'!K263*'OddsRatio_working_3-way'!L263*'OddsRatio_working_3-way'!M263</f>
        <v>7.1651715342065284E-2</v>
      </c>
      <c r="R263" s="11">
        <f t="shared" si="75"/>
        <v>0</v>
      </c>
      <c r="S263" s="11">
        <f t="shared" si="76"/>
        <v>-0.84629761246676671</v>
      </c>
      <c r="T263" s="11">
        <f t="shared" si="77"/>
        <v>-0.2632340940798652</v>
      </c>
      <c r="U263" s="11">
        <f>'OddsRatio_working_3-way'!S263-'OddsRatio_working_3-way'!R263^2/3</f>
        <v>-0.84629761246676671</v>
      </c>
      <c r="V263" s="11">
        <f>'OddsRatio_working_3-way'!S263*'OddsRatio_working_3-way'!R263/3-2*'OddsRatio_working_3-way'!R263^3/27-'OddsRatio_working_3-way'!T263</f>
        <v>0.2632340940798652</v>
      </c>
      <c r="W263" s="11">
        <f>'OddsRatio_working_3-way'!V263^2+4*'OddsRatio_working_3-way'!U263^3/27</f>
        <v>-2.0505586356602365E-2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0.14983138409779984</v>
      </c>
      <c r="Y263" s="11">
        <f>IF('OddsRatio_working_3-way'!W263&gt;=0,IF('OddsRatio_working_3-way'!V263+SQRT('OddsRatio_working_3-way'!W263)&gt;0,0,PI()),ACOS('OddsRatio_working_3-way'!V263/(2*'OddsRatio_working_3-way'!X263)))</f>
        <v>0.49822024052070235</v>
      </c>
      <c r="Z263" s="11">
        <f>'OddsRatio_working_3-way'!X263^(1/3)*COS('OddsRatio_working_3-way'!Y263/3)</f>
        <v>0.52382255352284668</v>
      </c>
      <c r="AA263" s="11">
        <f>'OddsRatio_working_3-way'!X263^(1/3)*COS(('OddsRatio_working_3-way'!Y263+2*PI())/3)</f>
        <v>-0.33794976985732139</v>
      </c>
      <c r="AB263" s="11">
        <f>'OddsRatio_working_3-way'!X263^(1/3)*COS(('OddsRatio_working_3-way'!Y263+4*PI())/3)</f>
        <v>-0.18587278366552545</v>
      </c>
      <c r="AC263" s="11">
        <f>'OddsRatio_working_3-way'!X263^(1/3)*SIN('OddsRatio_working_3-way'!Y263/3)</f>
        <v>8.7801688915380663E-2</v>
      </c>
      <c r="AD263" s="11">
        <f>'OddsRatio_working_3-way'!X263^(1/3)*SIN(('OddsRatio_working_3-way'!Y263+2*PI())/3)</f>
        <v>0.40974279396832886</v>
      </c>
      <c r="AE263" s="11">
        <f>'OddsRatio_working_3-way'!X263^(1/3)*SIN(('OddsRatio_working_3-way'!Y263+4*PI())/3)</f>
        <v>-0.49754448288370928</v>
      </c>
      <c r="AF263" s="11">
        <f>-'OddsRatio_working_3-way'!U263/(3*'OddsRatio_working_3-way'!X263^(1/3))*COS(('OddsRatio_working_3-way'!Y263)/3)</f>
        <v>0.52382255352284668</v>
      </c>
      <c r="AG263" s="11">
        <f>-'OddsRatio_working_3-way'!U263/(3*'OddsRatio_working_3-way'!X263^(1/3))*COS(('OddsRatio_working_3-way'!Y263+2*PI())/3)</f>
        <v>-0.33794976985732139</v>
      </c>
      <c r="AH263" s="11">
        <f>-'OddsRatio_working_3-way'!U263/(3*'OddsRatio_working_3-way'!X263^(1/3))*COS(('OddsRatio_working_3-way'!Y263+4*PI())/3)</f>
        <v>-0.18587278366552545</v>
      </c>
      <c r="AI263" s="11">
        <f>'OddsRatio_working_3-way'!U263/(3*'OddsRatio_working_3-way'!X263^(1/3))*SIN(('OddsRatio_working_3-way'!Y263)/3)</f>
        <v>-8.7801688915380663E-2</v>
      </c>
      <c r="AJ263" s="11">
        <f>'OddsRatio_working_3-way'!U263/(3*'OddsRatio_working_3-way'!X263^(1/3))*SIN(('OddsRatio_working_3-way'!Y263+2*PI())/3)</f>
        <v>-0.40974279396832886</v>
      </c>
      <c r="AK263" s="11">
        <f>'OddsRatio_working_3-way'!U263/(3*'OddsRatio_working_3-way'!X263^(1/3))*SIN(('OddsRatio_working_3-way'!Y263+4*PI())/3)</f>
        <v>0.49754448288370928</v>
      </c>
      <c r="AL263" s="11">
        <f>'OddsRatio_working_3-way'!Z263+'OddsRatio_working_3-way'!AF263</f>
        <v>1.0476451070456934</v>
      </c>
      <c r="AM263" s="11">
        <f>'OddsRatio_working_3-way'!AA263+'OddsRatio_working_3-way'!AG263</f>
        <v>-0.67589953971464278</v>
      </c>
      <c r="AN263" s="11">
        <f>'OddsRatio_working_3-way'!AB263+'OddsRatio_working_3-way'!AH263</f>
        <v>-0.37174556733105091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1.0476451070456934</v>
      </c>
      <c r="AS263" s="11">
        <f>IF(('OddsRatio_working_3-way'!X263=0),IF(Q263&gt;0,-Q263^(1/3),(-Q263)^(1/3)),'OddsRatio_working_3-way'!AM263-'OddsRatio_working_3-way'!R263/3)</f>
        <v>-0.67589953971464278</v>
      </c>
      <c r="AT263" s="11">
        <f>IF(('OddsRatio_working_3-way'!X263=0),IF(Q263&gt;0,-Q263^(1/3),(-Q263)^(1/3)),'OddsRatio_working_3-way'!AN263-'OddsRatio_working_3-way'!R263/3)</f>
        <v>-0.37174556733105091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9.0299999999999994</v>
      </c>
      <c r="B264" s="4">
        <f>IF('True_Odds_Calculator_3-way'!B265="","",'True_Odds_Calculator_3-way'!B265)</f>
        <v>4.7699999999999996</v>
      </c>
      <c r="C264" s="4">
        <f>IF('True_Odds_Calculator_3-way'!C265="","",'True_Odds_Calculator_3-way'!C265)</f>
        <v>1.41</v>
      </c>
      <c r="D264" s="9">
        <f t="shared" si="65"/>
        <v>0.10465957506581122</v>
      </c>
      <c r="E264" s="9">
        <f t="shared" si="66"/>
        <v>0.19934685287310708</v>
      </c>
      <c r="F264" s="9">
        <f t="shared" si="67"/>
        <v>0.69599357206108181</v>
      </c>
      <c r="G264" s="9">
        <f t="shared" si="68"/>
        <v>1.0653533628739793</v>
      </c>
      <c r="H264" s="9">
        <f t="shared" si="69"/>
        <v>9.5547875038780514</v>
      </c>
      <c r="I264" s="9">
        <f t="shared" si="70"/>
        <v>5.0163821780349016</v>
      </c>
      <c r="J264" s="9">
        <f t="shared" si="71"/>
        <v>1.4367948787783316</v>
      </c>
      <c r="K264" s="11">
        <f t="shared" si="72"/>
        <v>0.11074197120708749</v>
      </c>
      <c r="L264" s="11">
        <f t="shared" si="73"/>
        <v>0.20964360587002098</v>
      </c>
      <c r="M264" s="11">
        <f t="shared" si="74"/>
        <v>0.70921985815602839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-0.2043692307276872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0.20104367849272764</v>
      </c>
      <c r="Q264" s="11">
        <f>2*'OddsRatio_working_3-way'!K264*'OddsRatio_working_3-way'!L264*'OddsRatio_working_3-way'!M264</f>
        <v>3.2930987468096265E-2</v>
      </c>
      <c r="R264" s="11">
        <f t="shared" si="75"/>
        <v>0</v>
      </c>
      <c r="S264" s="11">
        <f t="shared" si="76"/>
        <v>-0.98372772543538756</v>
      </c>
      <c r="T264" s="11">
        <f t="shared" si="77"/>
        <v>-0.16113476256107909</v>
      </c>
      <c r="U264" s="11">
        <f>'OddsRatio_working_3-way'!S264-'OddsRatio_working_3-way'!R264^2/3</f>
        <v>-0.98372772543538756</v>
      </c>
      <c r="V264" s="11">
        <f>'OddsRatio_working_3-way'!S264*'OddsRatio_working_3-way'!R264/3-2*'OddsRatio_working_3-way'!R264^3/27-'OddsRatio_working_3-way'!T264</f>
        <v>0.16113476256107909</v>
      </c>
      <c r="W264" s="11">
        <f>'OddsRatio_working_3-way'!V264^2+4*'OddsRatio_working_3-way'!U264^3/27</f>
        <v>-0.11506865916538109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0.18777185017395207</v>
      </c>
      <c r="Y264" s="11">
        <f>IF('OddsRatio_working_3-way'!W264&gt;=0,IF('OddsRatio_working_3-way'!V264+SQRT('OddsRatio_working_3-way'!W264)&gt;0,0,PI()),ACOS('OddsRatio_working_3-way'!V264/(2*'OddsRatio_working_3-way'!X264)))</f>
        <v>1.1273327236612145</v>
      </c>
      <c r="Z264" s="11">
        <f>'OddsRatio_working_3-way'!X264^(1/3)*COS('OddsRatio_working_3-way'!Y264/3)</f>
        <v>0.53267668143698965</v>
      </c>
      <c r="AA264" s="11">
        <f>'OddsRatio_working_3-way'!X264^(1/3)*COS(('OddsRatio_working_3-way'!Y264+2*PI())/3)</f>
        <v>-0.4483372312338047</v>
      </c>
      <c r="AB264" s="11">
        <f>'OddsRatio_working_3-way'!X264^(1/3)*COS(('OddsRatio_working_3-way'!Y264+4*PI())/3)</f>
        <v>-8.4339450203184604E-2</v>
      </c>
      <c r="AC264" s="11">
        <f>'OddsRatio_working_3-way'!X264^(1/3)*SIN('OddsRatio_working_3-way'!Y264/3)</f>
        <v>0.21015421686245486</v>
      </c>
      <c r="AD264" s="11">
        <f>'OddsRatio_working_3-way'!X264^(1/3)*SIN(('OddsRatio_working_3-way'!Y264+2*PI())/3)</f>
        <v>0.35623442969679642</v>
      </c>
      <c r="AE264" s="11">
        <f>'OddsRatio_working_3-way'!X264^(1/3)*SIN(('OddsRatio_working_3-way'!Y264+4*PI())/3)</f>
        <v>-0.56638864655925114</v>
      </c>
      <c r="AF264" s="11">
        <f>-'OddsRatio_working_3-way'!U264/(3*'OddsRatio_working_3-way'!X264^(1/3))*COS(('OddsRatio_working_3-way'!Y264)/3)</f>
        <v>0.53267668143698976</v>
      </c>
      <c r="AG264" s="11">
        <f>-'OddsRatio_working_3-way'!U264/(3*'OddsRatio_working_3-way'!X264^(1/3))*COS(('OddsRatio_working_3-way'!Y264+2*PI())/3)</f>
        <v>-0.44833723123380476</v>
      </c>
      <c r="AH264" s="11">
        <f>-'OddsRatio_working_3-way'!U264/(3*'OddsRatio_working_3-way'!X264^(1/3))*COS(('OddsRatio_working_3-way'!Y264+4*PI())/3)</f>
        <v>-8.4339450203184618E-2</v>
      </c>
      <c r="AI264" s="11">
        <f>'OddsRatio_working_3-way'!U264/(3*'OddsRatio_working_3-way'!X264^(1/3))*SIN(('OddsRatio_working_3-way'!Y264)/3)</f>
        <v>-0.21015421686245492</v>
      </c>
      <c r="AJ264" s="11">
        <f>'OddsRatio_working_3-way'!U264/(3*'OddsRatio_working_3-way'!X264^(1/3))*SIN(('OddsRatio_working_3-way'!Y264+2*PI())/3)</f>
        <v>-0.35623442969679647</v>
      </c>
      <c r="AK264" s="11">
        <f>'OddsRatio_working_3-way'!U264/(3*'OddsRatio_working_3-way'!X264^(1/3))*SIN(('OddsRatio_working_3-way'!Y264+4*PI())/3)</f>
        <v>0.56638864655925125</v>
      </c>
      <c r="AL264" s="11">
        <f>'OddsRatio_working_3-way'!Z264+'OddsRatio_working_3-way'!AF264</f>
        <v>1.0653533628739793</v>
      </c>
      <c r="AM264" s="11">
        <f>'OddsRatio_working_3-way'!AA264+'OddsRatio_working_3-way'!AG264</f>
        <v>-0.89667446246760951</v>
      </c>
      <c r="AN264" s="11">
        <f>'OddsRatio_working_3-way'!AB264+'OddsRatio_working_3-way'!AH264</f>
        <v>-0.16867890040636924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1.0653533628739793</v>
      </c>
      <c r="AS264" s="11">
        <f>IF(('OddsRatio_working_3-way'!X264=0),IF(Q264&gt;0,-Q264^(1/3),(-Q264)^(1/3)),'OddsRatio_working_3-way'!AM264-'OddsRatio_working_3-way'!R264/3)</f>
        <v>-0.89667446246760951</v>
      </c>
      <c r="AT264" s="11">
        <f>IF(('OddsRatio_working_3-way'!X264=0),IF(Q264&gt;0,-Q264^(1/3),(-Q264)^(1/3)),'OddsRatio_working_3-way'!AN264-'OddsRatio_working_3-way'!R264/3)</f>
        <v>-0.16867890040636924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1.37</v>
      </c>
      <c r="B265" s="4">
        <f>IF('True_Odds_Calculator_3-way'!B266="","",'True_Odds_Calculator_3-way'!B266)</f>
        <v>4.95</v>
      </c>
      <c r="C265" s="4">
        <f>IF('True_Odds_Calculator_3-way'!C266="","",'True_Odds_Calculator_3-way'!C266)</f>
        <v>10.35</v>
      </c>
      <c r="D265" s="9">
        <f t="shared" si="65"/>
        <v>0.71703420563216935</v>
      </c>
      <c r="E265" s="9">
        <f t="shared" si="66"/>
        <v>0.19182884357915472</v>
      </c>
      <c r="F265" s="9">
        <f t="shared" si="67"/>
        <v>9.1136950788675938E-2</v>
      </c>
      <c r="G265" s="9">
        <f t="shared" si="68"/>
        <v>1.0665773141688484</v>
      </c>
      <c r="H265" s="9">
        <f t="shared" si="69"/>
        <v>1.394633606242474</v>
      </c>
      <c r="I265" s="9">
        <f t="shared" si="70"/>
        <v>5.2129803909669503</v>
      </c>
      <c r="J265" s="9">
        <f t="shared" si="71"/>
        <v>10.972497887478733</v>
      </c>
      <c r="K265" s="11">
        <f t="shared" si="72"/>
        <v>0.72992700729927007</v>
      </c>
      <c r="L265" s="11">
        <f t="shared" si="73"/>
        <v>0.20202020202020202</v>
      </c>
      <c r="M265" s="11">
        <f t="shared" si="74"/>
        <v>9.6618357487922704E-2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-0.19469030015946343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0.19476118069157314</v>
      </c>
      <c r="Q265" s="11">
        <f>2*'OddsRatio_working_3-way'!K265*'OddsRatio_working_3-way'!L265*'OddsRatio_working_3-way'!M265</f>
        <v>2.8494686275285026E-2</v>
      </c>
      <c r="R265" s="11">
        <f t="shared" si="75"/>
        <v>0</v>
      </c>
      <c r="S265" s="11">
        <f t="shared" si="76"/>
        <v>-1.000364068122817</v>
      </c>
      <c r="T265" s="11">
        <f t="shared" si="77"/>
        <v>-0.1463590443486199</v>
      </c>
      <c r="U265" s="11">
        <f>'OddsRatio_working_3-way'!S265-'OddsRatio_working_3-way'!R265^2/3</f>
        <v>-1.000364068122817</v>
      </c>
      <c r="V265" s="11">
        <f>'OddsRatio_working_3-way'!S265*'OddsRatio_working_3-way'!R265/3-2*'OddsRatio_working_3-way'!R265^3/27-'OddsRatio_working_3-way'!T265</f>
        <v>0.1463590443486199</v>
      </c>
      <c r="W265" s="11">
        <f>'OddsRatio_working_3-way'!V265^2+4*'OddsRatio_working_3-way'!U265^3/27</f>
        <v>-0.12688904525639585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0.19255519670930538</v>
      </c>
      <c r="Y265" s="11">
        <f>IF('OddsRatio_working_3-way'!W265&gt;=0,IF('OddsRatio_working_3-way'!V265+SQRT('OddsRatio_working_3-way'!W265)&gt;0,0,PI()),ACOS('OddsRatio_working_3-way'!V265/(2*'OddsRatio_working_3-way'!X265)))</f>
        <v>1.1809520405210079</v>
      </c>
      <c r="Z265" s="11">
        <f>'OddsRatio_working_3-way'!X265^(1/3)*COS('OddsRatio_working_3-way'!Y265/3)</f>
        <v>0.53328865708442419</v>
      </c>
      <c r="AA265" s="11">
        <f>'OddsRatio_working_3-way'!X265^(1/3)*COS(('OddsRatio_working_3-way'!Y265+2*PI())/3)</f>
        <v>-0.45846044673753683</v>
      </c>
      <c r="AB265" s="11">
        <f>'OddsRatio_working_3-way'!X265^(1/3)*COS(('OddsRatio_working_3-way'!Y265+4*PI())/3)</f>
        <v>-7.4828210346887511E-2</v>
      </c>
      <c r="AC265" s="11">
        <f>'OddsRatio_working_3-way'!X265^(1/3)*SIN('OddsRatio_working_3-way'!Y265/3)</f>
        <v>0.22149017494995965</v>
      </c>
      <c r="AD265" s="11">
        <f>'OddsRatio_working_3-way'!X265^(1/3)*SIN(('OddsRatio_working_3-way'!Y265+2*PI())/3)</f>
        <v>0.35109643711021971</v>
      </c>
      <c r="AE265" s="11">
        <f>'OddsRatio_working_3-way'!X265^(1/3)*SIN(('OddsRatio_working_3-way'!Y265+4*PI())/3)</f>
        <v>-0.57258661206017925</v>
      </c>
      <c r="AF265" s="11">
        <f>-'OddsRatio_working_3-way'!U265/(3*'OddsRatio_working_3-way'!X265^(1/3))*COS(('OddsRatio_working_3-way'!Y265)/3)</f>
        <v>0.53328865708442419</v>
      </c>
      <c r="AG265" s="11">
        <f>-'OddsRatio_working_3-way'!U265/(3*'OddsRatio_working_3-way'!X265^(1/3))*COS(('OddsRatio_working_3-way'!Y265+2*PI())/3)</f>
        <v>-0.45846044673753683</v>
      </c>
      <c r="AH265" s="11">
        <f>-'OddsRatio_working_3-way'!U265/(3*'OddsRatio_working_3-way'!X265^(1/3))*COS(('OddsRatio_working_3-way'!Y265+4*PI())/3)</f>
        <v>-7.4828210346887511E-2</v>
      </c>
      <c r="AI265" s="11">
        <f>'OddsRatio_working_3-way'!U265/(3*'OddsRatio_working_3-way'!X265^(1/3))*SIN(('OddsRatio_working_3-way'!Y265)/3)</f>
        <v>-0.22149017494995965</v>
      </c>
      <c r="AJ265" s="11">
        <f>'OddsRatio_working_3-way'!U265/(3*'OddsRatio_working_3-way'!X265^(1/3))*SIN(('OddsRatio_working_3-way'!Y265+2*PI())/3)</f>
        <v>-0.35109643711021971</v>
      </c>
      <c r="AK265" s="11">
        <f>'OddsRatio_working_3-way'!U265/(3*'OddsRatio_working_3-way'!X265^(1/3))*SIN(('OddsRatio_working_3-way'!Y265+4*PI())/3)</f>
        <v>0.57258661206017925</v>
      </c>
      <c r="AL265" s="11">
        <f>'OddsRatio_working_3-way'!Z265+'OddsRatio_working_3-way'!AF265</f>
        <v>1.0665773141688484</v>
      </c>
      <c r="AM265" s="11">
        <f>'OddsRatio_working_3-way'!AA265+'OddsRatio_working_3-way'!AG265</f>
        <v>-0.91692089347507366</v>
      </c>
      <c r="AN265" s="11">
        <f>'OddsRatio_working_3-way'!AB265+'OddsRatio_working_3-way'!AH265</f>
        <v>-0.14965642069377502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1.0665773141688484</v>
      </c>
      <c r="AS265" s="11">
        <f>IF(('OddsRatio_working_3-way'!X265=0),IF(Q265&gt;0,-Q265^(1/3),(-Q265)^(1/3)),'OddsRatio_working_3-way'!AM265-'OddsRatio_working_3-way'!R265/3)</f>
        <v>-0.91692089347507366</v>
      </c>
      <c r="AT265" s="11">
        <f>IF(('OddsRatio_working_3-way'!X265=0),IF(Q265&gt;0,-Q265^(1/3),(-Q265)^(1/3)),'OddsRatio_working_3-way'!AN265-'OddsRatio_working_3-way'!R265/3)</f>
        <v>-0.14965642069377502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1.65</v>
      </c>
      <c r="B266" s="4">
        <f>IF('True_Odds_Calculator_3-way'!B267="","",'True_Odds_Calculator_3-way'!B267)</f>
        <v>4.0199999999999996</v>
      </c>
      <c r="C266" s="4">
        <f>IF('True_Odds_Calculator_3-way'!C267="","",'True_Odds_Calculator_3-way'!C267)</f>
        <v>5.73</v>
      </c>
      <c r="D266" s="9">
        <f t="shared" si="65"/>
        <v>0.59362210295273898</v>
      </c>
      <c r="E266" s="9">
        <f t="shared" si="66"/>
        <v>0.23919820941018016</v>
      </c>
      <c r="F266" s="9">
        <f t="shared" si="67"/>
        <v>0.16717968763708085</v>
      </c>
      <c r="G266" s="9">
        <f t="shared" si="68"/>
        <v>1.0531898350453925</v>
      </c>
      <c r="H266" s="9">
        <f t="shared" si="69"/>
        <v>1.6845733927795048</v>
      </c>
      <c r="I266" s="9">
        <f t="shared" si="70"/>
        <v>4.1806333018370854</v>
      </c>
      <c r="J266" s="9">
        <f t="shared" si="71"/>
        <v>5.9815879197647073</v>
      </c>
      <c r="K266" s="11">
        <f t="shared" si="72"/>
        <v>0.60606060606060608</v>
      </c>
      <c r="L266" s="11">
        <f t="shared" si="73"/>
        <v>0.24875621890547267</v>
      </c>
      <c r="M266" s="11">
        <f t="shared" si="74"/>
        <v>0.17452006980802792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-0.24429626156593409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0.22101139550541757</v>
      </c>
      <c r="Q266" s="11">
        <f>2*'OddsRatio_working_3-way'!K266*'OddsRatio_working_3-way'!L266*'OddsRatio_working_3-way'!M266</f>
        <v>5.2621760834623235E-2</v>
      </c>
      <c r="R266" s="11">
        <f t="shared" si="75"/>
        <v>0</v>
      </c>
      <c r="S266" s="11">
        <f t="shared" si="76"/>
        <v>-0.90468595011949426</v>
      </c>
      <c r="T266" s="11">
        <f t="shared" si="77"/>
        <v>-0.2154014166951177</v>
      </c>
      <c r="U266" s="11">
        <f>'OddsRatio_working_3-way'!S266-'OddsRatio_working_3-way'!R266^2/3</f>
        <v>-0.90468595011949426</v>
      </c>
      <c r="V266" s="11">
        <f>'OddsRatio_working_3-way'!S266*'OddsRatio_working_3-way'!R266/3-2*'OddsRatio_working_3-way'!R266^3/27-'OddsRatio_working_3-way'!T266</f>
        <v>0.2154014166951177</v>
      </c>
      <c r="W266" s="11">
        <f>'OddsRatio_working_3-way'!V266^2+4*'OddsRatio_working_3-way'!U266^3/27</f>
        <v>-6.3297970223821678E-2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0.16560173650816995</v>
      </c>
      <c r="Y266" s="11">
        <f>IF('OddsRatio_working_3-way'!W266&gt;=0,IF('OddsRatio_working_3-way'!V266+SQRT('OddsRatio_working_3-way'!W266)&gt;0,0,PI()),ACOS('OddsRatio_working_3-way'!V266/(2*'OddsRatio_working_3-way'!X266)))</f>
        <v>0.862738363008132</v>
      </c>
      <c r="Z266" s="11">
        <f>'OddsRatio_working_3-way'!X266^(1/3)*COS('OddsRatio_working_3-way'!Y266/3)</f>
        <v>0.52659491752269627</v>
      </c>
      <c r="AA266" s="11">
        <f>'OddsRatio_working_3-way'!X266^(1/3)*COS(('OddsRatio_working_3-way'!Y266+2*PI())/3)</f>
        <v>-0.39818567974198876</v>
      </c>
      <c r="AB266" s="11">
        <f>'OddsRatio_working_3-way'!X266^(1/3)*COS(('OddsRatio_working_3-way'!Y266+4*PI())/3)</f>
        <v>-0.12840923778070756</v>
      </c>
      <c r="AC266" s="11">
        <f>'OddsRatio_working_3-way'!X266^(1/3)*SIN('OddsRatio_working_3-way'!Y266/3)</f>
        <v>0.15575550138736513</v>
      </c>
      <c r="AD266" s="11">
        <f>'OddsRatio_working_3-way'!X266^(1/3)*SIN(('OddsRatio_working_3-way'!Y266+2*PI())/3)</f>
        <v>0.37816682538474355</v>
      </c>
      <c r="AE266" s="11">
        <f>'OddsRatio_working_3-way'!X266^(1/3)*SIN(('OddsRatio_working_3-way'!Y266+4*PI())/3)</f>
        <v>-0.53392232677210871</v>
      </c>
      <c r="AF266" s="11">
        <f>-'OddsRatio_working_3-way'!U266/(3*'OddsRatio_working_3-way'!X266^(1/3))*COS(('OddsRatio_working_3-way'!Y266)/3)</f>
        <v>0.52659491752269627</v>
      </c>
      <c r="AG266" s="11">
        <f>-'OddsRatio_working_3-way'!U266/(3*'OddsRatio_working_3-way'!X266^(1/3))*COS(('OddsRatio_working_3-way'!Y266+2*PI())/3)</f>
        <v>-0.39818567974198876</v>
      </c>
      <c r="AH266" s="11">
        <f>-'OddsRatio_working_3-way'!U266/(3*'OddsRatio_working_3-way'!X266^(1/3))*COS(('OddsRatio_working_3-way'!Y266+4*PI())/3)</f>
        <v>-0.12840923778070756</v>
      </c>
      <c r="AI266" s="11">
        <f>'OddsRatio_working_3-way'!U266/(3*'OddsRatio_working_3-way'!X266^(1/3))*SIN(('OddsRatio_working_3-way'!Y266)/3)</f>
        <v>-0.15575550138736513</v>
      </c>
      <c r="AJ266" s="11">
        <f>'OddsRatio_working_3-way'!U266/(3*'OddsRatio_working_3-way'!X266^(1/3))*SIN(('OddsRatio_working_3-way'!Y266+2*PI())/3)</f>
        <v>-0.37816682538474355</v>
      </c>
      <c r="AK266" s="11">
        <f>'OddsRatio_working_3-way'!U266/(3*'OddsRatio_working_3-way'!X266^(1/3))*SIN(('OddsRatio_working_3-way'!Y266+4*PI())/3)</f>
        <v>0.53392232677210871</v>
      </c>
      <c r="AL266" s="11">
        <f>'OddsRatio_working_3-way'!Z266+'OddsRatio_working_3-way'!AF266</f>
        <v>1.0531898350453925</v>
      </c>
      <c r="AM266" s="11">
        <f>'OddsRatio_working_3-way'!AA266+'OddsRatio_working_3-way'!AG266</f>
        <v>-0.79637135948397753</v>
      </c>
      <c r="AN266" s="11">
        <f>'OddsRatio_working_3-way'!AB266+'OddsRatio_working_3-way'!AH266</f>
        <v>-0.25681847556141513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1.0531898350453925</v>
      </c>
      <c r="AS266" s="11">
        <f>IF(('OddsRatio_working_3-way'!X266=0),IF(Q266&gt;0,-Q266^(1/3),(-Q266)^(1/3)),'OddsRatio_working_3-way'!AM266-'OddsRatio_working_3-way'!R266/3)</f>
        <v>-0.79637135948397753</v>
      </c>
      <c r="AT266" s="11">
        <f>IF(('OddsRatio_working_3-way'!X266=0),IF(Q266&gt;0,-Q266^(1/3),(-Q266)^(1/3)),'OddsRatio_working_3-way'!AN266-'OddsRatio_working_3-way'!R266/3)</f>
        <v>-0.25681847556141513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1.5</v>
      </c>
      <c r="B267" s="4">
        <f>IF('True_Odds_Calculator_3-way'!B268="","",'True_Odds_Calculator_3-way'!B268)</f>
        <v>4.5</v>
      </c>
      <c r="C267" s="4">
        <f>IF('True_Odds_Calculator_3-way'!C268="","",'True_Odds_Calculator_3-way'!C268)</f>
        <v>7.19</v>
      </c>
      <c r="D267" s="9">
        <f t="shared" si="65"/>
        <v>0.65441356096187087</v>
      </c>
      <c r="E267" s="9">
        <f t="shared" si="66"/>
        <v>0.2129199913330215</v>
      </c>
      <c r="F267" s="9">
        <f t="shared" si="67"/>
        <v>0.13266644770510766</v>
      </c>
      <c r="G267" s="9">
        <f t="shared" si="68"/>
        <v>1.0561713865775606</v>
      </c>
      <c r="H267" s="9">
        <f t="shared" si="69"/>
        <v>1.5280856932887803</v>
      </c>
      <c r="I267" s="9">
        <f t="shared" si="70"/>
        <v>4.6965998530214632</v>
      </c>
      <c r="J267" s="9">
        <f t="shared" si="71"/>
        <v>7.5377008829151002</v>
      </c>
      <c r="K267" s="11">
        <f t="shared" si="72"/>
        <v>0.66666666666666663</v>
      </c>
      <c r="L267" s="11">
        <f t="shared" si="73"/>
        <v>0.22222222222222221</v>
      </c>
      <c r="M267" s="11">
        <f t="shared" si="74"/>
        <v>0.13908205841446453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-0.22320094781847233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0.20996239633235458</v>
      </c>
      <c r="Q267" s="11">
        <f>2*'OddsRatio_working_3-way'!K267*'OddsRatio_working_3-way'!L267*'OddsRatio_working_3-way'!M267</f>
        <v>4.1209498789470972E-2</v>
      </c>
      <c r="R267" s="11">
        <f t="shared" si="75"/>
        <v>0</v>
      </c>
      <c r="S267" s="11">
        <f t="shared" si="76"/>
        <v>-0.94068774521116927</v>
      </c>
      <c r="T267" s="11">
        <f t="shared" si="77"/>
        <v>-0.18462958689129919</v>
      </c>
      <c r="U267" s="11">
        <f>'OddsRatio_working_3-way'!S267-'OddsRatio_working_3-way'!R267^2/3</f>
        <v>-0.94068774521116927</v>
      </c>
      <c r="V267" s="11">
        <f>'OddsRatio_working_3-way'!S267*'OddsRatio_working_3-way'!R267/3-2*'OddsRatio_working_3-way'!R267^3/27-'OddsRatio_working_3-way'!T267</f>
        <v>0.18462958689129919</v>
      </c>
      <c r="W267" s="11">
        <f>'OddsRatio_working_3-way'!V267^2+4*'OddsRatio_working_3-way'!U267^3/27</f>
        <v>-8.9231679966224858E-2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0.17558456959673069</v>
      </c>
      <c r="Y267" s="11">
        <f>IF('OddsRatio_working_3-way'!W267&gt;=0,IF('OddsRatio_working_3-way'!V267+SQRT('OddsRatio_working_3-way'!W267)&gt;0,0,PI()),ACOS('OddsRatio_working_3-way'!V267/(2*'OddsRatio_working_3-way'!X267)))</f>
        <v>1.0171916893231834</v>
      </c>
      <c r="Z267" s="11">
        <f>'OddsRatio_working_3-way'!X267^(1/3)*COS('OddsRatio_working_3-way'!Y267/3)</f>
        <v>0.5280856932887803</v>
      </c>
      <c r="AA267" s="11">
        <f>'OddsRatio_working_3-way'!X267^(1/3)*COS(('OddsRatio_working_3-way'!Y267+2*PI())/3)</f>
        <v>-0.42533779917103798</v>
      </c>
      <c r="AB267" s="11">
        <f>'OddsRatio_working_3-way'!X267^(1/3)*COS(('OddsRatio_working_3-way'!Y267+4*PI())/3)</f>
        <v>-0.10274789411774246</v>
      </c>
      <c r="AC267" s="11">
        <f>'OddsRatio_working_3-way'!X267^(1/3)*SIN('OddsRatio_working_3-way'!Y267/3)</f>
        <v>0.18624736852037607</v>
      </c>
      <c r="AD267" s="11">
        <f>'OddsRatio_working_3-way'!X267^(1/3)*SIN(('OddsRatio_working_3-way'!Y267+2*PI())/3)</f>
        <v>0.36421194150301317</v>
      </c>
      <c r="AE267" s="11">
        <f>'OddsRatio_working_3-way'!X267^(1/3)*SIN(('OddsRatio_working_3-way'!Y267+4*PI())/3)</f>
        <v>-0.55045931002338921</v>
      </c>
      <c r="AF267" s="11">
        <f>-'OddsRatio_working_3-way'!U267/(3*'OddsRatio_working_3-way'!X267^(1/3))*COS(('OddsRatio_working_3-way'!Y267)/3)</f>
        <v>0.52808569328878019</v>
      </c>
      <c r="AG267" s="11">
        <f>-'OddsRatio_working_3-way'!U267/(3*'OddsRatio_working_3-way'!X267^(1/3))*COS(('OddsRatio_working_3-way'!Y267+2*PI())/3)</f>
        <v>-0.42533779917103787</v>
      </c>
      <c r="AH267" s="11">
        <f>-'OddsRatio_working_3-way'!U267/(3*'OddsRatio_working_3-way'!X267^(1/3))*COS(('OddsRatio_working_3-way'!Y267+4*PI())/3)</f>
        <v>-0.10274789411774243</v>
      </c>
      <c r="AI267" s="11">
        <f>'OddsRatio_working_3-way'!U267/(3*'OddsRatio_working_3-way'!X267^(1/3))*SIN(('OddsRatio_working_3-way'!Y267)/3)</f>
        <v>-0.18624736852037604</v>
      </c>
      <c r="AJ267" s="11">
        <f>'OddsRatio_working_3-way'!U267/(3*'OddsRatio_working_3-way'!X267^(1/3))*SIN(('OddsRatio_working_3-way'!Y267+2*PI())/3)</f>
        <v>-0.36421194150301306</v>
      </c>
      <c r="AK267" s="11">
        <f>'OddsRatio_working_3-way'!U267/(3*'OddsRatio_working_3-way'!X267^(1/3))*SIN(('OddsRatio_working_3-way'!Y267+4*PI())/3)</f>
        <v>0.5504593100233891</v>
      </c>
      <c r="AL267" s="11">
        <f>'OddsRatio_working_3-way'!Z267+'OddsRatio_working_3-way'!AF267</f>
        <v>1.0561713865775606</v>
      </c>
      <c r="AM267" s="11">
        <f>'OddsRatio_working_3-way'!AA267+'OddsRatio_working_3-way'!AG267</f>
        <v>-0.85067559834207584</v>
      </c>
      <c r="AN267" s="11">
        <f>'OddsRatio_working_3-way'!AB267+'OddsRatio_working_3-way'!AH267</f>
        <v>-0.20549578823548489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1.0561713865775606</v>
      </c>
      <c r="AS267" s="11">
        <f>IF(('OddsRatio_working_3-way'!X267=0),IF(Q267&gt;0,-Q267^(1/3),(-Q267)^(1/3)),'OddsRatio_working_3-way'!AM267-'OddsRatio_working_3-way'!R267/3)</f>
        <v>-0.85067559834207584</v>
      </c>
      <c r="AT267" s="11">
        <f>IF(('OddsRatio_working_3-way'!X267=0),IF(Q267&gt;0,-Q267^(1/3),(-Q267)^(1/3)),'OddsRatio_working_3-way'!AN267-'OddsRatio_working_3-way'!R267/3)</f>
        <v>-0.20549578823548489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1.72</v>
      </c>
      <c r="B268" s="4">
        <f>IF('True_Odds_Calculator_3-way'!B269="","",'True_Odds_Calculator_3-way'!B269)</f>
        <v>4.03</v>
      </c>
      <c r="C268" s="4">
        <f>IF('True_Odds_Calculator_3-way'!C269="","",'True_Odds_Calculator_3-way'!C269)</f>
        <v>5</v>
      </c>
      <c r="D268" s="9">
        <f t="shared" si="65"/>
        <v>0.56908347623915601</v>
      </c>
      <c r="E268" s="9">
        <f t="shared" si="66"/>
        <v>0.23885741036336483</v>
      </c>
      <c r="F268" s="9">
        <f t="shared" si="67"/>
        <v>0.19205911339747928</v>
      </c>
      <c r="G268" s="9">
        <f t="shared" si="68"/>
        <v>1.0516825683382605</v>
      </c>
      <c r="H268" s="9">
        <f t="shared" si="69"/>
        <v>1.7572114492035475</v>
      </c>
      <c r="I268" s="9">
        <f t="shared" si="70"/>
        <v>4.1865981820649294</v>
      </c>
      <c r="J268" s="9">
        <f t="shared" si="71"/>
        <v>5.2067302733530409</v>
      </c>
      <c r="K268" s="11">
        <f t="shared" si="72"/>
        <v>0.58139534883720934</v>
      </c>
      <c r="L268" s="11">
        <f t="shared" si="73"/>
        <v>0.24813895781637715</v>
      </c>
      <c r="M268" s="11">
        <f t="shared" si="74"/>
        <v>0.2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-0.25178602342893419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0.22361359570661898</v>
      </c>
      <c r="Q268" s="11">
        <f>2*'OddsRatio_working_3-way'!K268*'OddsRatio_working_3-way'!L268*'OddsRatio_working_3-way'!M268</f>
        <v>5.7706734375901673E-2</v>
      </c>
      <c r="R268" s="11">
        <f t="shared" si="75"/>
        <v>0</v>
      </c>
      <c r="S268" s="11">
        <f t="shared" si="76"/>
        <v>-0.88810964429776307</v>
      </c>
      <c r="T268" s="11">
        <f t="shared" si="77"/>
        <v>-0.22918958562522918</v>
      </c>
      <c r="U268" s="11">
        <f>'OddsRatio_working_3-way'!S268-'OddsRatio_working_3-way'!R268^2/3</f>
        <v>-0.88810964429776307</v>
      </c>
      <c r="V268" s="11">
        <f>'OddsRatio_working_3-way'!S268*'OddsRatio_working_3-way'!R268/3-2*'OddsRatio_working_3-way'!R268^3/27-'OddsRatio_working_3-way'!T268</f>
        <v>0.22918958562522918</v>
      </c>
      <c r="W268" s="11">
        <f>'OddsRatio_working_3-way'!V268^2+4*'OddsRatio_working_3-way'!U268^3/27</f>
        <v>-5.1247908964934419E-2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0.16107123821775154</v>
      </c>
      <c r="Y268" s="11">
        <f>IF('OddsRatio_working_3-way'!W268&gt;=0,IF('OddsRatio_working_3-way'!V268+SQRT('OddsRatio_working_3-way'!W268)&gt;0,0,PI()),ACOS('OddsRatio_working_3-way'!V268/(2*'OddsRatio_working_3-way'!X268)))</f>
        <v>0.77923107070676367</v>
      </c>
      <c r="Z268" s="11">
        <f>'OddsRatio_working_3-way'!X268^(1/3)*COS('OddsRatio_working_3-way'!Y268/3)</f>
        <v>0.52584128416913034</v>
      </c>
      <c r="AA268" s="11">
        <f>'OddsRatio_working_3-way'!X268^(1/3)*COS(('OddsRatio_working_3-way'!Y268+2*PI())/3)</f>
        <v>-0.38393972724042275</v>
      </c>
      <c r="AB268" s="11">
        <f>'OddsRatio_working_3-way'!X268^(1/3)*COS(('OddsRatio_working_3-way'!Y268+4*PI())/3)</f>
        <v>-0.14190155692870776</v>
      </c>
      <c r="AC268" s="11">
        <f>'OddsRatio_working_3-way'!X268^(1/3)*SIN('OddsRatio_working_3-way'!Y268/3)</f>
        <v>0.13974080278363324</v>
      </c>
      <c r="AD268" s="11">
        <f>'OddsRatio_working_3-way'!X268^(1/3)*SIN(('OddsRatio_working_3-way'!Y268+2*PI())/3)</f>
        <v>0.38552150905728227</v>
      </c>
      <c r="AE268" s="11">
        <f>'OddsRatio_working_3-way'!X268^(1/3)*SIN(('OddsRatio_working_3-way'!Y268+4*PI())/3)</f>
        <v>-0.52526231184091543</v>
      </c>
      <c r="AF268" s="11">
        <f>-'OddsRatio_working_3-way'!U268/(3*'OddsRatio_working_3-way'!X268^(1/3))*COS(('OddsRatio_working_3-way'!Y268)/3)</f>
        <v>0.52584128416913023</v>
      </c>
      <c r="AG268" s="11">
        <f>-'OddsRatio_working_3-way'!U268/(3*'OddsRatio_working_3-way'!X268^(1/3))*COS(('OddsRatio_working_3-way'!Y268+2*PI())/3)</f>
        <v>-0.38393972724042263</v>
      </c>
      <c r="AH268" s="11">
        <f>-'OddsRatio_working_3-way'!U268/(3*'OddsRatio_working_3-way'!X268^(1/3))*COS(('OddsRatio_working_3-way'!Y268+4*PI())/3)</f>
        <v>-0.14190155692870773</v>
      </c>
      <c r="AI268" s="11">
        <f>'OddsRatio_working_3-way'!U268/(3*'OddsRatio_working_3-way'!X268^(1/3))*SIN(('OddsRatio_working_3-way'!Y268)/3)</f>
        <v>-0.13974080278363321</v>
      </c>
      <c r="AJ268" s="11">
        <f>'OddsRatio_working_3-way'!U268/(3*'OddsRatio_working_3-way'!X268^(1/3))*SIN(('OddsRatio_working_3-way'!Y268+2*PI())/3)</f>
        <v>-0.38552150905728222</v>
      </c>
      <c r="AK268" s="11">
        <f>'OddsRatio_working_3-way'!U268/(3*'OddsRatio_working_3-way'!X268^(1/3))*SIN(('OddsRatio_working_3-way'!Y268+4*PI())/3)</f>
        <v>0.52526231184091532</v>
      </c>
      <c r="AL268" s="11">
        <f>'OddsRatio_working_3-way'!Z268+'OddsRatio_working_3-way'!AF268</f>
        <v>1.0516825683382605</v>
      </c>
      <c r="AM268" s="11">
        <f>'OddsRatio_working_3-way'!AA268+'OddsRatio_working_3-way'!AG268</f>
        <v>-0.76787945448084538</v>
      </c>
      <c r="AN268" s="11">
        <f>'OddsRatio_working_3-way'!AB268+'OddsRatio_working_3-way'!AH268</f>
        <v>-0.28380311385741552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1.0516825683382605</v>
      </c>
      <c r="AS268" s="11">
        <f>IF(('OddsRatio_working_3-way'!X268=0),IF(Q268&gt;0,-Q268^(1/3),(-Q268)^(1/3)),'OddsRatio_working_3-way'!AM268-'OddsRatio_working_3-way'!R268/3)</f>
        <v>-0.76787945448084538</v>
      </c>
      <c r="AT268" s="11">
        <f>IF(('OddsRatio_working_3-way'!X268=0),IF(Q268&gt;0,-Q268^(1/3),(-Q268)^(1/3)),'OddsRatio_working_3-way'!AN268-'OddsRatio_working_3-way'!R268/3)</f>
        <v>-0.28380311385741552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2.37</v>
      </c>
      <c r="B269" s="4">
        <f>IF('True_Odds_Calculator_3-way'!B270="","",'True_Odds_Calculator_3-way'!B270)</f>
        <v>3.98</v>
      </c>
      <c r="C269" s="4">
        <f>IF('True_Odds_Calculator_3-way'!C270="","",'True_Odds_Calculator_3-way'!C270)</f>
        <v>2.81</v>
      </c>
      <c r="D269" s="9">
        <f t="shared" si="65"/>
        <v>0.41118506199808036</v>
      </c>
      <c r="E269" s="9">
        <f t="shared" si="66"/>
        <v>0.24302220315763165</v>
      </c>
      <c r="F269" s="9">
        <f t="shared" si="67"/>
        <v>0.34579273484428802</v>
      </c>
      <c r="G269" s="9">
        <f t="shared" si="68"/>
        <v>1.045251798448974</v>
      </c>
      <c r="H269" s="9">
        <f t="shared" si="69"/>
        <v>2.4319949638750948</v>
      </c>
      <c r="I269" s="9">
        <f t="shared" si="70"/>
        <v>4.1148503593779431</v>
      </c>
      <c r="J269" s="9">
        <f t="shared" si="71"/>
        <v>2.8919057551926426</v>
      </c>
      <c r="K269" s="11">
        <f t="shared" si="72"/>
        <v>0.42194092827004215</v>
      </c>
      <c r="L269" s="11">
        <f t="shared" si="73"/>
        <v>0.25125628140703515</v>
      </c>
      <c r="M269" s="11">
        <f t="shared" si="74"/>
        <v>0.35587188612099646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-0.27879030571872232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0.23240366585091468</v>
      </c>
      <c r="Q269" s="11">
        <f>2*'OddsRatio_working_3-way'!K269*'OddsRatio_working_3-way'!L269*'OddsRatio_working_3-way'!M269</f>
        <v>7.5455735665881388E-2</v>
      </c>
      <c r="R269" s="11">
        <f t="shared" si="75"/>
        <v>0</v>
      </c>
      <c r="S269" s="11">
        <f t="shared" si="76"/>
        <v>-0.8336145880387672</v>
      </c>
      <c r="T269" s="11">
        <f t="shared" si="77"/>
        <v>-0.27065408702557375</v>
      </c>
      <c r="U269" s="11">
        <f>'OddsRatio_working_3-way'!S269-'OddsRatio_working_3-way'!R269^2/3</f>
        <v>-0.8336145880387672</v>
      </c>
      <c r="V269" s="11">
        <f>'OddsRatio_working_3-way'!S269*'OddsRatio_working_3-way'!R269/3-2*'OddsRatio_working_3-way'!R269^3/27-'OddsRatio_working_3-way'!T269</f>
        <v>0.27065408702557375</v>
      </c>
      <c r="W269" s="11">
        <f>'OddsRatio_working_3-way'!V269^2+4*'OddsRatio_working_3-way'!U269^3/27</f>
        <v>-1.256708351553279E-2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0.14647586690234987</v>
      </c>
      <c r="Y269" s="11">
        <f>IF('OddsRatio_working_3-way'!W269&gt;=0,IF('OddsRatio_working_3-way'!V269+SQRT('OddsRatio_working_3-way'!W269)&gt;0,0,PI()),ACOS('OddsRatio_working_3-way'!V269/(2*'OddsRatio_working_3-way'!X269)))</f>
        <v>0.39268145409201272</v>
      </c>
      <c r="Z269" s="11">
        <f>'OddsRatio_working_3-way'!X269^(1/3)*COS('OddsRatio_working_3-way'!Y269/3)</f>
        <v>0.52262589922448699</v>
      </c>
      <c r="AA269" s="11">
        <f>'OddsRatio_working_3-way'!X269^(1/3)*COS(('OddsRatio_working_3-way'!Y269+2*PI())/3)</f>
        <v>-0.32089712624110256</v>
      </c>
      <c r="AB269" s="11">
        <f>'OddsRatio_working_3-way'!X269^(1/3)*COS(('OddsRatio_working_3-way'!Y269+4*PI())/3)</f>
        <v>-0.20172877298338454</v>
      </c>
      <c r="AC269" s="11">
        <f>'OddsRatio_working_3-way'!X269^(1/3)*SIN('OddsRatio_working_3-way'!Y269/3)</f>
        <v>6.8801880832227991E-2</v>
      </c>
      <c r="AD269" s="11">
        <f>'OddsRatio_working_3-way'!X269^(1/3)*SIN(('OddsRatio_working_3-way'!Y269+2*PI())/3)</f>
        <v>0.4182063649879777</v>
      </c>
      <c r="AE269" s="11">
        <f>'OddsRatio_working_3-way'!X269^(1/3)*SIN(('OddsRatio_working_3-way'!Y269+4*PI())/3)</f>
        <v>-0.48700824582020563</v>
      </c>
      <c r="AF269" s="11">
        <f>-'OddsRatio_working_3-way'!U269/(3*'OddsRatio_working_3-way'!X269^(1/3))*COS(('OddsRatio_working_3-way'!Y269)/3)</f>
        <v>0.52262589922448699</v>
      </c>
      <c r="AG269" s="11">
        <f>-'OddsRatio_working_3-way'!U269/(3*'OddsRatio_working_3-way'!X269^(1/3))*COS(('OddsRatio_working_3-way'!Y269+2*PI())/3)</f>
        <v>-0.32089712624110256</v>
      </c>
      <c r="AH269" s="11">
        <f>-'OddsRatio_working_3-way'!U269/(3*'OddsRatio_working_3-way'!X269^(1/3))*COS(('OddsRatio_working_3-way'!Y269+4*PI())/3)</f>
        <v>-0.20172877298338454</v>
      </c>
      <c r="AI269" s="11">
        <f>'OddsRatio_working_3-way'!U269/(3*'OddsRatio_working_3-way'!X269^(1/3))*SIN(('OddsRatio_working_3-way'!Y269)/3)</f>
        <v>-6.8801880832227991E-2</v>
      </c>
      <c r="AJ269" s="11">
        <f>'OddsRatio_working_3-way'!U269/(3*'OddsRatio_working_3-way'!X269^(1/3))*SIN(('OddsRatio_working_3-way'!Y269+2*PI())/3)</f>
        <v>-0.4182063649879777</v>
      </c>
      <c r="AK269" s="11">
        <f>'OddsRatio_working_3-way'!U269/(3*'OddsRatio_working_3-way'!X269^(1/3))*SIN(('OddsRatio_working_3-way'!Y269+4*PI())/3)</f>
        <v>0.48700824582020563</v>
      </c>
      <c r="AL269" s="11">
        <f>'OddsRatio_working_3-way'!Z269+'OddsRatio_working_3-way'!AF269</f>
        <v>1.045251798448974</v>
      </c>
      <c r="AM269" s="11">
        <f>'OddsRatio_working_3-way'!AA269+'OddsRatio_working_3-way'!AG269</f>
        <v>-0.64179425248220512</v>
      </c>
      <c r="AN269" s="11">
        <f>'OddsRatio_working_3-way'!AB269+'OddsRatio_working_3-way'!AH269</f>
        <v>-0.40345754596676908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1.045251798448974</v>
      </c>
      <c r="AS269" s="11">
        <f>IF(('OddsRatio_working_3-way'!X269=0),IF(Q269&gt;0,-Q269^(1/3),(-Q269)^(1/3)),'OddsRatio_working_3-way'!AM269-'OddsRatio_working_3-way'!R269/3)</f>
        <v>-0.64179425248220512</v>
      </c>
      <c r="AT269" s="11">
        <f>IF(('OddsRatio_working_3-way'!X269=0),IF(Q269&gt;0,-Q269^(1/3),(-Q269)^(1/3)),'OddsRatio_working_3-way'!AN269-'OddsRatio_working_3-way'!R269/3)</f>
        <v>-0.40345754596676908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3.56</v>
      </c>
      <c r="B270" s="4">
        <f>IF('True_Odds_Calculator_3-way'!B271="","",'True_Odds_Calculator_3-way'!B271)</f>
        <v>3.68</v>
      </c>
      <c r="C270" s="4">
        <f>IF('True_Odds_Calculator_3-way'!C271="","",'True_Odds_Calculator_3-way'!C271)</f>
        <v>2.1</v>
      </c>
      <c r="D270" s="9">
        <f t="shared" si="65"/>
        <v>0.27195962305731752</v>
      </c>
      <c r="E270" s="9">
        <f t="shared" si="66"/>
        <v>0.26298477003664578</v>
      </c>
      <c r="F270" s="9">
        <f t="shared" si="67"/>
        <v>0.46505560690603681</v>
      </c>
      <c r="G270" s="9">
        <f t="shared" si="68"/>
        <v>1.0457095396962581</v>
      </c>
      <c r="H270" s="9">
        <f t="shared" si="69"/>
        <v>3.6770164216224206</v>
      </c>
      <c r="I270" s="9">
        <f t="shared" si="70"/>
        <v>3.8025015663859714</v>
      </c>
      <c r="J270" s="9">
        <f t="shared" si="71"/>
        <v>2.1502804936658837</v>
      </c>
      <c r="K270" s="11">
        <f t="shared" si="72"/>
        <v>0.2808988764044944</v>
      </c>
      <c r="L270" s="11">
        <f t="shared" si="73"/>
        <v>0.27173913043478259</v>
      </c>
      <c r="M270" s="11">
        <f t="shared" si="74"/>
        <v>0.47619047619047616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-0.27431549072975558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0.23044757717449466</v>
      </c>
      <c r="Q270" s="11">
        <f>2*'OddsRatio_working_3-way'!K270*'OddsRatio_working_3-way'!L270*'OddsRatio_working_3-way'!M270</f>
        <v>7.2696396585014075E-2</v>
      </c>
      <c r="R270" s="11">
        <f t="shared" si="75"/>
        <v>0</v>
      </c>
      <c r="S270" s="11">
        <f t="shared" si="76"/>
        <v>-0.84008225915875157</v>
      </c>
      <c r="T270" s="11">
        <f t="shared" si="77"/>
        <v>-0.26501017639077334</v>
      </c>
      <c r="U270" s="11">
        <f>'OddsRatio_working_3-way'!S270-'OddsRatio_working_3-way'!R270^2/3</f>
        <v>-0.84008225915875157</v>
      </c>
      <c r="V270" s="11">
        <f>'OddsRatio_working_3-way'!S270*'OddsRatio_working_3-way'!R270/3-2*'OddsRatio_working_3-way'!R270^3/27-'OddsRatio_working_3-way'!T270</f>
        <v>0.26501017639077334</v>
      </c>
      <c r="W270" s="11">
        <f>'OddsRatio_working_3-way'!V270^2+4*'OddsRatio_working_3-way'!U270^3/27</f>
        <v>-1.760340540778399E-2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0.14818383768013704</v>
      </c>
      <c r="Y270" s="11">
        <f>IF('OddsRatio_working_3-way'!W270&gt;=0,IF('OddsRatio_working_3-way'!V270+SQRT('OddsRatio_working_3-way'!W270)&gt;0,0,PI()),ACOS('OddsRatio_working_3-way'!V270/(2*'OddsRatio_working_3-way'!X270)))</f>
        <v>0.46416892443981683</v>
      </c>
      <c r="Z270" s="11">
        <f>'OddsRatio_working_3-way'!X270^(1/3)*COS('OddsRatio_working_3-way'!Y270/3)</f>
        <v>0.52285476984812906</v>
      </c>
      <c r="AA270" s="11">
        <f>'OddsRatio_working_3-way'!X270^(1/3)*COS(('OddsRatio_working_3-way'!Y270+2*PI())/3)</f>
        <v>-0.33205126208315927</v>
      </c>
      <c r="AB270" s="11">
        <f>'OddsRatio_working_3-way'!X270^(1/3)*COS(('OddsRatio_working_3-way'!Y270+4*PI())/3)</f>
        <v>-0.19080350776496988</v>
      </c>
      <c r="AC270" s="11">
        <f>'OddsRatio_working_3-way'!X270^(1/3)*SIN('OddsRatio_working_3-way'!Y270/3)</f>
        <v>8.1549428978036909E-2</v>
      </c>
      <c r="AD270" s="11">
        <f>'OddsRatio_working_3-way'!X270^(1/3)*SIN(('OddsRatio_working_3-way'!Y270+2*PI())/3)</f>
        <v>0.41203079868932724</v>
      </c>
      <c r="AE270" s="11">
        <f>'OddsRatio_working_3-way'!X270^(1/3)*SIN(('OddsRatio_working_3-way'!Y270+4*PI())/3)</f>
        <v>-0.49358022766736409</v>
      </c>
      <c r="AF270" s="11">
        <f>-'OddsRatio_working_3-way'!U270/(3*'OddsRatio_working_3-way'!X270^(1/3))*COS(('OddsRatio_working_3-way'!Y270)/3)</f>
        <v>0.52285476984812906</v>
      </c>
      <c r="AG270" s="11">
        <f>-'OddsRatio_working_3-way'!U270/(3*'OddsRatio_working_3-way'!X270^(1/3))*COS(('OddsRatio_working_3-way'!Y270+2*PI())/3)</f>
        <v>-0.33205126208315927</v>
      </c>
      <c r="AH270" s="11">
        <f>-'OddsRatio_working_3-way'!U270/(3*'OddsRatio_working_3-way'!X270^(1/3))*COS(('OddsRatio_working_3-way'!Y270+4*PI())/3)</f>
        <v>-0.19080350776496988</v>
      </c>
      <c r="AI270" s="11">
        <f>'OddsRatio_working_3-way'!U270/(3*'OddsRatio_working_3-way'!X270^(1/3))*SIN(('OddsRatio_working_3-way'!Y270)/3)</f>
        <v>-8.1549428978036909E-2</v>
      </c>
      <c r="AJ270" s="11">
        <f>'OddsRatio_working_3-way'!U270/(3*'OddsRatio_working_3-way'!X270^(1/3))*SIN(('OddsRatio_working_3-way'!Y270+2*PI())/3)</f>
        <v>-0.41203079868932724</v>
      </c>
      <c r="AK270" s="11">
        <f>'OddsRatio_working_3-way'!U270/(3*'OddsRatio_working_3-way'!X270^(1/3))*SIN(('OddsRatio_working_3-way'!Y270+4*PI())/3)</f>
        <v>0.49358022766736409</v>
      </c>
      <c r="AL270" s="11">
        <f>'OddsRatio_working_3-way'!Z270+'OddsRatio_working_3-way'!AF270</f>
        <v>1.0457095396962581</v>
      </c>
      <c r="AM270" s="11">
        <f>'OddsRatio_working_3-way'!AA270+'OddsRatio_working_3-way'!AG270</f>
        <v>-0.66410252416631854</v>
      </c>
      <c r="AN270" s="11">
        <f>'OddsRatio_working_3-way'!AB270+'OddsRatio_working_3-way'!AH270</f>
        <v>-0.38160701552993975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1.0457095396962581</v>
      </c>
      <c r="AS270" s="11">
        <f>IF(('OddsRatio_working_3-way'!X270=0),IF(Q270&gt;0,-Q270^(1/3),(-Q270)^(1/3)),'OddsRatio_working_3-way'!AM270-'OddsRatio_working_3-way'!R270/3)</f>
        <v>-0.66410252416631854</v>
      </c>
      <c r="AT270" s="11">
        <f>IF(('OddsRatio_working_3-way'!X270=0),IF(Q270&gt;0,-Q270^(1/3),(-Q270)^(1/3)),'OddsRatio_working_3-way'!AN270-'OddsRatio_working_3-way'!R270/3)</f>
        <v>-0.38160701552993975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7.78</v>
      </c>
      <c r="B271" s="4">
        <f>IF('True_Odds_Calculator_3-way'!B272="","",'True_Odds_Calculator_3-way'!B272)</f>
        <v>5.47</v>
      </c>
      <c r="C271" s="4">
        <f>IF('True_Odds_Calculator_3-way'!C272="","",'True_Odds_Calculator_3-way'!C272)</f>
        <v>1.4</v>
      </c>
      <c r="D271" s="9">
        <f t="shared" si="65"/>
        <v>0.12245897513839141</v>
      </c>
      <c r="E271" s="9">
        <f t="shared" si="66"/>
        <v>0.17468814925079656</v>
      </c>
      <c r="F271" s="9">
        <f t="shared" si="67"/>
        <v>0.70285287561081178</v>
      </c>
      <c r="G271" s="9">
        <f t="shared" si="68"/>
        <v>1.0569321642561165</v>
      </c>
      <c r="H271" s="9">
        <f t="shared" si="69"/>
        <v>8.1660000736564697</v>
      </c>
      <c r="I271" s="9">
        <f t="shared" si="70"/>
        <v>5.7244867742248413</v>
      </c>
      <c r="J271" s="9">
        <f t="shared" si="71"/>
        <v>1.4227728657024468</v>
      </c>
      <c r="K271" s="11">
        <f t="shared" si="72"/>
        <v>0.12853470437017994</v>
      </c>
      <c r="L271" s="11">
        <f t="shared" si="73"/>
        <v>0.18281535648994515</v>
      </c>
      <c r="M271" s="11">
        <f t="shared" si="74"/>
        <v>0.7142857142857143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-0.20347087341161108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0.19553790884207317</v>
      </c>
      <c r="Q271" s="11">
        <f>2*'OddsRatio_working_3-way'!K271*'OddsRatio_working_3-way'!L271*'OddsRatio_working_3-way'!M271</f>
        <v>3.3568739715377369E-2</v>
      </c>
      <c r="R271" s="11">
        <f t="shared" si="75"/>
        <v>0</v>
      </c>
      <c r="S271" s="11">
        <f t="shared" si="76"/>
        <v>-0.96101179281080729</v>
      </c>
      <c r="T271" s="11">
        <f t="shared" si="77"/>
        <v>-0.16498056528940896</v>
      </c>
      <c r="U271" s="11">
        <f>'OddsRatio_working_3-way'!S271-'OddsRatio_working_3-way'!R271^2/3</f>
        <v>-0.96101179281080729</v>
      </c>
      <c r="V271" s="11">
        <f>'OddsRatio_working_3-way'!S271*'OddsRatio_working_3-way'!R271/3-2*'OddsRatio_working_3-way'!R271^3/27-'OddsRatio_working_3-way'!T271</f>
        <v>0.16498056528940896</v>
      </c>
      <c r="W271" s="11">
        <f>'OddsRatio_working_3-way'!V271^2+4*'OddsRatio_working_3-way'!U271^3/27</f>
        <v>-0.10426828035474708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0.181305589598032</v>
      </c>
      <c r="Y271" s="11">
        <f>IF('OddsRatio_working_3-way'!W271&gt;=0,IF('OddsRatio_working_3-way'!V271+SQRT('OddsRatio_working_3-way'!W271)&gt;0,0,PI()),ACOS('OddsRatio_working_3-way'!V271/(2*'OddsRatio_working_3-way'!X271)))</f>
        <v>1.0984474051713429</v>
      </c>
      <c r="Z271" s="11">
        <f>'OddsRatio_working_3-way'!X271^(1/3)*COS('OddsRatio_working_3-way'!Y271/3)</f>
        <v>0.52846608212805823</v>
      </c>
      <c r="AA271" s="11">
        <f>'OddsRatio_working_3-way'!X271^(1/3)*COS(('OddsRatio_working_3-way'!Y271+2*PI())/3)</f>
        <v>-0.43971993012662314</v>
      </c>
      <c r="AB271" s="11">
        <f>'OddsRatio_working_3-way'!X271^(1/3)*COS(('OddsRatio_working_3-way'!Y271+4*PI())/3)</f>
        <v>-8.8746152001435416E-2</v>
      </c>
      <c r="AC271" s="11">
        <f>'OddsRatio_working_3-way'!X271^(1/3)*SIN('OddsRatio_working_3-way'!Y271/3)</f>
        <v>0.20263480527907737</v>
      </c>
      <c r="AD271" s="11">
        <f>'OddsRatio_working_3-way'!X271^(1/3)*SIN(('OddsRatio_working_3-way'!Y271+2*PI())/3)</f>
        <v>0.35634764952179321</v>
      </c>
      <c r="AE271" s="11">
        <f>'OddsRatio_working_3-way'!X271^(1/3)*SIN(('OddsRatio_working_3-way'!Y271+4*PI())/3)</f>
        <v>-0.5589824548008705</v>
      </c>
      <c r="AF271" s="11">
        <f>-'OddsRatio_working_3-way'!U271/(3*'OddsRatio_working_3-way'!X271^(1/3))*COS(('OddsRatio_working_3-way'!Y271)/3)</f>
        <v>0.52846608212805812</v>
      </c>
      <c r="AG271" s="11">
        <f>-'OddsRatio_working_3-way'!U271/(3*'OddsRatio_working_3-way'!X271^(1/3))*COS(('OddsRatio_working_3-way'!Y271+2*PI())/3)</f>
        <v>-0.43971993012662303</v>
      </c>
      <c r="AH271" s="11">
        <f>-'OddsRatio_working_3-way'!U271/(3*'OddsRatio_working_3-way'!X271^(1/3))*COS(('OddsRatio_working_3-way'!Y271+4*PI())/3)</f>
        <v>-8.8746152001435402E-2</v>
      </c>
      <c r="AI271" s="11">
        <f>'OddsRatio_working_3-way'!U271/(3*'OddsRatio_working_3-way'!X271^(1/3))*SIN(('OddsRatio_working_3-way'!Y271)/3)</f>
        <v>-0.20263480527907732</v>
      </c>
      <c r="AJ271" s="11">
        <f>'OddsRatio_working_3-way'!U271/(3*'OddsRatio_working_3-way'!X271^(1/3))*SIN(('OddsRatio_working_3-way'!Y271+2*PI())/3)</f>
        <v>-0.35634764952179315</v>
      </c>
      <c r="AK271" s="11">
        <f>'OddsRatio_working_3-way'!U271/(3*'OddsRatio_working_3-way'!X271^(1/3))*SIN(('OddsRatio_working_3-way'!Y271+4*PI())/3)</f>
        <v>0.55898245480087039</v>
      </c>
      <c r="AL271" s="11">
        <f>'OddsRatio_working_3-way'!Z271+'OddsRatio_working_3-way'!AF271</f>
        <v>1.0569321642561165</v>
      </c>
      <c r="AM271" s="11">
        <f>'OddsRatio_working_3-way'!AA271+'OddsRatio_working_3-way'!AG271</f>
        <v>-0.87943986025324616</v>
      </c>
      <c r="AN271" s="11">
        <f>'OddsRatio_working_3-way'!AB271+'OddsRatio_working_3-way'!AH271</f>
        <v>-0.1774923040028708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1.0569321642561165</v>
      </c>
      <c r="AS271" s="11">
        <f>IF(('OddsRatio_working_3-way'!X271=0),IF(Q271&gt;0,-Q271^(1/3),(-Q271)^(1/3)),'OddsRatio_working_3-way'!AM271-'OddsRatio_working_3-way'!R271/3)</f>
        <v>-0.87943986025324616</v>
      </c>
      <c r="AT271" s="11">
        <f>IF(('OddsRatio_working_3-way'!X271=0),IF(Q271&gt;0,-Q271^(1/3),(-Q271)^(1/3)),'OddsRatio_working_3-way'!AN271-'OddsRatio_working_3-way'!R271/3)</f>
        <v>-0.1774923040028708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1.1299999999999999</v>
      </c>
      <c r="B272" s="4">
        <f>IF('True_Odds_Calculator_3-way'!B273="","",'True_Odds_Calculator_3-way'!B273)</f>
        <v>10.34</v>
      </c>
      <c r="C272" s="4">
        <f>IF('True_Odds_Calculator_3-way'!C273="","",'True_Odds_Calculator_3-way'!C273)</f>
        <v>20.82</v>
      </c>
      <c r="D272" s="9">
        <f t="shared" si="65"/>
        <v>0.8713331910708163</v>
      </c>
      <c r="E272" s="9">
        <f t="shared" si="66"/>
        <v>8.613800700972972E-2</v>
      </c>
      <c r="F272" s="9">
        <f t="shared" si="67"/>
        <v>4.2528801919454004E-2</v>
      </c>
      <c r="G272" s="9">
        <f t="shared" si="68"/>
        <v>1.1358969154547047</v>
      </c>
      <c r="H272" s="9">
        <f t="shared" si="69"/>
        <v>1.1476665990091115</v>
      </c>
      <c r="I272" s="9">
        <f t="shared" si="70"/>
        <v>11.609277190346939</v>
      </c>
      <c r="J272" s="9">
        <f t="shared" si="71"/>
        <v>23.513476864312246</v>
      </c>
      <c r="K272" s="11">
        <f t="shared" si="72"/>
        <v>0.88495575221238942</v>
      </c>
      <c r="L272" s="11">
        <f t="shared" si="73"/>
        <v>9.6711798839458421E-2</v>
      </c>
      <c r="M272" s="11">
        <f t="shared" si="74"/>
        <v>4.8030739673390971E-2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-9.8926847870506096E-2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0.12040365322688942</v>
      </c>
      <c r="Q272" s="11">
        <f>2*'OddsRatio_working_3-way'!K272*'OddsRatio_working_3-way'!L272*'OddsRatio_working_3-way'!M272</f>
        <v>8.2214853688555457E-3</v>
      </c>
      <c r="R272" s="11">
        <f t="shared" si="75"/>
        <v>0</v>
      </c>
      <c r="S272" s="11">
        <f t="shared" si="76"/>
        <v>-1.2170978436965481</v>
      </c>
      <c r="T272" s="11">
        <f t="shared" si="77"/>
        <v>-8.3106715172178117E-2</v>
      </c>
      <c r="U272" s="11">
        <f>'OddsRatio_working_3-way'!S272-'OddsRatio_working_3-way'!R272^2/3</f>
        <v>-1.2170978436965481</v>
      </c>
      <c r="V272" s="11">
        <f>'OddsRatio_working_3-way'!S272*'OddsRatio_working_3-way'!R272/3-2*'OddsRatio_working_3-way'!R272^3/27-'OddsRatio_working_3-way'!T272</f>
        <v>8.3106715172178117E-2</v>
      </c>
      <c r="W272" s="11">
        <f>'OddsRatio_working_3-way'!V272^2+4*'OddsRatio_working_3-way'!U272^3/27</f>
        <v>-0.2601925470223882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0.25840823957891595</v>
      </c>
      <c r="Y272" s="11">
        <f>IF('OddsRatio_working_3-way'!W272&gt;=0,IF('OddsRatio_working_3-way'!V272+SQRT('OddsRatio_working_3-way'!W272)&gt;0,0,PI()),ACOS('OddsRatio_working_3-way'!V272/(2*'OddsRatio_working_3-way'!X272)))</f>
        <v>1.4092900328422369</v>
      </c>
      <c r="Z272" s="11">
        <f>'OddsRatio_working_3-way'!X272^(1/3)*COS('OddsRatio_working_3-way'!Y272/3)</f>
        <v>0.56794845772735225</v>
      </c>
      <c r="AA272" s="11">
        <f>'OddsRatio_working_3-way'!X272^(1/3)*COS(('OddsRatio_working_3-way'!Y272+2*PI())/3)</f>
        <v>-0.53367479543888119</v>
      </c>
      <c r="AB272" s="11">
        <f>'OddsRatio_working_3-way'!X272^(1/3)*COS(('OddsRatio_working_3-way'!Y272+4*PI())/3)</f>
        <v>-3.4273662288471313E-2</v>
      </c>
      <c r="AC272" s="11">
        <f>'OddsRatio_working_3-way'!X272^(1/3)*SIN('OddsRatio_working_3-way'!Y272/3)</f>
        <v>0.28832937865799346</v>
      </c>
      <c r="AD272" s="11">
        <f>'OddsRatio_working_3-way'!X272^(1/3)*SIN(('OddsRatio_working_3-way'!Y272+2*PI())/3)</f>
        <v>0.34769310310308282</v>
      </c>
      <c r="AE272" s="11">
        <f>'OddsRatio_working_3-way'!X272^(1/3)*SIN(('OddsRatio_working_3-way'!Y272+4*PI())/3)</f>
        <v>-0.63602248176107623</v>
      </c>
      <c r="AF272" s="11">
        <f>-'OddsRatio_working_3-way'!U272/(3*'OddsRatio_working_3-way'!X272^(1/3))*COS(('OddsRatio_working_3-way'!Y272)/3)</f>
        <v>0.56794845772735236</v>
      </c>
      <c r="AG272" s="11">
        <f>-'OddsRatio_working_3-way'!U272/(3*'OddsRatio_working_3-way'!X272^(1/3))*COS(('OddsRatio_working_3-way'!Y272+2*PI())/3)</f>
        <v>-0.5336747954388813</v>
      </c>
      <c r="AH272" s="11">
        <f>-'OddsRatio_working_3-way'!U272/(3*'OddsRatio_working_3-way'!X272^(1/3))*COS(('OddsRatio_working_3-way'!Y272+4*PI())/3)</f>
        <v>-3.427366228847132E-2</v>
      </c>
      <c r="AI272" s="11">
        <f>'OddsRatio_working_3-way'!U272/(3*'OddsRatio_working_3-way'!X272^(1/3))*SIN(('OddsRatio_working_3-way'!Y272)/3)</f>
        <v>-0.28832937865799352</v>
      </c>
      <c r="AJ272" s="11">
        <f>'OddsRatio_working_3-way'!U272/(3*'OddsRatio_working_3-way'!X272^(1/3))*SIN(('OddsRatio_working_3-way'!Y272+2*PI())/3)</f>
        <v>-0.34769310310308288</v>
      </c>
      <c r="AK272" s="11">
        <f>'OddsRatio_working_3-way'!U272/(3*'OddsRatio_working_3-way'!X272^(1/3))*SIN(('OddsRatio_working_3-way'!Y272+4*PI())/3)</f>
        <v>0.63602248176107634</v>
      </c>
      <c r="AL272" s="11">
        <f>'OddsRatio_working_3-way'!Z272+'OddsRatio_working_3-way'!AF272</f>
        <v>1.1358969154547047</v>
      </c>
      <c r="AM272" s="11">
        <f>'OddsRatio_working_3-way'!AA272+'OddsRatio_working_3-way'!AG272</f>
        <v>-1.0673495908777624</v>
      </c>
      <c r="AN272" s="11">
        <f>'OddsRatio_working_3-way'!AB272+'OddsRatio_working_3-way'!AH272</f>
        <v>-6.8547324576942625E-2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1.1358969154547047</v>
      </c>
      <c r="AS272" s="11">
        <f>IF(('OddsRatio_working_3-way'!X272=0),IF(Q272&gt;0,-Q272^(1/3),(-Q272)^(1/3)),'OddsRatio_working_3-way'!AM272-'OddsRatio_working_3-way'!R272/3)</f>
        <v>-1.0673495908777624</v>
      </c>
      <c r="AT272" s="11">
        <f>IF(('OddsRatio_working_3-way'!X272=0),IF(Q272&gt;0,-Q272^(1/3),(-Q272)^(1/3)),'OddsRatio_working_3-way'!AN272-'OddsRatio_working_3-way'!R272/3)</f>
        <v>-6.8547324576942625E-2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2.3199999999999998</v>
      </c>
      <c r="B273" s="4">
        <f>IF('True_Odds_Calculator_3-way'!B274="","",'True_Odds_Calculator_3-way'!B274)</f>
        <v>2.82</v>
      </c>
      <c r="C273" s="4">
        <f>IF('True_Odds_Calculator_3-way'!C274="","",'True_Odds_Calculator_3-way'!C274)</f>
        <v>3.58</v>
      </c>
      <c r="D273" s="9">
        <f t="shared" si="65"/>
        <v>0.40728052076596816</v>
      </c>
      <c r="E273" s="9">
        <f t="shared" si="66"/>
        <v>0.33260559158597985</v>
      </c>
      <c r="F273" s="9">
        <f t="shared" si="67"/>
        <v>0.26011388764805216</v>
      </c>
      <c r="G273" s="9">
        <f t="shared" si="68"/>
        <v>1.1025076958410494</v>
      </c>
      <c r="H273" s="9">
        <f t="shared" si="69"/>
        <v>2.4553101585101849</v>
      </c>
      <c r="I273" s="9">
        <f t="shared" si="70"/>
        <v>3.0065640064307098</v>
      </c>
      <c r="J273" s="9">
        <f t="shared" si="71"/>
        <v>3.8444698552699075</v>
      </c>
      <c r="K273" s="11">
        <f t="shared" si="72"/>
        <v>0.43103448275862072</v>
      </c>
      <c r="L273" s="11">
        <f t="shared" si="73"/>
        <v>0.3546099290780142</v>
      </c>
      <c r="M273" s="11">
        <f t="shared" si="74"/>
        <v>0.27932960893854747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-0.26463355152329948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0.24421700952685432</v>
      </c>
      <c r="Q273" s="11">
        <f>2*'OddsRatio_working_3-way'!K273*'OddsRatio_working_3-way'!L273*'OddsRatio_working_3-way'!M273</f>
        <v>8.5390562771627376E-2</v>
      </c>
      <c r="R273" s="11">
        <f t="shared" si="75"/>
        <v>0</v>
      </c>
      <c r="S273" s="11">
        <f t="shared" si="76"/>
        <v>-0.92284976005906194</v>
      </c>
      <c r="T273" s="11">
        <f t="shared" si="77"/>
        <v>-0.32267474127939222</v>
      </c>
      <c r="U273" s="11">
        <f>'OddsRatio_working_3-way'!S273-'OddsRatio_working_3-way'!R273^2/3</f>
        <v>-0.92284976005906194</v>
      </c>
      <c r="V273" s="11">
        <f>'OddsRatio_working_3-way'!S273*'OddsRatio_working_3-way'!R273/3-2*'OddsRatio_working_3-way'!R273^3/27-'OddsRatio_working_3-way'!T273</f>
        <v>0.32267474127939222</v>
      </c>
      <c r="W273" s="11">
        <f>'OddsRatio_working_3-way'!V273^2+4*'OddsRatio_working_3-way'!U273^3/27</f>
        <v>-1.2317537001115361E-2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0.17061398364498004</v>
      </c>
      <c r="Y273" s="11">
        <f>IF('OddsRatio_working_3-way'!W273&gt;=0,IF('OddsRatio_working_3-way'!V273+SQRT('OddsRatio_working_3-way'!W273)&gt;0,0,PI()),ACOS('OddsRatio_working_3-way'!V273/(2*'OddsRatio_working_3-way'!X273)))</f>
        <v>0.33127610131718632</v>
      </c>
      <c r="Z273" s="11">
        <f>'OddsRatio_working_3-way'!X273^(1/3)*COS('OddsRatio_working_3-way'!Y273/3)</f>
        <v>0.55125384792052468</v>
      </c>
      <c r="AA273" s="11">
        <f>'OddsRatio_working_3-way'!X273^(1/3)*COS(('OddsRatio_working_3-way'!Y273+2*PI())/3)</f>
        <v>-0.32855929949146995</v>
      </c>
      <c r="AB273" s="11">
        <f>'OddsRatio_working_3-way'!X273^(1/3)*COS(('OddsRatio_working_3-way'!Y273+4*PI())/3)</f>
        <v>-0.22269454842905492</v>
      </c>
      <c r="AC273" s="11">
        <f>'OddsRatio_working_3-way'!X273^(1/3)*SIN('OddsRatio_working_3-way'!Y273/3)</f>
        <v>6.1121042523578008E-2</v>
      </c>
      <c r="AD273" s="11">
        <f>'OddsRatio_working_3-way'!X273^(1/3)*SIN(('OddsRatio_working_3-way'!Y273+2*PI())/3)</f>
        <v>0.44683931497130891</v>
      </c>
      <c r="AE273" s="11">
        <f>'OddsRatio_working_3-way'!X273^(1/3)*SIN(('OddsRatio_working_3-way'!Y273+4*PI())/3)</f>
        <v>-0.50796035749488699</v>
      </c>
      <c r="AF273" s="11">
        <f>-'OddsRatio_working_3-way'!U273/(3*'OddsRatio_working_3-way'!X273^(1/3))*COS(('OddsRatio_working_3-way'!Y273)/3)</f>
        <v>0.55125384792052468</v>
      </c>
      <c r="AG273" s="11">
        <f>-'OddsRatio_working_3-way'!U273/(3*'OddsRatio_working_3-way'!X273^(1/3))*COS(('OddsRatio_working_3-way'!Y273+2*PI())/3)</f>
        <v>-0.32855929949146984</v>
      </c>
      <c r="AH273" s="11">
        <f>-'OddsRatio_working_3-way'!U273/(3*'OddsRatio_working_3-way'!X273^(1/3))*COS(('OddsRatio_working_3-way'!Y273+4*PI())/3)</f>
        <v>-0.22269454842905489</v>
      </c>
      <c r="AI273" s="11">
        <f>'OddsRatio_working_3-way'!U273/(3*'OddsRatio_working_3-way'!X273^(1/3))*SIN(('OddsRatio_working_3-way'!Y273)/3)</f>
        <v>-6.1121042523577994E-2</v>
      </c>
      <c r="AJ273" s="11">
        <f>'OddsRatio_working_3-way'!U273/(3*'OddsRatio_working_3-way'!X273^(1/3))*SIN(('OddsRatio_working_3-way'!Y273+2*PI())/3)</f>
        <v>-0.4468393149713088</v>
      </c>
      <c r="AK273" s="11">
        <f>'OddsRatio_working_3-way'!U273/(3*'OddsRatio_working_3-way'!X273^(1/3))*SIN(('OddsRatio_working_3-way'!Y273+4*PI())/3)</f>
        <v>0.50796035749488688</v>
      </c>
      <c r="AL273" s="11">
        <f>'OddsRatio_working_3-way'!Z273+'OddsRatio_working_3-way'!AF273</f>
        <v>1.1025076958410494</v>
      </c>
      <c r="AM273" s="11">
        <f>'OddsRatio_working_3-way'!AA273+'OddsRatio_working_3-way'!AG273</f>
        <v>-0.65711859898293978</v>
      </c>
      <c r="AN273" s="11">
        <f>'OddsRatio_working_3-way'!AB273+'OddsRatio_working_3-way'!AH273</f>
        <v>-0.44538909685810979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1.1025076958410494</v>
      </c>
      <c r="AS273" s="11">
        <f>IF(('OddsRatio_working_3-way'!X273=0),IF(Q273&gt;0,-Q273^(1/3),(-Q273)^(1/3)),'OddsRatio_working_3-way'!AM273-'OddsRatio_working_3-way'!R273/3)</f>
        <v>-0.65711859898293978</v>
      </c>
      <c r="AT273" s="11">
        <f>IF(('OddsRatio_working_3-way'!X273=0),IF(Q273&gt;0,-Q273^(1/3),(-Q273)^(1/3)),'OddsRatio_working_3-way'!AN273-'OddsRatio_working_3-way'!R273/3)</f>
        <v>-0.44538909685810979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5.03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1.81</v>
      </c>
      <c r="D274" s="9">
        <f t="shared" si="65"/>
        <v>0.18298561456333215</v>
      </c>
      <c r="E274" s="9">
        <f t="shared" si="66"/>
        <v>0.28998121115183345</v>
      </c>
      <c r="F274" s="9">
        <f t="shared" si="67"/>
        <v>0.52703317428483443</v>
      </c>
      <c r="G274" s="9">
        <f t="shared" si="68"/>
        <v>1.107918229567034</v>
      </c>
      <c r="H274" s="9">
        <f t="shared" si="69"/>
        <v>5.464910465155147</v>
      </c>
      <c r="I274" s="9">
        <f t="shared" si="70"/>
        <v>3.4484992873431461</v>
      </c>
      <c r="J274" s="9">
        <f t="shared" si="71"/>
        <v>1.8974137659492971</v>
      </c>
      <c r="K274" s="11">
        <f t="shared" si="72"/>
        <v>0.19880715705765406</v>
      </c>
      <c r="L274" s="11">
        <f t="shared" si="73"/>
        <v>0.3115264797507788</v>
      </c>
      <c r="M274" s="11">
        <f t="shared" si="74"/>
        <v>0.5524861878453039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-0.24684864428341913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0.2412334481775634</v>
      </c>
      <c r="Q274" s="11">
        <f>2*'OddsRatio_working_3-way'!K274*'OddsRatio_working_3-way'!L274*'OddsRatio_working_3-way'!M274</f>
        <v>6.8435020759592458E-2</v>
      </c>
      <c r="R274" s="11">
        <f t="shared" si="75"/>
        <v>0</v>
      </c>
      <c r="S274" s="11">
        <f t="shared" si="76"/>
        <v>-0.97725247338442478</v>
      </c>
      <c r="T274" s="11">
        <f t="shared" si="77"/>
        <v>-0.27723474422253186</v>
      </c>
      <c r="U274" s="11">
        <f>'OddsRatio_working_3-way'!S274-'OddsRatio_working_3-way'!R274^2/3</f>
        <v>-0.97725247338442478</v>
      </c>
      <c r="V274" s="11">
        <f>'OddsRatio_working_3-way'!S274*'OddsRatio_working_3-way'!R274/3-2*'OddsRatio_working_3-way'!R274^3/27-'OddsRatio_working_3-way'!T274</f>
        <v>0.27723474422253186</v>
      </c>
      <c r="W274" s="11">
        <f>'OddsRatio_working_3-way'!V274^2+4*'OddsRatio_working_3-way'!U274^3/27</f>
        <v>-6.1407266869608651E-2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0.18592093095839243</v>
      </c>
      <c r="Y274" s="11">
        <f>IF('OddsRatio_working_3-way'!W274&gt;=0,IF('OddsRatio_working_3-way'!V274+SQRT('OddsRatio_working_3-way'!W274)&gt;0,0,PI()),ACOS('OddsRatio_working_3-way'!V274/(2*'OddsRatio_working_3-way'!X274)))</f>
        <v>0.72940413689941919</v>
      </c>
      <c r="Z274" s="11">
        <f>'OddsRatio_working_3-way'!X274^(1/3)*COS('OddsRatio_working_3-way'!Y274/3)</f>
        <v>0.553959114783517</v>
      </c>
      <c r="AA274" s="11">
        <f>'OddsRatio_working_3-way'!X274^(1/3)*COS(('OddsRatio_working_3-way'!Y274+2*PI())/3)</f>
        <v>-0.39597574517650602</v>
      </c>
      <c r="AB274" s="11">
        <f>'OddsRatio_working_3-way'!X274^(1/3)*COS(('OddsRatio_working_3-way'!Y274+4*PI())/3)</f>
        <v>-0.1579833696070114</v>
      </c>
      <c r="AC274" s="11">
        <f>'OddsRatio_working_3-way'!X274^(1/3)*SIN('OddsRatio_working_3-way'!Y274/3)</f>
        <v>0.13740496210012643</v>
      </c>
      <c r="AD274" s="11">
        <f>'OddsRatio_working_3-way'!X274^(1/3)*SIN(('OddsRatio_working_3-way'!Y274+2*PI())/3)</f>
        <v>0.41104018501040235</v>
      </c>
      <c r="AE274" s="11">
        <f>'OddsRatio_working_3-way'!X274^(1/3)*SIN(('OddsRatio_working_3-way'!Y274+4*PI())/3)</f>
        <v>-0.54844514711052861</v>
      </c>
      <c r="AF274" s="11">
        <f>-'OddsRatio_working_3-way'!U274/(3*'OddsRatio_working_3-way'!X274^(1/3))*COS(('OddsRatio_working_3-way'!Y274)/3)</f>
        <v>0.553959114783517</v>
      </c>
      <c r="AG274" s="11">
        <f>-'OddsRatio_working_3-way'!U274/(3*'OddsRatio_working_3-way'!X274^(1/3))*COS(('OddsRatio_working_3-way'!Y274+2*PI())/3)</f>
        <v>-0.39597574517650602</v>
      </c>
      <c r="AH274" s="11">
        <f>-'OddsRatio_working_3-way'!U274/(3*'OddsRatio_working_3-way'!X274^(1/3))*COS(('OddsRatio_working_3-way'!Y274+4*PI())/3)</f>
        <v>-0.1579833696070114</v>
      </c>
      <c r="AI274" s="11">
        <f>'OddsRatio_working_3-way'!U274/(3*'OddsRatio_working_3-way'!X274^(1/3))*SIN(('OddsRatio_working_3-way'!Y274)/3)</f>
        <v>-0.13740496210012643</v>
      </c>
      <c r="AJ274" s="11">
        <f>'OddsRatio_working_3-way'!U274/(3*'OddsRatio_working_3-way'!X274^(1/3))*SIN(('OddsRatio_working_3-way'!Y274+2*PI())/3)</f>
        <v>-0.41104018501040235</v>
      </c>
      <c r="AK274" s="11">
        <f>'OddsRatio_working_3-way'!U274/(3*'OddsRatio_working_3-way'!X274^(1/3))*SIN(('OddsRatio_working_3-way'!Y274+4*PI())/3)</f>
        <v>0.54844514711052861</v>
      </c>
      <c r="AL274" s="11">
        <f>'OddsRatio_working_3-way'!Z274+'OddsRatio_working_3-way'!AF274</f>
        <v>1.107918229567034</v>
      </c>
      <c r="AM274" s="11">
        <f>'OddsRatio_working_3-way'!AA274+'OddsRatio_working_3-way'!AG274</f>
        <v>-0.79195149035301204</v>
      </c>
      <c r="AN274" s="11">
        <f>'OddsRatio_working_3-way'!AB274+'OddsRatio_working_3-way'!AH274</f>
        <v>-0.3159667392140228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1.107918229567034</v>
      </c>
      <c r="AS274" s="11">
        <f>IF(('OddsRatio_working_3-way'!X274=0),IF(Q274&gt;0,-Q274^(1/3),(-Q274)^(1/3)),'OddsRatio_working_3-way'!AM274-'OddsRatio_working_3-way'!R274/3)</f>
        <v>-0.79195149035301204</v>
      </c>
      <c r="AT274" s="11">
        <f>IF(('OddsRatio_working_3-way'!X274=0),IF(Q274&gt;0,-Q274^(1/3),(-Q274)^(1/3)),'OddsRatio_working_3-way'!AN274-'OddsRatio_working_3-way'!R274/3)</f>
        <v>-0.3159667392140228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1.31</v>
      </c>
      <c r="B275" s="4">
        <f>IF('True_Odds_Calculator_3-way'!B276="","",'True_Odds_Calculator_3-way'!B276)</f>
        <v>5.55</v>
      </c>
      <c r="C275" s="4">
        <f>IF('True_Odds_Calculator_3-way'!C276="","",'True_Odds_Calculator_3-way'!C276)</f>
        <v>8.6999999999999993</v>
      </c>
      <c r="D275" s="9">
        <f t="shared" si="65"/>
        <v>0.73760106262852554</v>
      </c>
      <c r="E275" s="9">
        <f t="shared" si="66"/>
        <v>0.16073450811161874</v>
      </c>
      <c r="F275" s="9">
        <f t="shared" si="67"/>
        <v>0.10166442925985569</v>
      </c>
      <c r="G275" s="9">
        <f t="shared" si="68"/>
        <v>1.1475690965694345</v>
      </c>
      <c r="H275" s="9">
        <f t="shared" si="69"/>
        <v>1.355746419936525</v>
      </c>
      <c r="I275" s="9">
        <f t="shared" si="70"/>
        <v>6.221439389390925</v>
      </c>
      <c r="J275" s="9">
        <f t="shared" si="71"/>
        <v>9.8362820435846459</v>
      </c>
      <c r="K275" s="11">
        <f t="shared" si="72"/>
        <v>0.76335877862595414</v>
      </c>
      <c r="L275" s="11">
        <f t="shared" si="73"/>
        <v>0.1801801801801802</v>
      </c>
      <c r="M275" s="11">
        <f t="shared" si="74"/>
        <v>0.1149425287356322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-0.17170394927699484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0.19856655813486557</v>
      </c>
      <c r="Q275" s="11">
        <f>2*'OddsRatio_working_3-way'!K275*'OddsRatio_working_3-way'!L275*'OddsRatio_working_3-way'!M275</f>
        <v>3.1618878683895797E-2</v>
      </c>
      <c r="R275" s="11">
        <f t="shared" si="75"/>
        <v>0</v>
      </c>
      <c r="S275" s="11">
        <f t="shared" si="76"/>
        <v>-1.1564472393965479</v>
      </c>
      <c r="T275" s="11">
        <f t="shared" si="77"/>
        <v>-0.18414764958543761</v>
      </c>
      <c r="U275" s="11">
        <f>'OddsRatio_working_3-way'!S275-'OddsRatio_working_3-way'!R275^2/3</f>
        <v>-1.1564472393965479</v>
      </c>
      <c r="V275" s="11">
        <f>'OddsRatio_working_3-way'!S275*'OddsRatio_working_3-way'!R275/3-2*'OddsRatio_working_3-way'!R275^3/27-'OddsRatio_working_3-way'!T275</f>
        <v>0.18414764958543761</v>
      </c>
      <c r="W275" s="11">
        <f>'OddsRatio_working_3-way'!V275^2+4*'OddsRatio_working_3-way'!U275^3/27</f>
        <v>-0.19521528701707264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0.23933535252074323</v>
      </c>
      <c r="Y275" s="11">
        <f>IF('OddsRatio_working_3-way'!W275&gt;=0,IF('OddsRatio_working_3-way'!V275+SQRT('OddsRatio_working_3-way'!W275)&gt;0,0,PI()),ACOS('OddsRatio_working_3-way'!V275/(2*'OddsRatio_working_3-way'!X275)))</f>
        <v>1.175906682330875</v>
      </c>
      <c r="Z275" s="11">
        <f>'OddsRatio_working_3-way'!X275^(1/3)*COS('OddsRatio_working_3-way'!Y275/3)</f>
        <v>0.57378454828471737</v>
      </c>
      <c r="AA275" s="11">
        <f>'OddsRatio_working_3-way'!X275^(1/3)*COS(('OddsRatio_working_3-way'!Y275+2*PI())/3)</f>
        <v>-0.49229499798363152</v>
      </c>
      <c r="AB275" s="11">
        <f>'OddsRatio_working_3-way'!X275^(1/3)*COS(('OddsRatio_working_3-way'!Y275+4*PI())/3)</f>
        <v>-8.148955030108597E-2</v>
      </c>
      <c r="AC275" s="11">
        <f>'OddsRatio_working_3-way'!X275^(1/3)*SIN('OddsRatio_working_3-way'!Y275/3)</f>
        <v>0.23717863580408247</v>
      </c>
      <c r="AD275" s="11">
        <f>'OddsRatio_working_3-way'!X275^(1/3)*SIN(('OddsRatio_working_3-way'!Y275+2*PI())/3)</f>
        <v>0.37832267721150281</v>
      </c>
      <c r="AE275" s="11">
        <f>'OddsRatio_working_3-way'!X275^(1/3)*SIN(('OddsRatio_working_3-way'!Y275+4*PI())/3)</f>
        <v>-0.61550131301558531</v>
      </c>
      <c r="AF275" s="11">
        <f>-'OddsRatio_working_3-way'!U275/(3*'OddsRatio_working_3-way'!X275^(1/3))*COS(('OddsRatio_working_3-way'!Y275)/3)</f>
        <v>0.57378454828471726</v>
      </c>
      <c r="AG275" s="11">
        <f>-'OddsRatio_working_3-way'!U275/(3*'OddsRatio_working_3-way'!X275^(1/3))*COS(('OddsRatio_working_3-way'!Y275+2*PI())/3)</f>
        <v>-0.49229499798363141</v>
      </c>
      <c r="AH275" s="11">
        <f>-'OddsRatio_working_3-way'!U275/(3*'OddsRatio_working_3-way'!X275^(1/3))*COS(('OddsRatio_working_3-way'!Y275+4*PI())/3)</f>
        <v>-8.1489550301085956E-2</v>
      </c>
      <c r="AI275" s="11">
        <f>'OddsRatio_working_3-way'!U275/(3*'OddsRatio_working_3-way'!X275^(1/3))*SIN(('OddsRatio_working_3-way'!Y275)/3)</f>
        <v>-0.23717863580408244</v>
      </c>
      <c r="AJ275" s="11">
        <f>'OddsRatio_working_3-way'!U275/(3*'OddsRatio_working_3-way'!X275^(1/3))*SIN(('OddsRatio_working_3-way'!Y275+2*PI())/3)</f>
        <v>-0.37832267721150276</v>
      </c>
      <c r="AK275" s="11">
        <f>'OddsRatio_working_3-way'!U275/(3*'OddsRatio_working_3-way'!X275^(1/3))*SIN(('OddsRatio_working_3-way'!Y275+4*PI())/3)</f>
        <v>0.61550131301558519</v>
      </c>
      <c r="AL275" s="11">
        <f>'OddsRatio_working_3-way'!Z275+'OddsRatio_working_3-way'!AF275</f>
        <v>1.1475690965694345</v>
      </c>
      <c r="AM275" s="11">
        <f>'OddsRatio_working_3-way'!AA275+'OddsRatio_working_3-way'!AG275</f>
        <v>-0.98458999596726293</v>
      </c>
      <c r="AN275" s="11">
        <f>'OddsRatio_working_3-way'!AB275+'OddsRatio_working_3-way'!AH275</f>
        <v>-0.16297910060217191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1.1475690965694345</v>
      </c>
      <c r="AS275" s="11">
        <f>IF(('OddsRatio_working_3-way'!X275=0),IF(Q275&gt;0,-Q275^(1/3),(-Q275)^(1/3)),'OddsRatio_working_3-way'!AM275-'OddsRatio_working_3-way'!R275/3)</f>
        <v>-0.98458999596726293</v>
      </c>
      <c r="AT275" s="11">
        <f>IF(('OddsRatio_working_3-way'!X275=0),IF(Q275&gt;0,-Q275^(1/3),(-Q275)^(1/3)),'OddsRatio_working_3-way'!AN275-'OddsRatio_working_3-way'!R275/3)</f>
        <v>-0.16297910060217191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5.8</v>
      </c>
      <c r="B276" s="4">
        <f>IF('True_Odds_Calculator_3-way'!B277="","",'True_Odds_Calculator_3-way'!B277)</f>
        <v>4.9400000000000004</v>
      </c>
      <c r="C276" s="4">
        <f>IF('True_Odds_Calculator_3-way'!C277="","",'True_Odds_Calculator_3-way'!C277)</f>
        <v>1.53</v>
      </c>
      <c r="D276" s="9">
        <f t="shared" si="65"/>
        <v>0.1648537240197302</v>
      </c>
      <c r="E276" s="9">
        <f t="shared" si="66"/>
        <v>0.1938612564064964</v>
      </c>
      <c r="F276" s="9">
        <f t="shared" si="67"/>
        <v>0.64128501957377337</v>
      </c>
      <c r="G276" s="9">
        <f t="shared" si="68"/>
        <v>1.0554132673100307</v>
      </c>
      <c r="H276" s="9">
        <f t="shared" si="69"/>
        <v>6.0659836830881479</v>
      </c>
      <c r="I276" s="9">
        <f t="shared" si="70"/>
        <v>5.1583282732015219</v>
      </c>
      <c r="J276" s="9">
        <f t="shared" si="71"/>
        <v>1.5593690316743163</v>
      </c>
      <c r="K276" s="11">
        <f t="shared" si="72"/>
        <v>0.17241379310344829</v>
      </c>
      <c r="L276" s="11">
        <f t="shared" si="73"/>
        <v>0.20242914979757085</v>
      </c>
      <c r="M276" s="11">
        <f t="shared" si="74"/>
        <v>0.65359477124183007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-0.22864776232983774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0.21146249928143812</v>
      </c>
      <c r="Q276" s="11">
        <f>2*'OddsRatio_working_3-way'!K276*'OddsRatio_working_3-way'!L276*'OddsRatio_working_3-way'!M276</f>
        <v>4.562297719124879E-2</v>
      </c>
      <c r="R276" s="11">
        <f t="shared" si="75"/>
        <v>0</v>
      </c>
      <c r="S276" s="11">
        <f t="shared" si="76"/>
        <v>-0.92483957475337597</v>
      </c>
      <c r="T276" s="11">
        <f t="shared" si="77"/>
        <v>-0.19953388883567985</v>
      </c>
      <c r="U276" s="11">
        <f>'OddsRatio_working_3-way'!S276-'OddsRatio_working_3-way'!R276^2/3</f>
        <v>-0.92483957475337597</v>
      </c>
      <c r="V276" s="11">
        <f>'OddsRatio_working_3-way'!S276*'OddsRatio_working_3-way'!R276/3-2*'OddsRatio_working_3-way'!R276^3/27-'OddsRatio_working_3-way'!T276</f>
        <v>0.19953388883567985</v>
      </c>
      <c r="W276" s="11">
        <f>'OddsRatio_working_3-way'!V276^2+4*'OddsRatio_working_3-way'!U276^3/27</f>
        <v>-7.7377546444490408E-2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0.17116608837499023</v>
      </c>
      <c r="Y276" s="11">
        <f>IF('OddsRatio_working_3-way'!W276&gt;=0,IF('OddsRatio_working_3-way'!V276+SQRT('OddsRatio_working_3-way'!W276)&gt;0,0,PI()),ACOS('OddsRatio_working_3-way'!V276/(2*'OddsRatio_working_3-way'!X276)))</f>
        <v>0.94854462347563751</v>
      </c>
      <c r="Z276" s="11">
        <f>'OddsRatio_working_3-way'!X276^(1/3)*COS('OddsRatio_working_3-way'!Y276/3)</f>
        <v>0.52770663365501547</v>
      </c>
      <c r="AA276" s="11">
        <f>'OddsRatio_working_3-way'!X276^(1/3)*COS(('OddsRatio_working_3-way'!Y276+2*PI())/3)</f>
        <v>-0.41336644429701291</v>
      </c>
      <c r="AB276" s="11">
        <f>'OddsRatio_working_3-way'!X276^(1/3)*COS(('OddsRatio_working_3-way'!Y276+4*PI())/3)</f>
        <v>-0.11434018935800262</v>
      </c>
      <c r="AC276" s="11">
        <f>'OddsRatio_working_3-way'!X276^(1/3)*SIN('OddsRatio_working_3-way'!Y276/3)</f>
        <v>0.17264288878380352</v>
      </c>
      <c r="AD276" s="11">
        <f>'OddsRatio_working_3-way'!X276^(1/3)*SIN(('OddsRatio_working_3-way'!Y276+2*PI())/3)</f>
        <v>0.37068590609890995</v>
      </c>
      <c r="AE276" s="11">
        <f>'OddsRatio_working_3-way'!X276^(1/3)*SIN(('OddsRatio_working_3-way'!Y276+4*PI())/3)</f>
        <v>-0.54332879488271324</v>
      </c>
      <c r="AF276" s="11">
        <f>-'OddsRatio_working_3-way'!U276/(3*'OddsRatio_working_3-way'!X276^(1/3))*COS(('OddsRatio_working_3-way'!Y276)/3)</f>
        <v>0.52770663365501536</v>
      </c>
      <c r="AG276" s="11">
        <f>-'OddsRatio_working_3-way'!U276/(3*'OddsRatio_working_3-way'!X276^(1/3))*COS(('OddsRatio_working_3-way'!Y276+2*PI())/3)</f>
        <v>-0.41336644429701286</v>
      </c>
      <c r="AH276" s="11">
        <f>-'OddsRatio_working_3-way'!U276/(3*'OddsRatio_working_3-way'!X276^(1/3))*COS(('OddsRatio_working_3-way'!Y276+4*PI())/3)</f>
        <v>-0.11434018935800259</v>
      </c>
      <c r="AI276" s="11">
        <f>'OddsRatio_working_3-way'!U276/(3*'OddsRatio_working_3-way'!X276^(1/3))*SIN(('OddsRatio_working_3-way'!Y276)/3)</f>
        <v>-0.17264288878380346</v>
      </c>
      <c r="AJ276" s="11">
        <f>'OddsRatio_working_3-way'!U276/(3*'OddsRatio_working_3-way'!X276^(1/3))*SIN(('OddsRatio_working_3-way'!Y276+2*PI())/3)</f>
        <v>-0.37068590609890983</v>
      </c>
      <c r="AK276" s="11">
        <f>'OddsRatio_working_3-way'!U276/(3*'OddsRatio_working_3-way'!X276^(1/3))*SIN(('OddsRatio_working_3-way'!Y276+4*PI())/3)</f>
        <v>0.54332879488271313</v>
      </c>
      <c r="AL276" s="11">
        <f>'OddsRatio_working_3-way'!Z276+'OddsRatio_working_3-way'!AF276</f>
        <v>1.0554132673100307</v>
      </c>
      <c r="AM276" s="11">
        <f>'OddsRatio_working_3-way'!AA276+'OddsRatio_working_3-way'!AG276</f>
        <v>-0.82673288859402572</v>
      </c>
      <c r="AN276" s="11">
        <f>'OddsRatio_working_3-way'!AB276+'OddsRatio_working_3-way'!AH276</f>
        <v>-0.22868037871600522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1.0554132673100307</v>
      </c>
      <c r="AS276" s="11">
        <f>IF(('OddsRatio_working_3-way'!X276=0),IF(Q276&gt;0,-Q276^(1/3),(-Q276)^(1/3)),'OddsRatio_working_3-way'!AM276-'OddsRatio_working_3-way'!R276/3)</f>
        <v>-0.82673288859402572</v>
      </c>
      <c r="AT276" s="11">
        <f>IF(('OddsRatio_working_3-way'!X276=0),IF(Q276&gt;0,-Q276^(1/3),(-Q276)^(1/3)),'OddsRatio_working_3-way'!AN276-'OddsRatio_working_3-way'!R276/3)</f>
        <v>-0.22868037871600522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1.51</v>
      </c>
      <c r="B277" s="4">
        <f>IF('True_Odds_Calculator_3-way'!B278="","",'True_Odds_Calculator_3-way'!B278)</f>
        <v>4.7699999999999996</v>
      </c>
      <c r="C277" s="4">
        <f>IF('True_Odds_Calculator_3-way'!C278="","",'True_Odds_Calculator_3-way'!C278)</f>
        <v>6.13</v>
      </c>
      <c r="D277" s="9">
        <f t="shared" si="65"/>
        <v>0.64708227023167841</v>
      </c>
      <c r="E277" s="9">
        <f t="shared" si="66"/>
        <v>0.19874110982409615</v>
      </c>
      <c r="F277" s="9">
        <f t="shared" si="67"/>
        <v>0.1541766199442256</v>
      </c>
      <c r="G277" s="9">
        <f t="shared" si="68"/>
        <v>1.069408915063579</v>
      </c>
      <c r="H277" s="9">
        <f t="shared" si="69"/>
        <v>1.5453985466824249</v>
      </c>
      <c r="I277" s="9">
        <f t="shared" si="70"/>
        <v>5.0316716097896927</v>
      </c>
      <c r="J277" s="9">
        <f t="shared" si="71"/>
        <v>6.4860677342761601</v>
      </c>
      <c r="K277" s="11">
        <f t="shared" si="72"/>
        <v>0.66225165562913912</v>
      </c>
      <c r="L277" s="11">
        <f t="shared" si="73"/>
        <v>0.20964360587002098</v>
      </c>
      <c r="M277" s="11">
        <f t="shared" si="74"/>
        <v>0.16313213703099511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-0.22339481585107057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0.21312471843359632</v>
      </c>
      <c r="Q277" s="11">
        <f>2*'OddsRatio_working_3-way'!K277*'OddsRatio_working_3-way'!L277*'OddsRatio_working_3-way'!M277</f>
        <v>4.5297495947629399E-2</v>
      </c>
      <c r="R277" s="11">
        <f t="shared" si="75"/>
        <v>0</v>
      </c>
      <c r="S277" s="11">
        <f t="shared" si="76"/>
        <v>-0.95402714526589116</v>
      </c>
      <c r="T277" s="11">
        <f t="shared" si="77"/>
        <v>-0.20276878751666125</v>
      </c>
      <c r="U277" s="11">
        <f>'OddsRatio_working_3-way'!S277-'OddsRatio_working_3-way'!R277^2/3</f>
        <v>-0.95402714526589116</v>
      </c>
      <c r="V277" s="11">
        <f>'OddsRatio_working_3-way'!S277*'OddsRatio_working_3-way'!R277/3-2*'OddsRatio_working_3-way'!R277^3/27-'OddsRatio_working_3-way'!T277</f>
        <v>0.20276878751666125</v>
      </c>
      <c r="W277" s="11">
        <f>'OddsRatio_working_3-way'!V277^2+4*'OddsRatio_working_3-way'!U277^3/27</f>
        <v>-8.7525527272928907E-2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0.17933258799218968</v>
      </c>
      <c r="Y277" s="11">
        <f>IF('OddsRatio_working_3-way'!W277&gt;=0,IF('OddsRatio_working_3-way'!V277+SQRT('OddsRatio_working_3-way'!W277)&gt;0,0,PI()),ACOS('OddsRatio_working_3-way'!V277/(2*'OddsRatio_working_3-way'!X277)))</f>
        <v>0.96994750190927603</v>
      </c>
      <c r="Z277" s="11">
        <f>'OddsRatio_working_3-way'!X277^(1/3)*COS('OddsRatio_working_3-way'!Y277/3)</f>
        <v>0.53470445753178952</v>
      </c>
      <c r="AA277" s="11">
        <f>'OddsRatio_working_3-way'!X277^(1/3)*COS(('OddsRatio_working_3-way'!Y277+2*PI())/3)</f>
        <v>-0.42251389812466017</v>
      </c>
      <c r="AB277" s="11">
        <f>'OddsRatio_working_3-way'!X277^(1/3)*COS(('OddsRatio_working_3-way'!Y277+4*PI())/3)</f>
        <v>-0.11219055940712946</v>
      </c>
      <c r="AC277" s="11">
        <f>'OddsRatio_working_3-way'!X277^(1/3)*SIN('OddsRatio_working_3-way'!Y277/3)</f>
        <v>0.17916526314438974</v>
      </c>
      <c r="AD277" s="11">
        <f>'OddsRatio_working_3-way'!X277^(1/3)*SIN(('OddsRatio_working_3-way'!Y277+2*PI())/3)</f>
        <v>0.37348501216711227</v>
      </c>
      <c r="AE277" s="11">
        <f>'OddsRatio_working_3-way'!X277^(1/3)*SIN(('OddsRatio_working_3-way'!Y277+4*PI())/3)</f>
        <v>-0.55265027531150213</v>
      </c>
      <c r="AF277" s="11">
        <f>-'OddsRatio_working_3-way'!U277/(3*'OddsRatio_working_3-way'!X277^(1/3))*COS(('OddsRatio_working_3-way'!Y277)/3)</f>
        <v>0.53470445753178952</v>
      </c>
      <c r="AG277" s="11">
        <f>-'OddsRatio_working_3-way'!U277/(3*'OddsRatio_working_3-way'!X277^(1/3))*COS(('OddsRatio_working_3-way'!Y277+2*PI())/3)</f>
        <v>-0.42251389812466017</v>
      </c>
      <c r="AH277" s="11">
        <f>-'OddsRatio_working_3-way'!U277/(3*'OddsRatio_working_3-way'!X277^(1/3))*COS(('OddsRatio_working_3-way'!Y277+4*PI())/3)</f>
        <v>-0.11219055940712946</v>
      </c>
      <c r="AI277" s="11">
        <f>'OddsRatio_working_3-way'!U277/(3*'OddsRatio_working_3-way'!X277^(1/3))*SIN(('OddsRatio_working_3-way'!Y277)/3)</f>
        <v>-0.17916526314438974</v>
      </c>
      <c r="AJ277" s="11">
        <f>'OddsRatio_working_3-way'!U277/(3*'OddsRatio_working_3-way'!X277^(1/3))*SIN(('OddsRatio_working_3-way'!Y277+2*PI())/3)</f>
        <v>-0.37348501216711227</v>
      </c>
      <c r="AK277" s="11">
        <f>'OddsRatio_working_3-way'!U277/(3*'OddsRatio_working_3-way'!X277^(1/3))*SIN(('OddsRatio_working_3-way'!Y277+4*PI())/3)</f>
        <v>0.55265027531150213</v>
      </c>
      <c r="AL277" s="11">
        <f>'OddsRatio_working_3-way'!Z277+'OddsRatio_working_3-way'!AF277</f>
        <v>1.069408915063579</v>
      </c>
      <c r="AM277" s="11">
        <f>'OddsRatio_working_3-way'!AA277+'OddsRatio_working_3-way'!AG277</f>
        <v>-0.84502779624932034</v>
      </c>
      <c r="AN277" s="11">
        <f>'OddsRatio_working_3-way'!AB277+'OddsRatio_working_3-way'!AH277</f>
        <v>-0.22438111881425893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1.069408915063579</v>
      </c>
      <c r="AS277" s="11">
        <f>IF(('OddsRatio_working_3-way'!X277=0),IF(Q277&gt;0,-Q277^(1/3),(-Q277)^(1/3)),'OddsRatio_working_3-way'!AM277-'OddsRatio_working_3-way'!R277/3)</f>
        <v>-0.84502779624932034</v>
      </c>
      <c r="AT277" s="11">
        <f>IF(('OddsRatio_working_3-way'!X277=0),IF(Q277&gt;0,-Q277^(1/3),(-Q277)^(1/3)),'OddsRatio_working_3-way'!AN277-'OddsRatio_working_3-way'!R277/3)</f>
        <v>-0.22438111881425893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2.4700000000000002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2.87</v>
      </c>
      <c r="D278" s="9">
        <f t="shared" si="65"/>
        <v>0.39417691184561643</v>
      </c>
      <c r="E278" s="9">
        <f t="shared" si="66"/>
        <v>0.26743018538736318</v>
      </c>
      <c r="F278" s="9">
        <f t="shared" si="67"/>
        <v>0.33839290276702</v>
      </c>
      <c r="G278" s="9">
        <f t="shared" si="68"/>
        <v>1.0455319359909634</v>
      </c>
      <c r="H278" s="9">
        <f t="shared" si="69"/>
        <v>2.5369319459067166</v>
      </c>
      <c r="I278" s="9">
        <f t="shared" si="70"/>
        <v>3.7392936722963239</v>
      </c>
      <c r="J278" s="9">
        <f t="shared" si="71"/>
        <v>2.9551447203031018</v>
      </c>
      <c r="K278" s="11">
        <f t="shared" si="72"/>
        <v>0.40485829959514169</v>
      </c>
      <c r="L278" s="11">
        <f t="shared" si="73"/>
        <v>0.27624309392265195</v>
      </c>
      <c r="M278" s="11">
        <f t="shared" si="74"/>
        <v>0.34843205574912889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-0.28065501828436301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0.23225166665900288</v>
      </c>
      <c r="Q278" s="11">
        <f>2*'OddsRatio_working_3-way'!K278*'OddsRatio_working_3-way'!L278*'OddsRatio_working_3-way'!M278</f>
        <v>7.7936800892282845E-2</v>
      </c>
      <c r="R278" s="11">
        <f t="shared" si="75"/>
        <v>0</v>
      </c>
      <c r="S278" s="11">
        <f t="shared" si="76"/>
        <v>-0.82753434475802856</v>
      </c>
      <c r="T278" s="11">
        <f t="shared" si="77"/>
        <v>-0.27769608884497604</v>
      </c>
      <c r="U278" s="11">
        <f>'OddsRatio_working_3-way'!S278-'OddsRatio_working_3-way'!R278^2/3</f>
        <v>-0.82753434475802856</v>
      </c>
      <c r="V278" s="11">
        <f>'OddsRatio_working_3-way'!S278*'OddsRatio_working_3-way'!R278/3-2*'OddsRatio_working_3-way'!R278^3/27-'OddsRatio_working_3-way'!T278</f>
        <v>0.27769608884497604</v>
      </c>
      <c r="W278" s="11">
        <f>'OddsRatio_working_3-way'!V278^2+4*'OddsRatio_working_3-way'!U278^3/27</f>
        <v>-6.8413790056029572E-3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0.14487623749721673</v>
      </c>
      <c r="Y278" s="11">
        <f>IF('OddsRatio_working_3-way'!W278&gt;=0,IF('OddsRatio_working_3-way'!V278+SQRT('OddsRatio_working_3-way'!W278)&gt;0,0,PI()),ACOS('OddsRatio_working_3-way'!V278/(2*'OddsRatio_working_3-way'!X278)))</f>
        <v>0.28948596023970441</v>
      </c>
      <c r="Z278" s="11">
        <f>'OddsRatio_working_3-way'!X278^(1/3)*COS('OddsRatio_working_3-way'!Y278/3)</f>
        <v>0.5227659679954817</v>
      </c>
      <c r="AA278" s="11">
        <f>'OddsRatio_working_3-way'!X278^(1/3)*COS(('OddsRatio_working_3-way'!Y278+2*PI())/3)</f>
        <v>-0.30520527534378394</v>
      </c>
      <c r="AB278" s="11">
        <f>'OddsRatio_working_3-way'!X278^(1/3)*COS(('OddsRatio_working_3-way'!Y278+4*PI())/3)</f>
        <v>-0.217560692651698</v>
      </c>
      <c r="AC278" s="11">
        <f>'OddsRatio_working_3-way'!X278^(1/3)*SIN('OddsRatio_working_3-way'!Y278/3)</f>
        <v>5.0601623410288413E-2</v>
      </c>
      <c r="AD278" s="11">
        <f>'OddsRatio_working_3-way'!X278^(1/3)*SIN(('OddsRatio_working_3-way'!Y278+2*PI())/3)</f>
        <v>0.42742779681290571</v>
      </c>
      <c r="AE278" s="11">
        <f>'OddsRatio_working_3-way'!X278^(1/3)*SIN(('OddsRatio_working_3-way'!Y278+4*PI())/3)</f>
        <v>-0.478029420223194</v>
      </c>
      <c r="AF278" s="11">
        <f>-'OddsRatio_working_3-way'!U278/(3*'OddsRatio_working_3-way'!X278^(1/3))*COS(('OddsRatio_working_3-way'!Y278)/3)</f>
        <v>0.52276596799548158</v>
      </c>
      <c r="AG278" s="11">
        <f>-'OddsRatio_working_3-way'!U278/(3*'OddsRatio_working_3-way'!X278^(1/3))*COS(('OddsRatio_working_3-way'!Y278+2*PI())/3)</f>
        <v>-0.30520527534378389</v>
      </c>
      <c r="AH278" s="11">
        <f>-'OddsRatio_working_3-way'!U278/(3*'OddsRatio_working_3-way'!X278^(1/3))*COS(('OddsRatio_working_3-way'!Y278+4*PI())/3)</f>
        <v>-0.21756069265169797</v>
      </c>
      <c r="AI278" s="11">
        <f>'OddsRatio_working_3-way'!U278/(3*'OddsRatio_working_3-way'!X278^(1/3))*SIN(('OddsRatio_working_3-way'!Y278)/3)</f>
        <v>-5.0601623410288406E-2</v>
      </c>
      <c r="AJ278" s="11">
        <f>'OddsRatio_working_3-way'!U278/(3*'OddsRatio_working_3-way'!X278^(1/3))*SIN(('OddsRatio_working_3-way'!Y278+2*PI())/3)</f>
        <v>-0.4274277968129056</v>
      </c>
      <c r="AK278" s="11">
        <f>'OddsRatio_working_3-way'!U278/(3*'OddsRatio_working_3-way'!X278^(1/3))*SIN(('OddsRatio_working_3-way'!Y278+4*PI())/3)</f>
        <v>0.47802942022319389</v>
      </c>
      <c r="AL278" s="11">
        <f>'OddsRatio_working_3-way'!Z278+'OddsRatio_working_3-way'!AF278</f>
        <v>1.0455319359909634</v>
      </c>
      <c r="AM278" s="11">
        <f>'OddsRatio_working_3-way'!AA278+'OddsRatio_working_3-way'!AG278</f>
        <v>-0.61041055068756789</v>
      </c>
      <c r="AN278" s="11">
        <f>'OddsRatio_working_3-way'!AB278+'OddsRatio_working_3-way'!AH278</f>
        <v>-0.43512138530339595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1.0455319359909634</v>
      </c>
      <c r="AS278" s="11">
        <f>IF(('OddsRatio_working_3-way'!X278=0),IF(Q278&gt;0,-Q278^(1/3),(-Q278)^(1/3)),'OddsRatio_working_3-way'!AM278-'OddsRatio_working_3-way'!R278/3)</f>
        <v>-0.61041055068756789</v>
      </c>
      <c r="AT278" s="11">
        <f>IF(('OddsRatio_working_3-way'!X278=0),IF(Q278&gt;0,-Q278^(1/3),(-Q278)^(1/3)),'OddsRatio_working_3-way'!AN278-'OddsRatio_working_3-way'!R278/3)</f>
        <v>-0.43512138530339595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5.72</v>
      </c>
      <c r="B279" s="4">
        <f>IF('True_Odds_Calculator_3-way'!B280="","",'True_Odds_Calculator_3-way'!B280)</f>
        <v>4.3899999999999997</v>
      </c>
      <c r="C279" s="4">
        <f>IF('True_Odds_Calculator_3-way'!C280="","",'True_Odds_Calculator_3-way'!C280)</f>
        <v>1.58</v>
      </c>
      <c r="D279" s="9">
        <f t="shared" si="65"/>
        <v>0.16567380632733794</v>
      </c>
      <c r="E279" s="9">
        <f t="shared" si="66"/>
        <v>0.21659429059896076</v>
      </c>
      <c r="F279" s="9">
        <f t="shared" si="67"/>
        <v>0.6177319030737014</v>
      </c>
      <c r="G279" s="9">
        <f t="shared" si="68"/>
        <v>1.0669400794350143</v>
      </c>
      <c r="H279" s="9">
        <f t="shared" si="69"/>
        <v>6.0359571749332677</v>
      </c>
      <c r="I279" s="9">
        <f t="shared" si="70"/>
        <v>4.6169268692846979</v>
      </c>
      <c r="J279" s="9">
        <f t="shared" si="71"/>
        <v>1.6188252460723083</v>
      </c>
      <c r="K279" s="11">
        <f t="shared" si="72"/>
        <v>0.17482517482517484</v>
      </c>
      <c r="L279" s="11">
        <f t="shared" si="73"/>
        <v>0.22779043280182235</v>
      </c>
      <c r="M279" s="11">
        <f t="shared" si="74"/>
        <v>0.63291139240506322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-0.23391175878128401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0.21902926230944456</v>
      </c>
      <c r="Q279" s="11">
        <f>2*'OddsRatio_working_3-way'!K279*'OddsRatio_working_3-way'!L279*'OddsRatio_working_3-way'!M279</f>
        <v>5.0409496503899788E-2</v>
      </c>
      <c r="R279" s="11">
        <f t="shared" si="75"/>
        <v>0</v>
      </c>
      <c r="S279" s="11">
        <f t="shared" si="76"/>
        <v>-0.93637559501335232</v>
      </c>
      <c r="T279" s="11">
        <f t="shared" si="77"/>
        <v>-0.21550646605600746</v>
      </c>
      <c r="U279" s="11">
        <f>'OddsRatio_working_3-way'!S279-'OddsRatio_working_3-way'!R279^2/3</f>
        <v>-0.93637559501335232</v>
      </c>
      <c r="V279" s="11">
        <f>'OddsRatio_working_3-way'!S279*'OddsRatio_working_3-way'!R279/3-2*'OddsRatio_working_3-way'!R279^3/27-'OddsRatio_working_3-way'!T279</f>
        <v>0.21550646605600746</v>
      </c>
      <c r="W279" s="11">
        <f>'OddsRatio_working_3-way'!V279^2+4*'OddsRatio_working_3-way'!U279^3/27</f>
        <v>-7.5188581465611179E-2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0.17437862424732586</v>
      </c>
      <c r="Y279" s="11">
        <f>IF('OddsRatio_working_3-way'!W279&gt;=0,IF('OddsRatio_working_3-way'!V279+SQRT('OddsRatio_working_3-way'!W279)&gt;0,0,PI()),ACOS('OddsRatio_working_3-way'!V279/(2*'OddsRatio_working_3-way'!X279)))</f>
        <v>0.90469317660365434</v>
      </c>
      <c r="Z279" s="11">
        <f>'OddsRatio_working_3-way'!X279^(1/3)*COS('OddsRatio_working_3-way'!Y279/3)</f>
        <v>0.53347003971750717</v>
      </c>
      <c r="AA279" s="11">
        <f>'OddsRatio_working_3-way'!X279^(1/3)*COS(('OddsRatio_working_3-way'!Y279+2*PI())/3)</f>
        <v>-0.41044022608382069</v>
      </c>
      <c r="AB279" s="11">
        <f>'OddsRatio_working_3-way'!X279^(1/3)*COS(('OddsRatio_working_3-way'!Y279+4*PI())/3)</f>
        <v>-0.12302981363368659</v>
      </c>
      <c r="AC279" s="11">
        <f>'OddsRatio_working_3-way'!X279^(1/3)*SIN('OddsRatio_working_3-way'!Y279/3)</f>
        <v>0.16593647899598649</v>
      </c>
      <c r="AD279" s="11">
        <f>'OddsRatio_working_3-way'!X279^(1/3)*SIN(('OddsRatio_working_3-way'!Y279+2*PI())/3)</f>
        <v>0.3790303670552615</v>
      </c>
      <c r="AE279" s="11">
        <f>'OddsRatio_working_3-way'!X279^(1/3)*SIN(('OddsRatio_working_3-way'!Y279+4*PI())/3)</f>
        <v>-0.54496684605124779</v>
      </c>
      <c r="AF279" s="11">
        <f>-'OddsRatio_working_3-way'!U279/(3*'OddsRatio_working_3-way'!X279^(1/3))*COS(('OddsRatio_working_3-way'!Y279)/3)</f>
        <v>0.53347003971750717</v>
      </c>
      <c r="AG279" s="11">
        <f>-'OddsRatio_working_3-way'!U279/(3*'OddsRatio_working_3-way'!X279^(1/3))*COS(('OddsRatio_working_3-way'!Y279+2*PI())/3)</f>
        <v>-0.41044022608382069</v>
      </c>
      <c r="AH279" s="11">
        <f>-'OddsRatio_working_3-way'!U279/(3*'OddsRatio_working_3-way'!X279^(1/3))*COS(('OddsRatio_working_3-way'!Y279+4*PI())/3)</f>
        <v>-0.12302981363368659</v>
      </c>
      <c r="AI279" s="11">
        <f>'OddsRatio_working_3-way'!U279/(3*'OddsRatio_working_3-way'!X279^(1/3))*SIN(('OddsRatio_working_3-way'!Y279)/3)</f>
        <v>-0.16593647899598649</v>
      </c>
      <c r="AJ279" s="11">
        <f>'OddsRatio_working_3-way'!U279/(3*'OddsRatio_working_3-way'!X279^(1/3))*SIN(('OddsRatio_working_3-way'!Y279+2*PI())/3)</f>
        <v>-0.3790303670552615</v>
      </c>
      <c r="AK279" s="11">
        <f>'OddsRatio_working_3-way'!U279/(3*'OddsRatio_working_3-way'!X279^(1/3))*SIN(('OddsRatio_working_3-way'!Y279+4*PI())/3)</f>
        <v>0.54496684605124779</v>
      </c>
      <c r="AL279" s="11">
        <f>'OddsRatio_working_3-way'!Z279+'OddsRatio_working_3-way'!AF279</f>
        <v>1.0669400794350143</v>
      </c>
      <c r="AM279" s="11">
        <f>'OddsRatio_working_3-way'!AA279+'OddsRatio_working_3-way'!AG279</f>
        <v>-0.82088045216764138</v>
      </c>
      <c r="AN279" s="11">
        <f>'OddsRatio_working_3-way'!AB279+'OddsRatio_working_3-way'!AH279</f>
        <v>-0.24605962726737318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1.0669400794350143</v>
      </c>
      <c r="AS279" s="11">
        <f>IF(('OddsRatio_working_3-way'!X279=0),IF(Q279&gt;0,-Q279^(1/3),(-Q279)^(1/3)),'OddsRatio_working_3-way'!AM279-'OddsRatio_working_3-way'!R279/3)</f>
        <v>-0.82088045216764138</v>
      </c>
      <c r="AT279" s="11">
        <f>IF(('OddsRatio_working_3-way'!X279=0),IF(Q279&gt;0,-Q279^(1/3),(-Q279)^(1/3)),'OddsRatio_working_3-way'!AN279-'OddsRatio_working_3-way'!R279/3)</f>
        <v>-0.24605962726737318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1.44</v>
      </c>
      <c r="B280" s="4">
        <f>IF('True_Odds_Calculator_3-way'!B281="","",'True_Odds_Calculator_3-way'!B281)</f>
        <v>4.9800000000000004</v>
      </c>
      <c r="C280" s="4">
        <f>IF('True_Odds_Calculator_3-way'!C281="","",'True_Odds_Calculator_3-way'!C281)</f>
        <v>7.62</v>
      </c>
      <c r="D280" s="9">
        <f t="shared" si="65"/>
        <v>0.68271301215739222</v>
      </c>
      <c r="E280" s="9">
        <f t="shared" si="66"/>
        <v>0.19216639337797553</v>
      </c>
      <c r="F280" s="9">
        <f t="shared" si="67"/>
        <v>0.12512059446463222</v>
      </c>
      <c r="G280" s="9">
        <f t="shared" si="68"/>
        <v>1.056237068446467</v>
      </c>
      <c r="H280" s="9">
        <f t="shared" si="69"/>
        <v>1.4647443101164457</v>
      </c>
      <c r="I280" s="9">
        <f t="shared" si="70"/>
        <v>5.2038235324169406</v>
      </c>
      <c r="J280" s="9">
        <f t="shared" si="71"/>
        <v>7.9922893931156116</v>
      </c>
      <c r="K280" s="11">
        <f t="shared" si="72"/>
        <v>0.69444444444444442</v>
      </c>
      <c r="L280" s="11">
        <f t="shared" si="73"/>
        <v>0.20080321285140559</v>
      </c>
      <c r="M280" s="11">
        <f t="shared" si="74"/>
        <v>0.13123359580052493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-0.21215190303353981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0.20203297880937571</v>
      </c>
      <c r="Q280" s="11">
        <f>2*'OddsRatio_working_3-way'!K280*'OddsRatio_working_3-way'!L280*'OddsRatio_working_3-way'!M280</f>
        <v>3.6600177320539072E-2</v>
      </c>
      <c r="R280" s="11">
        <f t="shared" si="75"/>
        <v>0</v>
      </c>
      <c r="S280" s="11">
        <f t="shared" si="76"/>
        <v>-0.9523034011032917</v>
      </c>
      <c r="T280" s="11">
        <f t="shared" si="77"/>
        <v>-0.17251873208392962</v>
      </c>
      <c r="U280" s="11">
        <f>'OddsRatio_working_3-way'!S280-'OddsRatio_working_3-way'!R280^2/3</f>
        <v>-0.9523034011032917</v>
      </c>
      <c r="V280" s="11">
        <f>'OddsRatio_working_3-way'!S280*'OddsRatio_working_3-way'!R280/3-2*'OddsRatio_working_3-way'!R280^3/27-'OddsRatio_working_3-way'!T280</f>
        <v>0.17251873208392962</v>
      </c>
      <c r="W280" s="11">
        <f>'OddsRatio_working_3-way'!V280^2+4*'OddsRatio_working_3-way'!U280^3/27</f>
        <v>-9.8181967351212429E-2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0.17884677818670591</v>
      </c>
      <c r="Y280" s="11">
        <f>IF('OddsRatio_working_3-way'!W280&gt;=0,IF('OddsRatio_working_3-way'!V280+SQRT('OddsRatio_working_3-way'!W280)&gt;0,0,PI()),ACOS('OddsRatio_working_3-way'!V280/(2*'OddsRatio_working_3-way'!X280)))</f>
        <v>1.067507965238065</v>
      </c>
      <c r="Z280" s="11">
        <f>'OddsRatio_working_3-way'!X280^(1/3)*COS('OddsRatio_working_3-way'!Y280/3)</f>
        <v>0.52811853422323363</v>
      </c>
      <c r="AA280" s="11">
        <f>'OddsRatio_working_3-way'!X280^(1/3)*COS(('OddsRatio_working_3-way'!Y280+2*PI())/3)</f>
        <v>-0.43404150334014269</v>
      </c>
      <c r="AB280" s="11">
        <f>'OddsRatio_working_3-way'!X280^(1/3)*COS(('OddsRatio_working_3-way'!Y280+4*PI())/3)</f>
        <v>-9.4077030883091092E-2</v>
      </c>
      <c r="AC280" s="11">
        <f>'OddsRatio_working_3-way'!X280^(1/3)*SIN('OddsRatio_working_3-way'!Y280/3)</f>
        <v>0.19627857968798795</v>
      </c>
      <c r="AD280" s="11">
        <f>'OddsRatio_working_3-way'!X280^(1/3)*SIN(('OddsRatio_working_3-way'!Y280+2*PI())/3)</f>
        <v>0.35922477700272781</v>
      </c>
      <c r="AE280" s="11">
        <f>'OddsRatio_working_3-way'!X280^(1/3)*SIN(('OddsRatio_working_3-way'!Y280+4*PI())/3)</f>
        <v>-0.55550335669071571</v>
      </c>
      <c r="AF280" s="11">
        <f>-'OddsRatio_working_3-way'!U280/(3*'OddsRatio_working_3-way'!X280^(1/3))*COS(('OddsRatio_working_3-way'!Y280)/3)</f>
        <v>0.52811853422323352</v>
      </c>
      <c r="AG280" s="11">
        <f>-'OddsRatio_working_3-way'!U280/(3*'OddsRatio_working_3-way'!X280^(1/3))*COS(('OddsRatio_working_3-way'!Y280+2*PI())/3)</f>
        <v>-0.43404150334014258</v>
      </c>
      <c r="AH280" s="11">
        <f>-'OddsRatio_working_3-way'!U280/(3*'OddsRatio_working_3-way'!X280^(1/3))*COS(('OddsRatio_working_3-way'!Y280+4*PI())/3)</f>
        <v>-9.4077030883091065E-2</v>
      </c>
      <c r="AI280" s="11">
        <f>'OddsRatio_working_3-way'!U280/(3*'OddsRatio_working_3-way'!X280^(1/3))*SIN(('OddsRatio_working_3-way'!Y280)/3)</f>
        <v>-0.19627857968798793</v>
      </c>
      <c r="AJ280" s="11">
        <f>'OddsRatio_working_3-way'!U280/(3*'OddsRatio_working_3-way'!X280^(1/3))*SIN(('OddsRatio_working_3-way'!Y280+2*PI())/3)</f>
        <v>-0.35922477700272776</v>
      </c>
      <c r="AK280" s="11">
        <f>'OddsRatio_working_3-way'!U280/(3*'OddsRatio_working_3-way'!X280^(1/3))*SIN(('OddsRatio_working_3-way'!Y280+4*PI())/3)</f>
        <v>0.5555033566907156</v>
      </c>
      <c r="AL280" s="11">
        <f>'OddsRatio_working_3-way'!Z280+'OddsRatio_working_3-way'!AF280</f>
        <v>1.056237068446467</v>
      </c>
      <c r="AM280" s="11">
        <f>'OddsRatio_working_3-way'!AA280+'OddsRatio_working_3-way'!AG280</f>
        <v>-0.86808300668028526</v>
      </c>
      <c r="AN280" s="11">
        <f>'OddsRatio_working_3-way'!AB280+'OddsRatio_working_3-way'!AH280</f>
        <v>-0.18815406176618216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1.056237068446467</v>
      </c>
      <c r="AS280" s="11">
        <f>IF(('OddsRatio_working_3-way'!X280=0),IF(Q280&gt;0,-Q280^(1/3),(-Q280)^(1/3)),'OddsRatio_working_3-way'!AM280-'OddsRatio_working_3-way'!R280/3)</f>
        <v>-0.86808300668028526</v>
      </c>
      <c r="AT280" s="11">
        <f>IF(('OddsRatio_working_3-way'!X280=0),IF(Q280&gt;0,-Q280^(1/3),(-Q280)^(1/3)),'OddsRatio_working_3-way'!AN280-'OddsRatio_working_3-way'!R280/3)</f>
        <v>-0.18815406176618216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1.52</v>
      </c>
      <c r="B281" s="4">
        <f>IF('True_Odds_Calculator_3-way'!B282="","",'True_Odds_Calculator_3-way'!B282)</f>
        <v>4.53</v>
      </c>
      <c r="C281" s="4">
        <f>IF('True_Odds_Calculator_3-way'!C282="","",'True_Odds_Calculator_3-way'!C282)</f>
        <v>5.56</v>
      </c>
      <c r="D281" s="9">
        <f t="shared" si="65"/>
        <v>0.6330170983681972</v>
      </c>
      <c r="E281" s="9">
        <f t="shared" si="66"/>
        <v>0.20261303455580779</v>
      </c>
      <c r="F281" s="9">
        <f t="shared" si="67"/>
        <v>0.16436986707599513</v>
      </c>
      <c r="G281" s="9">
        <f t="shared" si="68"/>
        <v>1.1148772301904462</v>
      </c>
      <c r="H281" s="9">
        <f t="shared" si="69"/>
        <v>1.5797361596990316</v>
      </c>
      <c r="I281" s="9">
        <f t="shared" si="70"/>
        <v>4.9355166225722744</v>
      </c>
      <c r="J281" s="9">
        <f t="shared" si="71"/>
        <v>6.0838401696684334</v>
      </c>
      <c r="K281" s="11">
        <f t="shared" si="72"/>
        <v>0.65789473684210531</v>
      </c>
      <c r="L281" s="11">
        <f t="shared" si="73"/>
        <v>0.22075055187637968</v>
      </c>
      <c r="M281" s="11">
        <f t="shared" si="74"/>
        <v>0.17985611510791369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-0.21863833436562008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0.22489850573357978</v>
      </c>
      <c r="Q281" s="11">
        <f>2*'OddsRatio_working_3-way'!K281*'OddsRatio_working_3-way'!L281*'OddsRatio_working_3-way'!M281</f>
        <v>5.2241232458438966E-2</v>
      </c>
      <c r="R281" s="11">
        <f t="shared" si="75"/>
        <v>0</v>
      </c>
      <c r="S281" s="11">
        <f t="shared" si="76"/>
        <v>-1.0286325423495546</v>
      </c>
      <c r="T281" s="11">
        <f t="shared" si="77"/>
        <v>-0.23893903422753879</v>
      </c>
      <c r="U281" s="11">
        <f>'OddsRatio_working_3-way'!S281-'OddsRatio_working_3-way'!R281^2/3</f>
        <v>-1.0286325423495546</v>
      </c>
      <c r="V281" s="11">
        <f>'OddsRatio_working_3-way'!S281*'OddsRatio_working_3-way'!R281/3-2*'OddsRatio_working_3-way'!R281^3/27-'OddsRatio_working_3-way'!T281</f>
        <v>0.23893903422753879</v>
      </c>
      <c r="W281" s="11">
        <f>'OddsRatio_working_3-way'!V281^2+4*'OddsRatio_working_3-way'!U281^3/27</f>
        <v>-0.10414970356608197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0.20077447898305634</v>
      </c>
      <c r="Y281" s="11">
        <f>IF('OddsRatio_working_3-way'!W281&gt;=0,IF('OddsRatio_working_3-way'!V281+SQRT('OddsRatio_working_3-way'!W281)&gt;0,0,PI()),ACOS('OddsRatio_working_3-way'!V281/(2*'OddsRatio_working_3-way'!X281)))</f>
        <v>0.93347674972169936</v>
      </c>
      <c r="Z281" s="11">
        <f>'OddsRatio_working_3-way'!X281^(1/3)*COS('OddsRatio_working_3-way'!Y281/3)</f>
        <v>0.55743861509522319</v>
      </c>
      <c r="AA281" s="11">
        <f>'OddsRatio_working_3-way'!X281^(1/3)*COS(('OddsRatio_working_3-way'!Y281+2*PI())/3)</f>
        <v>-0.43397644389866152</v>
      </c>
      <c r="AB281" s="11">
        <f>'OddsRatio_working_3-way'!X281^(1/3)*COS(('OddsRatio_working_3-way'!Y281+4*PI())/3)</f>
        <v>-0.12346217119656173</v>
      </c>
      <c r="AC281" s="11">
        <f>'OddsRatio_working_3-way'!X281^(1/3)*SIN('OddsRatio_working_3-way'!Y281/3)</f>
        <v>0.17927549893177816</v>
      </c>
      <c r="AD281" s="11">
        <f>'OddsRatio_working_3-way'!X281^(1/3)*SIN(('OddsRatio_working_3-way'!Y281+2*PI())/3)</f>
        <v>0.39311825225698971</v>
      </c>
      <c r="AE281" s="11">
        <f>'OddsRatio_working_3-way'!X281^(1/3)*SIN(('OddsRatio_working_3-way'!Y281+4*PI())/3)</f>
        <v>-0.5723937511887679</v>
      </c>
      <c r="AF281" s="11">
        <f>-'OddsRatio_working_3-way'!U281/(3*'OddsRatio_working_3-way'!X281^(1/3))*COS(('OddsRatio_working_3-way'!Y281)/3)</f>
        <v>0.55743861509522297</v>
      </c>
      <c r="AG281" s="11">
        <f>-'OddsRatio_working_3-way'!U281/(3*'OddsRatio_working_3-way'!X281^(1/3))*COS(('OddsRatio_working_3-way'!Y281+2*PI())/3)</f>
        <v>-0.43397644389866136</v>
      </c>
      <c r="AH281" s="11">
        <f>-'OddsRatio_working_3-way'!U281/(3*'OddsRatio_working_3-way'!X281^(1/3))*COS(('OddsRatio_working_3-way'!Y281+4*PI())/3)</f>
        <v>-0.12346217119656169</v>
      </c>
      <c r="AI281" s="11">
        <f>'OddsRatio_working_3-way'!U281/(3*'OddsRatio_working_3-way'!X281^(1/3))*SIN(('OddsRatio_working_3-way'!Y281)/3)</f>
        <v>-0.17927549893177808</v>
      </c>
      <c r="AJ281" s="11">
        <f>'OddsRatio_working_3-way'!U281/(3*'OddsRatio_working_3-way'!X281^(1/3))*SIN(('OddsRatio_working_3-way'!Y281+2*PI())/3)</f>
        <v>-0.3931182522569896</v>
      </c>
      <c r="AK281" s="11">
        <f>'OddsRatio_working_3-way'!U281/(3*'OddsRatio_working_3-way'!X281^(1/3))*SIN(('OddsRatio_working_3-way'!Y281+4*PI())/3)</f>
        <v>0.57239375118876767</v>
      </c>
      <c r="AL281" s="11">
        <f>'OddsRatio_working_3-way'!Z281+'OddsRatio_working_3-way'!AF281</f>
        <v>1.1148772301904462</v>
      </c>
      <c r="AM281" s="11">
        <f>'OddsRatio_working_3-way'!AA281+'OddsRatio_working_3-way'!AG281</f>
        <v>-0.86795288779732283</v>
      </c>
      <c r="AN281" s="11">
        <f>'OddsRatio_working_3-way'!AB281+'OddsRatio_working_3-way'!AH281</f>
        <v>-0.24692434239312344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1.1148772301904462</v>
      </c>
      <c r="AS281" s="11">
        <f>IF(('OddsRatio_working_3-way'!X281=0),IF(Q281&gt;0,-Q281^(1/3),(-Q281)^(1/3)),'OddsRatio_working_3-way'!AM281-'OddsRatio_working_3-way'!R281/3)</f>
        <v>-0.86795288779732283</v>
      </c>
      <c r="AT281" s="11">
        <f>IF(('OddsRatio_working_3-way'!X281=0),IF(Q281&gt;0,-Q281^(1/3),(-Q281)^(1/3)),'OddsRatio_working_3-way'!AN281-'OddsRatio_working_3-way'!R281/3)</f>
        <v>-0.24692434239312344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1.42</v>
      </c>
      <c r="B282" s="4">
        <f>IF('True_Odds_Calculator_3-way'!B283="","",'True_Odds_Calculator_3-way'!B283)</f>
        <v>4.7300000000000004</v>
      </c>
      <c r="C282" s="4">
        <f>IF('True_Odds_Calculator_3-way'!C283="","",'True_Odds_Calculator_3-way'!C283)</f>
        <v>6.99</v>
      </c>
      <c r="D282" s="9">
        <f t="shared" si="65"/>
        <v>0.67876558453203062</v>
      </c>
      <c r="E282" s="9">
        <f t="shared" si="66"/>
        <v>0.19219594993943556</v>
      </c>
      <c r="F282" s="9">
        <f t="shared" si="67"/>
        <v>0.12903846552853385</v>
      </c>
      <c r="G282" s="9">
        <f t="shared" si="68"/>
        <v>1.1268158901716028</v>
      </c>
      <c r="H282" s="9">
        <f t="shared" si="69"/>
        <v>1.4732626738720729</v>
      </c>
      <c r="I282" s="9">
        <f t="shared" si="70"/>
        <v>5.2030232703400783</v>
      </c>
      <c r="J282" s="9">
        <f t="shared" si="71"/>
        <v>7.7496271821279006</v>
      </c>
      <c r="K282" s="11">
        <f t="shared" si="72"/>
        <v>0.70422535211267612</v>
      </c>
      <c r="L282" s="11">
        <f t="shared" si="73"/>
        <v>0.21141649048625791</v>
      </c>
      <c r="M282" s="11">
        <f t="shared" si="74"/>
        <v>0.14306151645207438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-0.19987491116430633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0.21597888467737161</v>
      </c>
      <c r="Q282" s="11">
        <f>2*'OddsRatio_working_3-way'!K282*'OddsRatio_working_3-way'!L282*'OddsRatio_working_3-way'!M282</f>
        <v>4.2599385537943117E-2</v>
      </c>
      <c r="R282" s="11">
        <f t="shared" si="75"/>
        <v>0</v>
      </c>
      <c r="S282" s="11">
        <f t="shared" si="76"/>
        <v>-1.0805702597652542</v>
      </c>
      <c r="T282" s="11">
        <f t="shared" si="77"/>
        <v>-0.21313022875054324</v>
      </c>
      <c r="U282" s="11">
        <f>'OddsRatio_working_3-way'!S282-'OddsRatio_working_3-way'!R282^2/3</f>
        <v>-1.0805702597652542</v>
      </c>
      <c r="V282" s="11">
        <f>'OddsRatio_working_3-way'!S282*'OddsRatio_working_3-way'!R282/3-2*'OddsRatio_working_3-way'!R282^3/27-'OddsRatio_working_3-way'!T282</f>
        <v>0.21313022875054324</v>
      </c>
      <c r="W282" s="11">
        <f>'OddsRatio_working_3-way'!V282^2+4*'OddsRatio_working_3-way'!U282^3/27</f>
        <v>-0.14149528437669834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0.21617110051065871</v>
      </c>
      <c r="Y282" s="11">
        <f>IF('OddsRatio_working_3-way'!W282&gt;=0,IF('OddsRatio_working_3-way'!V282+SQRT('OddsRatio_working_3-way'!W282)&gt;0,0,PI()),ACOS('OddsRatio_working_3-way'!V282/(2*'OddsRatio_working_3-way'!X282)))</f>
        <v>1.0553002545872512</v>
      </c>
      <c r="Z282" s="11">
        <f>'OddsRatio_working_3-way'!X282^(1/3)*COS('OddsRatio_working_3-way'!Y282/3)</f>
        <v>0.56340794508580128</v>
      </c>
      <c r="AA282" s="11">
        <f>'OddsRatio_working_3-way'!X282^(1/3)*COS(('OddsRatio_working_3-way'!Y282+2*PI())/3)</f>
        <v>-0.46078825577836363</v>
      </c>
      <c r="AB282" s="11">
        <f>'OddsRatio_working_3-way'!X282^(1/3)*COS(('OddsRatio_working_3-way'!Y282+4*PI())/3)</f>
        <v>-0.1026196893074378</v>
      </c>
      <c r="AC282" s="11">
        <f>'OddsRatio_working_3-way'!X282^(1/3)*SIN('OddsRatio_working_3-way'!Y282/3)</f>
        <v>0.20678871826725151</v>
      </c>
      <c r="AD282" s="11">
        <f>'OddsRatio_working_3-way'!X282^(1/3)*SIN(('OddsRatio_working_3-way'!Y282+2*PI())/3)</f>
        <v>0.38453123400466621</v>
      </c>
      <c r="AE282" s="11">
        <f>'OddsRatio_working_3-way'!X282^(1/3)*SIN(('OddsRatio_working_3-way'!Y282+4*PI())/3)</f>
        <v>-0.59131995227191769</v>
      </c>
      <c r="AF282" s="11">
        <f>-'OddsRatio_working_3-way'!U282/(3*'OddsRatio_working_3-way'!X282^(1/3))*COS(('OddsRatio_working_3-way'!Y282)/3)</f>
        <v>0.56340794508580139</v>
      </c>
      <c r="AG282" s="11">
        <f>-'OddsRatio_working_3-way'!U282/(3*'OddsRatio_working_3-way'!X282^(1/3))*COS(('OddsRatio_working_3-way'!Y282+2*PI())/3)</f>
        <v>-0.46078825577836374</v>
      </c>
      <c r="AH282" s="11">
        <f>-'OddsRatio_working_3-way'!U282/(3*'OddsRatio_working_3-way'!X282^(1/3))*COS(('OddsRatio_working_3-way'!Y282+4*PI())/3)</f>
        <v>-0.10261968930743783</v>
      </c>
      <c r="AI282" s="11">
        <f>'OddsRatio_working_3-way'!U282/(3*'OddsRatio_working_3-way'!X282^(1/3))*SIN(('OddsRatio_working_3-way'!Y282)/3)</f>
        <v>-0.20678871826725154</v>
      </c>
      <c r="AJ282" s="11">
        <f>'OddsRatio_working_3-way'!U282/(3*'OddsRatio_working_3-way'!X282^(1/3))*SIN(('OddsRatio_working_3-way'!Y282+2*PI())/3)</f>
        <v>-0.38453123400466627</v>
      </c>
      <c r="AK282" s="11">
        <f>'OddsRatio_working_3-way'!U282/(3*'OddsRatio_working_3-way'!X282^(1/3))*SIN(('OddsRatio_working_3-way'!Y282+4*PI())/3)</f>
        <v>0.5913199522719178</v>
      </c>
      <c r="AL282" s="11">
        <f>'OddsRatio_working_3-way'!Z282+'OddsRatio_working_3-way'!AF282</f>
        <v>1.1268158901716028</v>
      </c>
      <c r="AM282" s="11">
        <f>'OddsRatio_working_3-way'!AA282+'OddsRatio_working_3-way'!AG282</f>
        <v>-0.92157651155672737</v>
      </c>
      <c r="AN282" s="11">
        <f>'OddsRatio_working_3-way'!AB282+'OddsRatio_working_3-way'!AH282</f>
        <v>-0.20523937861487562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1.1268158901716028</v>
      </c>
      <c r="AS282" s="11">
        <f>IF(('OddsRatio_working_3-way'!X282=0),IF(Q282&gt;0,-Q282^(1/3),(-Q282)^(1/3)),'OddsRatio_working_3-way'!AM282-'OddsRatio_working_3-way'!R282/3)</f>
        <v>-0.92157651155672737</v>
      </c>
      <c r="AT282" s="11">
        <f>IF(('OddsRatio_working_3-way'!X282=0),IF(Q282&gt;0,-Q282^(1/3),(-Q282)^(1/3)),'OddsRatio_working_3-way'!AN282-'OddsRatio_working_3-way'!R282/3)</f>
        <v>-0.20523937861487562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2.72</v>
      </c>
      <c r="B283" s="4">
        <f>IF('True_Odds_Calculator_3-way'!B284="","",'True_Odds_Calculator_3-way'!B284)</f>
        <v>3.53</v>
      </c>
      <c r="C283" s="4">
        <f>IF('True_Odds_Calculator_3-way'!C284="","",'True_Odds_Calculator_3-way'!C284)</f>
        <v>2.46</v>
      </c>
      <c r="D283" s="9">
        <f t="shared" si="65"/>
        <v>0.34789767193590848</v>
      </c>
      <c r="E283" s="9">
        <f t="shared" si="66"/>
        <v>0.26616103000639801</v>
      </c>
      <c r="F283" s="9">
        <f t="shared" si="67"/>
        <v>0.38594129805769334</v>
      </c>
      <c r="G283" s="9">
        <f t="shared" si="68"/>
        <v>1.0897723413688833</v>
      </c>
      <c r="H283" s="9">
        <f t="shared" si="69"/>
        <v>2.8744084271544801</v>
      </c>
      <c r="I283" s="9">
        <f t="shared" si="70"/>
        <v>3.7571240236632759</v>
      </c>
      <c r="J283" s="9">
        <f t="shared" si="71"/>
        <v>2.5910676183985695</v>
      </c>
      <c r="K283" s="11">
        <f t="shared" si="72"/>
        <v>0.36764705882352938</v>
      </c>
      <c r="L283" s="11">
        <f t="shared" si="73"/>
        <v>0.28328611898016998</v>
      </c>
      <c r="M283" s="11">
        <f t="shared" si="74"/>
        <v>0.4065040650406504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-0.26898193119574931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0.24174493952904869</v>
      </c>
      <c r="Q283" s="11">
        <f>2*'OddsRatio_working_3-way'!K283*'OddsRatio_working_3-way'!L283*'OddsRatio_working_3-way'!M283</f>
        <v>8.4674234511050314E-2</v>
      </c>
      <c r="R283" s="11">
        <f t="shared" si="75"/>
        <v>0</v>
      </c>
      <c r="S283" s="11">
        <f t="shared" si="76"/>
        <v>-0.89874044124220698</v>
      </c>
      <c r="T283" s="11">
        <f t="shared" si="77"/>
        <v>-0.31479525087292709</v>
      </c>
      <c r="U283" s="11">
        <f>'OddsRatio_working_3-way'!S283-'OddsRatio_working_3-way'!R283^2/3</f>
        <v>-0.89874044124220698</v>
      </c>
      <c r="V283" s="11">
        <f>'OddsRatio_working_3-way'!S283*'OddsRatio_working_3-way'!R283/3-2*'OddsRatio_working_3-way'!R283^3/27-'OddsRatio_working_3-way'!T283</f>
        <v>0.31479525087292709</v>
      </c>
      <c r="W283" s="11">
        <f>'OddsRatio_working_3-way'!V283^2+4*'OddsRatio_working_3-way'!U283^3/27</f>
        <v>-8.451143174310366E-3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0.16397194359589345</v>
      </c>
      <c r="Y283" s="11">
        <f>IF('OddsRatio_working_3-way'!W283&gt;=0,IF('OddsRatio_working_3-way'!V283+SQRT('OddsRatio_working_3-way'!W283)&gt;0,0,PI()),ACOS('OddsRatio_working_3-way'!V283/(2*'OddsRatio_working_3-way'!X283)))</f>
        <v>0.28413021906960845</v>
      </c>
      <c r="Z283" s="11">
        <f>'OddsRatio_working_3-way'!X283^(1/3)*COS('OddsRatio_working_3-way'!Y283/3)</f>
        <v>0.54488617068444167</v>
      </c>
      <c r="AA283" s="11">
        <f>'OddsRatio_working_3-way'!X283^(1/3)*COS(('OddsRatio_working_3-way'!Y283+2*PI())/3)</f>
        <v>-0.31726948446356357</v>
      </c>
      <c r="AB283" s="11">
        <f>'OddsRatio_working_3-way'!X283^(1/3)*COS(('OddsRatio_working_3-way'!Y283+4*PI())/3)</f>
        <v>-0.22761668622087816</v>
      </c>
      <c r="AC283" s="11">
        <f>'OddsRatio_working_3-way'!X283^(1/3)*SIN('OddsRatio_working_3-way'!Y283/3)</f>
        <v>5.1761067199017928E-2</v>
      </c>
      <c r="AD283" s="11">
        <f>'OddsRatio_working_3-way'!X283^(1/3)*SIN(('OddsRatio_working_3-way'!Y283+2*PI())/3)</f>
        <v>0.44600473238404131</v>
      </c>
      <c r="AE283" s="11">
        <f>'OddsRatio_working_3-way'!X283^(1/3)*SIN(('OddsRatio_working_3-way'!Y283+4*PI())/3)</f>
        <v>-0.497765799583059</v>
      </c>
      <c r="AF283" s="11">
        <f>-'OddsRatio_working_3-way'!U283/(3*'OddsRatio_working_3-way'!X283^(1/3))*COS(('OddsRatio_working_3-way'!Y283)/3)</f>
        <v>0.54488617068444156</v>
      </c>
      <c r="AG283" s="11">
        <f>-'OddsRatio_working_3-way'!U283/(3*'OddsRatio_working_3-way'!X283^(1/3))*COS(('OddsRatio_working_3-way'!Y283+2*PI())/3)</f>
        <v>-0.31726948446356351</v>
      </c>
      <c r="AH283" s="11">
        <f>-'OddsRatio_working_3-way'!U283/(3*'OddsRatio_working_3-way'!X283^(1/3))*COS(('OddsRatio_working_3-way'!Y283+4*PI())/3)</f>
        <v>-0.22761668622087813</v>
      </c>
      <c r="AI283" s="11">
        <f>'OddsRatio_working_3-way'!U283/(3*'OddsRatio_working_3-way'!X283^(1/3))*SIN(('OddsRatio_working_3-way'!Y283)/3)</f>
        <v>-5.1761067199017914E-2</v>
      </c>
      <c r="AJ283" s="11">
        <f>'OddsRatio_working_3-way'!U283/(3*'OddsRatio_working_3-way'!X283^(1/3))*SIN(('OddsRatio_working_3-way'!Y283+2*PI())/3)</f>
        <v>-0.4460047323840412</v>
      </c>
      <c r="AK283" s="11">
        <f>'OddsRatio_working_3-way'!U283/(3*'OddsRatio_working_3-way'!X283^(1/3))*SIN(('OddsRatio_working_3-way'!Y283+4*PI())/3)</f>
        <v>0.49776579958305889</v>
      </c>
      <c r="AL283" s="11">
        <f>'OddsRatio_working_3-way'!Z283+'OddsRatio_working_3-way'!AF283</f>
        <v>1.0897723413688833</v>
      </c>
      <c r="AM283" s="11">
        <f>'OddsRatio_working_3-way'!AA283+'OddsRatio_working_3-way'!AG283</f>
        <v>-0.63453896892712702</v>
      </c>
      <c r="AN283" s="11">
        <f>'OddsRatio_working_3-way'!AB283+'OddsRatio_working_3-way'!AH283</f>
        <v>-0.45523337244175632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1.0897723413688833</v>
      </c>
      <c r="AS283" s="11">
        <f>IF(('OddsRatio_working_3-way'!X283=0),IF(Q283&gt;0,-Q283^(1/3),(-Q283)^(1/3)),'OddsRatio_working_3-way'!AM283-'OddsRatio_working_3-way'!R283/3)</f>
        <v>-0.63453896892712702</v>
      </c>
      <c r="AT283" s="11">
        <f>IF(('OddsRatio_working_3-way'!X283=0),IF(Q283&gt;0,-Q283^(1/3),(-Q283)^(1/3)),'OddsRatio_working_3-way'!AN283-'OddsRatio_working_3-way'!R283/3)</f>
        <v>-0.45523337244175632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1.67</v>
      </c>
      <c r="B284" s="4">
        <f>IF('True_Odds_Calculator_3-way'!B285="","",'True_Odds_Calculator_3-way'!B285)</f>
        <v>4.2300000000000004</v>
      </c>
      <c r="C284" s="4">
        <f>IF('True_Odds_Calculator_3-way'!C285="","",'True_Odds_Calculator_3-way'!C285)</f>
        <v>4.53</v>
      </c>
      <c r="D284" s="9">
        <f t="shared" si="65"/>
        <v>0.57564917209668232</v>
      </c>
      <c r="E284" s="9">
        <f t="shared" si="66"/>
        <v>0.2195960681132397</v>
      </c>
      <c r="F284" s="9">
        <f t="shared" si="67"/>
        <v>0.20475475979007815</v>
      </c>
      <c r="G284" s="9">
        <f t="shared" si="68"/>
        <v>1.1002525067914846</v>
      </c>
      <c r="H284" s="9">
        <f t="shared" si="69"/>
        <v>1.7371691795502946</v>
      </c>
      <c r="I284" s="9">
        <f t="shared" si="70"/>
        <v>4.553815596936496</v>
      </c>
      <c r="J284" s="9">
        <f t="shared" si="71"/>
        <v>4.8838913489739406</v>
      </c>
      <c r="K284" s="11">
        <f t="shared" si="72"/>
        <v>0.5988023952095809</v>
      </c>
      <c r="L284" s="11">
        <f t="shared" si="73"/>
        <v>0.23640661938534277</v>
      </c>
      <c r="M284" s="11">
        <f t="shared" si="74"/>
        <v>0.22075055187637968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-0.23872449861756306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0.23218479359599967</v>
      </c>
      <c r="Q284" s="11">
        <f>2*'OddsRatio_working_3-way'!K284*'OddsRatio_working_3-way'!L284*'OddsRatio_working_3-way'!M284</f>
        <v>6.2499271492866659E-2</v>
      </c>
      <c r="R284" s="11">
        <f t="shared" si="75"/>
        <v>0</v>
      </c>
      <c r="S284" s="11">
        <f t="shared" si="76"/>
        <v>-0.9726056393062531</v>
      </c>
      <c r="T284" s="11">
        <f t="shared" si="77"/>
        <v>-0.26180501730989314</v>
      </c>
      <c r="U284" s="11">
        <f>'OddsRatio_working_3-way'!S284-'OddsRatio_working_3-way'!R284^2/3</f>
        <v>-0.9726056393062531</v>
      </c>
      <c r="V284" s="11">
        <f>'OddsRatio_working_3-way'!S284*'OddsRatio_working_3-way'!R284/3-2*'OddsRatio_working_3-way'!R284^3/27-'OddsRatio_working_3-way'!T284</f>
        <v>0.26180501730989314</v>
      </c>
      <c r="W284" s="11">
        <f>'OddsRatio_working_3-way'!V284^2+4*'OddsRatio_working_3-way'!U284^3/27</f>
        <v>-6.7761497768684981E-2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0.1845964279565821</v>
      </c>
      <c r="Y284" s="11">
        <f>IF('OddsRatio_working_3-way'!W284&gt;=0,IF('OddsRatio_working_3-way'!V284+SQRT('OddsRatio_working_3-way'!W284)&gt;0,0,PI()),ACOS('OddsRatio_working_3-way'!V284/(2*'OddsRatio_working_3-way'!X284)))</f>
        <v>0.78253552833325646</v>
      </c>
      <c r="Z284" s="11">
        <f>'OddsRatio_working_3-way'!X284^(1/3)*COS('OddsRatio_working_3-way'!Y284/3)</f>
        <v>0.55012625339574239</v>
      </c>
      <c r="AA284" s="11">
        <f>'OddsRatio_working_3-way'!X284^(1/3)*COS(('OddsRatio_working_3-way'!Y284+2*PI())/3)</f>
        <v>-0.40223324433615848</v>
      </c>
      <c r="AB284" s="11">
        <f>'OddsRatio_working_3-way'!X284^(1/3)*COS(('OddsRatio_working_3-way'!Y284+4*PI())/3)</f>
        <v>-0.14789300905958419</v>
      </c>
      <c r="AC284" s="11">
        <f>'OddsRatio_working_3-way'!X284^(1/3)*SIN('OddsRatio_working_3-way'!Y284/3)</f>
        <v>0.14684340330268308</v>
      </c>
      <c r="AD284" s="11">
        <f>'OddsRatio_working_3-way'!X284^(1/3)*SIN(('OddsRatio_working_3-way'!Y284+2*PI())/3)</f>
        <v>0.40300160907812682</v>
      </c>
      <c r="AE284" s="11">
        <f>'OddsRatio_working_3-way'!X284^(1/3)*SIN(('OddsRatio_working_3-way'!Y284+4*PI())/3)</f>
        <v>-0.54984501238080974</v>
      </c>
      <c r="AF284" s="11">
        <f>-'OddsRatio_working_3-way'!U284/(3*'OddsRatio_working_3-way'!X284^(1/3))*COS(('OddsRatio_working_3-way'!Y284)/3)</f>
        <v>0.55012625339574228</v>
      </c>
      <c r="AG284" s="11">
        <f>-'OddsRatio_working_3-way'!U284/(3*'OddsRatio_working_3-way'!X284^(1/3))*COS(('OddsRatio_working_3-way'!Y284+2*PI())/3)</f>
        <v>-0.40223324433615837</v>
      </c>
      <c r="AH284" s="11">
        <f>-'OddsRatio_working_3-way'!U284/(3*'OddsRatio_working_3-way'!X284^(1/3))*COS(('OddsRatio_working_3-way'!Y284+4*PI())/3)</f>
        <v>-0.14789300905958416</v>
      </c>
      <c r="AI284" s="11">
        <f>'OddsRatio_working_3-way'!U284/(3*'OddsRatio_working_3-way'!X284^(1/3))*SIN(('OddsRatio_working_3-way'!Y284)/3)</f>
        <v>-0.14684340330268306</v>
      </c>
      <c r="AJ284" s="11">
        <f>'OddsRatio_working_3-way'!U284/(3*'OddsRatio_working_3-way'!X284^(1/3))*SIN(('OddsRatio_working_3-way'!Y284+2*PI())/3)</f>
        <v>-0.40300160907812677</v>
      </c>
      <c r="AK284" s="11">
        <f>'OddsRatio_working_3-way'!U284/(3*'OddsRatio_working_3-way'!X284^(1/3))*SIN(('OddsRatio_working_3-way'!Y284+4*PI())/3)</f>
        <v>0.54984501238080963</v>
      </c>
      <c r="AL284" s="11">
        <f>'OddsRatio_working_3-way'!Z284+'OddsRatio_working_3-way'!AF284</f>
        <v>1.1002525067914846</v>
      </c>
      <c r="AM284" s="11">
        <f>'OddsRatio_working_3-way'!AA284+'OddsRatio_working_3-way'!AG284</f>
        <v>-0.80446648867231685</v>
      </c>
      <c r="AN284" s="11">
        <f>'OddsRatio_working_3-way'!AB284+'OddsRatio_working_3-way'!AH284</f>
        <v>-0.29578601811916838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1.1002525067914846</v>
      </c>
      <c r="AS284" s="11">
        <f>IF(('OddsRatio_working_3-way'!X284=0),IF(Q284&gt;0,-Q284^(1/3),(-Q284)^(1/3)),'OddsRatio_working_3-way'!AM284-'OddsRatio_working_3-way'!R284/3)</f>
        <v>-0.80446648867231685</v>
      </c>
      <c r="AT284" s="11">
        <f>IF(('OddsRatio_working_3-way'!X284=0),IF(Q284&gt;0,-Q284^(1/3),(-Q284)^(1/3)),'OddsRatio_working_3-way'!AN284-'OddsRatio_working_3-way'!R284/3)</f>
        <v>-0.29578601811916838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3.29</v>
      </c>
      <c r="B285" s="4">
        <f>IF('True_Odds_Calculator_3-way'!B286="","",'True_Odds_Calculator_3-way'!B286)</f>
        <v>3.71</v>
      </c>
      <c r="C285" s="4">
        <f>IF('True_Odds_Calculator_3-way'!C286="","",'True_Odds_Calculator_3-way'!C286)</f>
        <v>2.0699999999999998</v>
      </c>
      <c r="D285" s="9">
        <f t="shared" si="65"/>
        <v>0.28585338740017374</v>
      </c>
      <c r="E285" s="9">
        <f t="shared" si="66"/>
        <v>0.25274865768627092</v>
      </c>
      <c r="F285" s="9">
        <f t="shared" si="67"/>
        <v>0.46139795491355512</v>
      </c>
      <c r="G285" s="9">
        <f t="shared" si="68"/>
        <v>1.0909593159583013</v>
      </c>
      <c r="H285" s="9">
        <f t="shared" si="69"/>
        <v>3.4982968335445102</v>
      </c>
      <c r="I285" s="9">
        <f t="shared" si="70"/>
        <v>3.9564997462469971</v>
      </c>
      <c r="J285" s="9">
        <f t="shared" si="71"/>
        <v>2.1673264680753825</v>
      </c>
      <c r="K285" s="11">
        <f t="shared" si="72"/>
        <v>0.303951367781155</v>
      </c>
      <c r="L285" s="11">
        <f t="shared" si="73"/>
        <v>0.26954177897574122</v>
      </c>
      <c r="M285" s="11">
        <f t="shared" si="74"/>
        <v>0.48309178743961356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-0.26281394049832463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0.2402417805945038</v>
      </c>
      <c r="Q285" s="11">
        <f>2*'OddsRatio_working_3-way'!K285*'OddsRatio_working_3-way'!L285*'OddsRatio_working_3-way'!M285</f>
        <v>7.9157094100330741E-2</v>
      </c>
      <c r="R285" s="11">
        <f t="shared" si="75"/>
        <v>0</v>
      </c>
      <c r="S285" s="11">
        <f t="shared" si="76"/>
        <v>-0.91411353651552318</v>
      </c>
      <c r="T285" s="11">
        <f t="shared" si="77"/>
        <v>-0.30119062158666332</v>
      </c>
      <c r="U285" s="11">
        <f>'OddsRatio_working_3-way'!S285-'OddsRatio_working_3-way'!R285^2/3</f>
        <v>-0.91411353651552318</v>
      </c>
      <c r="V285" s="11">
        <f>'OddsRatio_working_3-way'!S285*'OddsRatio_working_3-way'!R285/3-2*'OddsRatio_working_3-way'!R285^3/27-'OddsRatio_working_3-way'!T285</f>
        <v>0.30119062158666332</v>
      </c>
      <c r="W285" s="11">
        <f>'OddsRatio_working_3-way'!V285^2+4*'OddsRatio_working_3-way'!U285^3/27</f>
        <v>-2.2445175868252884E-2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0.16819703207846259</v>
      </c>
      <c r="Y285" s="11">
        <f>IF('OddsRatio_working_3-way'!W285&gt;=0,IF('OddsRatio_working_3-way'!V285+SQRT('OddsRatio_working_3-way'!W285)&gt;0,0,PI()),ACOS('OddsRatio_working_3-way'!V285/(2*'OddsRatio_working_3-way'!X285)))</f>
        <v>0.46157855843608675</v>
      </c>
      <c r="Z285" s="11">
        <f>'OddsRatio_working_3-way'!X285^(1/3)*COS('OddsRatio_working_3-way'!Y285/3)</f>
        <v>0.54547965797915066</v>
      </c>
      <c r="AA285" s="11">
        <f>'OddsRatio_working_3-way'!X285^(1/3)*COS(('OddsRatio_working_3-way'!Y285+2*PI())/3)</f>
        <v>-0.34600196912411141</v>
      </c>
      <c r="AB285" s="11">
        <f>'OddsRatio_working_3-way'!X285^(1/3)*COS(('OddsRatio_working_3-way'!Y285+4*PI())/3)</f>
        <v>-0.19947768885503961</v>
      </c>
      <c r="AC285" s="11">
        <f>'OddsRatio_working_3-way'!X285^(1/3)*SIN('OddsRatio_working_3-way'!Y285/3)</f>
        <v>8.4595832656164979E-2</v>
      </c>
      <c r="AD285" s="11">
        <f>'OddsRatio_working_3-way'!X285^(1/3)*SIN(('OddsRatio_working_3-way'!Y285+2*PI())/3)</f>
        <v>0.43010132472950896</v>
      </c>
      <c r="AE285" s="11">
        <f>'OddsRatio_working_3-way'!X285^(1/3)*SIN(('OddsRatio_working_3-way'!Y285+4*PI())/3)</f>
        <v>-0.51469715738567379</v>
      </c>
      <c r="AF285" s="11">
        <f>-'OddsRatio_working_3-way'!U285/(3*'OddsRatio_working_3-way'!X285^(1/3))*COS(('OddsRatio_working_3-way'!Y285)/3)</f>
        <v>0.54547965797915066</v>
      </c>
      <c r="AG285" s="11">
        <f>-'OddsRatio_working_3-way'!U285/(3*'OddsRatio_working_3-way'!X285^(1/3))*COS(('OddsRatio_working_3-way'!Y285+2*PI())/3)</f>
        <v>-0.34600196912411141</v>
      </c>
      <c r="AH285" s="11">
        <f>-'OddsRatio_working_3-way'!U285/(3*'OddsRatio_working_3-way'!X285^(1/3))*COS(('OddsRatio_working_3-way'!Y285+4*PI())/3)</f>
        <v>-0.19947768885503961</v>
      </c>
      <c r="AI285" s="11">
        <f>'OddsRatio_working_3-way'!U285/(3*'OddsRatio_working_3-way'!X285^(1/3))*SIN(('OddsRatio_working_3-way'!Y285)/3)</f>
        <v>-8.4595832656164979E-2</v>
      </c>
      <c r="AJ285" s="11">
        <f>'OddsRatio_working_3-way'!U285/(3*'OddsRatio_working_3-way'!X285^(1/3))*SIN(('OddsRatio_working_3-way'!Y285+2*PI())/3)</f>
        <v>-0.43010132472950896</v>
      </c>
      <c r="AK285" s="11">
        <f>'OddsRatio_working_3-way'!U285/(3*'OddsRatio_working_3-way'!X285^(1/3))*SIN(('OddsRatio_working_3-way'!Y285+4*PI())/3)</f>
        <v>0.51469715738567379</v>
      </c>
      <c r="AL285" s="11">
        <f>'OddsRatio_working_3-way'!Z285+'OddsRatio_working_3-way'!AF285</f>
        <v>1.0909593159583013</v>
      </c>
      <c r="AM285" s="11">
        <f>'OddsRatio_working_3-way'!AA285+'OddsRatio_working_3-way'!AG285</f>
        <v>-0.69200393824822282</v>
      </c>
      <c r="AN285" s="11">
        <f>'OddsRatio_working_3-way'!AB285+'OddsRatio_working_3-way'!AH285</f>
        <v>-0.39895537771007922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1.0909593159583013</v>
      </c>
      <c r="AS285" s="11">
        <f>IF(('OddsRatio_working_3-way'!X285=0),IF(Q285&gt;0,-Q285^(1/3),(-Q285)^(1/3)),'OddsRatio_working_3-way'!AM285-'OddsRatio_working_3-way'!R285/3)</f>
        <v>-0.69200393824822282</v>
      </c>
      <c r="AT285" s="11">
        <f>IF(('OddsRatio_working_3-way'!X285=0),IF(Q285&gt;0,-Q285^(1/3),(-Q285)^(1/3)),'OddsRatio_working_3-way'!AN285-'OddsRatio_working_3-way'!R285/3)</f>
        <v>-0.39895537771007922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5.3</v>
      </c>
      <c r="B286" s="4">
        <f>IF('True_Odds_Calculator_3-way'!B287="","",'True_Odds_Calculator_3-way'!B287)</f>
        <v>4.2300000000000004</v>
      </c>
      <c r="C286" s="4">
        <f>IF('True_Odds_Calculator_3-way'!C287="","",'True_Odds_Calculator_3-way'!C287)</f>
        <v>1.58</v>
      </c>
      <c r="D286" s="9">
        <f t="shared" si="65"/>
        <v>0.17330970509305588</v>
      </c>
      <c r="E286" s="9">
        <f t="shared" si="66"/>
        <v>0.21819485331915345</v>
      </c>
      <c r="F286" s="9">
        <f t="shared" si="67"/>
        <v>0.60849544158779068</v>
      </c>
      <c r="G286" s="9">
        <f t="shared" si="68"/>
        <v>1.1093063533393921</v>
      </c>
      <c r="H286" s="9">
        <f t="shared" si="69"/>
        <v>5.7700173193593862</v>
      </c>
      <c r="I286" s="9">
        <f t="shared" si="70"/>
        <v>4.5830595212862368</v>
      </c>
      <c r="J286" s="9">
        <f t="shared" si="71"/>
        <v>1.6433976849368477</v>
      </c>
      <c r="K286" s="11">
        <f t="shared" si="72"/>
        <v>0.18867924528301888</v>
      </c>
      <c r="L286" s="11">
        <f t="shared" si="73"/>
        <v>0.23640661938534277</v>
      </c>
      <c r="M286" s="11">
        <f t="shared" si="74"/>
        <v>0.63291139240506322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-0.22741842503617815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0.22895362827981011</v>
      </c>
      <c r="Q286" s="11">
        <f>2*'OddsRatio_working_3-way'!K286*'OddsRatio_working_3-way'!L286*'OddsRatio_working_3-way'!M286</f>
        <v>5.6462053829792871E-2</v>
      </c>
      <c r="R286" s="11">
        <f t="shared" si="75"/>
        <v>0</v>
      </c>
      <c r="S286" s="11">
        <f t="shared" si="76"/>
        <v>-1.0067505666851213</v>
      </c>
      <c r="T286" s="11">
        <f t="shared" si="77"/>
        <v>-0.24827387587795835</v>
      </c>
      <c r="U286" s="11">
        <f>'OddsRatio_working_3-way'!S286-'OddsRatio_working_3-way'!R286^2/3</f>
        <v>-1.0067505666851213</v>
      </c>
      <c r="V286" s="11">
        <f>'OddsRatio_working_3-way'!S286*'OddsRatio_working_3-way'!R286/3-2*'OddsRatio_working_3-way'!R286^3/27-'OddsRatio_working_3-way'!T286</f>
        <v>0.24827387587795835</v>
      </c>
      <c r="W286" s="11">
        <f>'OddsRatio_working_3-way'!V286^2+4*'OddsRatio_working_3-way'!U286^3/27</f>
        <v>-8.9528781538967955E-2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0.19440209552782078</v>
      </c>
      <c r="Y286" s="11">
        <f>IF('OddsRatio_working_3-way'!W286&gt;=0,IF('OddsRatio_working_3-way'!V286+SQRT('OddsRatio_working_3-way'!W286)&gt;0,0,PI()),ACOS('OddsRatio_working_3-way'!V286/(2*'OddsRatio_working_3-way'!X286)))</f>
        <v>0.87817378966124426</v>
      </c>
      <c r="Z286" s="11">
        <f>'OddsRatio_working_3-way'!X286^(1/3)*COS('OddsRatio_working_3-way'!Y286/3)</f>
        <v>0.55465317666969605</v>
      </c>
      <c r="AA286" s="11">
        <f>'OddsRatio_working_3-way'!X286^(1/3)*COS(('OddsRatio_working_3-way'!Y286+2*PI())/3)</f>
        <v>-0.42209375270212285</v>
      </c>
      <c r="AB286" s="11">
        <f>'OddsRatio_working_3-way'!X286^(1/3)*COS(('OddsRatio_working_3-way'!Y286+4*PI())/3)</f>
        <v>-0.13255942396757339</v>
      </c>
      <c r="AC286" s="11">
        <f>'OddsRatio_working_3-way'!X286^(1/3)*SIN('OddsRatio_working_3-way'!Y286/3)</f>
        <v>0.16716272263452975</v>
      </c>
      <c r="AD286" s="11">
        <f>'OddsRatio_working_3-way'!X286^(1/3)*SIN(('OddsRatio_working_3-way'!Y286+2*PI())/3)</f>
        <v>0.39676237996843022</v>
      </c>
      <c r="AE286" s="11">
        <f>'OddsRatio_working_3-way'!X286^(1/3)*SIN(('OddsRatio_working_3-way'!Y286+4*PI())/3)</f>
        <v>-0.56392510260296003</v>
      </c>
      <c r="AF286" s="11">
        <f>-'OddsRatio_working_3-way'!U286/(3*'OddsRatio_working_3-way'!X286^(1/3))*COS(('OddsRatio_working_3-way'!Y286)/3)</f>
        <v>0.55465317666969594</v>
      </c>
      <c r="AG286" s="11">
        <f>-'OddsRatio_working_3-way'!U286/(3*'OddsRatio_working_3-way'!X286^(1/3))*COS(('OddsRatio_working_3-way'!Y286+2*PI())/3)</f>
        <v>-0.42209375270212274</v>
      </c>
      <c r="AH286" s="11">
        <f>-'OddsRatio_working_3-way'!U286/(3*'OddsRatio_working_3-way'!X286^(1/3))*COS(('OddsRatio_working_3-way'!Y286+4*PI())/3)</f>
        <v>-0.13255942396757336</v>
      </c>
      <c r="AI286" s="11">
        <f>'OddsRatio_working_3-way'!U286/(3*'OddsRatio_working_3-way'!X286^(1/3))*SIN(('OddsRatio_working_3-way'!Y286)/3)</f>
        <v>-0.16716272263452972</v>
      </c>
      <c r="AJ286" s="11">
        <f>'OddsRatio_working_3-way'!U286/(3*'OddsRatio_working_3-way'!X286^(1/3))*SIN(('OddsRatio_working_3-way'!Y286+2*PI())/3)</f>
        <v>-0.39676237996843011</v>
      </c>
      <c r="AK286" s="11">
        <f>'OddsRatio_working_3-way'!U286/(3*'OddsRatio_working_3-way'!X286^(1/3))*SIN(('OddsRatio_working_3-way'!Y286+4*PI())/3)</f>
        <v>0.56392510260295992</v>
      </c>
      <c r="AL286" s="11">
        <f>'OddsRatio_working_3-way'!Z286+'OddsRatio_working_3-way'!AF286</f>
        <v>1.1093063533393921</v>
      </c>
      <c r="AM286" s="11">
        <f>'OddsRatio_working_3-way'!AA286+'OddsRatio_working_3-way'!AG286</f>
        <v>-0.84418750540424559</v>
      </c>
      <c r="AN286" s="11">
        <f>'OddsRatio_working_3-way'!AB286+'OddsRatio_working_3-way'!AH286</f>
        <v>-0.26511884793514673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1.1093063533393921</v>
      </c>
      <c r="AS286" s="11">
        <f>IF(('OddsRatio_working_3-way'!X286=0),IF(Q286&gt;0,-Q286^(1/3),(-Q286)^(1/3)),'OddsRatio_working_3-way'!AM286-'OddsRatio_working_3-way'!R286/3)</f>
        <v>-0.84418750540424559</v>
      </c>
      <c r="AT286" s="11">
        <f>IF(('OddsRatio_working_3-way'!X286=0),IF(Q286&gt;0,-Q286^(1/3),(-Q286)^(1/3)),'OddsRatio_working_3-way'!AN286-'OddsRatio_working_3-way'!R286/3)</f>
        <v>-0.26511884793514673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4.12</v>
      </c>
      <c r="B287" s="4">
        <f>IF('True_Odds_Calculator_3-way'!B288="","",'True_Odds_Calculator_3-way'!B288)</f>
        <v>4.1399999999999997</v>
      </c>
      <c r="C287" s="4">
        <f>IF('True_Odds_Calculator_3-way'!C288="","",'True_Odds_Calculator_3-way'!C288)</f>
        <v>1.75</v>
      </c>
      <c r="D287" s="9">
        <f t="shared" si="65"/>
        <v>0.22619019013963043</v>
      </c>
      <c r="E287" s="9">
        <f t="shared" si="66"/>
        <v>0.22507375246272182</v>
      </c>
      <c r="F287" s="9">
        <f t="shared" si="67"/>
        <v>0.54873605739764786</v>
      </c>
      <c r="G287" s="9">
        <f t="shared" si="68"/>
        <v>1.0964930200807235</v>
      </c>
      <c r="H287" s="9">
        <f t="shared" si="69"/>
        <v>4.4210582226518564</v>
      </c>
      <c r="I287" s="9">
        <f t="shared" si="70"/>
        <v>4.4429880830534714</v>
      </c>
      <c r="J287" s="9">
        <f t="shared" si="71"/>
        <v>1.8223697650605426</v>
      </c>
      <c r="K287" s="11">
        <f t="shared" si="72"/>
        <v>0.24271844660194175</v>
      </c>
      <c r="L287" s="11">
        <f t="shared" si="73"/>
        <v>0.24154589371980678</v>
      </c>
      <c r="M287" s="11">
        <f t="shared" si="74"/>
        <v>0.5714285714285714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-0.24615570162214317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0.23484559153617829</v>
      </c>
      <c r="Q287" s="11">
        <f>2*'OddsRatio_working_3-way'!K287*'OddsRatio_working_3-way'!L287*'OddsRatio_working_3-way'!M287</f>
        <v>6.7003021836284815E-2</v>
      </c>
      <c r="R287" s="11">
        <f t="shared" si="75"/>
        <v>0</v>
      </c>
      <c r="S287" s="11">
        <f t="shared" si="76"/>
        <v>-0.95405302411671833</v>
      </c>
      <c r="T287" s="11">
        <f t="shared" si="77"/>
        <v>-0.27219772442702378</v>
      </c>
      <c r="U287" s="11">
        <f>'OddsRatio_working_3-way'!S287-'OddsRatio_working_3-way'!R287^2/3</f>
        <v>-0.95405302411671833</v>
      </c>
      <c r="V287" s="11">
        <f>'OddsRatio_working_3-way'!S287*'OddsRatio_working_3-way'!R287/3-2*'OddsRatio_working_3-way'!R287^3/27-'OddsRatio_working_3-way'!T287</f>
        <v>0.27219772442702378</v>
      </c>
      <c r="W287" s="11">
        <f>'OddsRatio_working_3-way'!V287^2+4*'OddsRatio_working_3-way'!U287^3/27</f>
        <v>-5.4559576051988357E-2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0.17933988488010574</v>
      </c>
      <c r="Y287" s="11">
        <f>IF('OddsRatio_working_3-way'!W287&gt;=0,IF('OddsRatio_working_3-way'!V287+SQRT('OddsRatio_working_3-way'!W287)&gt;0,0,PI()),ACOS('OddsRatio_working_3-way'!V287/(2*'OddsRatio_working_3-way'!X287)))</f>
        <v>0.70919268456849216</v>
      </c>
      <c r="Z287" s="11">
        <f>'OddsRatio_working_3-way'!X287^(1/3)*COS('OddsRatio_working_3-way'!Y287/3)</f>
        <v>0.54824651004036185</v>
      </c>
      <c r="AA287" s="11">
        <f>'OddsRatio_working_3-way'!X287^(1/3)*COS(('OddsRatio_working_3-way'!Y287+2*PI())/3)</f>
        <v>-0.3885023580093292</v>
      </c>
      <c r="AB287" s="11">
        <f>'OddsRatio_working_3-way'!X287^(1/3)*COS(('OddsRatio_working_3-way'!Y287+4*PI())/3)</f>
        <v>-0.15974415203103276</v>
      </c>
      <c r="AC287" s="11">
        <f>'OddsRatio_working_3-way'!X287^(1/3)*SIN('OddsRatio_working_3-way'!Y287/3)</f>
        <v>0.13207361180090529</v>
      </c>
      <c r="AD287" s="11">
        <f>'OddsRatio_working_3-way'!X287^(1/3)*SIN(('OddsRatio_working_3-way'!Y287+2*PI())/3)</f>
        <v>0.408758599330661</v>
      </c>
      <c r="AE287" s="11">
        <f>'OddsRatio_working_3-way'!X287^(1/3)*SIN(('OddsRatio_working_3-way'!Y287+4*PI())/3)</f>
        <v>-0.54083221113156632</v>
      </c>
      <c r="AF287" s="11">
        <f>-'OddsRatio_working_3-way'!U287/(3*'OddsRatio_working_3-way'!X287^(1/3))*COS(('OddsRatio_working_3-way'!Y287)/3)</f>
        <v>0.54824651004036173</v>
      </c>
      <c r="AG287" s="11">
        <f>-'OddsRatio_working_3-way'!U287/(3*'OddsRatio_working_3-way'!X287^(1/3))*COS(('OddsRatio_working_3-way'!Y287+2*PI())/3)</f>
        <v>-0.38850235800932914</v>
      </c>
      <c r="AH287" s="11">
        <f>-'OddsRatio_working_3-way'!U287/(3*'OddsRatio_working_3-way'!X287^(1/3))*COS(('OddsRatio_working_3-way'!Y287+4*PI())/3)</f>
        <v>-0.15974415203103273</v>
      </c>
      <c r="AI287" s="11">
        <f>'OddsRatio_working_3-way'!U287/(3*'OddsRatio_working_3-way'!X287^(1/3))*SIN(('OddsRatio_working_3-way'!Y287)/3)</f>
        <v>-0.13207361180090527</v>
      </c>
      <c r="AJ287" s="11">
        <f>'OddsRatio_working_3-way'!U287/(3*'OddsRatio_working_3-way'!X287^(1/3))*SIN(('OddsRatio_working_3-way'!Y287+2*PI())/3)</f>
        <v>-0.40875859933066089</v>
      </c>
      <c r="AK287" s="11">
        <f>'OddsRatio_working_3-way'!U287/(3*'OddsRatio_working_3-way'!X287^(1/3))*SIN(('OddsRatio_working_3-way'!Y287+4*PI())/3)</f>
        <v>0.54083221113156621</v>
      </c>
      <c r="AL287" s="11">
        <f>'OddsRatio_working_3-way'!Z287+'OddsRatio_working_3-way'!AF287</f>
        <v>1.0964930200807235</v>
      </c>
      <c r="AM287" s="11">
        <f>'OddsRatio_working_3-way'!AA287+'OddsRatio_working_3-way'!AG287</f>
        <v>-0.77700471601865839</v>
      </c>
      <c r="AN287" s="11">
        <f>'OddsRatio_working_3-way'!AB287+'OddsRatio_working_3-way'!AH287</f>
        <v>-0.31948830406206552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1.0964930200807235</v>
      </c>
      <c r="AS287" s="11">
        <f>IF(('OddsRatio_working_3-way'!X287=0),IF(Q287&gt;0,-Q287^(1/3),(-Q287)^(1/3)),'OddsRatio_working_3-way'!AM287-'OddsRatio_working_3-way'!R287/3)</f>
        <v>-0.77700471601865839</v>
      </c>
      <c r="AT287" s="11">
        <f>IF(('OddsRatio_working_3-way'!X287=0),IF(Q287&gt;0,-Q287^(1/3),(-Q287)^(1/3)),'OddsRatio_working_3-way'!AN287-'OddsRatio_working_3-way'!R287/3)</f>
        <v>-0.31948830406206552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1.84</v>
      </c>
      <c r="B288" s="4">
        <f>IF('True_Odds_Calculator_3-way'!B289="","",'True_Odds_Calculator_3-way'!B289)</f>
        <v>4.2300000000000004</v>
      </c>
      <c r="C288" s="4">
        <f>IF('True_Odds_Calculator_3-way'!C289="","",'True_Odds_Calculator_3-way'!C289)</f>
        <v>3.58</v>
      </c>
      <c r="D288" s="9">
        <f t="shared" si="65"/>
        <v>0.51977561737992972</v>
      </c>
      <c r="E288" s="9">
        <f t="shared" si="66"/>
        <v>0.21965263913962685</v>
      </c>
      <c r="F288" s="9">
        <f t="shared" si="67"/>
        <v>0.26057174348044343</v>
      </c>
      <c r="G288" s="9">
        <f t="shared" si="68"/>
        <v>1.0998894031949966</v>
      </c>
      <c r="H288" s="9">
        <f t="shared" si="69"/>
        <v>1.9239070986837972</v>
      </c>
      <c r="I288" s="9">
        <f t="shared" si="70"/>
        <v>4.5526427723198388</v>
      </c>
      <c r="J288" s="9">
        <f t="shared" si="71"/>
        <v>3.8377146602430918</v>
      </c>
      <c r="K288" s="11">
        <f t="shared" si="72"/>
        <v>0.54347826086956519</v>
      </c>
      <c r="L288" s="11">
        <f t="shared" si="73"/>
        <v>0.23640661938534277</v>
      </c>
      <c r="M288" s="11">
        <f t="shared" si="74"/>
        <v>0.27932960893854747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-0.25122352053498986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0.23866043522475852</v>
      </c>
      <c r="Q288" s="11">
        <f>2*'OddsRatio_working_3-way'!K288*'OddsRatio_working_3-way'!L288*'OddsRatio_working_3-way'!M288</f>
        <v>7.1777574503686783E-2</v>
      </c>
      <c r="R288" s="11">
        <f t="shared" si="75"/>
        <v>0</v>
      </c>
      <c r="S288" s="11">
        <f t="shared" si="76"/>
        <v>-0.94999240006079932</v>
      </c>
      <c r="T288" s="11">
        <f t="shared" si="77"/>
        <v>-0.28571200001828556</v>
      </c>
      <c r="U288" s="11">
        <f>'OddsRatio_working_3-way'!S288-'OddsRatio_working_3-way'!R288^2/3</f>
        <v>-0.94999240006079932</v>
      </c>
      <c r="V288" s="11">
        <f>'OddsRatio_working_3-way'!S288*'OddsRatio_working_3-way'!R288/3-2*'OddsRatio_working_3-way'!R288^3/27-'OddsRatio_working_3-way'!T288</f>
        <v>0.28571200001828556</v>
      </c>
      <c r="W288" s="11">
        <f>'OddsRatio_working_3-way'!V288^2+4*'OddsRatio_working_3-way'!U288^3/27</f>
        <v>-4.538412316839964E-2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0.17819614903446176</v>
      </c>
      <c r="Y288" s="11">
        <f>IF('OddsRatio_working_3-way'!W288&gt;=0,IF('OddsRatio_working_3-way'!V288+SQRT('OddsRatio_working_3-way'!W288)&gt;0,0,PI()),ACOS('OddsRatio_working_3-way'!V288/(2*'OddsRatio_working_3-way'!X288)))</f>
        <v>0.64069856964208638</v>
      </c>
      <c r="Z288" s="11">
        <f>'OddsRatio_working_3-way'!X288^(1/3)*COS('OddsRatio_working_3-way'!Y288/3)</f>
        <v>0.54994470159749831</v>
      </c>
      <c r="AA288" s="11">
        <f>'OddsRatio_working_3-way'!X288^(1/3)*COS(('OddsRatio_working_3-way'!Y288+2*PI())/3)</f>
        <v>-0.37826184157021514</v>
      </c>
      <c r="AB288" s="11">
        <f>'OddsRatio_working_3-way'!X288^(1/3)*COS(('OddsRatio_working_3-way'!Y288+4*PI())/3)</f>
        <v>-0.171682860027283</v>
      </c>
      <c r="AC288" s="11">
        <f>'OddsRatio_working_3-way'!X288^(1/3)*SIN('OddsRatio_working_3-way'!Y288/3)</f>
        <v>0.11926843060273049</v>
      </c>
      <c r="AD288" s="11">
        <f>'OddsRatio_working_3-way'!X288^(1/3)*SIN(('OddsRatio_working_3-way'!Y288+2*PI())/3)</f>
        <v>0.41663186695872079</v>
      </c>
      <c r="AE288" s="11">
        <f>'OddsRatio_working_3-way'!X288^(1/3)*SIN(('OddsRatio_working_3-way'!Y288+4*PI())/3)</f>
        <v>-0.5359002975614513</v>
      </c>
      <c r="AF288" s="11">
        <f>-'OddsRatio_working_3-way'!U288/(3*'OddsRatio_working_3-way'!X288^(1/3))*COS(('OddsRatio_working_3-way'!Y288)/3)</f>
        <v>0.54994470159749831</v>
      </c>
      <c r="AG288" s="11">
        <f>-'OddsRatio_working_3-way'!U288/(3*'OddsRatio_working_3-way'!X288^(1/3))*COS(('OddsRatio_working_3-way'!Y288+2*PI())/3)</f>
        <v>-0.3782618415702152</v>
      </c>
      <c r="AH288" s="11">
        <f>-'OddsRatio_working_3-way'!U288/(3*'OddsRatio_working_3-way'!X288^(1/3))*COS(('OddsRatio_working_3-way'!Y288+4*PI())/3)</f>
        <v>-0.17168286002728306</v>
      </c>
      <c r="AI288" s="11">
        <f>'OddsRatio_working_3-way'!U288/(3*'OddsRatio_working_3-way'!X288^(1/3))*SIN(('OddsRatio_working_3-way'!Y288)/3)</f>
        <v>-0.11926843060273051</v>
      </c>
      <c r="AJ288" s="11">
        <f>'OddsRatio_working_3-way'!U288/(3*'OddsRatio_working_3-way'!X288^(1/3))*SIN(('OddsRatio_working_3-way'!Y288+2*PI())/3)</f>
        <v>-0.41663186695872084</v>
      </c>
      <c r="AK288" s="11">
        <f>'OddsRatio_working_3-way'!U288/(3*'OddsRatio_working_3-way'!X288^(1/3))*SIN(('OddsRatio_working_3-way'!Y288+4*PI())/3)</f>
        <v>0.53590029756145141</v>
      </c>
      <c r="AL288" s="11">
        <f>'OddsRatio_working_3-way'!Z288+'OddsRatio_working_3-way'!AF288</f>
        <v>1.0998894031949966</v>
      </c>
      <c r="AM288" s="11">
        <f>'OddsRatio_working_3-way'!AA288+'OddsRatio_working_3-way'!AG288</f>
        <v>-0.75652368314043028</v>
      </c>
      <c r="AN288" s="11">
        <f>'OddsRatio_working_3-way'!AB288+'OddsRatio_working_3-way'!AH288</f>
        <v>-0.34336572005456606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1.0998894031949966</v>
      </c>
      <c r="AS288" s="11">
        <f>IF(('OddsRatio_working_3-way'!X288=0),IF(Q288&gt;0,-Q288^(1/3),(-Q288)^(1/3)),'OddsRatio_working_3-way'!AM288-'OddsRatio_working_3-way'!R288/3)</f>
        <v>-0.75652368314043028</v>
      </c>
      <c r="AT288" s="11">
        <f>IF(('OddsRatio_working_3-way'!X288=0),IF(Q288&gt;0,-Q288^(1/3),(-Q288)^(1/3)),'OddsRatio_working_3-way'!AN288-'OddsRatio_working_3-way'!R288/3)</f>
        <v>-0.34336572005456606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2.4700000000000002</v>
      </c>
      <c r="B289" s="4">
        <f>IF('True_Odds_Calculator_3-way'!B290="","",'True_Odds_Calculator_3-way'!B290)</f>
        <v>3.5</v>
      </c>
      <c r="C289" s="4">
        <f>IF('True_Odds_Calculator_3-way'!C290="","",'True_Odds_Calculator_3-way'!C290)</f>
        <v>2.73</v>
      </c>
      <c r="D289" s="9">
        <f t="shared" si="65"/>
        <v>0.38453800612730893</v>
      </c>
      <c r="E289" s="9">
        <f t="shared" si="66"/>
        <v>0.26867432995133311</v>
      </c>
      <c r="F289" s="9">
        <f t="shared" si="67"/>
        <v>0.34678766392135796</v>
      </c>
      <c r="G289" s="9">
        <f t="shared" si="68"/>
        <v>1.0887912815208467</v>
      </c>
      <c r="H289" s="9">
        <f t="shared" si="69"/>
        <v>2.6005231838356444</v>
      </c>
      <c r="I289" s="9">
        <f t="shared" si="70"/>
        <v>3.7219782038021165</v>
      </c>
      <c r="J289" s="9">
        <f t="shared" si="71"/>
        <v>2.883608917031065</v>
      </c>
      <c r="K289" s="11">
        <f t="shared" si="72"/>
        <v>0.40485829959514169</v>
      </c>
      <c r="L289" s="11">
        <f t="shared" si="73"/>
        <v>0.2857142857142857</v>
      </c>
      <c r="M289" s="11">
        <f t="shared" si="74"/>
        <v>0.36630036630036628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-0.26938648396138276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0.24151672503320859</v>
      </c>
      <c r="Q289" s="11">
        <f>2*'OddsRatio_working_3-way'!K289*'OddsRatio_working_3-way'!L289*'OddsRatio_working_3-way'!M289</f>
        <v>8.4742710537967905E-2</v>
      </c>
      <c r="R289" s="11">
        <f t="shared" si="75"/>
        <v>0</v>
      </c>
      <c r="S289" s="11">
        <f t="shared" si="76"/>
        <v>-0.89654358853367944</v>
      </c>
      <c r="T289" s="11">
        <f t="shared" si="77"/>
        <v>-0.31457669773111552</v>
      </c>
      <c r="U289" s="11">
        <f>'OddsRatio_working_3-way'!S289-'OddsRatio_working_3-way'!R289^2/3</f>
        <v>-0.89654358853367944</v>
      </c>
      <c r="V289" s="11">
        <f>'OddsRatio_working_3-way'!S289*'OddsRatio_working_3-way'!R289/3-2*'OddsRatio_working_3-way'!R289^3/27-'OddsRatio_working_3-way'!T289</f>
        <v>0.31457669773111552</v>
      </c>
      <c r="W289" s="11">
        <f>'OddsRatio_working_3-way'!V289^2+4*'OddsRatio_working_3-way'!U289^3/27</f>
        <v>-7.8019657113210794E-3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0.16337109939240685</v>
      </c>
      <c r="Y289" s="11">
        <f>IF('OddsRatio_working_3-way'!W289&gt;=0,IF('OddsRatio_working_3-way'!V289+SQRT('OddsRatio_working_3-way'!W289)&gt;0,0,PI()),ACOS('OddsRatio_working_3-way'!V289/(2*'OddsRatio_working_3-way'!X289)))</f>
        <v>0.27373742348384256</v>
      </c>
      <c r="Z289" s="11">
        <f>'OddsRatio_working_3-way'!X289^(1/3)*COS('OddsRatio_working_3-way'!Y289/3)</f>
        <v>0.54439564076042335</v>
      </c>
      <c r="AA289" s="11">
        <f>'OddsRatio_working_3-way'!X289^(1/3)*COS(('OddsRatio_working_3-way'!Y289+2*PI())/3)</f>
        <v>-0.31533639794375584</v>
      </c>
      <c r="AB289" s="11">
        <f>'OddsRatio_working_3-way'!X289^(1/3)*COS(('OddsRatio_working_3-way'!Y289+4*PI())/3)</f>
        <v>-0.22905924281666762</v>
      </c>
      <c r="AC289" s="11">
        <f>'OddsRatio_working_3-way'!X289^(1/3)*SIN('OddsRatio_working_3-way'!Y289/3)</f>
        <v>4.9812138737539716E-2</v>
      </c>
      <c r="AD289" s="11">
        <f>'OddsRatio_working_3-way'!X289^(1/3)*SIN(('OddsRatio_working_3-way'!Y289+2*PI())/3)</f>
        <v>0.44655438523926411</v>
      </c>
      <c r="AE289" s="11">
        <f>'OddsRatio_working_3-way'!X289^(1/3)*SIN(('OddsRatio_working_3-way'!Y289+4*PI())/3)</f>
        <v>-0.49636652397680359</v>
      </c>
      <c r="AF289" s="11">
        <f>-'OddsRatio_working_3-way'!U289/(3*'OddsRatio_working_3-way'!X289^(1/3))*COS(('OddsRatio_working_3-way'!Y289)/3)</f>
        <v>0.54439564076042324</v>
      </c>
      <c r="AG289" s="11">
        <f>-'OddsRatio_working_3-way'!U289/(3*'OddsRatio_working_3-way'!X289^(1/3))*COS(('OddsRatio_working_3-way'!Y289+2*PI())/3)</f>
        <v>-0.31533639794375579</v>
      </c>
      <c r="AH289" s="11">
        <f>-'OddsRatio_working_3-way'!U289/(3*'OddsRatio_working_3-way'!X289^(1/3))*COS(('OddsRatio_working_3-way'!Y289+4*PI())/3)</f>
        <v>-0.22905924281666759</v>
      </c>
      <c r="AI289" s="11">
        <f>'OddsRatio_working_3-way'!U289/(3*'OddsRatio_working_3-way'!X289^(1/3))*SIN(('OddsRatio_working_3-way'!Y289)/3)</f>
        <v>-4.9812138737539709E-2</v>
      </c>
      <c r="AJ289" s="11">
        <f>'OddsRatio_working_3-way'!U289/(3*'OddsRatio_working_3-way'!X289^(1/3))*SIN(('OddsRatio_working_3-way'!Y289+2*PI())/3)</f>
        <v>-0.44655438523926405</v>
      </c>
      <c r="AK289" s="11">
        <f>'OddsRatio_working_3-way'!U289/(3*'OddsRatio_working_3-way'!X289^(1/3))*SIN(('OddsRatio_working_3-way'!Y289+4*PI())/3)</f>
        <v>0.49636652397680348</v>
      </c>
      <c r="AL289" s="11">
        <f>'OddsRatio_working_3-way'!Z289+'OddsRatio_working_3-way'!AF289</f>
        <v>1.0887912815208467</v>
      </c>
      <c r="AM289" s="11">
        <f>'OddsRatio_working_3-way'!AA289+'OddsRatio_working_3-way'!AG289</f>
        <v>-0.63067279588751157</v>
      </c>
      <c r="AN289" s="11">
        <f>'OddsRatio_working_3-way'!AB289+'OddsRatio_working_3-way'!AH289</f>
        <v>-0.45811848563333524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1.0887912815208467</v>
      </c>
      <c r="AS289" s="11">
        <f>IF(('OddsRatio_working_3-way'!X289=0),IF(Q289&gt;0,-Q289^(1/3),(-Q289)^(1/3)),'OddsRatio_working_3-way'!AM289-'OddsRatio_working_3-way'!R289/3)</f>
        <v>-0.63067279588751157</v>
      </c>
      <c r="AT289" s="11">
        <f>IF(('OddsRatio_working_3-way'!X289=0),IF(Q289&gt;0,-Q289^(1/3),(-Q289)^(1/3)),'OddsRatio_working_3-way'!AN289-'OddsRatio_working_3-way'!R289/3)</f>
        <v>-0.45811848563333524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1.88</v>
      </c>
      <c r="B290" s="4">
        <f>IF('True_Odds_Calculator_3-way'!B291="","",'True_Odds_Calculator_3-way'!B291)</f>
        <v>3.76</v>
      </c>
      <c r="C290" s="4">
        <f>IF('True_Odds_Calculator_3-way'!C291="","",'True_Odds_Calculator_3-way'!C291)</f>
        <v>4.0999999999999996</v>
      </c>
      <c r="D290" s="9">
        <f t="shared" si="65"/>
        <v>0.51518447691801894</v>
      </c>
      <c r="E290" s="9">
        <f t="shared" si="66"/>
        <v>0.25306959952417341</v>
      </c>
      <c r="F290" s="9">
        <f t="shared" si="67"/>
        <v>0.23174592355780782</v>
      </c>
      <c r="G290" s="9">
        <f t="shared" si="68"/>
        <v>1.069377583095632</v>
      </c>
      <c r="H290" s="9">
        <f t="shared" si="69"/>
        <v>1.9410522731241562</v>
      </c>
      <c r="I290" s="9">
        <f t="shared" si="70"/>
        <v>3.9514821293439444</v>
      </c>
      <c r="J290" s="9">
        <f t="shared" si="71"/>
        <v>4.3150705075964595</v>
      </c>
      <c r="K290" s="11">
        <f t="shared" si="72"/>
        <v>0.53191489361702127</v>
      </c>
      <c r="L290" s="11">
        <f t="shared" si="73"/>
        <v>0.26595744680851063</v>
      </c>
      <c r="M290" s="11">
        <f t="shared" si="74"/>
        <v>0.24390243902439027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-0.25979087767337616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0.23255749759851604</v>
      </c>
      <c r="Q290" s="11">
        <f>2*'OddsRatio_working_3-way'!K290*'OddsRatio_working_3-way'!L290*'OddsRatio_working_3-way'!M290</f>
        <v>6.9008159524782203E-2</v>
      </c>
      <c r="R290" s="11">
        <f t="shared" si="75"/>
        <v>0</v>
      </c>
      <c r="S290" s="11">
        <f t="shared" si="76"/>
        <v>-0.89517191550852115</v>
      </c>
      <c r="T290" s="11">
        <f t="shared" si="77"/>
        <v>-0.26562964851884902</v>
      </c>
      <c r="U290" s="11">
        <f>'OddsRatio_working_3-way'!S290-'OddsRatio_working_3-way'!R290^2/3</f>
        <v>-0.89517191550852115</v>
      </c>
      <c r="V290" s="11">
        <f>'OddsRatio_working_3-way'!S290*'OddsRatio_working_3-way'!R290/3-2*'OddsRatio_working_3-way'!R290^3/27-'OddsRatio_working_3-way'!T290</f>
        <v>0.26562964851884902</v>
      </c>
      <c r="W290" s="11">
        <f>'OddsRatio_working_3-way'!V290^2+4*'OddsRatio_working_3-way'!U290^3/27</f>
        <v>-3.571208689749196E-2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0.16299631672965745</v>
      </c>
      <c r="Y290" s="11">
        <f>IF('OddsRatio_working_3-way'!W290&gt;=0,IF('OddsRatio_working_3-way'!V290+SQRT('OddsRatio_working_3-way'!W290)&gt;0,0,PI()),ACOS('OddsRatio_working_3-way'!V290/(2*'OddsRatio_working_3-way'!X290)))</f>
        <v>0.61835478012827627</v>
      </c>
      <c r="Z290" s="11">
        <f>'OddsRatio_working_3-way'!X290^(1/3)*COS('OddsRatio_working_3-way'!Y290/3)</f>
        <v>0.53468879154781612</v>
      </c>
      <c r="AA290" s="11">
        <f>'OddsRatio_working_3-way'!X290^(1/3)*COS(('OddsRatio_working_3-way'!Y290+2*PI())/3)</f>
        <v>-0.36416330416468862</v>
      </c>
      <c r="AB290" s="11">
        <f>'OddsRatio_working_3-way'!X290^(1/3)*COS(('OddsRatio_working_3-way'!Y290+4*PI())/3)</f>
        <v>-0.17052548738312767</v>
      </c>
      <c r="AC290" s="11">
        <f>'OddsRatio_working_3-way'!X290^(1/3)*SIN('OddsRatio_working_3-way'!Y290/3)</f>
        <v>0.11179684564412577</v>
      </c>
      <c r="AD290" s="11">
        <f>'OddsRatio_working_3-way'!X290^(1/3)*SIN(('OddsRatio_working_3-way'!Y290+2*PI())/3)</f>
        <v>0.40715565377714819</v>
      </c>
      <c r="AE290" s="11">
        <f>'OddsRatio_working_3-way'!X290^(1/3)*SIN(('OddsRatio_working_3-way'!Y290+4*PI())/3)</f>
        <v>-0.51895249942127386</v>
      </c>
      <c r="AF290" s="11">
        <f>-'OddsRatio_working_3-way'!U290/(3*'OddsRatio_working_3-way'!X290^(1/3))*COS(('OddsRatio_working_3-way'!Y290)/3)</f>
        <v>0.53468879154781601</v>
      </c>
      <c r="AG290" s="11">
        <f>-'OddsRatio_working_3-way'!U290/(3*'OddsRatio_working_3-way'!X290^(1/3))*COS(('OddsRatio_working_3-way'!Y290+2*PI())/3)</f>
        <v>-0.36416330416468851</v>
      </c>
      <c r="AH290" s="11">
        <f>-'OddsRatio_working_3-way'!U290/(3*'OddsRatio_working_3-way'!X290^(1/3))*COS(('OddsRatio_working_3-way'!Y290+4*PI())/3)</f>
        <v>-0.17052548738312762</v>
      </c>
      <c r="AI290" s="11">
        <f>'OddsRatio_working_3-way'!U290/(3*'OddsRatio_working_3-way'!X290^(1/3))*SIN(('OddsRatio_working_3-way'!Y290)/3)</f>
        <v>-0.11179684564412574</v>
      </c>
      <c r="AJ290" s="11">
        <f>'OddsRatio_working_3-way'!U290/(3*'OddsRatio_working_3-way'!X290^(1/3))*SIN(('OddsRatio_working_3-way'!Y290+2*PI())/3)</f>
        <v>-0.40715565377714813</v>
      </c>
      <c r="AK290" s="11">
        <f>'OddsRatio_working_3-way'!U290/(3*'OddsRatio_working_3-way'!X290^(1/3))*SIN(('OddsRatio_working_3-way'!Y290+4*PI())/3)</f>
        <v>0.51895249942127375</v>
      </c>
      <c r="AL290" s="11">
        <f>'OddsRatio_working_3-way'!Z290+'OddsRatio_working_3-way'!AF290</f>
        <v>1.069377583095632</v>
      </c>
      <c r="AM290" s="11">
        <f>'OddsRatio_working_3-way'!AA290+'OddsRatio_working_3-way'!AG290</f>
        <v>-0.72832660832937712</v>
      </c>
      <c r="AN290" s="11">
        <f>'OddsRatio_working_3-way'!AB290+'OddsRatio_working_3-way'!AH290</f>
        <v>-0.34105097476625529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1.069377583095632</v>
      </c>
      <c r="AS290" s="11">
        <f>IF(('OddsRatio_working_3-way'!X290=0),IF(Q290&gt;0,-Q290^(1/3),(-Q290)^(1/3)),'OddsRatio_working_3-way'!AM290-'OddsRatio_working_3-way'!R290/3)</f>
        <v>-0.72832660832937712</v>
      </c>
      <c r="AT290" s="11">
        <f>IF(('OddsRatio_working_3-way'!X290=0),IF(Q290&gt;0,-Q290^(1/3),(-Q290)^(1/3)),'OddsRatio_working_3-way'!AN290-'OddsRatio_working_3-way'!R290/3)</f>
        <v>-0.34105097476625529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2.5099999999999998</v>
      </c>
      <c r="D291" s="9">
        <f t="shared" si="65"/>
        <v>0.30784933949036603</v>
      </c>
      <c r="E291" s="9">
        <f t="shared" si="66"/>
        <v>0.30886251196269604</v>
      </c>
      <c r="F291" s="9">
        <f t="shared" si="67"/>
        <v>0.38328814854693793</v>
      </c>
      <c r="G291" s="9">
        <f t="shared" si="68"/>
        <v>1.065565022605667</v>
      </c>
      <c r="H291" s="9">
        <f t="shared" si="69"/>
        <v>3.2483421976979567</v>
      </c>
      <c r="I291" s="9">
        <f t="shared" si="70"/>
        <v>3.2376865474719008</v>
      </c>
      <c r="J291" s="9">
        <f t="shared" si="71"/>
        <v>2.6090031841345565</v>
      </c>
      <c r="K291" s="11">
        <f t="shared" si="72"/>
        <v>0.32154340836012862</v>
      </c>
      <c r="L291" s="11">
        <f t="shared" si="73"/>
        <v>0.32258064516129031</v>
      </c>
      <c r="M291" s="11">
        <f t="shared" si="74"/>
        <v>0.39840637450199207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-0.27649220564066712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0.23637428297390251</v>
      </c>
      <c r="Q291" s="11">
        <f>2*'OddsRatio_working_3-way'!K291*'OddsRatio_working_3-way'!L291*'OddsRatio_working_3-way'!M291</f>
        <v>8.2648350690175718E-2</v>
      </c>
      <c r="R291" s="11">
        <f t="shared" si="75"/>
        <v>0</v>
      </c>
      <c r="S291" s="11">
        <f t="shared" si="76"/>
        <v>-0.85490396528970369</v>
      </c>
      <c r="T291" s="11">
        <f t="shared" si="77"/>
        <v>-0.29891747038101535</v>
      </c>
      <c r="U291" s="11">
        <f>'OddsRatio_working_3-way'!S291-'OddsRatio_working_3-way'!R291^2/3</f>
        <v>-0.85490396528970369</v>
      </c>
      <c r="V291" s="11">
        <f>'OddsRatio_working_3-way'!S291*'OddsRatio_working_3-way'!R291/3-2*'OddsRatio_working_3-way'!R291^3/27-'OddsRatio_working_3-way'!T291</f>
        <v>0.29891747038101535</v>
      </c>
      <c r="W291" s="11">
        <f>'OddsRatio_working_3-way'!V291^2+4*'OddsRatio_working_3-way'!U291^3/27</f>
        <v>-3.2136477281212578E-3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0.15212273155835918</v>
      </c>
      <c r="Y291" s="11">
        <f>IF('OddsRatio_working_3-way'!W291&gt;=0,IF('OddsRatio_working_3-way'!V291+SQRT('OddsRatio_working_3-way'!W291)&gt;0,0,PI()),ACOS('OddsRatio_working_3-way'!V291/(2*'OddsRatio_working_3-way'!X291)))</f>
        <v>0.18742200737123049</v>
      </c>
      <c r="Z291" s="11">
        <f>'OddsRatio_working_3-way'!X291^(1/3)*COS('OddsRatio_working_3-way'!Y291/3)</f>
        <v>0.53278251130283361</v>
      </c>
      <c r="AA291" s="11">
        <f>'OddsRatio_working_3-way'!X291^(1/3)*COS(('OddsRatio_working_3-way'!Y291+2*PI())/3)</f>
        <v>-0.29525452053622286</v>
      </c>
      <c r="AB291" s="11">
        <f>'OddsRatio_working_3-way'!X291^(1/3)*COS(('OddsRatio_working_3-way'!Y291+4*PI())/3)</f>
        <v>-0.23752799076661082</v>
      </c>
      <c r="AC291" s="11">
        <f>'OddsRatio_working_3-way'!X291^(1/3)*SIN('OddsRatio_working_3-way'!Y291/3)</f>
        <v>3.3328427501868485E-2</v>
      </c>
      <c r="AD291" s="11">
        <f>'OddsRatio_working_3-way'!X291^(1/3)*SIN(('OddsRatio_working_3-way'!Y291+2*PI())/3)</f>
        <v>0.44473897572938947</v>
      </c>
      <c r="AE291" s="11">
        <f>'OddsRatio_working_3-way'!X291^(1/3)*SIN(('OddsRatio_working_3-way'!Y291+4*PI())/3)</f>
        <v>-0.47806740323125796</v>
      </c>
      <c r="AF291" s="11">
        <f>-'OddsRatio_working_3-way'!U291/(3*'OddsRatio_working_3-way'!X291^(1/3))*COS(('OddsRatio_working_3-way'!Y291)/3)</f>
        <v>0.53278251130283349</v>
      </c>
      <c r="AG291" s="11">
        <f>-'OddsRatio_working_3-way'!U291/(3*'OddsRatio_working_3-way'!X291^(1/3))*COS(('OddsRatio_working_3-way'!Y291+2*PI())/3)</f>
        <v>-0.29525452053622281</v>
      </c>
      <c r="AH291" s="11">
        <f>-'OddsRatio_working_3-way'!U291/(3*'OddsRatio_working_3-way'!X291^(1/3))*COS(('OddsRatio_working_3-way'!Y291+4*PI())/3)</f>
        <v>-0.23752799076661077</v>
      </c>
      <c r="AI291" s="11">
        <f>'OddsRatio_working_3-way'!U291/(3*'OddsRatio_working_3-way'!X291^(1/3))*SIN(('OddsRatio_working_3-way'!Y291)/3)</f>
        <v>-3.3328427501868478E-2</v>
      </c>
      <c r="AJ291" s="11">
        <f>'OddsRatio_working_3-way'!U291/(3*'OddsRatio_working_3-way'!X291^(1/3))*SIN(('OddsRatio_working_3-way'!Y291+2*PI())/3)</f>
        <v>-0.44473897572938936</v>
      </c>
      <c r="AK291" s="11">
        <f>'OddsRatio_working_3-way'!U291/(3*'OddsRatio_working_3-way'!X291^(1/3))*SIN(('OddsRatio_working_3-way'!Y291+4*PI())/3)</f>
        <v>0.47806740323125785</v>
      </c>
      <c r="AL291" s="11">
        <f>'OddsRatio_working_3-way'!Z291+'OddsRatio_working_3-way'!AF291</f>
        <v>1.065565022605667</v>
      </c>
      <c r="AM291" s="11">
        <f>'OddsRatio_working_3-way'!AA291+'OddsRatio_working_3-way'!AG291</f>
        <v>-0.59050904107244562</v>
      </c>
      <c r="AN291" s="11">
        <f>'OddsRatio_working_3-way'!AB291+'OddsRatio_working_3-way'!AH291</f>
        <v>-0.47505598153322159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1.065565022605667</v>
      </c>
      <c r="AS291" s="11">
        <f>IF(('OddsRatio_working_3-way'!X291=0),IF(Q291&gt;0,-Q291^(1/3),(-Q291)^(1/3)),'OddsRatio_working_3-way'!AM291-'OddsRatio_working_3-way'!R291/3)</f>
        <v>-0.59050904107244562</v>
      </c>
      <c r="AT291" s="11">
        <f>IF(('OddsRatio_working_3-way'!X291=0),IF(Q291&gt;0,-Q291^(1/3),(-Q291)^(1/3)),'OddsRatio_working_3-way'!AN291-'OddsRatio_working_3-way'!R291/3)</f>
        <v>-0.47505598153322159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2.8</v>
      </c>
      <c r="B292" s="4">
        <f>IF('True_Odds_Calculator_3-way'!B293="","",'True_Odds_Calculator_3-way'!B293)</f>
        <v>3.16</v>
      </c>
      <c r="C292" s="4">
        <f>IF('True_Odds_Calculator_3-way'!C293="","",'True_Odds_Calculator_3-way'!C293)</f>
        <v>2.7</v>
      </c>
      <c r="D292" s="9">
        <f t="shared" si="65"/>
        <v>0.34226964753989331</v>
      </c>
      <c r="E292" s="9">
        <f t="shared" si="66"/>
        <v>0.30247963955287022</v>
      </c>
      <c r="F292" s="9">
        <f t="shared" si="67"/>
        <v>0.3552507129072367</v>
      </c>
      <c r="G292" s="9">
        <f t="shared" si="68"/>
        <v>1.0675961306914776</v>
      </c>
      <c r="H292" s="9">
        <f t="shared" si="69"/>
        <v>2.9216730352446598</v>
      </c>
      <c r="I292" s="9">
        <f t="shared" si="70"/>
        <v>3.3060076422935918</v>
      </c>
      <c r="J292" s="9">
        <f t="shared" si="71"/>
        <v>2.8149134221755121</v>
      </c>
      <c r="K292" s="11">
        <f t="shared" si="72"/>
        <v>0.35714285714285715</v>
      </c>
      <c r="L292" s="11">
        <f t="shared" si="73"/>
        <v>0.31645569620253161</v>
      </c>
      <c r="M292" s="11">
        <f t="shared" si="74"/>
        <v>0.37037037037037035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-0.2766726943942136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0.23692317996115461</v>
      </c>
      <c r="Q292" s="11">
        <f>2*'OddsRatio_working_3-way'!K292*'OddsRatio_working_3-way'!L292*'OddsRatio_working_3-way'!M292</f>
        <v>8.3718438148817881E-2</v>
      </c>
      <c r="R292" s="11">
        <f t="shared" si="75"/>
        <v>0</v>
      </c>
      <c r="S292" s="11">
        <f t="shared" si="76"/>
        <v>-0.85633018639554503</v>
      </c>
      <c r="T292" s="11">
        <f t="shared" si="77"/>
        <v>-0.30259017187121734</v>
      </c>
      <c r="U292" s="11">
        <f>'OddsRatio_working_3-way'!S292-'OddsRatio_working_3-way'!R292^2/3</f>
        <v>-0.85633018639554503</v>
      </c>
      <c r="V292" s="11">
        <f>'OddsRatio_working_3-way'!S292*'OddsRatio_working_3-way'!R292/3-2*'OddsRatio_working_3-way'!R292^3/27-'OddsRatio_working_3-way'!T292</f>
        <v>0.30259017187121734</v>
      </c>
      <c r="W292" s="11">
        <f>'OddsRatio_working_3-way'!V292^2+4*'OddsRatio_working_3-way'!U292^3/27</f>
        <v>-1.4685381659669261E-3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0.15250356576078786</v>
      </c>
      <c r="Y292" s="11">
        <f>IF('OddsRatio_working_3-way'!W292&gt;=0,IF('OddsRatio_working_3-way'!V292+SQRT('OddsRatio_working_3-way'!W292)&gt;0,0,PI()),ACOS('OddsRatio_working_3-way'!V292/(2*'OddsRatio_working_3-way'!X292)))</f>
        <v>0.12597428657456611</v>
      </c>
      <c r="Z292" s="11">
        <f>'OddsRatio_working_3-way'!X292^(1/3)*COS('OddsRatio_working_3-way'!Y292/3)</f>
        <v>0.53379806534573893</v>
      </c>
      <c r="AA292" s="11">
        <f>'OddsRatio_working_3-way'!X292^(1/3)*COS(('OddsRatio_working_3-way'!Y292+2*PI())/3)</f>
        <v>-0.28632236075396905</v>
      </c>
      <c r="AB292" s="11">
        <f>'OddsRatio_working_3-way'!X292^(1/3)*COS(('OddsRatio_working_3-way'!Y292+4*PI())/3)</f>
        <v>-0.24747570459176976</v>
      </c>
      <c r="AC292" s="11">
        <f>'OddsRatio_working_3-way'!X292^(1/3)*SIN('OddsRatio_working_3-way'!Y292/3)</f>
        <v>2.2428127392362576E-2</v>
      </c>
      <c r="AD292" s="11">
        <f>'OddsRatio_working_3-way'!X292^(1/3)*SIN(('OddsRatio_working_3-way'!Y292+2*PI())/3)</f>
        <v>0.45106862138421444</v>
      </c>
      <c r="AE292" s="11">
        <f>'OddsRatio_working_3-way'!X292^(1/3)*SIN(('OddsRatio_working_3-way'!Y292+4*PI())/3)</f>
        <v>-0.47349674877657705</v>
      </c>
      <c r="AF292" s="11">
        <f>-'OddsRatio_working_3-way'!U292/(3*'OddsRatio_working_3-way'!X292^(1/3))*COS(('OddsRatio_working_3-way'!Y292)/3)</f>
        <v>0.53379806534573881</v>
      </c>
      <c r="AG292" s="11">
        <f>-'OddsRatio_working_3-way'!U292/(3*'OddsRatio_working_3-way'!X292^(1/3))*COS(('OddsRatio_working_3-way'!Y292+2*PI())/3)</f>
        <v>-0.286322360753969</v>
      </c>
      <c r="AH292" s="11">
        <f>-'OddsRatio_working_3-way'!U292/(3*'OddsRatio_working_3-way'!X292^(1/3))*COS(('OddsRatio_working_3-way'!Y292+4*PI())/3)</f>
        <v>-0.24747570459176971</v>
      </c>
      <c r="AI292" s="11">
        <f>'OddsRatio_working_3-way'!U292/(3*'OddsRatio_working_3-way'!X292^(1/3))*SIN(('OddsRatio_working_3-way'!Y292)/3)</f>
        <v>-2.2428127392362572E-2</v>
      </c>
      <c r="AJ292" s="11">
        <f>'OddsRatio_working_3-way'!U292/(3*'OddsRatio_working_3-way'!X292^(1/3))*SIN(('OddsRatio_working_3-way'!Y292+2*PI())/3)</f>
        <v>-0.45106862138421433</v>
      </c>
      <c r="AK292" s="11">
        <f>'OddsRatio_working_3-way'!U292/(3*'OddsRatio_working_3-way'!X292^(1/3))*SIN(('OddsRatio_working_3-way'!Y292+4*PI())/3)</f>
        <v>0.47349674877657694</v>
      </c>
      <c r="AL292" s="11">
        <f>'OddsRatio_working_3-way'!Z292+'OddsRatio_working_3-way'!AF292</f>
        <v>1.0675961306914776</v>
      </c>
      <c r="AM292" s="11">
        <f>'OddsRatio_working_3-way'!AA292+'OddsRatio_working_3-way'!AG292</f>
        <v>-0.57264472150793799</v>
      </c>
      <c r="AN292" s="11">
        <f>'OddsRatio_working_3-way'!AB292+'OddsRatio_working_3-way'!AH292</f>
        <v>-0.49495140918353947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1.0675961306914776</v>
      </c>
      <c r="AS292" s="11">
        <f>IF(('OddsRatio_working_3-way'!X292=0),IF(Q292&gt;0,-Q292^(1/3),(-Q292)^(1/3)),'OddsRatio_working_3-way'!AM292-'OddsRatio_working_3-way'!R292/3)</f>
        <v>-0.57264472150793799</v>
      </c>
      <c r="AT292" s="11">
        <f>IF(('OddsRatio_working_3-way'!X292=0),IF(Q292&gt;0,-Q292^(1/3),(-Q292)^(1/3)),'OddsRatio_working_3-way'!AN292-'OddsRatio_working_3-way'!R292/3)</f>
        <v>-0.49495140918353947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3.68</v>
      </c>
      <c r="B293" s="4">
        <f>IF('True_Odds_Calculator_3-way'!B294="","",'True_Odds_Calculator_3-way'!B294)</f>
        <v>3.9</v>
      </c>
      <c r="C293" s="4">
        <f>IF('True_Odds_Calculator_3-way'!C294="","",'True_Odds_Calculator_3-way'!C294)</f>
        <v>1.97</v>
      </c>
      <c r="D293" s="9">
        <f t="shared" si="65"/>
        <v>0.26070930344554527</v>
      </c>
      <c r="E293" s="9">
        <f t="shared" si="66"/>
        <v>0.24579262993425768</v>
      </c>
      <c r="F293" s="9">
        <f t="shared" si="67"/>
        <v>0.49349806662019707</v>
      </c>
      <c r="G293" s="9">
        <f t="shared" si="68"/>
        <v>1.0580931860682032</v>
      </c>
      <c r="H293" s="9">
        <f t="shared" si="69"/>
        <v>3.8356897386627842</v>
      </c>
      <c r="I293" s="9">
        <f t="shared" si="70"/>
        <v>4.0684702395977892</v>
      </c>
      <c r="J293" s="9">
        <f t="shared" si="71"/>
        <v>2.0263503904861571</v>
      </c>
      <c r="K293" s="11">
        <f t="shared" si="72"/>
        <v>0.27173913043478259</v>
      </c>
      <c r="L293" s="11">
        <f t="shared" si="73"/>
        <v>0.25641025641025644</v>
      </c>
      <c r="M293" s="11">
        <f t="shared" si="74"/>
        <v>0.50761421319796951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-0.2666403522174875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0.23166618564985375</v>
      </c>
      <c r="Q293" s="11">
        <f>2*'OddsRatio_working_3-way'!K293*'OddsRatio_working_3-way'!L293*'OddsRatio_working_3-way'!M293</f>
        <v>7.073776661064235E-2</v>
      </c>
      <c r="R293" s="11">
        <f t="shared" si="75"/>
        <v>0</v>
      </c>
      <c r="S293" s="11">
        <f t="shared" si="76"/>
        <v>-0.86883393201076042</v>
      </c>
      <c r="T293" s="11">
        <f t="shared" si="77"/>
        <v>-0.26529280366740771</v>
      </c>
      <c r="U293" s="11">
        <f>'OddsRatio_working_3-way'!S293-'OddsRatio_working_3-way'!R293^2/3</f>
        <v>-0.86883393201076042</v>
      </c>
      <c r="V293" s="11">
        <f>'OddsRatio_working_3-way'!S293*'OddsRatio_working_3-way'!R293/3-2*'OddsRatio_working_3-way'!R293^3/27-'OddsRatio_working_3-way'!T293</f>
        <v>0.26529280366740771</v>
      </c>
      <c r="W293" s="11">
        <f>'OddsRatio_working_3-way'!V293^2+4*'OddsRatio_working_3-way'!U293^3/27</f>
        <v>-2.6783988572109091E-2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0.15585591122076731</v>
      </c>
      <c r="Y293" s="11">
        <f>IF('OddsRatio_working_3-way'!W293&gt;=0,IF('OddsRatio_working_3-way'!V293+SQRT('OddsRatio_working_3-way'!W293)&gt;0,0,PI()),ACOS('OddsRatio_working_3-way'!V293/(2*'OddsRatio_working_3-way'!X293)))</f>
        <v>0.55275069101074625</v>
      </c>
      <c r="Z293" s="11">
        <f>'OddsRatio_working_3-way'!X293^(1/3)*COS('OddsRatio_working_3-way'!Y293/3)</f>
        <v>0.52904659303410162</v>
      </c>
      <c r="AA293" s="11">
        <f>'OddsRatio_working_3-way'!X293^(1/3)*COS(('OddsRatio_working_3-way'!Y293+2*PI())/3)</f>
        <v>-0.3499092426788597</v>
      </c>
      <c r="AB293" s="11">
        <f>'OddsRatio_working_3-way'!X293^(1/3)*COS(('OddsRatio_working_3-way'!Y293+4*PI())/3)</f>
        <v>-0.17913735035524167</v>
      </c>
      <c r="AC293" s="11">
        <f>'OddsRatio_working_3-way'!X293^(1/3)*SIN('OddsRatio_working_3-way'!Y293/3)</f>
        <v>9.8595198003062601E-2</v>
      </c>
      <c r="AD293" s="11">
        <f>'OddsRatio_working_3-way'!X293^(1/3)*SIN(('OddsRatio_working_3-way'!Y293+2*PI())/3)</f>
        <v>0.40887019035160826</v>
      </c>
      <c r="AE293" s="11">
        <f>'OddsRatio_working_3-way'!X293^(1/3)*SIN(('OddsRatio_working_3-way'!Y293+4*PI())/3)</f>
        <v>-0.50746538835467081</v>
      </c>
      <c r="AF293" s="11">
        <f>-'OddsRatio_working_3-way'!U293/(3*'OddsRatio_working_3-way'!X293^(1/3))*COS(('OddsRatio_working_3-way'!Y293)/3)</f>
        <v>0.52904659303410162</v>
      </c>
      <c r="AG293" s="11">
        <f>-'OddsRatio_working_3-way'!U293/(3*'OddsRatio_working_3-way'!X293^(1/3))*COS(('OddsRatio_working_3-way'!Y293+2*PI())/3)</f>
        <v>-0.3499092426788597</v>
      </c>
      <c r="AH293" s="11">
        <f>-'OddsRatio_working_3-way'!U293/(3*'OddsRatio_working_3-way'!X293^(1/3))*COS(('OddsRatio_working_3-way'!Y293+4*PI())/3)</f>
        <v>-0.17913735035524167</v>
      </c>
      <c r="AI293" s="11">
        <f>'OddsRatio_working_3-way'!U293/(3*'OddsRatio_working_3-way'!X293^(1/3))*SIN(('OddsRatio_working_3-way'!Y293)/3)</f>
        <v>-9.8595198003062601E-2</v>
      </c>
      <c r="AJ293" s="11">
        <f>'OddsRatio_working_3-way'!U293/(3*'OddsRatio_working_3-way'!X293^(1/3))*SIN(('OddsRatio_working_3-way'!Y293+2*PI())/3)</f>
        <v>-0.40887019035160826</v>
      </c>
      <c r="AK293" s="11">
        <f>'OddsRatio_working_3-way'!U293/(3*'OddsRatio_working_3-way'!X293^(1/3))*SIN(('OddsRatio_working_3-way'!Y293+4*PI())/3)</f>
        <v>0.50746538835467081</v>
      </c>
      <c r="AL293" s="11">
        <f>'OddsRatio_working_3-way'!Z293+'OddsRatio_working_3-way'!AF293</f>
        <v>1.0580931860682032</v>
      </c>
      <c r="AM293" s="11">
        <f>'OddsRatio_working_3-way'!AA293+'OddsRatio_working_3-way'!AG293</f>
        <v>-0.6998184853577194</v>
      </c>
      <c r="AN293" s="11">
        <f>'OddsRatio_working_3-way'!AB293+'OddsRatio_working_3-way'!AH293</f>
        <v>-0.35827470071048334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1.0580931860682032</v>
      </c>
      <c r="AS293" s="11">
        <f>IF(('OddsRatio_working_3-way'!X293=0),IF(Q293&gt;0,-Q293^(1/3),(-Q293)^(1/3)),'OddsRatio_working_3-way'!AM293-'OddsRatio_working_3-way'!R293/3)</f>
        <v>-0.6998184853577194</v>
      </c>
      <c r="AT293" s="11">
        <f>IF(('OddsRatio_working_3-way'!X293=0),IF(Q293&gt;0,-Q293^(1/3),(-Q293)^(1/3)),'OddsRatio_working_3-way'!AN293-'OddsRatio_working_3-way'!R293/3)</f>
        <v>-0.35827470071048334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2.97</v>
      </c>
      <c r="C294" s="4">
        <f>IF('True_Odds_Calculator_3-way'!C295="","",'True_Odds_Calculator_3-way'!C295)</f>
        <v>3.61</v>
      </c>
      <c r="D294" s="9">
        <f t="shared" si="65"/>
        <v>0.41339043555540295</v>
      </c>
      <c r="E294" s="9">
        <f t="shared" si="66"/>
        <v>0.32238745665372731</v>
      </c>
      <c r="F294" s="9">
        <f t="shared" si="67"/>
        <v>0.26422210779086963</v>
      </c>
      <c r="G294" s="9">
        <f t="shared" si="68"/>
        <v>1.0669328193287706</v>
      </c>
      <c r="H294" s="9">
        <f t="shared" si="69"/>
        <v>2.4190206497072646</v>
      </c>
      <c r="I294" s="9">
        <f t="shared" si="70"/>
        <v>3.101857654077679</v>
      </c>
      <c r="J294" s="9">
        <f t="shared" si="71"/>
        <v>3.7846946584480907</v>
      </c>
      <c r="K294" s="11">
        <f t="shared" si="72"/>
        <v>0.42918454935622319</v>
      </c>
      <c r="L294" s="11">
        <f t="shared" si="73"/>
        <v>0.33670033670033667</v>
      </c>
      <c r="M294" s="11">
        <f t="shared" si="74"/>
        <v>0.2770083102493075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-0.27374033992511515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0.23657448787928023</v>
      </c>
      <c r="Q294" s="11">
        <f>2*'OddsRatio_working_3-way'!K294*'OddsRatio_working_3-way'!L294*'OddsRatio_working_3-way'!M294</f>
        <v>8.0059048351702286E-2</v>
      </c>
      <c r="R294" s="11">
        <f t="shared" si="75"/>
        <v>0</v>
      </c>
      <c r="S294" s="11">
        <f t="shared" si="76"/>
        <v>-0.8642295393656555</v>
      </c>
      <c r="T294" s="11">
        <f t="shared" si="77"/>
        <v>-0.29246346509836063</v>
      </c>
      <c r="U294" s="11">
        <f>'OddsRatio_working_3-way'!S294-'OddsRatio_working_3-way'!R294^2/3</f>
        <v>-0.8642295393656555</v>
      </c>
      <c r="V294" s="11">
        <f>'OddsRatio_working_3-way'!S294*'OddsRatio_working_3-way'!R294/3-2*'OddsRatio_working_3-way'!R294^3/27-'OddsRatio_working_3-way'!T294</f>
        <v>0.29246346509836063</v>
      </c>
      <c r="W294" s="11">
        <f>'OddsRatio_working_3-way'!V294^2+4*'OddsRatio_working_3-way'!U294^3/27</f>
        <v>-1.0092785469346444E-2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0.15461861457040549</v>
      </c>
      <c r="Y294" s="11">
        <f>IF('OddsRatio_working_3-way'!W294&gt;=0,IF('OddsRatio_working_3-way'!V294+SQRT('OddsRatio_working_3-way'!W294)&gt;0,0,PI()),ACOS('OddsRatio_working_3-way'!V294/(2*'OddsRatio_working_3-way'!X294)))</f>
        <v>0.3308775430971862</v>
      </c>
      <c r="Z294" s="11">
        <f>'OddsRatio_working_3-way'!X294^(1/3)*COS('OddsRatio_working_3-way'!Y294/3)</f>
        <v>0.5334664096643853</v>
      </c>
      <c r="AA294" s="11">
        <f>'OddsRatio_working_3-way'!X294^(1/3)*COS(('OddsRatio_working_3-way'!Y294+2*PI())/3)</f>
        <v>-0.31789546789058931</v>
      </c>
      <c r="AB294" s="11">
        <f>'OddsRatio_working_3-way'!X294^(1/3)*COS(('OddsRatio_working_3-way'!Y294+4*PI())/3)</f>
        <v>-0.21557094177379604</v>
      </c>
      <c r="AC294" s="11">
        <f>'OddsRatio_working_3-way'!X294^(1/3)*SIN('OddsRatio_working_3-way'!Y294/3)</f>
        <v>5.9077092698231574E-2</v>
      </c>
      <c r="AD294" s="11">
        <f>'OddsRatio_working_3-way'!X294^(1/3)*SIN(('OddsRatio_working_3-way'!Y294+2*PI())/3)</f>
        <v>0.43245691648591827</v>
      </c>
      <c r="AE294" s="11">
        <f>'OddsRatio_working_3-way'!X294^(1/3)*SIN(('OddsRatio_working_3-way'!Y294+4*PI())/3)</f>
        <v>-0.49153400918414974</v>
      </c>
      <c r="AF294" s="11">
        <f>-'OddsRatio_working_3-way'!U294/(3*'OddsRatio_working_3-way'!X294^(1/3))*COS(('OddsRatio_working_3-way'!Y294)/3)</f>
        <v>0.53346640966438519</v>
      </c>
      <c r="AG294" s="11">
        <f>-'OddsRatio_working_3-way'!U294/(3*'OddsRatio_working_3-way'!X294^(1/3))*COS(('OddsRatio_working_3-way'!Y294+2*PI())/3)</f>
        <v>-0.31789546789058926</v>
      </c>
      <c r="AH294" s="11">
        <f>-'OddsRatio_working_3-way'!U294/(3*'OddsRatio_working_3-way'!X294^(1/3))*COS(('OddsRatio_working_3-way'!Y294+4*PI())/3)</f>
        <v>-0.21557094177379602</v>
      </c>
      <c r="AI294" s="11">
        <f>'OddsRatio_working_3-way'!U294/(3*'OddsRatio_working_3-way'!X294^(1/3))*SIN(('OddsRatio_working_3-way'!Y294)/3)</f>
        <v>-5.9077092698231561E-2</v>
      </c>
      <c r="AJ294" s="11">
        <f>'OddsRatio_working_3-way'!U294/(3*'OddsRatio_working_3-way'!X294^(1/3))*SIN(('OddsRatio_working_3-way'!Y294+2*PI())/3)</f>
        <v>-0.43245691648591816</v>
      </c>
      <c r="AK294" s="11">
        <f>'OddsRatio_working_3-way'!U294/(3*'OddsRatio_working_3-way'!X294^(1/3))*SIN(('OddsRatio_working_3-way'!Y294+4*PI())/3)</f>
        <v>0.49153400918414963</v>
      </c>
      <c r="AL294" s="11">
        <f>'OddsRatio_working_3-way'!Z294+'OddsRatio_working_3-way'!AF294</f>
        <v>1.0669328193287706</v>
      </c>
      <c r="AM294" s="11">
        <f>'OddsRatio_working_3-way'!AA294+'OddsRatio_working_3-way'!AG294</f>
        <v>-0.63579093578117862</v>
      </c>
      <c r="AN294" s="11">
        <f>'OddsRatio_working_3-way'!AB294+'OddsRatio_working_3-way'!AH294</f>
        <v>-0.43114188354759209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1.0669328193287706</v>
      </c>
      <c r="AS294" s="11">
        <f>IF(('OddsRatio_working_3-way'!X294=0),IF(Q294&gt;0,-Q294^(1/3),(-Q294)^(1/3)),'OddsRatio_working_3-way'!AM294-'OddsRatio_working_3-way'!R294/3)</f>
        <v>-0.63579093578117862</v>
      </c>
      <c r="AT294" s="11">
        <f>IF(('OddsRatio_working_3-way'!X294=0),IF(Q294&gt;0,-Q294^(1/3),(-Q294)^(1/3)),'OddsRatio_working_3-way'!AN294-'OddsRatio_working_3-way'!R294/3)</f>
        <v>-0.43114188354759209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2.29</v>
      </c>
      <c r="B295" s="4">
        <f>IF('True_Odds_Calculator_3-way'!B296="","",'True_Odds_Calculator_3-way'!B296)</f>
        <v>3.3</v>
      </c>
      <c r="C295" s="4">
        <f>IF('True_Odds_Calculator_3-way'!C296="","",'True_Odds_Calculator_3-way'!C296)</f>
        <v>3.29</v>
      </c>
      <c r="D295" s="9">
        <f t="shared" si="65"/>
        <v>0.42053212728561512</v>
      </c>
      <c r="E295" s="9">
        <f t="shared" si="66"/>
        <v>0.28928559565242223</v>
      </c>
      <c r="F295" s="9">
        <f t="shared" si="67"/>
        <v>0.2901822770619627</v>
      </c>
      <c r="G295" s="9">
        <f t="shared" si="68"/>
        <v>1.0681702352407783</v>
      </c>
      <c r="H295" s="9">
        <f t="shared" si="69"/>
        <v>2.3779396034606042</v>
      </c>
      <c r="I295" s="9">
        <f t="shared" si="70"/>
        <v>3.4567915410537893</v>
      </c>
      <c r="J295" s="9">
        <f t="shared" si="71"/>
        <v>3.446109838701382</v>
      </c>
      <c r="K295" s="11">
        <f t="shared" si="72"/>
        <v>0.4366812227074236</v>
      </c>
      <c r="L295" s="11">
        <f t="shared" si="73"/>
        <v>0.30303030303030304</v>
      </c>
      <c r="M295" s="11">
        <f t="shared" si="74"/>
        <v>0.303951367781155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-0.27327991157778397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0.23650046877771488</v>
      </c>
      <c r="Q295" s="11">
        <f>2*'OddsRatio_working_3-way'!K295*'OddsRatio_working_3-way'!L295*'OddsRatio_working_3-way'!M295</f>
        <v>8.0442336318950661E-2</v>
      </c>
      <c r="R295" s="11">
        <f t="shared" si="75"/>
        <v>0</v>
      </c>
      <c r="S295" s="11">
        <f t="shared" si="76"/>
        <v>-0.86541475885394337</v>
      </c>
      <c r="T295" s="11">
        <f t="shared" si="77"/>
        <v>-0.29435876151494678</v>
      </c>
      <c r="U295" s="11">
        <f>'OddsRatio_working_3-way'!S295-'OddsRatio_working_3-way'!R295^2/3</f>
        <v>-0.86541475885394337</v>
      </c>
      <c r="V295" s="11">
        <f>'OddsRatio_working_3-way'!S295*'OddsRatio_working_3-way'!R295/3-2*'OddsRatio_working_3-way'!R295^3/27-'OddsRatio_working_3-way'!T295</f>
        <v>0.29435876151494678</v>
      </c>
      <c r="W295" s="11">
        <f>'OddsRatio_working_3-way'!V295^2+4*'OddsRatio_working_3-way'!U295^3/27</f>
        <v>-9.3745595647878183E-3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0.15493679360097226</v>
      </c>
      <c r="Y295" s="11">
        <f>IF('OddsRatio_working_3-way'!W295&gt;=0,IF('OddsRatio_working_3-way'!V295+SQRT('OddsRatio_working_3-way'!W295)&gt;0,0,PI()),ACOS('OddsRatio_working_3-way'!V295/(2*'OddsRatio_working_3-way'!X295)))</f>
        <v>0.31777890530566499</v>
      </c>
      <c r="Z295" s="11">
        <f>'OddsRatio_working_3-way'!X295^(1/3)*COS('OddsRatio_working_3-way'!Y295/3)</f>
        <v>0.53408511762038902</v>
      </c>
      <c r="AA295" s="11">
        <f>'OddsRatio_working_3-way'!X295^(1/3)*COS(('OddsRatio_working_3-way'!Y295+2*PI())/3)</f>
        <v>-0.31622085753836521</v>
      </c>
      <c r="AB295" s="11">
        <f>'OddsRatio_working_3-way'!X295^(1/3)*COS(('OddsRatio_working_3-way'!Y295+4*PI())/3)</f>
        <v>-0.217864260082024</v>
      </c>
      <c r="AC295" s="11">
        <f>'OddsRatio_working_3-way'!X295^(1/3)*SIN('OddsRatio_working_3-way'!Y295/3)</f>
        <v>5.6786208017994312E-2</v>
      </c>
      <c r="AD295" s="11">
        <f>'OddsRatio_working_3-way'!X295^(1/3)*SIN(('OddsRatio_working_3-way'!Y295+2*PI())/3)</f>
        <v>0.43413817563345969</v>
      </c>
      <c r="AE295" s="11">
        <f>'OddsRatio_working_3-way'!X295^(1/3)*SIN(('OddsRatio_working_3-way'!Y295+4*PI())/3)</f>
        <v>-0.49092438365145397</v>
      </c>
      <c r="AF295" s="11">
        <f>-'OddsRatio_working_3-way'!U295/(3*'OddsRatio_working_3-way'!X295^(1/3))*COS(('OddsRatio_working_3-way'!Y295)/3)</f>
        <v>0.53408511762038913</v>
      </c>
      <c r="AG295" s="11">
        <f>-'OddsRatio_working_3-way'!U295/(3*'OddsRatio_working_3-way'!X295^(1/3))*COS(('OddsRatio_working_3-way'!Y295+2*PI())/3)</f>
        <v>-0.31622085753836526</v>
      </c>
      <c r="AH295" s="11">
        <f>-'OddsRatio_working_3-way'!U295/(3*'OddsRatio_working_3-way'!X295^(1/3))*COS(('OddsRatio_working_3-way'!Y295+4*PI())/3)</f>
        <v>-0.21786426008202403</v>
      </c>
      <c r="AI295" s="11">
        <f>'OddsRatio_working_3-way'!U295/(3*'OddsRatio_working_3-way'!X295^(1/3))*SIN(('OddsRatio_working_3-way'!Y295)/3)</f>
        <v>-5.6786208017994326E-2</v>
      </c>
      <c r="AJ295" s="11">
        <f>'OddsRatio_working_3-way'!U295/(3*'OddsRatio_working_3-way'!X295^(1/3))*SIN(('OddsRatio_working_3-way'!Y295+2*PI())/3)</f>
        <v>-0.4341381756334598</v>
      </c>
      <c r="AK295" s="11">
        <f>'OddsRatio_working_3-way'!U295/(3*'OddsRatio_working_3-way'!X295^(1/3))*SIN(('OddsRatio_working_3-way'!Y295+4*PI())/3)</f>
        <v>0.49092438365145408</v>
      </c>
      <c r="AL295" s="11">
        <f>'OddsRatio_working_3-way'!Z295+'OddsRatio_working_3-way'!AF295</f>
        <v>1.0681702352407783</v>
      </c>
      <c r="AM295" s="11">
        <f>'OddsRatio_working_3-way'!AA295+'OddsRatio_working_3-way'!AG295</f>
        <v>-0.63244171507673053</v>
      </c>
      <c r="AN295" s="11">
        <f>'OddsRatio_working_3-way'!AB295+'OddsRatio_working_3-way'!AH295</f>
        <v>-0.43572852016404806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1.0681702352407783</v>
      </c>
      <c r="AS295" s="11">
        <f>IF(('OddsRatio_working_3-way'!X295=0),IF(Q295&gt;0,-Q295^(1/3),(-Q295)^(1/3)),'OddsRatio_working_3-way'!AM295-'OddsRatio_working_3-way'!R295/3)</f>
        <v>-0.63244171507673053</v>
      </c>
      <c r="AT295" s="11">
        <f>IF(('OddsRatio_working_3-way'!X295=0),IF(Q295&gt;0,-Q295^(1/3),(-Q295)^(1/3)),'OddsRatio_working_3-way'!AN295-'OddsRatio_working_3-way'!R295/3)</f>
        <v>-0.43572852016404806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1.9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4.26</v>
      </c>
      <c r="D296" s="9">
        <f t="shared" si="65"/>
        <v>0.51459996071710434</v>
      </c>
      <c r="E296" s="9">
        <f t="shared" si="66"/>
        <v>0.25898596867132173</v>
      </c>
      <c r="F296" s="9">
        <f t="shared" si="67"/>
        <v>0.22641407061157381</v>
      </c>
      <c r="G296" s="9">
        <f t="shared" si="68"/>
        <v>1.0480633854488142</v>
      </c>
      <c r="H296" s="9">
        <f t="shared" si="69"/>
        <v>1.9432570469039327</v>
      </c>
      <c r="I296" s="9">
        <f t="shared" si="70"/>
        <v>3.8612130422752626</v>
      </c>
      <c r="J296" s="9">
        <f t="shared" si="71"/>
        <v>4.416686636563135</v>
      </c>
      <c r="K296" s="11">
        <f t="shared" si="72"/>
        <v>0.52631578947368418</v>
      </c>
      <c r="L296" s="11">
        <f t="shared" si="73"/>
        <v>0.26809651474530832</v>
      </c>
      <c r="M296" s="11">
        <f t="shared" si="74"/>
        <v>0.23474178403755869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-0.26530823149706761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0.22821657852670796</v>
      </c>
      <c r="Q296" s="11">
        <f>2*'OddsRatio_working_3-way'!K296*'OddsRatio_working_3-way'!L296*'OddsRatio_working_3-way'!M296</f>
        <v>6.6245741226910876E-2</v>
      </c>
      <c r="R296" s="11">
        <f t="shared" si="75"/>
        <v>0</v>
      </c>
      <c r="S296" s="11">
        <f t="shared" si="76"/>
        <v>-0.86019411172785409</v>
      </c>
      <c r="T296" s="11">
        <f t="shared" si="77"/>
        <v>-0.24969350122724357</v>
      </c>
      <c r="U296" s="11">
        <f>'OddsRatio_working_3-way'!S296-'OddsRatio_working_3-way'!R296^2/3</f>
        <v>-0.86019411172785409</v>
      </c>
      <c r="V296" s="11">
        <f>'OddsRatio_working_3-way'!S296*'OddsRatio_working_3-way'!R296/3-2*'OddsRatio_working_3-way'!R296^3/27-'OddsRatio_working_3-way'!T296</f>
        <v>0.24969350122724357</v>
      </c>
      <c r="W296" s="11">
        <f>'OddsRatio_working_3-way'!V296^2+4*'OddsRatio_working_3-way'!U296^3/27</f>
        <v>-3.1947495048115025E-2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0.15353691706169115</v>
      </c>
      <c r="Y296" s="11">
        <f>IF('OddsRatio_working_3-way'!W296&gt;=0,IF('OddsRatio_working_3-way'!V296+SQRT('OddsRatio_working_3-way'!W296)&gt;0,0,PI()),ACOS('OddsRatio_working_3-way'!V296/(2*'OddsRatio_working_3-way'!X296)))</f>
        <v>0.62127269220913317</v>
      </c>
      <c r="Z296" s="11">
        <f>'OddsRatio_working_3-way'!X296^(1/3)*COS('OddsRatio_working_3-way'!Y296/3)</f>
        <v>0.52403169272440708</v>
      </c>
      <c r="AA296" s="11">
        <f>'OddsRatio_working_3-way'!X296^(1/3)*COS(('OddsRatio_working_3-way'!Y296+2*PI())/3)</f>
        <v>-0.35736581593355687</v>
      </c>
      <c r="AB296" s="11">
        <f>'OddsRatio_working_3-way'!X296^(1/3)*COS(('OddsRatio_working_3-way'!Y296+4*PI())/3)</f>
        <v>-0.1666658767908499</v>
      </c>
      <c r="AC296" s="11">
        <f>'OddsRatio_working_3-way'!X296^(1/3)*SIN('OddsRatio_working_3-way'!Y296/3)</f>
        <v>0.1101006611984871</v>
      </c>
      <c r="AD296" s="11">
        <f>'OddsRatio_working_3-way'!X296^(1/3)*SIN(('OddsRatio_working_3-way'!Y296+2*PI())/3)</f>
        <v>0.39877442768825405</v>
      </c>
      <c r="AE296" s="11">
        <f>'OddsRatio_working_3-way'!X296^(1/3)*SIN(('OddsRatio_working_3-way'!Y296+4*PI())/3)</f>
        <v>-0.50887508888674116</v>
      </c>
      <c r="AF296" s="11">
        <f>-'OddsRatio_working_3-way'!U296/(3*'OddsRatio_working_3-way'!X296^(1/3))*COS(('OddsRatio_working_3-way'!Y296)/3)</f>
        <v>0.52403169272440697</v>
      </c>
      <c r="AG296" s="11">
        <f>-'OddsRatio_working_3-way'!U296/(3*'OddsRatio_working_3-way'!X296^(1/3))*COS(('OddsRatio_working_3-way'!Y296+2*PI())/3)</f>
        <v>-0.35736581593355682</v>
      </c>
      <c r="AH296" s="11">
        <f>-'OddsRatio_working_3-way'!U296/(3*'OddsRatio_working_3-way'!X296^(1/3))*COS(('OddsRatio_working_3-way'!Y296+4*PI())/3)</f>
        <v>-0.16666587679084985</v>
      </c>
      <c r="AI296" s="11">
        <f>'OddsRatio_working_3-way'!U296/(3*'OddsRatio_working_3-way'!X296^(1/3))*SIN(('OddsRatio_working_3-way'!Y296)/3)</f>
        <v>-0.11010066119848709</v>
      </c>
      <c r="AJ296" s="11">
        <f>'OddsRatio_working_3-way'!U296/(3*'OddsRatio_working_3-way'!X296^(1/3))*SIN(('OddsRatio_working_3-way'!Y296+2*PI())/3)</f>
        <v>-0.398774427688254</v>
      </c>
      <c r="AK296" s="11">
        <f>'OddsRatio_working_3-way'!U296/(3*'OddsRatio_working_3-way'!X296^(1/3))*SIN(('OddsRatio_working_3-way'!Y296+4*PI())/3)</f>
        <v>0.50887508888674104</v>
      </c>
      <c r="AL296" s="11">
        <f>'OddsRatio_working_3-way'!Z296+'OddsRatio_working_3-way'!AF296</f>
        <v>1.0480633854488142</v>
      </c>
      <c r="AM296" s="11">
        <f>'OddsRatio_working_3-way'!AA296+'OddsRatio_working_3-way'!AG296</f>
        <v>-0.71473163186711375</v>
      </c>
      <c r="AN296" s="11">
        <f>'OddsRatio_working_3-way'!AB296+'OddsRatio_working_3-way'!AH296</f>
        <v>-0.33333175358169975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1.0480633854488142</v>
      </c>
      <c r="AS296" s="11">
        <f>IF(('OddsRatio_working_3-way'!X296=0),IF(Q296&gt;0,-Q296^(1/3),(-Q296)^(1/3)),'OddsRatio_working_3-way'!AM296-'OddsRatio_working_3-way'!R296/3)</f>
        <v>-0.71473163186711375</v>
      </c>
      <c r="AT296" s="11">
        <f>IF(('OddsRatio_working_3-way'!X296=0),IF(Q296&gt;0,-Q296^(1/3),(-Q296)^(1/3)),'OddsRatio_working_3-way'!AN296-'OddsRatio_working_3-way'!R296/3)</f>
        <v>-0.33333175358169975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5.49</v>
      </c>
      <c r="B297" s="4">
        <f>IF('True_Odds_Calculator_3-way'!B298="","",'True_Odds_Calculator_3-way'!B298)</f>
        <v>4.47</v>
      </c>
      <c r="C297" s="4">
        <f>IF('True_Odds_Calculator_3-way'!C298="","",'True_Odds_Calculator_3-way'!C298)</f>
        <v>1.61</v>
      </c>
      <c r="D297" s="9">
        <f t="shared" si="65"/>
        <v>0.17501478262380815</v>
      </c>
      <c r="E297" s="9">
        <f t="shared" si="66"/>
        <v>0.21537977975197298</v>
      </c>
      <c r="F297" s="9">
        <f t="shared" si="67"/>
        <v>0.6096054376242187</v>
      </c>
      <c r="G297" s="9">
        <f t="shared" si="68"/>
        <v>1.0498447788722782</v>
      </c>
      <c r="H297" s="9">
        <f t="shared" si="69"/>
        <v>5.7138030571365288</v>
      </c>
      <c r="I297" s="9">
        <f t="shared" si="70"/>
        <v>4.6429613826868055</v>
      </c>
      <c r="J297" s="9">
        <f t="shared" si="71"/>
        <v>1.6404053151120901</v>
      </c>
      <c r="K297" s="11">
        <f t="shared" si="72"/>
        <v>0.18214936247723132</v>
      </c>
      <c r="L297" s="11">
        <f t="shared" si="73"/>
        <v>0.2237136465324385</v>
      </c>
      <c r="M297" s="11">
        <f t="shared" si="74"/>
        <v>0.6211180124223602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-0.24054697909381295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0.21690775444715943</v>
      </c>
      <c r="Q297" s="11">
        <f>2*'OddsRatio_working_3-way'!K297*'OddsRatio_working_3-way'!L297*'OddsRatio_working_3-way'!M297</f>
        <v>5.0620246078683657E-2</v>
      </c>
      <c r="R297" s="11">
        <f t="shared" si="75"/>
        <v>0</v>
      </c>
      <c r="S297" s="11">
        <f t="shared" si="76"/>
        <v>-0.90172720216355629</v>
      </c>
      <c r="T297" s="11">
        <f t="shared" si="77"/>
        <v>-0.21043808685263862</v>
      </c>
      <c r="U297" s="11">
        <f>'OddsRatio_working_3-way'!S297-'OddsRatio_working_3-way'!R297^2/3</f>
        <v>-0.90172720216355629</v>
      </c>
      <c r="V297" s="11">
        <f>'OddsRatio_working_3-way'!S297*'OddsRatio_working_3-way'!R297/3-2*'OddsRatio_working_3-way'!R297^3/27-'OddsRatio_working_3-way'!T297</f>
        <v>0.21043808685263862</v>
      </c>
      <c r="W297" s="11">
        <f>'OddsRatio_working_3-way'!V297^2+4*'OddsRatio_working_3-way'!U297^3/27</f>
        <v>-6.4338798434960681E-2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0.16479000791398074</v>
      </c>
      <c r="Y297" s="11">
        <f>IF('OddsRatio_working_3-way'!W297&gt;=0,IF('OddsRatio_working_3-way'!V297+SQRT('OddsRatio_working_3-way'!W297)&gt;0,0,PI()),ACOS('OddsRatio_working_3-way'!V297/(2*'OddsRatio_working_3-way'!X297)))</f>
        <v>0.87824373467564354</v>
      </c>
      <c r="Z297" s="11">
        <f>'OddsRatio_working_3-way'!X297^(1/3)*COS('OddsRatio_working_3-way'!Y297/3)</f>
        <v>0.52492238943613911</v>
      </c>
      <c r="AA297" s="11">
        <f>'OddsRatio_working_3-way'!X297^(1/3)*COS(('OddsRatio_working_3-way'!Y297+2*PI())/3)</f>
        <v>-0.3994800413866203</v>
      </c>
      <c r="AB297" s="11">
        <f>'OddsRatio_working_3-way'!X297^(1/3)*COS(('OddsRatio_working_3-way'!Y297+4*PI())/3)</f>
        <v>-0.12544234804951893</v>
      </c>
      <c r="AC297" s="11">
        <f>'OddsRatio_working_3-way'!X297^(1/3)*SIN('OddsRatio_working_3-way'!Y297/3)</f>
        <v>0.15821573601627967</v>
      </c>
      <c r="AD297" s="11">
        <f>'OddsRatio_working_3-way'!X297^(1/3)*SIN(('OddsRatio_working_3-way'!Y297+2*PI())/3)</f>
        <v>0.3754882562587849</v>
      </c>
      <c r="AE297" s="11">
        <f>'OddsRatio_working_3-way'!X297^(1/3)*SIN(('OddsRatio_working_3-way'!Y297+4*PI())/3)</f>
        <v>-0.5337039922750646</v>
      </c>
      <c r="AF297" s="11">
        <f>-'OddsRatio_working_3-way'!U297/(3*'OddsRatio_working_3-way'!X297^(1/3))*COS(('OddsRatio_working_3-way'!Y297)/3)</f>
        <v>0.52492238943613911</v>
      </c>
      <c r="AG297" s="11">
        <f>-'OddsRatio_working_3-way'!U297/(3*'OddsRatio_working_3-way'!X297^(1/3))*COS(('OddsRatio_working_3-way'!Y297+2*PI())/3)</f>
        <v>-0.3994800413866203</v>
      </c>
      <c r="AH297" s="11">
        <f>-'OddsRatio_working_3-way'!U297/(3*'OddsRatio_working_3-way'!X297^(1/3))*COS(('OddsRatio_working_3-way'!Y297+4*PI())/3)</f>
        <v>-0.12544234804951893</v>
      </c>
      <c r="AI297" s="11">
        <f>'OddsRatio_working_3-way'!U297/(3*'OddsRatio_working_3-way'!X297^(1/3))*SIN(('OddsRatio_working_3-way'!Y297)/3)</f>
        <v>-0.15821573601627967</v>
      </c>
      <c r="AJ297" s="11">
        <f>'OddsRatio_working_3-way'!U297/(3*'OddsRatio_working_3-way'!X297^(1/3))*SIN(('OddsRatio_working_3-way'!Y297+2*PI())/3)</f>
        <v>-0.3754882562587849</v>
      </c>
      <c r="AK297" s="11">
        <f>'OddsRatio_working_3-way'!U297/(3*'OddsRatio_working_3-way'!X297^(1/3))*SIN(('OddsRatio_working_3-way'!Y297+4*PI())/3)</f>
        <v>0.5337039922750646</v>
      </c>
      <c r="AL297" s="11">
        <f>'OddsRatio_working_3-way'!Z297+'OddsRatio_working_3-way'!AF297</f>
        <v>1.0498447788722782</v>
      </c>
      <c r="AM297" s="11">
        <f>'OddsRatio_working_3-way'!AA297+'OddsRatio_working_3-way'!AG297</f>
        <v>-0.7989600827732406</v>
      </c>
      <c r="AN297" s="11">
        <f>'OddsRatio_working_3-way'!AB297+'OddsRatio_working_3-way'!AH297</f>
        <v>-0.25088469609903785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1.0498447788722782</v>
      </c>
      <c r="AS297" s="11">
        <f>IF(('OddsRatio_working_3-way'!X297=0),IF(Q297&gt;0,-Q297^(1/3),(-Q297)^(1/3)),'OddsRatio_working_3-way'!AM297-'OddsRatio_working_3-way'!R297/3)</f>
        <v>-0.7989600827732406</v>
      </c>
      <c r="AT297" s="11">
        <f>IF(('OddsRatio_working_3-way'!X297=0),IF(Q297&gt;0,-Q297^(1/3),(-Q297)^(1/3)),'OddsRatio_working_3-way'!AN297-'OddsRatio_working_3-way'!R297/3)</f>
        <v>-0.25088469609903785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1.24</v>
      </c>
      <c r="B298" s="4">
        <f>IF('True_Odds_Calculator_3-way'!B299="","",'True_Odds_Calculator_3-way'!B299)</f>
        <v>6.32</v>
      </c>
      <c r="C298" s="4">
        <f>IF('True_Odds_Calculator_3-way'!C299="","",'True_Odds_Calculator_3-way'!C299)</f>
        <v>14.31</v>
      </c>
      <c r="D298" s="9">
        <f t="shared" si="65"/>
        <v>0.79065844544561381</v>
      </c>
      <c r="E298" s="9">
        <f t="shared" si="66"/>
        <v>0.1455807931733511</v>
      </c>
      <c r="F298" s="9">
        <f t="shared" si="67"/>
        <v>6.3760761381035244E-2</v>
      </c>
      <c r="G298" s="9">
        <f t="shared" si="68"/>
        <v>1.103202631091027</v>
      </c>
      <c r="H298" s="9">
        <f t="shared" si="69"/>
        <v>1.2647686314618465</v>
      </c>
      <c r="I298" s="9">
        <f t="shared" si="70"/>
        <v>6.8690379974042646</v>
      </c>
      <c r="J298" s="9">
        <f t="shared" si="71"/>
        <v>15.68362701982157</v>
      </c>
      <c r="K298" s="11">
        <f t="shared" si="72"/>
        <v>0.80645161290322587</v>
      </c>
      <c r="L298" s="11">
        <f t="shared" si="73"/>
        <v>0.15822784810126581</v>
      </c>
      <c r="M298" s="11">
        <f t="shared" si="74"/>
        <v>6.9881201956673647E-2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-0.1515383423516895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0.16826488884779908</v>
      </c>
      <c r="Q298" s="11">
        <f>2*'OddsRatio_working_3-way'!K298*'OddsRatio_working_3-way'!L298*'OddsRatio_working_3-way'!M298</f>
        <v>1.7834116465055543E-2</v>
      </c>
      <c r="R298" s="11">
        <f t="shared" si="75"/>
        <v>0</v>
      </c>
      <c r="S298" s="11">
        <f t="shared" si="76"/>
        <v>-1.1103783124226785</v>
      </c>
      <c r="T298" s="11">
        <f t="shared" si="77"/>
        <v>-0.11768715552969562</v>
      </c>
      <c r="U298" s="11">
        <f>'OddsRatio_working_3-way'!S298-'OddsRatio_working_3-way'!R298^2/3</f>
        <v>-1.1103783124226785</v>
      </c>
      <c r="V298" s="11">
        <f>'OddsRatio_working_3-way'!S298*'OddsRatio_working_3-way'!R298/3-2*'OddsRatio_working_3-way'!R298^3/27-'OddsRatio_working_3-way'!T298</f>
        <v>0.11768715552969562</v>
      </c>
      <c r="W298" s="11">
        <f>'OddsRatio_working_3-way'!V298^2+4*'OddsRatio_working_3-way'!U298^3/27</f>
        <v>-0.18896896792001866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0.2251772826556275</v>
      </c>
      <c r="Y298" s="11">
        <f>IF('OddsRatio_working_3-way'!W298&gt;=0,IF('OddsRatio_working_3-way'!V298+SQRT('OddsRatio_working_3-way'!W298)&gt;0,0,PI()),ACOS('OddsRatio_working_3-way'!V298/(2*'OddsRatio_working_3-way'!X298)))</f>
        <v>1.3064057068900681</v>
      </c>
      <c r="Z298" s="11">
        <f>'OddsRatio_working_3-way'!X298^(1/3)*COS('OddsRatio_working_3-way'!Y298/3)</f>
        <v>0.55160131554551362</v>
      </c>
      <c r="AA298" s="11">
        <f>'OddsRatio_working_3-way'!X298^(1/3)*COS(('OddsRatio_working_3-way'!Y298+2*PI())/3)</f>
        <v>-0.49805404834759986</v>
      </c>
      <c r="AB298" s="11">
        <f>'OddsRatio_working_3-way'!X298^(1/3)*COS(('OddsRatio_working_3-way'!Y298+4*PI())/3)</f>
        <v>-5.3547267197913619E-2</v>
      </c>
      <c r="AC298" s="11">
        <f>'OddsRatio_working_3-way'!X298^(1/3)*SIN('OddsRatio_working_3-way'!Y298/3)</f>
        <v>0.25663610975338536</v>
      </c>
      <c r="AD298" s="11">
        <f>'OddsRatio_working_3-way'!X298^(1/3)*SIN(('OddsRatio_working_3-way'!Y298+2*PI())/3)</f>
        <v>0.34938269714663833</v>
      </c>
      <c r="AE298" s="11">
        <f>'OddsRatio_working_3-way'!X298^(1/3)*SIN(('OddsRatio_working_3-way'!Y298+4*PI())/3)</f>
        <v>-0.60601880690002363</v>
      </c>
      <c r="AF298" s="11">
        <f>-'OddsRatio_working_3-way'!U298/(3*'OddsRatio_working_3-way'!X298^(1/3))*COS(('OddsRatio_working_3-way'!Y298)/3)</f>
        <v>0.5516013155455135</v>
      </c>
      <c r="AG298" s="11">
        <f>-'OddsRatio_working_3-way'!U298/(3*'OddsRatio_working_3-way'!X298^(1/3))*COS(('OddsRatio_working_3-way'!Y298+2*PI())/3)</f>
        <v>-0.49805404834759981</v>
      </c>
      <c r="AH298" s="11">
        <f>-'OddsRatio_working_3-way'!U298/(3*'OddsRatio_working_3-way'!X298^(1/3))*COS(('OddsRatio_working_3-way'!Y298+4*PI())/3)</f>
        <v>-5.3547267197913612E-2</v>
      </c>
      <c r="AI298" s="11">
        <f>'OddsRatio_working_3-way'!U298/(3*'OddsRatio_working_3-way'!X298^(1/3))*SIN(('OddsRatio_working_3-way'!Y298)/3)</f>
        <v>-0.2566361097533853</v>
      </c>
      <c r="AJ298" s="11">
        <f>'OddsRatio_working_3-way'!U298/(3*'OddsRatio_working_3-way'!X298^(1/3))*SIN(('OddsRatio_working_3-way'!Y298+2*PI())/3)</f>
        <v>-0.34938269714663822</v>
      </c>
      <c r="AK298" s="11">
        <f>'OddsRatio_working_3-way'!U298/(3*'OddsRatio_working_3-way'!X298^(1/3))*SIN(('OddsRatio_working_3-way'!Y298+4*PI())/3)</f>
        <v>0.60601880690002352</v>
      </c>
      <c r="AL298" s="11">
        <f>'OddsRatio_working_3-way'!Z298+'OddsRatio_working_3-way'!AF298</f>
        <v>1.103202631091027</v>
      </c>
      <c r="AM298" s="11">
        <f>'OddsRatio_working_3-way'!AA298+'OddsRatio_working_3-way'!AG298</f>
        <v>-0.99610809669519962</v>
      </c>
      <c r="AN298" s="11">
        <f>'OddsRatio_working_3-way'!AB298+'OddsRatio_working_3-way'!AH298</f>
        <v>-0.10709453439582722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1.103202631091027</v>
      </c>
      <c r="AS298" s="11">
        <f>IF(('OddsRatio_working_3-way'!X298=0),IF(Q298&gt;0,-Q298^(1/3),(-Q298)^(1/3)),'OddsRatio_working_3-way'!AM298-'OddsRatio_working_3-way'!R298/3)</f>
        <v>-0.99610809669519962</v>
      </c>
      <c r="AT298" s="11">
        <f>IF(('OddsRatio_working_3-way'!X298=0),IF(Q298&gt;0,-Q298^(1/3),(-Q298)^(1/3)),'OddsRatio_working_3-way'!AN298-'OddsRatio_working_3-way'!R298/3)</f>
        <v>-0.10709453439582722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1.26</v>
      </c>
      <c r="B299" s="4">
        <f>IF('True_Odds_Calculator_3-way'!B300="","",'True_Odds_Calculator_3-way'!B300)</f>
        <v>6.68</v>
      </c>
      <c r="C299" s="4">
        <f>IF('True_Odds_Calculator_3-way'!C300="","",'True_Odds_Calculator_3-way'!C300)</f>
        <v>10.93</v>
      </c>
      <c r="D299" s="9">
        <f t="shared" si="65"/>
        <v>0.77786488070670745</v>
      </c>
      <c r="E299" s="9">
        <f t="shared" si="66"/>
        <v>0.13814801178290062</v>
      </c>
      <c r="F299" s="9">
        <f t="shared" si="67"/>
        <v>8.3987107510392192E-2</v>
      </c>
      <c r="G299" s="9">
        <f t="shared" si="68"/>
        <v>1.098347366781143</v>
      </c>
      <c r="H299" s="9">
        <f t="shared" si="69"/>
        <v>1.2855703153630973</v>
      </c>
      <c r="I299" s="9">
        <f t="shared" si="70"/>
        <v>7.2386130433168914</v>
      </c>
      <c r="J299" s="9">
        <f t="shared" si="71"/>
        <v>11.906589352136749</v>
      </c>
      <c r="K299" s="11">
        <f t="shared" si="72"/>
        <v>0.79365079365079361</v>
      </c>
      <c r="L299" s="11">
        <f t="shared" si="73"/>
        <v>0.14970059880239522</v>
      </c>
      <c r="M299" s="11">
        <f t="shared" si="74"/>
        <v>9.1491308325709064E-2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-0.15940566912182719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0.17250820539029116</v>
      </c>
      <c r="Q299" s="11">
        <f>2*'OddsRatio_working_3-way'!K299*'OddsRatio_working_3-way'!L299*'OddsRatio_working_3-way'!M299</f>
        <v>2.1740164510433674E-2</v>
      </c>
      <c r="R299" s="11">
        <f t="shared" si="75"/>
        <v>0</v>
      </c>
      <c r="S299" s="11">
        <f t="shared" si="76"/>
        <v>-1.0821961749581832</v>
      </c>
      <c r="T299" s="11">
        <f t="shared" si="77"/>
        <v>-0.13638263074457257</v>
      </c>
      <c r="U299" s="11">
        <f>'OddsRatio_working_3-way'!S299-'OddsRatio_working_3-way'!R299^2/3</f>
        <v>-1.0821961749581832</v>
      </c>
      <c r="V299" s="11">
        <f>'OddsRatio_working_3-way'!S299*'OddsRatio_working_3-way'!R299/3-2*'OddsRatio_working_3-way'!R299^3/27-'OddsRatio_working_3-way'!T299</f>
        <v>0.13638263074457257</v>
      </c>
      <c r="W299" s="11">
        <f>'OddsRatio_working_3-way'!V299^2+4*'OddsRatio_working_3-way'!U299^3/27</f>
        <v>-0.16916459182731394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0.21665918731738817</v>
      </c>
      <c r="Y299" s="11">
        <f>IF('OddsRatio_working_3-way'!W299&gt;=0,IF('OddsRatio_working_3-way'!V299+SQRT('OddsRatio_working_3-way'!W299)&gt;0,0,PI()),ACOS('OddsRatio_working_3-way'!V299/(2*'OddsRatio_working_3-way'!X299)))</f>
        <v>1.250613593034672</v>
      </c>
      <c r="Z299" s="11">
        <f>'OddsRatio_working_3-way'!X299^(1/3)*COS('OddsRatio_working_3-way'!Y299/3)</f>
        <v>0.54917368339057149</v>
      </c>
      <c r="AA299" s="11">
        <f>'OddsRatio_working_3-way'!X299^(1/3)*COS(('OddsRatio_working_3-way'!Y299+2*PI())/3)</f>
        <v>-0.48519368594059986</v>
      </c>
      <c r="AB299" s="11">
        <f>'OddsRatio_working_3-way'!X299^(1/3)*COS(('OddsRatio_working_3-way'!Y299+4*PI())/3)</f>
        <v>-6.3979997449971668E-2</v>
      </c>
      <c r="AC299" s="11">
        <f>'OddsRatio_working_3-way'!X299^(1/3)*SIN('OddsRatio_working_3-way'!Y299/3)</f>
        <v>0.24318783643641942</v>
      </c>
      <c r="AD299" s="11">
        <f>'OddsRatio_working_3-way'!X299^(1/3)*SIN(('OddsRatio_working_3-way'!Y299+2*PI())/3)</f>
        <v>0.35400444268789766</v>
      </c>
      <c r="AE299" s="11">
        <f>'OddsRatio_working_3-way'!X299^(1/3)*SIN(('OddsRatio_working_3-way'!Y299+4*PI())/3)</f>
        <v>-0.59719227912431694</v>
      </c>
      <c r="AF299" s="11">
        <f>-'OddsRatio_working_3-way'!U299/(3*'OddsRatio_working_3-way'!X299^(1/3))*COS(('OddsRatio_working_3-way'!Y299)/3)</f>
        <v>0.54917368339057149</v>
      </c>
      <c r="AG299" s="11">
        <f>-'OddsRatio_working_3-way'!U299/(3*'OddsRatio_working_3-way'!X299^(1/3))*COS(('OddsRatio_working_3-way'!Y299+2*PI())/3)</f>
        <v>-0.48519368594059986</v>
      </c>
      <c r="AH299" s="11">
        <f>-'OddsRatio_working_3-way'!U299/(3*'OddsRatio_working_3-way'!X299^(1/3))*COS(('OddsRatio_working_3-way'!Y299+4*PI())/3)</f>
        <v>-6.3979997449971668E-2</v>
      </c>
      <c r="AI299" s="11">
        <f>'OddsRatio_working_3-way'!U299/(3*'OddsRatio_working_3-way'!X299^(1/3))*SIN(('OddsRatio_working_3-way'!Y299)/3)</f>
        <v>-0.24318783643641942</v>
      </c>
      <c r="AJ299" s="11">
        <f>'OddsRatio_working_3-way'!U299/(3*'OddsRatio_working_3-way'!X299^(1/3))*SIN(('OddsRatio_working_3-way'!Y299+2*PI())/3)</f>
        <v>-0.35400444268789766</v>
      </c>
      <c r="AK299" s="11">
        <f>'OddsRatio_working_3-way'!U299/(3*'OddsRatio_working_3-way'!X299^(1/3))*SIN(('OddsRatio_working_3-way'!Y299+4*PI())/3)</f>
        <v>0.59719227912431694</v>
      </c>
      <c r="AL299" s="11">
        <f>'OddsRatio_working_3-way'!Z299+'OddsRatio_working_3-way'!AF299</f>
        <v>1.098347366781143</v>
      </c>
      <c r="AM299" s="11">
        <f>'OddsRatio_working_3-way'!AA299+'OddsRatio_working_3-way'!AG299</f>
        <v>-0.97038737188119972</v>
      </c>
      <c r="AN299" s="11">
        <f>'OddsRatio_working_3-way'!AB299+'OddsRatio_working_3-way'!AH299</f>
        <v>-0.12795999489994334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1.098347366781143</v>
      </c>
      <c r="AS299" s="11">
        <f>IF(('OddsRatio_working_3-way'!X299=0),IF(Q299&gt;0,-Q299^(1/3),(-Q299)^(1/3)),'OddsRatio_working_3-way'!AM299-'OddsRatio_working_3-way'!R299/3)</f>
        <v>-0.97038737188119972</v>
      </c>
      <c r="AT299" s="11">
        <f>IF(('OddsRatio_working_3-way'!X299=0),IF(Q299&gt;0,-Q299^(1/3),(-Q299)^(1/3)),'OddsRatio_working_3-way'!AN299-'OddsRatio_working_3-way'!R299/3)</f>
        <v>-0.12795999489994334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1.9</v>
      </c>
      <c r="B300" s="4">
        <f>IF('True_Odds_Calculator_3-way'!B301="","",'True_Odds_Calculator_3-way'!B301)</f>
        <v>3.85</v>
      </c>
      <c r="C300" s="4">
        <f>IF('True_Odds_Calculator_3-way'!C301="","",'True_Odds_Calculator_3-way'!C301)</f>
        <v>4.0999999999999996</v>
      </c>
      <c r="D300" s="9">
        <f t="shared" si="65"/>
        <v>0.51429011287197934</v>
      </c>
      <c r="E300" s="9">
        <f t="shared" si="66"/>
        <v>0.25058335315499092</v>
      </c>
      <c r="F300" s="9">
        <f t="shared" si="67"/>
        <v>0.23512653397302979</v>
      </c>
      <c r="G300" s="9">
        <f t="shared" si="68"/>
        <v>1.0493642379215009</v>
      </c>
      <c r="H300" s="9">
        <f t="shared" si="69"/>
        <v>1.944427814129351</v>
      </c>
      <c r="I300" s="9">
        <f t="shared" si="70"/>
        <v>3.9906880780762783</v>
      </c>
      <c r="J300" s="9">
        <f t="shared" si="71"/>
        <v>4.2530291375566529</v>
      </c>
      <c r="K300" s="11">
        <f t="shared" si="72"/>
        <v>0.52631578947368418</v>
      </c>
      <c r="L300" s="11">
        <f t="shared" si="73"/>
        <v>0.25974025974025972</v>
      </c>
      <c r="M300" s="11">
        <f t="shared" si="74"/>
        <v>0.24390243902439027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-0.26512511878365541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0.22839804611306536</v>
      </c>
      <c r="Q300" s="11">
        <f>2*'OddsRatio_working_3-way'!K300*'OddsRatio_working_3-way'!L300*'OddsRatio_working_3-way'!M300</f>
        <v>6.6685560908924191E-2</v>
      </c>
      <c r="R300" s="11">
        <f t="shared" si="75"/>
        <v>0</v>
      </c>
      <c r="S300" s="11">
        <f t="shared" si="76"/>
        <v>-0.861472678111048</v>
      </c>
      <c r="T300" s="11">
        <f t="shared" si="77"/>
        <v>-0.2515248695214739</v>
      </c>
      <c r="U300" s="11">
        <f>'OddsRatio_working_3-way'!S300-'OddsRatio_working_3-way'!R300^2/3</f>
        <v>-0.861472678111048</v>
      </c>
      <c r="V300" s="11">
        <f>'OddsRatio_working_3-way'!S300*'OddsRatio_working_3-way'!R300/3-2*'OddsRatio_working_3-way'!R300^3/27-'OddsRatio_working_3-way'!T300</f>
        <v>0.2515248695214739</v>
      </c>
      <c r="W300" s="11">
        <f>'OddsRatio_working_3-way'!V300^2+4*'OddsRatio_working_3-way'!U300^3/27</f>
        <v>-3.1450673618312455E-2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0.15387936314375211</v>
      </c>
      <c r="Y300" s="11">
        <f>IF('OddsRatio_working_3-way'!W300&gt;=0,IF('OddsRatio_working_3-way'!V300+SQRT('OddsRatio_working_3-way'!W300)&gt;0,0,PI()),ACOS('OddsRatio_working_3-way'!V300/(2*'OddsRatio_working_3-way'!X300)))</f>
        <v>0.61412251010341745</v>
      </c>
      <c r="Z300" s="11">
        <f>'OddsRatio_working_3-way'!X300^(1/3)*COS('OddsRatio_working_3-way'!Y300/3)</f>
        <v>0.52468211896075057</v>
      </c>
      <c r="AA300" s="11">
        <f>'OddsRatio_working_3-way'!X300^(1/3)*COS(('OddsRatio_working_3-way'!Y300+2*PI())/3)</f>
        <v>-0.35667914860616073</v>
      </c>
      <c r="AB300" s="11">
        <f>'OddsRatio_working_3-way'!X300^(1/3)*COS(('OddsRatio_working_3-way'!Y300+4*PI())/3)</f>
        <v>-0.16800297035459003</v>
      </c>
      <c r="AC300" s="11">
        <f>'OddsRatio_working_3-way'!X300^(1/3)*SIN('OddsRatio_working_3-way'!Y300/3)</f>
        <v>0.10893224230321419</v>
      </c>
      <c r="AD300" s="11">
        <f>'OddsRatio_working_3-way'!X300^(1/3)*SIN(('OddsRatio_working_3-way'!Y300+2*PI())/3)</f>
        <v>0.39992192277985184</v>
      </c>
      <c r="AE300" s="11">
        <f>'OddsRatio_working_3-way'!X300^(1/3)*SIN(('OddsRatio_working_3-way'!Y300+4*PI())/3)</f>
        <v>-0.50885416508306602</v>
      </c>
      <c r="AF300" s="11">
        <f>-'OddsRatio_working_3-way'!U300/(3*'OddsRatio_working_3-way'!X300^(1/3))*COS(('OddsRatio_working_3-way'!Y300)/3)</f>
        <v>0.52468211896075045</v>
      </c>
      <c r="AG300" s="11">
        <f>-'OddsRatio_working_3-way'!U300/(3*'OddsRatio_working_3-way'!X300^(1/3))*COS(('OddsRatio_working_3-way'!Y300+2*PI())/3)</f>
        <v>-0.35667914860616062</v>
      </c>
      <c r="AH300" s="11">
        <f>-'OddsRatio_working_3-way'!U300/(3*'OddsRatio_working_3-way'!X300^(1/3))*COS(('OddsRatio_working_3-way'!Y300+4*PI())/3)</f>
        <v>-0.16800297035459</v>
      </c>
      <c r="AI300" s="11">
        <f>'OddsRatio_working_3-way'!U300/(3*'OddsRatio_working_3-way'!X300^(1/3))*SIN(('OddsRatio_working_3-way'!Y300)/3)</f>
        <v>-0.10893224230321416</v>
      </c>
      <c r="AJ300" s="11">
        <f>'OddsRatio_working_3-way'!U300/(3*'OddsRatio_working_3-way'!X300^(1/3))*SIN(('OddsRatio_working_3-way'!Y300+2*PI())/3)</f>
        <v>-0.39992192277985178</v>
      </c>
      <c r="AK300" s="11">
        <f>'OddsRatio_working_3-way'!U300/(3*'OddsRatio_working_3-way'!X300^(1/3))*SIN(('OddsRatio_working_3-way'!Y300+4*PI())/3)</f>
        <v>0.50885416508306591</v>
      </c>
      <c r="AL300" s="11">
        <f>'OddsRatio_working_3-way'!Z300+'OddsRatio_working_3-way'!AF300</f>
        <v>1.0493642379215009</v>
      </c>
      <c r="AM300" s="11">
        <f>'OddsRatio_working_3-way'!AA300+'OddsRatio_working_3-way'!AG300</f>
        <v>-0.71335829721232136</v>
      </c>
      <c r="AN300" s="11">
        <f>'OddsRatio_working_3-way'!AB300+'OddsRatio_working_3-way'!AH300</f>
        <v>-0.33600594070918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1.0493642379215009</v>
      </c>
      <c r="AS300" s="11">
        <f>IF(('OddsRatio_working_3-way'!X300=0),IF(Q300&gt;0,-Q300^(1/3),(-Q300)^(1/3)),'OddsRatio_working_3-way'!AM300-'OddsRatio_working_3-way'!R300/3)</f>
        <v>-0.71335829721232136</v>
      </c>
      <c r="AT300" s="11">
        <f>IF(('OddsRatio_working_3-way'!X300=0),IF(Q300&gt;0,-Q300^(1/3),(-Q300)^(1/3)),'OddsRatio_working_3-way'!AN300-'OddsRatio_working_3-way'!R300/3)</f>
        <v>-0.33600594070918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3.35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2.38</v>
      </c>
      <c r="D301" s="9">
        <f t="shared" si="65"/>
        <v>0.28905373920706995</v>
      </c>
      <c r="E301" s="9">
        <f t="shared" si="66"/>
        <v>0.3018378537111725</v>
      </c>
      <c r="F301" s="9">
        <f t="shared" si="67"/>
        <v>0.40910840708175739</v>
      </c>
      <c r="G301" s="9">
        <f t="shared" si="68"/>
        <v>1.0466231108844024</v>
      </c>
      <c r="H301" s="9">
        <f t="shared" si="69"/>
        <v>3.459564310578346</v>
      </c>
      <c r="I301" s="9">
        <f t="shared" si="70"/>
        <v>3.3130370750545297</v>
      </c>
      <c r="J301" s="9">
        <f t="shared" si="71"/>
        <v>2.4443398930204756</v>
      </c>
      <c r="K301" s="11">
        <f t="shared" si="72"/>
        <v>0.29850746268656714</v>
      </c>
      <c r="L301" s="11">
        <f t="shared" si="73"/>
        <v>0.3115264797507788</v>
      </c>
      <c r="M301" s="11">
        <f t="shared" si="74"/>
        <v>0.42016806722689076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-0.2800350716378055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0.23209172077256063</v>
      </c>
      <c r="Q301" s="11">
        <f>2*'OddsRatio_working_3-way'!K301*'OddsRatio_working_3-way'!L301*'OddsRatio_working_3-way'!M301</f>
        <v>7.8145360529481692E-2</v>
      </c>
      <c r="R301" s="11">
        <f t="shared" si="75"/>
        <v>0</v>
      </c>
      <c r="S301" s="11">
        <f t="shared" si="76"/>
        <v>-0.82879519131355694</v>
      </c>
      <c r="T301" s="11">
        <f t="shared" si="77"/>
        <v>-0.27905561997089456</v>
      </c>
      <c r="U301" s="11">
        <f>'OddsRatio_working_3-way'!S301-'OddsRatio_working_3-way'!R301^2/3</f>
        <v>-0.82879519131355694</v>
      </c>
      <c r="V301" s="11">
        <f>'OddsRatio_working_3-way'!S301*'OddsRatio_working_3-way'!R301/3-2*'OddsRatio_working_3-way'!R301^3/27-'OddsRatio_working_3-way'!T301</f>
        <v>0.27905561997089456</v>
      </c>
      <c r="W301" s="11">
        <f>'OddsRatio_working_3-way'!V301^2+4*'OddsRatio_working_3-way'!U301^3/27</f>
        <v>-6.4687957083128522E-3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0.14520746773638502</v>
      </c>
      <c r="Y301" s="11">
        <f>IF('OddsRatio_working_3-way'!W301&gt;=0,IF('OddsRatio_working_3-way'!V301+SQRT('OddsRatio_working_3-way'!W301)&gt;0,0,PI()),ACOS('OddsRatio_working_3-way'!V301/(2*'OddsRatio_working_3-way'!X301)))</f>
        <v>0.28061278439678605</v>
      </c>
      <c r="Z301" s="11">
        <f>'OddsRatio_working_3-way'!X301^(1/3)*COS('OddsRatio_working_3-way'!Y301/3)</f>
        <v>0.5233115554422012</v>
      </c>
      <c r="AA301" s="11">
        <f>'OddsRatio_working_3-way'!X301^(1/3)*COS(('OddsRatio_working_3-way'!Y301+2*PI())/3)</f>
        <v>-0.30417118415085481</v>
      </c>
      <c r="AB301" s="11">
        <f>'OddsRatio_working_3-way'!X301^(1/3)*COS(('OddsRatio_working_3-way'!Y301+4*PI())/3)</f>
        <v>-0.21914037129134648</v>
      </c>
      <c r="AC301" s="11">
        <f>'OddsRatio_working_3-way'!X301^(1/3)*SIN('OddsRatio_working_3-way'!Y301/3)</f>
        <v>4.9092562693849998E-2</v>
      </c>
      <c r="AD301" s="11">
        <f>'OddsRatio_working_3-way'!X301^(1/3)*SIN(('OddsRatio_working_3-way'!Y301+2*PI())/3)</f>
        <v>0.42865481975997005</v>
      </c>
      <c r="AE301" s="11">
        <f>'OddsRatio_working_3-way'!X301^(1/3)*SIN(('OddsRatio_working_3-way'!Y301+4*PI())/3)</f>
        <v>-0.47774738245381987</v>
      </c>
      <c r="AF301" s="11">
        <f>-'OddsRatio_working_3-way'!U301/(3*'OddsRatio_working_3-way'!X301^(1/3))*COS(('OddsRatio_working_3-way'!Y301)/3)</f>
        <v>0.5233115554422012</v>
      </c>
      <c r="AG301" s="11">
        <f>-'OddsRatio_working_3-way'!U301/(3*'OddsRatio_working_3-way'!X301^(1/3))*COS(('OddsRatio_working_3-way'!Y301+2*PI())/3)</f>
        <v>-0.30417118415085481</v>
      </c>
      <c r="AH301" s="11">
        <f>-'OddsRatio_working_3-way'!U301/(3*'OddsRatio_working_3-way'!X301^(1/3))*COS(('OddsRatio_working_3-way'!Y301+4*PI())/3)</f>
        <v>-0.21914037129134648</v>
      </c>
      <c r="AI301" s="11">
        <f>'OddsRatio_working_3-way'!U301/(3*'OddsRatio_working_3-way'!X301^(1/3))*SIN(('OddsRatio_working_3-way'!Y301)/3)</f>
        <v>-4.9092562693849998E-2</v>
      </c>
      <c r="AJ301" s="11">
        <f>'OddsRatio_working_3-way'!U301/(3*'OddsRatio_working_3-way'!X301^(1/3))*SIN(('OddsRatio_working_3-way'!Y301+2*PI())/3)</f>
        <v>-0.42865481975997005</v>
      </c>
      <c r="AK301" s="11">
        <f>'OddsRatio_working_3-way'!U301/(3*'OddsRatio_working_3-way'!X301^(1/3))*SIN(('OddsRatio_working_3-way'!Y301+4*PI())/3)</f>
        <v>0.47774738245381987</v>
      </c>
      <c r="AL301" s="11">
        <f>'OddsRatio_working_3-way'!Z301+'OddsRatio_working_3-way'!AF301</f>
        <v>1.0466231108844024</v>
      </c>
      <c r="AM301" s="11">
        <f>'OddsRatio_working_3-way'!AA301+'OddsRatio_working_3-way'!AG301</f>
        <v>-0.60834236830170962</v>
      </c>
      <c r="AN301" s="11">
        <f>'OddsRatio_working_3-way'!AB301+'OddsRatio_working_3-way'!AH301</f>
        <v>-0.43828074258269295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1.0466231108844024</v>
      </c>
      <c r="AS301" s="11">
        <f>IF(('OddsRatio_working_3-way'!X301=0),IF(Q301&gt;0,-Q301^(1/3),(-Q301)^(1/3)),'OddsRatio_working_3-way'!AM301-'OddsRatio_working_3-way'!R301/3)</f>
        <v>-0.60834236830170962</v>
      </c>
      <c r="AT301" s="11">
        <f>IF(('OddsRatio_working_3-way'!X301=0),IF(Q301&gt;0,-Q301^(1/3),(-Q301)^(1/3)),'OddsRatio_working_3-way'!AN301-'OddsRatio_working_3-way'!R301/3)</f>
        <v>-0.43828074258269295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1.63</v>
      </c>
      <c r="B302" s="4">
        <f>IF('True_Odds_Calculator_3-way'!B303="","",'True_Odds_Calculator_3-way'!B303)</f>
        <v>4.08</v>
      </c>
      <c r="C302" s="4">
        <f>IF('True_Odds_Calculator_3-way'!C303="","",'True_Odds_Calculator_3-way'!C303)</f>
        <v>5.81</v>
      </c>
      <c r="D302" s="9">
        <f t="shared" si="65"/>
        <v>0.60043610059696495</v>
      </c>
      <c r="E302" s="9">
        <f t="shared" si="66"/>
        <v>0.23510928264437586</v>
      </c>
      <c r="F302" s="9">
        <f t="shared" si="67"/>
        <v>0.1644546167586593</v>
      </c>
      <c r="G302" s="9">
        <f t="shared" si="68"/>
        <v>1.0562796126353624</v>
      </c>
      <c r="H302" s="9">
        <f t="shared" si="69"/>
        <v>1.6654561559602779</v>
      </c>
      <c r="I302" s="9">
        <f t="shared" si="70"/>
        <v>4.2533412069169163</v>
      </c>
      <c r="J302" s="9">
        <f t="shared" si="71"/>
        <v>6.080704936776093</v>
      </c>
      <c r="K302" s="11">
        <f t="shared" si="72"/>
        <v>0.61349693251533743</v>
      </c>
      <c r="L302" s="11">
        <f t="shared" si="73"/>
        <v>0.24509803921568626</v>
      </c>
      <c r="M302" s="11">
        <f t="shared" si="74"/>
        <v>0.17211703958691912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-0.24155300378707167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0.2205036053892323</v>
      </c>
      <c r="Q302" s="11">
        <f>2*'OddsRatio_working_3-way'!K302*'OddsRatio_working_3-way'!L302*'OddsRatio_working_3-way'!M302</f>
        <v>5.1761409715782247E-2</v>
      </c>
      <c r="R302" s="11">
        <f t="shared" si="75"/>
        <v>0</v>
      </c>
      <c r="S302" s="11">
        <f t="shared" si="76"/>
        <v>-0.91285805571519885</v>
      </c>
      <c r="T302" s="11">
        <f t="shared" si="77"/>
        <v>-0.21428592857164297</v>
      </c>
      <c r="U302" s="11">
        <f>'OddsRatio_working_3-way'!S302-'OddsRatio_working_3-way'!R302^2/3</f>
        <v>-0.91285805571519885</v>
      </c>
      <c r="V302" s="11">
        <f>'OddsRatio_working_3-way'!S302*'OddsRatio_working_3-way'!R302/3-2*'OddsRatio_working_3-way'!R302^3/27-'OddsRatio_working_3-way'!T302</f>
        <v>0.21428592857164297</v>
      </c>
      <c r="W302" s="11">
        <f>'OddsRatio_working_3-way'!V302^2+4*'OddsRatio_working_3-way'!U302^3/27</f>
        <v>-6.6776887648246908E-2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0.16785063809236636</v>
      </c>
      <c r="Y302" s="11">
        <f>IF('OddsRatio_working_3-way'!W302&gt;=0,IF('OddsRatio_working_3-way'!V302+SQRT('OddsRatio_working_3-way'!W302)&gt;0,0,PI()),ACOS('OddsRatio_working_3-way'!V302/(2*'OddsRatio_working_3-way'!X302)))</f>
        <v>0.87847829039495906</v>
      </c>
      <c r="Z302" s="11">
        <f>'OddsRatio_working_3-way'!X302^(1/3)*COS('OddsRatio_working_3-way'!Y302/3)</f>
        <v>0.52813980631768132</v>
      </c>
      <c r="AA302" s="11">
        <f>'OddsRatio_working_3-way'!X302^(1/3)*COS(('OddsRatio_working_3-way'!Y302+2*PI())/3)</f>
        <v>-0.40196759228321033</v>
      </c>
      <c r="AB302" s="11">
        <f>'OddsRatio_working_3-way'!X302^(1/3)*COS(('OddsRatio_working_3-way'!Y302+4*PI())/3)</f>
        <v>-0.12617221403447088</v>
      </c>
      <c r="AC302" s="11">
        <f>'OddsRatio_working_3-way'!X302^(1/3)*SIN('OddsRatio_working_3-way'!Y302/3)</f>
        <v>0.15923053587316433</v>
      </c>
      <c r="AD302" s="11">
        <f>'OddsRatio_working_3-way'!X302^(1/3)*SIN(('OddsRatio_working_3-way'!Y302+2*PI())/3)</f>
        <v>0.37776722108432303</v>
      </c>
      <c r="AE302" s="11">
        <f>'OddsRatio_working_3-way'!X302^(1/3)*SIN(('OddsRatio_working_3-way'!Y302+4*PI())/3)</f>
        <v>-0.5369977569574873</v>
      </c>
      <c r="AF302" s="11">
        <f>-'OddsRatio_working_3-way'!U302/(3*'OddsRatio_working_3-way'!X302^(1/3))*COS(('OddsRatio_working_3-way'!Y302)/3)</f>
        <v>0.5281398063176812</v>
      </c>
      <c r="AG302" s="11">
        <f>-'OddsRatio_working_3-way'!U302/(3*'OddsRatio_working_3-way'!X302^(1/3))*COS(('OddsRatio_working_3-way'!Y302+2*PI())/3)</f>
        <v>-0.40196759228321022</v>
      </c>
      <c r="AH302" s="11">
        <f>-'OddsRatio_working_3-way'!U302/(3*'OddsRatio_working_3-way'!X302^(1/3))*COS(('OddsRatio_working_3-way'!Y302+4*PI())/3)</f>
        <v>-0.12617221403447085</v>
      </c>
      <c r="AI302" s="11">
        <f>'OddsRatio_working_3-way'!U302/(3*'OddsRatio_working_3-way'!X302^(1/3))*SIN(('OddsRatio_working_3-way'!Y302)/3)</f>
        <v>-0.1592305358731643</v>
      </c>
      <c r="AJ302" s="11">
        <f>'OddsRatio_working_3-way'!U302/(3*'OddsRatio_working_3-way'!X302^(1/3))*SIN(('OddsRatio_working_3-way'!Y302+2*PI())/3)</f>
        <v>-0.37776722108432298</v>
      </c>
      <c r="AK302" s="11">
        <f>'OddsRatio_working_3-way'!U302/(3*'OddsRatio_working_3-way'!X302^(1/3))*SIN(('OddsRatio_working_3-way'!Y302+4*PI())/3)</f>
        <v>0.53699775695748719</v>
      </c>
      <c r="AL302" s="11">
        <f>'OddsRatio_working_3-way'!Z302+'OddsRatio_working_3-way'!AF302</f>
        <v>1.0562796126353624</v>
      </c>
      <c r="AM302" s="11">
        <f>'OddsRatio_working_3-way'!AA302+'OddsRatio_working_3-way'!AG302</f>
        <v>-0.80393518456642055</v>
      </c>
      <c r="AN302" s="11">
        <f>'OddsRatio_working_3-way'!AB302+'OddsRatio_working_3-way'!AH302</f>
        <v>-0.25234442806894175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1.0562796126353624</v>
      </c>
      <c r="AS302" s="11">
        <f>IF(('OddsRatio_working_3-way'!X302=0),IF(Q302&gt;0,-Q302^(1/3),(-Q302)^(1/3)),'OddsRatio_working_3-way'!AM302-'OddsRatio_working_3-way'!R302/3)</f>
        <v>-0.80393518456642055</v>
      </c>
      <c r="AT302" s="11">
        <f>IF(('OddsRatio_working_3-way'!X302=0),IF(Q302&gt;0,-Q302^(1/3),(-Q302)^(1/3)),'OddsRatio_working_3-way'!AN302-'OddsRatio_working_3-way'!R302/3)</f>
        <v>-0.25234442806894175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1.65</v>
      </c>
      <c r="B303" s="4">
        <f>IF('True_Odds_Calculator_3-way'!B304="","",'True_Odds_Calculator_3-way'!B304)</f>
        <v>3.86</v>
      </c>
      <c r="C303" s="4">
        <f>IF('True_Odds_Calculator_3-way'!C304="","",'True_Odds_Calculator_3-way'!C304)</f>
        <v>6.05</v>
      </c>
      <c r="D303" s="9">
        <f t="shared" si="65"/>
        <v>0.59313673381930232</v>
      </c>
      <c r="E303" s="9">
        <f t="shared" si="66"/>
        <v>0.24886837464500208</v>
      </c>
      <c r="F303" s="9">
        <f t="shared" si="67"/>
        <v>0.15799489153569568</v>
      </c>
      <c r="G303" s="9">
        <f t="shared" si="68"/>
        <v>1.0553106067150702</v>
      </c>
      <c r="H303" s="9">
        <f t="shared" si="69"/>
        <v>1.6859518943647951</v>
      </c>
      <c r="I303" s="9">
        <f t="shared" si="70"/>
        <v>4.0181883352050995</v>
      </c>
      <c r="J303" s="9">
        <f t="shared" si="71"/>
        <v>6.3293185639111043</v>
      </c>
      <c r="K303" s="11">
        <f t="shared" si="72"/>
        <v>0.60606060606060608</v>
      </c>
      <c r="L303" s="11">
        <f t="shared" si="73"/>
        <v>0.2590673575129534</v>
      </c>
      <c r="M303" s="11">
        <f t="shared" si="74"/>
        <v>0.16528925619834711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-0.24363750553105235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0.22215042126830764</v>
      </c>
      <c r="Q303" s="11">
        <f>2*'OddsRatio_working_3-way'!K303*'OddsRatio_working_3-way'!L303*'OddsRatio_working_3-way'!M303</f>
        <v>5.1904304034651322E-2</v>
      </c>
      <c r="R303" s="11">
        <f t="shared" si="75"/>
        <v>0</v>
      </c>
      <c r="S303" s="11">
        <f t="shared" si="76"/>
        <v>-0.91180715704706594</v>
      </c>
      <c r="T303" s="11">
        <f t="shared" si="77"/>
        <v>-0.21303905538482851</v>
      </c>
      <c r="U303" s="11">
        <f>'OddsRatio_working_3-way'!S303-'OddsRatio_working_3-way'!R303^2/3</f>
        <v>-0.91180715704706594</v>
      </c>
      <c r="V303" s="11">
        <f>'OddsRatio_working_3-way'!S303*'OddsRatio_working_3-way'!R303/3-2*'OddsRatio_working_3-way'!R303^3/27-'OddsRatio_working_3-way'!T303</f>
        <v>0.21303905538482851</v>
      </c>
      <c r="W303" s="11">
        <f>'OddsRatio_working_3-way'!V303^2+4*'OddsRatio_working_3-way'!U303^3/27</f>
        <v>-6.6920944856024067E-2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0.16756087250256554</v>
      </c>
      <c r="Y303" s="11">
        <f>IF('OddsRatio_working_3-way'!W303&gt;=0,IF('OddsRatio_working_3-way'!V303+SQRT('OddsRatio_working_3-way'!W303)&gt;0,0,PI()),ACOS('OddsRatio_working_3-way'!V303/(2*'OddsRatio_working_3-way'!X303)))</f>
        <v>0.88187297652373597</v>
      </c>
      <c r="Z303" s="11">
        <f>'OddsRatio_working_3-way'!X303^(1/3)*COS('OddsRatio_working_3-way'!Y303/3)</f>
        <v>0.52765530335753508</v>
      </c>
      <c r="AA303" s="11">
        <f>'OddsRatio_working_3-way'!X303^(1/3)*COS(('OddsRatio_working_3-way'!Y303+2*PI())/3)</f>
        <v>-0.40216311311497061</v>
      </c>
      <c r="AB303" s="11">
        <f>'OddsRatio_working_3-way'!X303^(1/3)*COS(('OddsRatio_working_3-way'!Y303+4*PI())/3)</f>
        <v>-0.12549219024256458</v>
      </c>
      <c r="AC303" s="11">
        <f>'OddsRatio_working_3-way'!X303^(1/3)*SIN('OddsRatio_working_3-way'!Y303/3)</f>
        <v>0.15973603179732596</v>
      </c>
      <c r="AD303" s="11">
        <f>'OddsRatio_working_3-way'!X303^(1/3)*SIN(('OddsRatio_working_3-way'!Y303+2*PI())/3)</f>
        <v>0.37709488125054685</v>
      </c>
      <c r="AE303" s="11">
        <f>'OddsRatio_working_3-way'!X303^(1/3)*SIN(('OddsRatio_working_3-way'!Y303+4*PI())/3)</f>
        <v>-0.53683091304787278</v>
      </c>
      <c r="AF303" s="11">
        <f>-'OddsRatio_working_3-way'!U303/(3*'OddsRatio_working_3-way'!X303^(1/3))*COS(('OddsRatio_working_3-way'!Y303)/3)</f>
        <v>0.52765530335753497</v>
      </c>
      <c r="AG303" s="11">
        <f>-'OddsRatio_working_3-way'!U303/(3*'OddsRatio_working_3-way'!X303^(1/3))*COS(('OddsRatio_working_3-way'!Y303+2*PI())/3)</f>
        <v>-0.40216311311497055</v>
      </c>
      <c r="AH303" s="11">
        <f>-'OddsRatio_working_3-way'!U303/(3*'OddsRatio_working_3-way'!X303^(1/3))*COS(('OddsRatio_working_3-way'!Y303+4*PI())/3)</f>
        <v>-0.12549219024256456</v>
      </c>
      <c r="AI303" s="11">
        <f>'OddsRatio_working_3-way'!U303/(3*'OddsRatio_working_3-way'!X303^(1/3))*SIN(('OddsRatio_working_3-way'!Y303)/3)</f>
        <v>-0.15973603179732593</v>
      </c>
      <c r="AJ303" s="11">
        <f>'OddsRatio_working_3-way'!U303/(3*'OddsRatio_working_3-way'!X303^(1/3))*SIN(('OddsRatio_working_3-way'!Y303+2*PI())/3)</f>
        <v>-0.3770948812505468</v>
      </c>
      <c r="AK303" s="11">
        <f>'OddsRatio_working_3-way'!U303/(3*'OddsRatio_working_3-way'!X303^(1/3))*SIN(('OddsRatio_working_3-way'!Y303+4*PI())/3)</f>
        <v>0.53683091304787267</v>
      </c>
      <c r="AL303" s="11">
        <f>'OddsRatio_working_3-way'!Z303+'OddsRatio_working_3-way'!AF303</f>
        <v>1.0553106067150702</v>
      </c>
      <c r="AM303" s="11">
        <f>'OddsRatio_working_3-way'!AA303+'OddsRatio_working_3-way'!AG303</f>
        <v>-0.8043262262299411</v>
      </c>
      <c r="AN303" s="11">
        <f>'OddsRatio_working_3-way'!AB303+'OddsRatio_working_3-way'!AH303</f>
        <v>-0.25098438048512917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1.0553106067150702</v>
      </c>
      <c r="AS303" s="11">
        <f>IF(('OddsRatio_working_3-way'!X303=0),IF(Q303&gt;0,-Q303^(1/3),(-Q303)^(1/3)),'OddsRatio_working_3-way'!AM303-'OddsRatio_working_3-way'!R303/3)</f>
        <v>-0.8043262262299411</v>
      </c>
      <c r="AT303" s="11">
        <f>IF(('OddsRatio_working_3-way'!X303=0),IF(Q303&gt;0,-Q303^(1/3),(-Q303)^(1/3)),'OddsRatio_working_3-way'!AN303-'OddsRatio_working_3-way'!R303/3)</f>
        <v>-0.25098438048512917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2.89</v>
      </c>
      <c r="B304" s="4">
        <f>IF('True_Odds_Calculator_3-way'!B305="","",'True_Odds_Calculator_3-way'!B305)</f>
        <v>3.48</v>
      </c>
      <c r="C304" s="4">
        <f>IF('True_Odds_Calculator_3-way'!C305="","",'True_Odds_Calculator_3-way'!C305)</f>
        <v>2.52</v>
      </c>
      <c r="D304" s="9">
        <f t="shared" si="65"/>
        <v>0.33582662310213435</v>
      </c>
      <c r="E304" s="9">
        <f t="shared" si="66"/>
        <v>0.27815539955475477</v>
      </c>
      <c r="F304" s="9">
        <f t="shared" si="67"/>
        <v>0.38601797734311072</v>
      </c>
      <c r="G304" s="9">
        <f t="shared" si="68"/>
        <v>1.0464163975000598</v>
      </c>
      <c r="H304" s="9">
        <f t="shared" si="69"/>
        <v>2.9777269912751132</v>
      </c>
      <c r="I304" s="9">
        <f t="shared" si="70"/>
        <v>3.5951126658001491</v>
      </c>
      <c r="J304" s="9">
        <f t="shared" si="71"/>
        <v>2.5905529242000913</v>
      </c>
      <c r="K304" s="11">
        <f t="shared" si="72"/>
        <v>0.34602076124567471</v>
      </c>
      <c r="L304" s="11">
        <f t="shared" si="73"/>
        <v>0.28735632183908044</v>
      </c>
      <c r="M304" s="11">
        <f t="shared" si="74"/>
        <v>0.3968253968253968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-0.28111203913614125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0.23240082600540779</v>
      </c>
      <c r="Q304" s="11">
        <f>2*'OddsRatio_working_3-way'!K304*'OddsRatio_working_3-way'!L304*'OddsRatio_working_3-way'!M304</f>
        <v>7.8913693040885483E-2</v>
      </c>
      <c r="R304" s="11">
        <f t="shared" si="75"/>
        <v>0</v>
      </c>
      <c r="S304" s="11">
        <f t="shared" si="76"/>
        <v>-0.82671957671957674</v>
      </c>
      <c r="T304" s="11">
        <f t="shared" si="77"/>
        <v>-0.28071972044807353</v>
      </c>
      <c r="U304" s="11">
        <f>'OddsRatio_working_3-way'!S304-'OddsRatio_working_3-way'!R304^2/3</f>
        <v>-0.82671957671957674</v>
      </c>
      <c r="V304" s="11">
        <f>'OddsRatio_working_3-way'!S304*'OddsRatio_working_3-way'!R304/3-2*'OddsRatio_working_3-way'!R304^3/27-'OddsRatio_working_3-way'!T304</f>
        <v>0.28071972044807353</v>
      </c>
      <c r="W304" s="11">
        <f>'OddsRatio_working_3-way'!V304^2+4*'OddsRatio_working_3-way'!U304^3/27</f>
        <v>-4.9051954753498023E-3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0.14466232830612324</v>
      </c>
      <c r="Y304" s="11">
        <f>IF('OddsRatio_working_3-way'!W304&gt;=0,IF('OddsRatio_working_3-way'!V304+SQRT('OddsRatio_working_3-way'!W304)&gt;0,0,PI()),ACOS('OddsRatio_working_3-way'!V304/(2*'OddsRatio_working_3-way'!X304)))</f>
        <v>0.24449973788198465</v>
      </c>
      <c r="Z304" s="11">
        <f>'OddsRatio_working_3-way'!X304^(1/3)*COS('OddsRatio_working_3-way'!Y304/3)</f>
        <v>0.52320819875002988</v>
      </c>
      <c r="AA304" s="11">
        <f>'OddsRatio_working_3-way'!X304^(1/3)*COS(('OddsRatio_working_3-way'!Y304+2*PI())/3)</f>
        <v>-0.29861463504333663</v>
      </c>
      <c r="AB304" s="11">
        <f>'OddsRatio_working_3-way'!X304^(1/3)*COS(('OddsRatio_working_3-way'!Y304+4*PI())/3)</f>
        <v>-0.22459356370669334</v>
      </c>
      <c r="AC304" s="11">
        <f>'OddsRatio_working_3-way'!X304^(1/3)*SIN('OddsRatio_working_3-way'!Y304/3)</f>
        <v>4.2736085461915603E-2</v>
      </c>
      <c r="AD304" s="11">
        <f>'OddsRatio_working_3-way'!X304^(1/3)*SIN(('OddsRatio_working_3-way'!Y304+2*PI())/3)</f>
        <v>0.43174354885486571</v>
      </c>
      <c r="AE304" s="11">
        <f>'OddsRatio_working_3-way'!X304^(1/3)*SIN(('OddsRatio_working_3-way'!Y304+4*PI())/3)</f>
        <v>-0.4744796343167812</v>
      </c>
      <c r="AF304" s="11">
        <f>-'OddsRatio_working_3-way'!U304/(3*'OddsRatio_working_3-way'!X304^(1/3))*COS(('OddsRatio_working_3-way'!Y304)/3)</f>
        <v>0.52320819875002988</v>
      </c>
      <c r="AG304" s="11">
        <f>-'OddsRatio_working_3-way'!U304/(3*'OddsRatio_working_3-way'!X304^(1/3))*COS(('OddsRatio_working_3-way'!Y304+2*PI())/3)</f>
        <v>-0.29861463504333663</v>
      </c>
      <c r="AH304" s="11">
        <f>-'OddsRatio_working_3-way'!U304/(3*'OddsRatio_working_3-way'!X304^(1/3))*COS(('OddsRatio_working_3-way'!Y304+4*PI())/3)</f>
        <v>-0.22459356370669334</v>
      </c>
      <c r="AI304" s="11">
        <f>'OddsRatio_working_3-way'!U304/(3*'OddsRatio_working_3-way'!X304^(1/3))*SIN(('OddsRatio_working_3-way'!Y304)/3)</f>
        <v>-4.2736085461915603E-2</v>
      </c>
      <c r="AJ304" s="11">
        <f>'OddsRatio_working_3-way'!U304/(3*'OddsRatio_working_3-way'!X304^(1/3))*SIN(('OddsRatio_working_3-way'!Y304+2*PI())/3)</f>
        <v>-0.43174354885486571</v>
      </c>
      <c r="AK304" s="11">
        <f>'OddsRatio_working_3-way'!U304/(3*'OddsRatio_working_3-way'!X304^(1/3))*SIN(('OddsRatio_working_3-way'!Y304+4*PI())/3)</f>
        <v>0.4744796343167812</v>
      </c>
      <c r="AL304" s="11">
        <f>'OddsRatio_working_3-way'!Z304+'OddsRatio_working_3-way'!AF304</f>
        <v>1.0464163975000598</v>
      </c>
      <c r="AM304" s="11">
        <f>'OddsRatio_working_3-way'!AA304+'OddsRatio_working_3-way'!AG304</f>
        <v>-0.59722927008667326</v>
      </c>
      <c r="AN304" s="11">
        <f>'OddsRatio_working_3-way'!AB304+'OddsRatio_working_3-way'!AH304</f>
        <v>-0.44918712741338668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1.0464163975000598</v>
      </c>
      <c r="AS304" s="11">
        <f>IF(('OddsRatio_working_3-way'!X304=0),IF(Q304&gt;0,-Q304^(1/3),(-Q304)^(1/3)),'OddsRatio_working_3-way'!AM304-'OddsRatio_working_3-way'!R304/3)</f>
        <v>-0.59722927008667326</v>
      </c>
      <c r="AT304" s="11">
        <f>IF(('OddsRatio_working_3-way'!X304=0),IF(Q304&gt;0,-Q304^(1/3),(-Q304)^(1/3)),'OddsRatio_working_3-way'!AN304-'OddsRatio_working_3-way'!R304/3)</f>
        <v>-0.44918712741338668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2.4500000000000002</v>
      </c>
      <c r="B305" s="4">
        <f>IF('True_Odds_Calculator_3-way'!B306="","",'True_Odds_Calculator_3-way'!B306)</f>
        <v>3.58</v>
      </c>
      <c r="C305" s="4">
        <f>IF('True_Odds_Calculator_3-way'!C306="","",'True_Odds_Calculator_3-way'!C306)</f>
        <v>2.93</v>
      </c>
      <c r="D305" s="9">
        <f t="shared" si="65"/>
        <v>0.39771962530181232</v>
      </c>
      <c r="E305" s="9">
        <f t="shared" si="66"/>
        <v>0.27067480052885884</v>
      </c>
      <c r="F305" s="9">
        <f t="shared" si="67"/>
        <v>0.33160557416932868</v>
      </c>
      <c r="G305" s="9">
        <f t="shared" si="68"/>
        <v>1.0443683168481295</v>
      </c>
      <c r="H305" s="9">
        <f t="shared" si="69"/>
        <v>2.514334059429788</v>
      </c>
      <c r="I305" s="9">
        <f t="shared" si="70"/>
        <v>3.6944702574681747</v>
      </c>
      <c r="J305" s="9">
        <f t="shared" si="71"/>
        <v>3.0156308515168906</v>
      </c>
      <c r="K305" s="11">
        <f t="shared" si="72"/>
        <v>0.4081632653061224</v>
      </c>
      <c r="L305" s="11">
        <f t="shared" si="73"/>
        <v>0.27932960893854747</v>
      </c>
      <c r="M305" s="11">
        <f t="shared" si="74"/>
        <v>0.34129692832764502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-0.28094951443692617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0.2319153680119444</v>
      </c>
      <c r="Q305" s="11">
        <f>2*'OddsRatio_working_3-way'!K305*'OddsRatio_working_3-way'!L305*'OddsRatio_working_3-way'!M305</f>
        <v>7.7823948997296763E-2</v>
      </c>
      <c r="R305" s="11">
        <f t="shared" si="75"/>
        <v>0</v>
      </c>
      <c r="S305" s="11">
        <f t="shared" si="76"/>
        <v>-0.82546990151146871</v>
      </c>
      <c r="T305" s="11">
        <f t="shared" si="77"/>
        <v>-0.27700332265485522</v>
      </c>
      <c r="U305" s="11">
        <f>'OddsRatio_working_3-way'!S305-'OddsRatio_working_3-way'!R305^2/3</f>
        <v>-0.82546990151146871</v>
      </c>
      <c r="V305" s="11">
        <f>'OddsRatio_working_3-way'!S305*'OddsRatio_working_3-way'!R305/3-2*'OddsRatio_working_3-way'!R305^3/27-'OddsRatio_working_3-way'!T305</f>
        <v>0.27700332265485522</v>
      </c>
      <c r="W305" s="11">
        <f>'OddsRatio_working_3-way'!V305^2+4*'OddsRatio_working_3-way'!U305^3/27</f>
        <v>-6.5988854234854816E-3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0.14433444338178197</v>
      </c>
      <c r="Y305" s="11">
        <f>IF('OddsRatio_working_3-way'!W305&gt;=0,IF('OddsRatio_working_3-way'!V305+SQRT('OddsRatio_working_3-way'!W305)&gt;0,0,PI()),ACOS('OddsRatio_working_3-way'!V305/(2*'OddsRatio_working_3-way'!X305)))</f>
        <v>0.2852603318588347</v>
      </c>
      <c r="Z305" s="11">
        <f>'OddsRatio_working_3-way'!X305^(1/3)*COS('OddsRatio_working_3-way'!Y305/3)</f>
        <v>0.52218415842406474</v>
      </c>
      <c r="AA305" s="11">
        <f>'OddsRatio_working_3-way'!X305^(1/3)*COS(('OddsRatio_working_3-way'!Y305+2*PI())/3)</f>
        <v>-0.30422273995448573</v>
      </c>
      <c r="AB305" s="11">
        <f>'OddsRatio_working_3-way'!X305^(1/3)*COS(('OddsRatio_working_3-way'!Y305+4*PI())/3)</f>
        <v>-0.21796141846957925</v>
      </c>
      <c r="AC305" s="11">
        <f>'OddsRatio_working_3-way'!X305^(1/3)*SIN('OddsRatio_working_3-way'!Y305/3)</f>
        <v>4.9802997179963754E-2</v>
      </c>
      <c r="AD305" s="11">
        <f>'OddsRatio_working_3-way'!X305^(1/3)*SIN(('OddsRatio_working_3-way'!Y305+2*PI())/3)</f>
        <v>0.42732324805905619</v>
      </c>
      <c r="AE305" s="11">
        <f>'OddsRatio_working_3-way'!X305^(1/3)*SIN(('OddsRatio_working_3-way'!Y305+4*PI())/3)</f>
        <v>-0.47712624523901975</v>
      </c>
      <c r="AF305" s="11">
        <f>-'OddsRatio_working_3-way'!U305/(3*'OddsRatio_working_3-way'!X305^(1/3))*COS(('OddsRatio_working_3-way'!Y305)/3)</f>
        <v>0.52218415842406463</v>
      </c>
      <c r="AG305" s="11">
        <f>-'OddsRatio_working_3-way'!U305/(3*'OddsRatio_working_3-way'!X305^(1/3))*COS(('OddsRatio_working_3-way'!Y305+2*PI())/3)</f>
        <v>-0.30422273995448562</v>
      </c>
      <c r="AH305" s="11">
        <f>-'OddsRatio_working_3-way'!U305/(3*'OddsRatio_working_3-way'!X305^(1/3))*COS(('OddsRatio_working_3-way'!Y305+4*PI())/3)</f>
        <v>-0.2179614184695792</v>
      </c>
      <c r="AI305" s="11">
        <f>'OddsRatio_working_3-way'!U305/(3*'OddsRatio_working_3-way'!X305^(1/3))*SIN(('OddsRatio_working_3-way'!Y305)/3)</f>
        <v>-4.980299717996374E-2</v>
      </c>
      <c r="AJ305" s="11">
        <f>'OddsRatio_working_3-way'!U305/(3*'OddsRatio_working_3-way'!X305^(1/3))*SIN(('OddsRatio_working_3-way'!Y305+2*PI())/3)</f>
        <v>-0.42732324805905608</v>
      </c>
      <c r="AK305" s="11">
        <f>'OddsRatio_working_3-way'!U305/(3*'OddsRatio_working_3-way'!X305^(1/3))*SIN(('OddsRatio_working_3-way'!Y305+4*PI())/3)</f>
        <v>0.47712624523901964</v>
      </c>
      <c r="AL305" s="11">
        <f>'OddsRatio_working_3-way'!Z305+'OddsRatio_working_3-way'!AF305</f>
        <v>1.0443683168481295</v>
      </c>
      <c r="AM305" s="11">
        <f>'OddsRatio_working_3-way'!AA305+'OddsRatio_working_3-way'!AG305</f>
        <v>-0.60844547990897135</v>
      </c>
      <c r="AN305" s="11">
        <f>'OddsRatio_working_3-way'!AB305+'OddsRatio_working_3-way'!AH305</f>
        <v>-0.43592283693915845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1.0443683168481295</v>
      </c>
      <c r="AS305" s="11">
        <f>IF(('OddsRatio_working_3-way'!X305=0),IF(Q305&gt;0,-Q305^(1/3),(-Q305)^(1/3)),'OddsRatio_working_3-way'!AM305-'OddsRatio_working_3-way'!R305/3)</f>
        <v>-0.60844547990897135</v>
      </c>
      <c r="AT305" s="11">
        <f>IF(('OddsRatio_working_3-way'!X305=0),IF(Q305&gt;0,-Q305^(1/3),(-Q305)^(1/3)),'OddsRatio_working_3-way'!AN305-'OddsRatio_working_3-way'!R305/3)</f>
        <v>-0.43592283693915845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2.39</v>
      </c>
      <c r="B306" s="4">
        <f>IF('True_Odds_Calculator_3-way'!B307="","",'True_Odds_Calculator_3-way'!B307)</f>
        <v>3.09</v>
      </c>
      <c r="C306" s="4">
        <f>IF('True_Odds_Calculator_3-way'!C307="","",'True_Odds_Calculator_3-way'!C307)</f>
        <v>3.32</v>
      </c>
      <c r="D306" s="9">
        <f t="shared" si="65"/>
        <v>0.40270092230156479</v>
      </c>
      <c r="E306" s="9">
        <f t="shared" si="66"/>
        <v>0.30957988278776311</v>
      </c>
      <c r="F306" s="9">
        <f t="shared" si="67"/>
        <v>0.28771919491067205</v>
      </c>
      <c r="G306" s="9">
        <f t="shared" si="68"/>
        <v>1.0670737087801596</v>
      </c>
      <c r="H306" s="9">
        <f t="shared" si="69"/>
        <v>2.4832324552044223</v>
      </c>
      <c r="I306" s="9">
        <f t="shared" si="70"/>
        <v>3.2301840513505335</v>
      </c>
      <c r="J306" s="9">
        <f t="shared" si="71"/>
        <v>3.4756110043699699</v>
      </c>
      <c r="K306" s="11">
        <f t="shared" si="72"/>
        <v>0.41841004184100417</v>
      </c>
      <c r="L306" s="11">
        <f t="shared" si="73"/>
        <v>0.3236245954692557</v>
      </c>
      <c r="M306" s="11">
        <f t="shared" si="74"/>
        <v>0.30120481927710846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-0.27488725670851755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0.23655576116873553</v>
      </c>
      <c r="Q306" s="11">
        <f>2*'OddsRatio_working_3-way'!K306*'OddsRatio_working_3-way'!L306*'OddsRatio_working_3-way'!M306</f>
        <v>8.1570952127150209E-2</v>
      </c>
      <c r="R306" s="11">
        <f t="shared" si="75"/>
        <v>0</v>
      </c>
      <c r="S306" s="11">
        <f t="shared" si="76"/>
        <v>-0.86055557467901245</v>
      </c>
      <c r="T306" s="11">
        <f t="shared" si="77"/>
        <v>-0.29674330161345264</v>
      </c>
      <c r="U306" s="11">
        <f>'OddsRatio_working_3-way'!S306-'OddsRatio_working_3-way'!R306^2/3</f>
        <v>-0.86055557467901245</v>
      </c>
      <c r="V306" s="11">
        <f>'OddsRatio_working_3-way'!S306*'OddsRatio_working_3-way'!R306/3-2*'OddsRatio_working_3-way'!R306^3/27-'OddsRatio_working_3-way'!T306</f>
        <v>0.29674330161345264</v>
      </c>
      <c r="W306" s="11">
        <f>'OddsRatio_working_3-way'!V306^2+4*'OddsRatio_working_3-way'!U306^3/27</f>
        <v>-6.3566730394580134E-3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0.15363370405929044</v>
      </c>
      <c r="Y306" s="11">
        <f>IF('OddsRatio_working_3-way'!W306&gt;=0,IF('OddsRatio_working_3-way'!V306+SQRT('OddsRatio_working_3-way'!W306)&gt;0,0,PI()),ACOS('OddsRatio_working_3-way'!V306/(2*'OddsRatio_working_3-way'!X306)))</f>
        <v>0.26248035009997572</v>
      </c>
      <c r="Z306" s="11">
        <f>'OddsRatio_working_3-way'!X306^(1/3)*COS('OddsRatio_working_3-way'!Y306/3)</f>
        <v>0.5335368543900797</v>
      </c>
      <c r="AA306" s="11">
        <f>'OddsRatio_working_3-way'!X306^(1/3)*COS(('OddsRatio_working_3-way'!Y306+2*PI())/3)</f>
        <v>-0.30729881610764798</v>
      </c>
      <c r="AB306" s="11">
        <f>'OddsRatio_working_3-way'!X306^(1/3)*COS(('OddsRatio_working_3-way'!Y306+4*PI())/3)</f>
        <v>-0.22623803828243177</v>
      </c>
      <c r="AC306" s="11">
        <f>'OddsRatio_working_3-way'!X306^(1/3)*SIN('OddsRatio_working_3-way'!Y306/3)</f>
        <v>4.6800461898109061E-2</v>
      </c>
      <c r="AD306" s="11">
        <f>'OddsRatio_working_3-way'!X306^(1/3)*SIN(('OddsRatio_working_3-way'!Y306+2*PI())/3)</f>
        <v>0.43865623880799343</v>
      </c>
      <c r="AE306" s="11">
        <f>'OddsRatio_working_3-way'!X306^(1/3)*SIN(('OddsRatio_working_3-way'!Y306+4*PI())/3)</f>
        <v>-0.48545670070610247</v>
      </c>
      <c r="AF306" s="11">
        <f>-'OddsRatio_working_3-way'!U306/(3*'OddsRatio_working_3-way'!X306^(1/3))*COS(('OddsRatio_working_3-way'!Y306)/3)</f>
        <v>0.53353685439007981</v>
      </c>
      <c r="AG306" s="11">
        <f>-'OddsRatio_working_3-way'!U306/(3*'OddsRatio_working_3-way'!X306^(1/3))*COS(('OddsRatio_working_3-way'!Y306+2*PI())/3)</f>
        <v>-0.30729881610764803</v>
      </c>
      <c r="AH306" s="11">
        <f>-'OddsRatio_working_3-way'!U306/(3*'OddsRatio_working_3-way'!X306^(1/3))*COS(('OddsRatio_working_3-way'!Y306+4*PI())/3)</f>
        <v>-0.2262380382824318</v>
      </c>
      <c r="AI306" s="11">
        <f>'OddsRatio_working_3-way'!U306/(3*'OddsRatio_working_3-way'!X306^(1/3))*SIN(('OddsRatio_working_3-way'!Y306)/3)</f>
        <v>-4.6800461898109075E-2</v>
      </c>
      <c r="AJ306" s="11">
        <f>'OddsRatio_working_3-way'!U306/(3*'OddsRatio_working_3-way'!X306^(1/3))*SIN(('OddsRatio_working_3-way'!Y306+2*PI())/3)</f>
        <v>-0.43865623880799354</v>
      </c>
      <c r="AK306" s="11">
        <f>'OddsRatio_working_3-way'!U306/(3*'OddsRatio_working_3-way'!X306^(1/3))*SIN(('OddsRatio_working_3-way'!Y306+4*PI())/3)</f>
        <v>0.48545670070610258</v>
      </c>
      <c r="AL306" s="11">
        <f>'OddsRatio_working_3-way'!Z306+'OddsRatio_working_3-way'!AF306</f>
        <v>1.0670737087801596</v>
      </c>
      <c r="AM306" s="11">
        <f>'OddsRatio_working_3-way'!AA306+'OddsRatio_working_3-way'!AG306</f>
        <v>-0.61459763221529595</v>
      </c>
      <c r="AN306" s="11">
        <f>'OddsRatio_working_3-way'!AB306+'OddsRatio_working_3-way'!AH306</f>
        <v>-0.45247607656486355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1.0670737087801596</v>
      </c>
      <c r="AS306" s="11">
        <f>IF(('OddsRatio_working_3-way'!X306=0),IF(Q306&gt;0,-Q306^(1/3),(-Q306)^(1/3)),'OddsRatio_working_3-way'!AM306-'OddsRatio_working_3-way'!R306/3)</f>
        <v>-0.61459763221529595</v>
      </c>
      <c r="AT306" s="11">
        <f>IF(('OddsRatio_working_3-way'!X306=0),IF(Q306&gt;0,-Q306^(1/3),(-Q306)^(1/3)),'OddsRatio_working_3-way'!AN306-'OddsRatio_working_3-way'!R306/3)</f>
        <v>-0.45247607656486355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3.34</v>
      </c>
      <c r="B307" s="4">
        <f>IF('True_Odds_Calculator_3-way'!B308="","",'True_Odds_Calculator_3-way'!B308)</f>
        <v>3.04</v>
      </c>
      <c r="C307" s="4">
        <f>IF('True_Odds_Calculator_3-way'!C308="","",'True_Odds_Calculator_3-way'!C308)</f>
        <v>2.41</v>
      </c>
      <c r="D307" s="9">
        <f t="shared" si="65"/>
        <v>0.28595958142514294</v>
      </c>
      <c r="E307" s="9">
        <f t="shared" si="66"/>
        <v>0.31477525513453669</v>
      </c>
      <c r="F307" s="9">
        <f t="shared" si="67"/>
        <v>0.39926516344032026</v>
      </c>
      <c r="G307" s="9">
        <f t="shared" si="68"/>
        <v>1.0670930363748723</v>
      </c>
      <c r="H307" s="9">
        <f t="shared" si="69"/>
        <v>3.4969977051172001</v>
      </c>
      <c r="I307" s="9">
        <f t="shared" si="70"/>
        <v>3.1768697942047397</v>
      </c>
      <c r="J307" s="9">
        <f t="shared" si="71"/>
        <v>2.5046011812885696</v>
      </c>
      <c r="K307" s="11">
        <f t="shared" si="72"/>
        <v>0.29940119760479045</v>
      </c>
      <c r="L307" s="11">
        <f t="shared" si="73"/>
        <v>0.32894736842105265</v>
      </c>
      <c r="M307" s="11">
        <f t="shared" si="74"/>
        <v>0.41493775933609955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-0.27506038370954089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0.23661456296840694</v>
      </c>
      <c r="Q307" s="11">
        <f>2*'OddsRatio_working_3-way'!K307*'OddsRatio_working_3-way'!L307*'OddsRatio_working_3-way'!M307</f>
        <v>8.1732146103076664E-2</v>
      </c>
      <c r="R307" s="11">
        <f t="shared" si="75"/>
        <v>0</v>
      </c>
      <c r="S307" s="11">
        <f t="shared" si="76"/>
        <v>-0.86022770628527845</v>
      </c>
      <c r="T307" s="11">
        <f t="shared" si="77"/>
        <v>-0.29714255830234143</v>
      </c>
      <c r="U307" s="11">
        <f>'OddsRatio_working_3-way'!S307-'OddsRatio_working_3-way'!R307^2/3</f>
        <v>-0.86022770628527845</v>
      </c>
      <c r="V307" s="11">
        <f>'OddsRatio_working_3-way'!S307*'OddsRatio_working_3-way'!R307/3-2*'OddsRatio_working_3-way'!R307^3/27-'OddsRatio_working_3-way'!T307</f>
        <v>0.29714255830234143</v>
      </c>
      <c r="W307" s="11">
        <f>'OddsRatio_working_3-way'!V307^2+4*'OddsRatio_working_3-way'!U307^3/27</f>
        <v>-6.0116879701285764E-3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0.15354591163931144</v>
      </c>
      <c r="Y307" s="11">
        <f>IF('OddsRatio_working_3-way'!W307&gt;=0,IF('OddsRatio_working_3-way'!V307+SQRT('OddsRatio_working_3-way'!W307)&gt;0,0,PI()),ACOS('OddsRatio_working_3-way'!V307/(2*'OddsRatio_working_3-way'!X307)))</f>
        <v>0.25524422949817827</v>
      </c>
      <c r="Z307" s="11">
        <f>'OddsRatio_working_3-way'!X307^(1/3)*COS('OddsRatio_working_3-way'!Y307/3)</f>
        <v>0.53354651818743615</v>
      </c>
      <c r="AA307" s="11">
        <f>'OddsRatio_working_3-way'!X307^(1/3)*COS(('OddsRatio_working_3-way'!Y307+2*PI())/3)</f>
        <v>-0.30618152306039886</v>
      </c>
      <c r="AB307" s="11">
        <f>'OddsRatio_working_3-way'!X307^(1/3)*COS(('OddsRatio_working_3-way'!Y307+4*PI())/3)</f>
        <v>-0.22736499512703717</v>
      </c>
      <c r="AC307" s="11">
        <f>'OddsRatio_working_3-way'!X307^(1/3)*SIN('OddsRatio_working_3-way'!Y307/3)</f>
        <v>4.5504743618918035E-2</v>
      </c>
      <c r="AD307" s="11">
        <f>'OddsRatio_working_3-way'!X307^(1/3)*SIN(('OddsRatio_working_3-way'!Y307+2*PI())/3)</f>
        <v>0.43931246704159671</v>
      </c>
      <c r="AE307" s="11">
        <f>'OddsRatio_working_3-way'!X307^(1/3)*SIN(('OddsRatio_working_3-way'!Y307+4*PI())/3)</f>
        <v>-0.4848172106605147</v>
      </c>
      <c r="AF307" s="11">
        <f>-'OddsRatio_working_3-way'!U307/(3*'OddsRatio_working_3-way'!X307^(1/3))*COS(('OddsRatio_working_3-way'!Y307)/3)</f>
        <v>0.53354651818743604</v>
      </c>
      <c r="AG307" s="11">
        <f>-'OddsRatio_working_3-way'!U307/(3*'OddsRatio_working_3-way'!X307^(1/3))*COS(('OddsRatio_working_3-way'!Y307+2*PI())/3)</f>
        <v>-0.30618152306039881</v>
      </c>
      <c r="AH307" s="11">
        <f>-'OddsRatio_working_3-way'!U307/(3*'OddsRatio_working_3-way'!X307^(1/3))*COS(('OddsRatio_working_3-way'!Y307+4*PI())/3)</f>
        <v>-0.22736499512703712</v>
      </c>
      <c r="AI307" s="11">
        <f>'OddsRatio_working_3-way'!U307/(3*'OddsRatio_working_3-way'!X307^(1/3))*SIN(('OddsRatio_working_3-way'!Y307)/3)</f>
        <v>-4.5504743618918021E-2</v>
      </c>
      <c r="AJ307" s="11">
        <f>'OddsRatio_working_3-way'!U307/(3*'OddsRatio_working_3-way'!X307^(1/3))*SIN(('OddsRatio_working_3-way'!Y307+2*PI())/3)</f>
        <v>-0.4393124670415966</v>
      </c>
      <c r="AK307" s="11">
        <f>'OddsRatio_working_3-way'!U307/(3*'OddsRatio_working_3-way'!X307^(1/3))*SIN(('OddsRatio_working_3-way'!Y307+4*PI())/3)</f>
        <v>0.48481721066051459</v>
      </c>
      <c r="AL307" s="11">
        <f>'OddsRatio_working_3-way'!Z307+'OddsRatio_working_3-way'!AF307</f>
        <v>1.0670930363748723</v>
      </c>
      <c r="AM307" s="11">
        <f>'OddsRatio_working_3-way'!AA307+'OddsRatio_working_3-way'!AG307</f>
        <v>-0.61236304612079762</v>
      </c>
      <c r="AN307" s="11">
        <f>'OddsRatio_working_3-way'!AB307+'OddsRatio_working_3-way'!AH307</f>
        <v>-0.45472999025407429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1.0670930363748723</v>
      </c>
      <c r="AS307" s="11">
        <f>IF(('OddsRatio_working_3-way'!X307=0),IF(Q307&gt;0,-Q307^(1/3),(-Q307)^(1/3)),'OddsRatio_working_3-way'!AM307-'OddsRatio_working_3-way'!R307/3)</f>
        <v>-0.61236304612079762</v>
      </c>
      <c r="AT307" s="11">
        <f>IF(('OddsRatio_working_3-way'!X307=0),IF(Q307&gt;0,-Q307^(1/3),(-Q307)^(1/3)),'OddsRatio_working_3-way'!AN307-'OddsRatio_working_3-way'!R307/3)</f>
        <v>-0.45472999025407429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1.7</v>
      </c>
      <c r="B308" s="4">
        <f>IF('True_Odds_Calculator_3-way'!B309="","",'True_Odds_Calculator_3-way'!B309)</f>
        <v>3.2</v>
      </c>
      <c r="C308" s="4">
        <f>IF('True_Odds_Calculator_3-way'!C309="","",'True_Odds_Calculator_3-way'!C309)</f>
        <v>7.07</v>
      </c>
      <c r="D308" s="9">
        <f t="shared" si="65"/>
        <v>0.57032223113668967</v>
      </c>
      <c r="E308" s="9">
        <f t="shared" si="66"/>
        <v>0.29692868497932923</v>
      </c>
      <c r="F308" s="9">
        <f t="shared" si="67"/>
        <v>0.13274908388398091</v>
      </c>
      <c r="G308" s="9">
        <f t="shared" si="68"/>
        <v>1.0762781995487867</v>
      </c>
      <c r="H308" s="9">
        <f t="shared" si="69"/>
        <v>1.7533947396841507</v>
      </c>
      <c r="I308" s="9">
        <f t="shared" si="70"/>
        <v>3.3678120390073301</v>
      </c>
      <c r="J308" s="9">
        <f t="shared" si="71"/>
        <v>7.5330086712611353</v>
      </c>
      <c r="K308" s="11">
        <f t="shared" si="72"/>
        <v>0.58823529411764708</v>
      </c>
      <c r="L308" s="11">
        <f t="shared" si="73"/>
        <v>0.3125</v>
      </c>
      <c r="M308" s="11">
        <f t="shared" si="74"/>
        <v>0.14144271570014144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-0.24304746651135689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0.23322447790997591</v>
      </c>
      <c r="Q308" s="11">
        <f>2*'OddsRatio_working_3-way'!K308*'OddsRatio_working_3-way'!L308*'OddsRatio_working_3-way'!M308</f>
        <v>5.200099841916965E-2</v>
      </c>
      <c r="R308" s="11">
        <f t="shared" si="75"/>
        <v>0</v>
      </c>
      <c r="S308" s="11">
        <f t="shared" si="76"/>
        <v>-0.95958407325787953</v>
      </c>
      <c r="T308" s="11">
        <f t="shared" si="77"/>
        <v>-0.21395408545326186</v>
      </c>
      <c r="U308" s="11">
        <f>'OddsRatio_working_3-way'!S308-'OddsRatio_working_3-way'!R308^2/3</f>
        <v>-0.95958407325787953</v>
      </c>
      <c r="V308" s="11">
        <f>'OddsRatio_working_3-way'!S308*'OddsRatio_working_3-way'!R308/3-2*'OddsRatio_working_3-way'!R308^3/27-'OddsRatio_working_3-way'!T308</f>
        <v>0.21395408545326186</v>
      </c>
      <c r="W308" s="11">
        <f>'OddsRatio_working_3-way'!V308^2+4*'OddsRatio_working_3-way'!U308^3/27</f>
        <v>-8.5125359524849425E-2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0.18090170687903354</v>
      </c>
      <c r="Y308" s="11">
        <f>IF('OddsRatio_working_3-way'!W308&gt;=0,IF('OddsRatio_working_3-way'!V308+SQRT('OddsRatio_working_3-way'!W308)&gt;0,0,PI()),ACOS('OddsRatio_working_3-way'!V308/(2*'OddsRatio_working_3-way'!X308)))</f>
        <v>0.93805882578297228</v>
      </c>
      <c r="Z308" s="11">
        <f>'OddsRatio_working_3-way'!X308^(1/3)*COS('OddsRatio_working_3-way'!Y308/3)</f>
        <v>0.53813909977439334</v>
      </c>
      <c r="AA308" s="11">
        <f>'OddsRatio_working_3-way'!X308^(1/3)*COS(('OddsRatio_working_3-way'!Y308+2*PI())/3)</f>
        <v>-0.41973723150795461</v>
      </c>
      <c r="AB308" s="11">
        <f>'OddsRatio_working_3-way'!X308^(1/3)*COS(('OddsRatio_working_3-way'!Y308+4*PI())/3)</f>
        <v>-0.11840186826643882</v>
      </c>
      <c r="AC308" s="11">
        <f>'OddsRatio_working_3-way'!X308^(1/3)*SIN('OddsRatio_working_3-way'!Y308/3)</f>
        <v>0.17397605308384279</v>
      </c>
      <c r="AD308" s="11">
        <f>'OddsRatio_working_3-way'!X308^(1/3)*SIN(('OddsRatio_working_3-way'!Y308+2*PI())/3)</f>
        <v>0.37905410463239181</v>
      </c>
      <c r="AE308" s="11">
        <f>'OddsRatio_working_3-way'!X308^(1/3)*SIN(('OddsRatio_working_3-way'!Y308+4*PI())/3)</f>
        <v>-0.55303015771623465</v>
      </c>
      <c r="AF308" s="11">
        <f>-'OddsRatio_working_3-way'!U308/(3*'OddsRatio_working_3-way'!X308^(1/3))*COS(('OddsRatio_working_3-way'!Y308)/3)</f>
        <v>0.53813909977439323</v>
      </c>
      <c r="AG308" s="11">
        <f>-'OddsRatio_working_3-way'!U308/(3*'OddsRatio_working_3-way'!X308^(1/3))*COS(('OddsRatio_working_3-way'!Y308+2*PI())/3)</f>
        <v>-0.41973723150795456</v>
      </c>
      <c r="AH308" s="11">
        <f>-'OddsRatio_working_3-way'!U308/(3*'OddsRatio_working_3-way'!X308^(1/3))*COS(('OddsRatio_working_3-way'!Y308+4*PI())/3)</f>
        <v>-0.1184018682664388</v>
      </c>
      <c r="AI308" s="11">
        <f>'OddsRatio_working_3-way'!U308/(3*'OddsRatio_working_3-way'!X308^(1/3))*SIN(('OddsRatio_working_3-way'!Y308)/3)</f>
        <v>-0.17397605308384276</v>
      </c>
      <c r="AJ308" s="11">
        <f>'OddsRatio_working_3-way'!U308/(3*'OddsRatio_working_3-way'!X308^(1/3))*SIN(('OddsRatio_working_3-way'!Y308+2*PI())/3)</f>
        <v>-0.37905410463239175</v>
      </c>
      <c r="AK308" s="11">
        <f>'OddsRatio_working_3-way'!U308/(3*'OddsRatio_working_3-way'!X308^(1/3))*SIN(('OddsRatio_working_3-way'!Y308+4*PI())/3)</f>
        <v>0.55303015771623454</v>
      </c>
      <c r="AL308" s="11">
        <f>'OddsRatio_working_3-way'!Z308+'OddsRatio_working_3-way'!AF308</f>
        <v>1.0762781995487867</v>
      </c>
      <c r="AM308" s="11">
        <f>'OddsRatio_working_3-way'!AA308+'OddsRatio_working_3-way'!AG308</f>
        <v>-0.83947446301590922</v>
      </c>
      <c r="AN308" s="11">
        <f>'OddsRatio_working_3-way'!AB308+'OddsRatio_working_3-way'!AH308</f>
        <v>-0.23680373653287762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1.0762781995487867</v>
      </c>
      <c r="AS308" s="11">
        <f>IF(('OddsRatio_working_3-way'!X308=0),IF(Q308&gt;0,-Q308^(1/3),(-Q308)^(1/3)),'OddsRatio_working_3-way'!AM308-'OddsRatio_working_3-way'!R308/3)</f>
        <v>-0.83947446301590922</v>
      </c>
      <c r="AT308" s="11">
        <f>IF(('OddsRatio_working_3-way'!X308=0),IF(Q308&gt;0,-Q308^(1/3),(-Q308)^(1/3)),'OddsRatio_working_3-way'!AN308-'OddsRatio_working_3-way'!R308/3)</f>
        <v>-0.23680373653287762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1.65</v>
      </c>
      <c r="B309" s="4">
        <f>IF('True_Odds_Calculator_3-way'!B310="","",'True_Odds_Calculator_3-way'!B310)</f>
        <v>3.57</v>
      </c>
      <c r="C309" s="4">
        <f>IF('True_Odds_Calculator_3-way'!C310="","",'True_Odds_Calculator_3-way'!C310)</f>
        <v>6.36</v>
      </c>
      <c r="D309" s="9">
        <f t="shared" si="65"/>
        <v>0.58767151101857673</v>
      </c>
      <c r="E309" s="9">
        <f t="shared" si="66"/>
        <v>0.26496098066519735</v>
      </c>
      <c r="F309" s="9">
        <f t="shared" si="67"/>
        <v>0.14736750831622603</v>
      </c>
      <c r="G309" s="9">
        <f t="shared" si="68"/>
        <v>1.079432148089666</v>
      </c>
      <c r="H309" s="9">
        <f t="shared" si="69"/>
        <v>1.7016308962582827</v>
      </c>
      <c r="I309" s="9">
        <f t="shared" si="70"/>
        <v>3.7741406205904418</v>
      </c>
      <c r="J309" s="9">
        <f t="shared" si="71"/>
        <v>6.7857563137606105</v>
      </c>
      <c r="K309" s="11">
        <f t="shared" si="72"/>
        <v>0.60606060606060608</v>
      </c>
      <c r="L309" s="11">
        <f t="shared" si="73"/>
        <v>0.28011204481792717</v>
      </c>
      <c r="M309" s="11">
        <f t="shared" si="74"/>
        <v>0.15723270440251572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-0.23900225232078731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0.22902242658069516</v>
      </c>
      <c r="Q309" s="11">
        <f>2*'OddsRatio_working_3-way'!K309*'OddsRatio_working_3-way'!L309*'OddsRatio_working_3-way'!M309</f>
        <v>5.3385181021141065E-2</v>
      </c>
      <c r="R309" s="11">
        <f t="shared" si="75"/>
        <v>0</v>
      </c>
      <c r="S309" s="11">
        <f t="shared" si="76"/>
        <v>-0.95824380045298785</v>
      </c>
      <c r="T309" s="11">
        <f t="shared" si="77"/>
        <v>-0.22336685325244471</v>
      </c>
      <c r="U309" s="11">
        <f>'OddsRatio_working_3-way'!S309-'OddsRatio_working_3-way'!R309^2/3</f>
        <v>-0.95824380045298785</v>
      </c>
      <c r="V309" s="11">
        <f>'OddsRatio_working_3-way'!S309*'OddsRatio_working_3-way'!R309/3-2*'OddsRatio_working_3-way'!R309^3/27-'OddsRatio_working_3-way'!T309</f>
        <v>0.22336685325244471</v>
      </c>
      <c r="W309" s="11">
        <f>'OddsRatio_working_3-way'!V309^2+4*'OddsRatio_working_3-way'!U309^3/27</f>
        <v>-8.0461224672250503E-2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0.18052283498504398</v>
      </c>
      <c r="Y309" s="11">
        <f>IF('OddsRatio_working_3-way'!W309&gt;=0,IF('OddsRatio_working_3-way'!V309+SQRT('OddsRatio_working_3-way'!W309)&gt;0,0,PI()),ACOS('OddsRatio_working_3-way'!V309/(2*'OddsRatio_working_3-way'!X309)))</f>
        <v>0.90375210011150897</v>
      </c>
      <c r="Z309" s="11">
        <f>'OddsRatio_working_3-way'!X309^(1/3)*COS('OddsRatio_working_3-way'!Y309/3)</f>
        <v>0.53971607404483302</v>
      </c>
      <c r="AA309" s="11">
        <f>'OddsRatio_working_3-way'!X309^(1/3)*COS(('OddsRatio_working_3-way'!Y309+2*PI())/3)</f>
        <v>-0.41508499621550571</v>
      </c>
      <c r="AB309" s="11">
        <f>'OddsRatio_working_3-way'!X309^(1/3)*COS(('OddsRatio_working_3-way'!Y309+4*PI())/3)</f>
        <v>-0.12463107782932742</v>
      </c>
      <c r="AC309" s="11">
        <f>'OddsRatio_working_3-way'!X309^(1/3)*SIN('OddsRatio_working_3-way'!Y309/3)</f>
        <v>0.1676936479674416</v>
      </c>
      <c r="AD309" s="11">
        <f>'OddsRatio_working_3-way'!X309^(1/3)*SIN(('OddsRatio_working_3-way'!Y309+2*PI())/3)</f>
        <v>0.38356100696990758</v>
      </c>
      <c r="AE309" s="11">
        <f>'OddsRatio_working_3-way'!X309^(1/3)*SIN(('OddsRatio_working_3-way'!Y309+4*PI())/3)</f>
        <v>-0.55125465493734938</v>
      </c>
      <c r="AF309" s="11">
        <f>-'OddsRatio_working_3-way'!U309/(3*'OddsRatio_working_3-way'!X309^(1/3))*COS(('OddsRatio_working_3-way'!Y309)/3)</f>
        <v>0.53971607404483313</v>
      </c>
      <c r="AG309" s="11">
        <f>-'OddsRatio_working_3-way'!U309/(3*'OddsRatio_working_3-way'!X309^(1/3))*COS(('OddsRatio_working_3-way'!Y309+2*PI())/3)</f>
        <v>-0.41508499621550582</v>
      </c>
      <c r="AH309" s="11">
        <f>-'OddsRatio_working_3-way'!U309/(3*'OddsRatio_working_3-way'!X309^(1/3))*COS(('OddsRatio_working_3-way'!Y309+4*PI())/3)</f>
        <v>-0.12463107782932745</v>
      </c>
      <c r="AI309" s="11">
        <f>'OddsRatio_working_3-way'!U309/(3*'OddsRatio_working_3-way'!X309^(1/3))*SIN(('OddsRatio_working_3-way'!Y309)/3)</f>
        <v>-0.16769364796744163</v>
      </c>
      <c r="AJ309" s="11">
        <f>'OddsRatio_working_3-way'!U309/(3*'OddsRatio_working_3-way'!X309^(1/3))*SIN(('OddsRatio_working_3-way'!Y309+2*PI())/3)</f>
        <v>-0.38356100696990769</v>
      </c>
      <c r="AK309" s="11">
        <f>'OddsRatio_working_3-way'!U309/(3*'OddsRatio_working_3-way'!X309^(1/3))*SIN(('OddsRatio_working_3-way'!Y309+4*PI())/3)</f>
        <v>0.55125465493734949</v>
      </c>
      <c r="AL309" s="11">
        <f>'OddsRatio_working_3-way'!Z309+'OddsRatio_working_3-way'!AF309</f>
        <v>1.079432148089666</v>
      </c>
      <c r="AM309" s="11">
        <f>'OddsRatio_working_3-way'!AA309+'OddsRatio_working_3-way'!AG309</f>
        <v>-0.83016999243101153</v>
      </c>
      <c r="AN309" s="11">
        <f>'OddsRatio_working_3-way'!AB309+'OddsRatio_working_3-way'!AH309</f>
        <v>-0.24926215565865487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1.079432148089666</v>
      </c>
      <c r="AS309" s="11">
        <f>IF(('OddsRatio_working_3-way'!X309=0),IF(Q309&gt;0,-Q309^(1/3),(-Q309)^(1/3)),'OddsRatio_working_3-way'!AM309-'OddsRatio_working_3-way'!R309/3)</f>
        <v>-0.83016999243101153</v>
      </c>
      <c r="AT309" s="11">
        <f>IF(('OddsRatio_working_3-way'!X309=0),IF(Q309&gt;0,-Q309^(1/3),(-Q309)^(1/3)),'OddsRatio_working_3-way'!AN309-'OddsRatio_working_3-way'!R309/3)</f>
        <v>-0.24926215565865487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2.54</v>
      </c>
      <c r="B310" s="4">
        <f>IF('True_Odds_Calculator_3-way'!B311="","",'True_Odds_Calculator_3-way'!B311)</f>
        <v>3.26</v>
      </c>
      <c r="C310" s="4">
        <f>IF('True_Odds_Calculator_3-way'!C311="","",'True_Odds_Calculator_3-way'!C311)</f>
        <v>3.11</v>
      </c>
      <c r="D310" s="9">
        <f t="shared" si="65"/>
        <v>0.38584653332551072</v>
      </c>
      <c r="E310" s="9">
        <f t="shared" si="66"/>
        <v>0.29977121902192705</v>
      </c>
      <c r="F310" s="9">
        <f t="shared" si="67"/>
        <v>0.31438224765256206</v>
      </c>
      <c r="G310" s="9">
        <f t="shared" si="68"/>
        <v>1.033574019569051</v>
      </c>
      <c r="H310" s="9">
        <f t="shared" si="69"/>
        <v>2.591703990136339</v>
      </c>
      <c r="I310" s="9">
        <f t="shared" si="70"/>
        <v>3.3358772842260551</v>
      </c>
      <c r="J310" s="9">
        <f t="shared" si="71"/>
        <v>3.1808411812906972</v>
      </c>
      <c r="K310" s="11">
        <f t="shared" si="72"/>
        <v>0.39370078740157477</v>
      </c>
      <c r="L310" s="11">
        <f t="shared" si="73"/>
        <v>0.30674846625766872</v>
      </c>
      <c r="M310" s="11">
        <f t="shared" si="74"/>
        <v>0.32154340836012862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-0.28516742205007084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0.22949634599878754</v>
      </c>
      <c r="Q310" s="11">
        <f>2*'OddsRatio_working_3-way'!K310*'OddsRatio_working_3-way'!L310*'OddsRatio_working_3-way'!M310</f>
        <v>7.7663738070655672E-2</v>
      </c>
      <c r="R310" s="11">
        <f t="shared" si="75"/>
        <v>0</v>
      </c>
      <c r="S310" s="11">
        <f t="shared" si="76"/>
        <v>-0.80477757364055302</v>
      </c>
      <c r="T310" s="11">
        <f t="shared" si="77"/>
        <v>-0.27234435656194683</v>
      </c>
      <c r="U310" s="11">
        <f>'OddsRatio_working_3-way'!S310-'OddsRatio_working_3-way'!R310^2/3</f>
        <v>-0.80477757364055302</v>
      </c>
      <c r="V310" s="11">
        <f>'OddsRatio_working_3-way'!S310*'OddsRatio_working_3-way'!R310/3-2*'OddsRatio_working_3-way'!R310^3/27-'OddsRatio_working_3-way'!T310</f>
        <v>0.27234435656194683</v>
      </c>
      <c r="W310" s="11">
        <f>'OddsRatio_working_3-way'!V310^2+4*'OddsRatio_working_3-way'!U310^3/27</f>
        <v>-3.0474893662993524E-3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0.13894147861369566</v>
      </c>
      <c r="Y310" s="11">
        <f>IF('OddsRatio_working_3-way'!W310&gt;=0,IF('OddsRatio_working_3-way'!V310+SQRT('OddsRatio_working_3-way'!W310)&gt;0,0,PI()),ACOS('OddsRatio_working_3-way'!V310/(2*'OddsRatio_working_3-way'!X310)))</f>
        <v>0.1999898989730724</v>
      </c>
      <c r="Z310" s="11">
        <f>'OddsRatio_working_3-way'!X310^(1/3)*COS('OddsRatio_working_3-way'!Y310/3)</f>
        <v>0.51678700978452563</v>
      </c>
      <c r="AA310" s="11">
        <f>'OddsRatio_working_3-way'!X310^(1/3)*COS(('OddsRatio_working_3-way'!Y310+2*PI())/3)</f>
        <v>-0.28827298444955696</v>
      </c>
      <c r="AB310" s="11">
        <f>'OddsRatio_working_3-way'!X310^(1/3)*COS(('OddsRatio_working_3-way'!Y310+4*PI())/3)</f>
        <v>-0.22851402533496878</v>
      </c>
      <c r="AC310" s="11">
        <f>'OddsRatio_working_3-way'!X310^(1/3)*SIN('OddsRatio_working_3-way'!Y310/3)</f>
        <v>3.450185113129952E-2</v>
      </c>
      <c r="AD310" s="11">
        <f>'OddsRatio_working_3-way'!X310^(1/3)*SIN(('OddsRatio_working_3-way'!Y310+2*PI())/3)</f>
        <v>0.43029975325354675</v>
      </c>
      <c r="AE310" s="11">
        <f>'OddsRatio_working_3-way'!X310^(1/3)*SIN(('OddsRatio_working_3-way'!Y310+4*PI())/3)</f>
        <v>-0.46480160438484608</v>
      </c>
      <c r="AF310" s="11">
        <f>-'OddsRatio_working_3-way'!U310/(3*'OddsRatio_working_3-way'!X310^(1/3))*COS(('OddsRatio_working_3-way'!Y310)/3)</f>
        <v>0.51678700978452552</v>
      </c>
      <c r="AG310" s="11">
        <f>-'OddsRatio_working_3-way'!U310/(3*'OddsRatio_working_3-way'!X310^(1/3))*COS(('OddsRatio_working_3-way'!Y310+2*PI())/3)</f>
        <v>-0.2882729844495569</v>
      </c>
      <c r="AH310" s="11">
        <f>-'OddsRatio_working_3-way'!U310/(3*'OddsRatio_working_3-way'!X310^(1/3))*COS(('OddsRatio_working_3-way'!Y310+4*PI())/3)</f>
        <v>-0.22851402533496873</v>
      </c>
      <c r="AI310" s="11">
        <f>'OddsRatio_working_3-way'!U310/(3*'OddsRatio_working_3-way'!X310^(1/3))*SIN(('OddsRatio_working_3-way'!Y310)/3)</f>
        <v>-3.4501851131299513E-2</v>
      </c>
      <c r="AJ310" s="11">
        <f>'OddsRatio_working_3-way'!U310/(3*'OddsRatio_working_3-way'!X310^(1/3))*SIN(('OddsRatio_working_3-way'!Y310+2*PI())/3)</f>
        <v>-0.43029975325354664</v>
      </c>
      <c r="AK310" s="11">
        <f>'OddsRatio_working_3-way'!U310/(3*'OddsRatio_working_3-way'!X310^(1/3))*SIN(('OddsRatio_working_3-way'!Y310+4*PI())/3)</f>
        <v>0.46480160438484597</v>
      </c>
      <c r="AL310" s="11">
        <f>'OddsRatio_working_3-way'!Z310+'OddsRatio_working_3-way'!AF310</f>
        <v>1.033574019569051</v>
      </c>
      <c r="AM310" s="11">
        <f>'OddsRatio_working_3-way'!AA310+'OddsRatio_working_3-way'!AG310</f>
        <v>-0.57654596889911391</v>
      </c>
      <c r="AN310" s="11">
        <f>'OddsRatio_working_3-way'!AB310+'OddsRatio_working_3-way'!AH310</f>
        <v>-0.45702805066993751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1.033574019569051</v>
      </c>
      <c r="AS310" s="11">
        <f>IF(('OddsRatio_working_3-way'!X310=0),IF(Q310&gt;0,-Q310^(1/3),(-Q310)^(1/3)),'OddsRatio_working_3-way'!AM310-'OddsRatio_working_3-way'!R310/3)</f>
        <v>-0.57654596889911391</v>
      </c>
      <c r="AT310" s="11">
        <f>IF(('OddsRatio_working_3-way'!X310=0),IF(Q310&gt;0,-Q310^(1/3),(-Q310)^(1/3)),'OddsRatio_working_3-way'!AN310-'OddsRatio_working_3-way'!R310/3)</f>
        <v>-0.45702805066993751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2.3199999999999998</v>
      </c>
      <c r="B311" s="4">
        <f>IF('True_Odds_Calculator_3-way'!B312="","",'True_Odds_Calculator_3-way'!B312)</f>
        <v>2.58</v>
      </c>
      <c r="C311" s="4">
        <f>IF('True_Odds_Calculator_3-way'!C312="","",'True_Odds_Calculator_3-way'!C312)</f>
        <v>4.63</v>
      </c>
      <c r="D311" s="9">
        <f t="shared" si="65"/>
        <v>0.41796412016578172</v>
      </c>
      <c r="E311" s="9">
        <f t="shared" si="66"/>
        <v>0.37497562771005533</v>
      </c>
      <c r="F311" s="9">
        <f t="shared" si="67"/>
        <v>0.20706025212416287</v>
      </c>
      <c r="G311" s="9">
        <f t="shared" si="68"/>
        <v>1.05496202024898</v>
      </c>
      <c r="H311" s="9">
        <f t="shared" si="69"/>
        <v>2.3925498667286536</v>
      </c>
      <c r="I311" s="9">
        <f t="shared" si="70"/>
        <v>2.6668399919933892</v>
      </c>
      <c r="J311" s="9">
        <f t="shared" si="71"/>
        <v>4.8295121335037976</v>
      </c>
      <c r="K311" s="11">
        <f t="shared" si="72"/>
        <v>0.43103448275862072</v>
      </c>
      <c r="L311" s="11">
        <f t="shared" si="73"/>
        <v>0.38759689922480617</v>
      </c>
      <c r="M311" s="11">
        <f t="shared" si="74"/>
        <v>0.21598272138228941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-0.2731800381390499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0.23562669918242951</v>
      </c>
      <c r="Q311" s="11">
        <f>2*'OddsRatio_working_3-way'!K311*'OddsRatio_working_3-way'!L311*'OddsRatio_working_3-way'!M311</f>
        <v>7.2167442322336739E-2</v>
      </c>
      <c r="R311" s="11">
        <f t="shared" si="75"/>
        <v>0</v>
      </c>
      <c r="S311" s="11">
        <f t="shared" si="76"/>
        <v>-0.86253263886907594</v>
      </c>
      <c r="T311" s="11">
        <f t="shared" si="77"/>
        <v>-0.2641753870961947</v>
      </c>
      <c r="U311" s="11">
        <f>'OddsRatio_working_3-way'!S311-'OddsRatio_working_3-way'!R311^2/3</f>
        <v>-0.86253263886907594</v>
      </c>
      <c r="V311" s="11">
        <f>'OddsRatio_working_3-way'!S311*'OddsRatio_working_3-way'!R311/3-2*'OddsRatio_working_3-way'!R311^3/27-'OddsRatio_working_3-way'!T311</f>
        <v>0.2641753870961947</v>
      </c>
      <c r="W311" s="11">
        <f>'OddsRatio_working_3-way'!V311^2+4*'OddsRatio_working_3-way'!U311^3/27</f>
        <v>-2.5276843987032463E-2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0.15416345151693442</v>
      </c>
      <c r="Y311" s="11">
        <f>IF('OddsRatio_working_3-way'!W311&gt;=0,IF('OddsRatio_working_3-way'!V311+SQRT('OddsRatio_working_3-way'!W311)&gt;0,0,PI()),ACOS('OddsRatio_working_3-way'!V311/(2*'OddsRatio_working_3-way'!X311)))</f>
        <v>0.54175915870238822</v>
      </c>
      <c r="Z311" s="11">
        <f>'OddsRatio_working_3-way'!X311^(1/3)*COS('OddsRatio_working_3-way'!Y311/3)</f>
        <v>0.52748101012449</v>
      </c>
      <c r="AA311" s="11">
        <f>'OddsRatio_working_3-way'!X311^(1/3)*COS(('OddsRatio_working_3-way'!Y311+2*PI())/3)</f>
        <v>-0.34714312903658229</v>
      </c>
      <c r="AB311" s="11">
        <f>'OddsRatio_working_3-way'!X311^(1/3)*COS(('OddsRatio_working_3-way'!Y311+4*PI())/3)</f>
        <v>-0.18033788108790769</v>
      </c>
      <c r="AC311" s="11">
        <f>'OddsRatio_working_3-way'!X311^(1/3)*SIN('OddsRatio_working_3-way'!Y311/3)</f>
        <v>9.6305054805409546E-2</v>
      </c>
      <c r="AD311" s="11">
        <f>'OddsRatio_working_3-way'!X311^(1/3)*SIN(('OddsRatio_working_3-way'!Y311+2*PI())/3)</f>
        <v>0.40865942737898031</v>
      </c>
      <c r="AE311" s="11">
        <f>'OddsRatio_working_3-way'!X311^(1/3)*SIN(('OddsRatio_working_3-way'!Y311+4*PI())/3)</f>
        <v>-0.50496448218438983</v>
      </c>
      <c r="AF311" s="11">
        <f>-'OddsRatio_working_3-way'!U311/(3*'OddsRatio_working_3-way'!X311^(1/3))*COS(('OddsRatio_working_3-way'!Y311)/3)</f>
        <v>0.52748101012449</v>
      </c>
      <c r="AG311" s="11">
        <f>-'OddsRatio_working_3-way'!U311/(3*'OddsRatio_working_3-way'!X311^(1/3))*COS(('OddsRatio_working_3-way'!Y311+2*PI())/3)</f>
        <v>-0.34714312903658229</v>
      </c>
      <c r="AH311" s="11">
        <f>-'OddsRatio_working_3-way'!U311/(3*'OddsRatio_working_3-way'!X311^(1/3))*COS(('OddsRatio_working_3-way'!Y311+4*PI())/3)</f>
        <v>-0.18033788108790769</v>
      </c>
      <c r="AI311" s="11">
        <f>'OddsRatio_working_3-way'!U311/(3*'OddsRatio_working_3-way'!X311^(1/3))*SIN(('OddsRatio_working_3-way'!Y311)/3)</f>
        <v>-9.6305054805409546E-2</v>
      </c>
      <c r="AJ311" s="11">
        <f>'OddsRatio_working_3-way'!U311/(3*'OddsRatio_working_3-way'!X311^(1/3))*SIN(('OddsRatio_working_3-way'!Y311+2*PI())/3)</f>
        <v>-0.40865942737898031</v>
      </c>
      <c r="AK311" s="11">
        <f>'OddsRatio_working_3-way'!U311/(3*'OddsRatio_working_3-way'!X311^(1/3))*SIN(('OddsRatio_working_3-way'!Y311+4*PI())/3)</f>
        <v>0.50496448218438983</v>
      </c>
      <c r="AL311" s="11">
        <f>'OddsRatio_working_3-way'!Z311+'OddsRatio_working_3-way'!AF311</f>
        <v>1.05496202024898</v>
      </c>
      <c r="AM311" s="11">
        <f>'OddsRatio_working_3-way'!AA311+'OddsRatio_working_3-way'!AG311</f>
        <v>-0.69428625807316457</v>
      </c>
      <c r="AN311" s="11">
        <f>'OddsRatio_working_3-way'!AB311+'OddsRatio_working_3-way'!AH311</f>
        <v>-0.36067576217581537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1.05496202024898</v>
      </c>
      <c r="AS311" s="11">
        <f>IF(('OddsRatio_working_3-way'!X311=0),IF(Q311&gt;0,-Q311^(1/3),(-Q311)^(1/3)),'OddsRatio_working_3-way'!AM311-'OddsRatio_working_3-way'!R311/3)</f>
        <v>-0.69428625807316457</v>
      </c>
      <c r="AT311" s="11">
        <f>IF(('OddsRatio_working_3-way'!X311=0),IF(Q311&gt;0,-Q311^(1/3),(-Q311)^(1/3)),'OddsRatio_working_3-way'!AN311-'OddsRatio_working_3-way'!R311/3)</f>
        <v>-0.36067576217581537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2.73</v>
      </c>
      <c r="B312" s="4">
        <f>IF('True_Odds_Calculator_3-way'!B313="","",'True_Odds_Calculator_3-way'!B313)</f>
        <v>2.62</v>
      </c>
      <c r="C312" s="4">
        <f>IF('True_Odds_Calculator_3-way'!C313="","",'True_Odds_Calculator_3-way'!C313)</f>
        <v>3.5</v>
      </c>
      <c r="D312" s="9">
        <f t="shared" si="65"/>
        <v>0.35465415236787129</v>
      </c>
      <c r="E312" s="9">
        <f t="shared" si="66"/>
        <v>0.36982957301555136</v>
      </c>
      <c r="F312" s="9">
        <f t="shared" si="67"/>
        <v>0.27551627461657724</v>
      </c>
      <c r="G312" s="9">
        <f t="shared" si="68"/>
        <v>1.0518198627527926</v>
      </c>
      <c r="H312" s="9">
        <f t="shared" si="69"/>
        <v>2.8196483625623316</v>
      </c>
      <c r="I312" s="9">
        <f t="shared" si="70"/>
        <v>2.703948177659524</v>
      </c>
      <c r="J312" s="9">
        <f t="shared" si="71"/>
        <v>3.6295496568819825</v>
      </c>
      <c r="K312" s="11">
        <f t="shared" si="72"/>
        <v>0.36630036630036628</v>
      </c>
      <c r="L312" s="11">
        <f t="shared" si="73"/>
        <v>0.38167938931297707</v>
      </c>
      <c r="M312" s="11">
        <f t="shared" si="74"/>
        <v>0.2857142857142857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-0.27987824607235734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0.23368125876304718</v>
      </c>
      <c r="Q312" s="11">
        <f>2*'OddsRatio_working_3-way'!K312*'OddsRatio_working_3-way'!L312*'OddsRatio_working_3-way'!M312</f>
        <v>7.9891028636939199E-2</v>
      </c>
      <c r="R312" s="11">
        <f t="shared" si="75"/>
        <v>0</v>
      </c>
      <c r="S312" s="11">
        <f t="shared" si="76"/>
        <v>-0.83493898522800236</v>
      </c>
      <c r="T312" s="11">
        <f t="shared" si="77"/>
        <v>-0.28544922571897513</v>
      </c>
      <c r="U312" s="11">
        <f>'OddsRatio_working_3-way'!S312-'OddsRatio_working_3-way'!R312^2/3</f>
        <v>-0.83493898522800236</v>
      </c>
      <c r="V312" s="11">
        <f>'OddsRatio_working_3-way'!S312*'OddsRatio_working_3-way'!R312/3-2*'OddsRatio_working_3-way'!R312^3/27-'OddsRatio_working_3-way'!T312</f>
        <v>0.28544922571897513</v>
      </c>
      <c r="W312" s="11">
        <f>'OddsRatio_working_3-way'!V312^2+4*'OddsRatio_working_3-way'!U312^3/27</f>
        <v>-4.7491486108338365E-3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0.14682507370540995</v>
      </c>
      <c r="Y312" s="11">
        <f>IF('OddsRatio_working_3-way'!W312&gt;=0,IF('OddsRatio_working_3-way'!V312+SQRT('OddsRatio_working_3-way'!W312)&gt;0,0,PI()),ACOS('OddsRatio_working_3-way'!V312/(2*'OddsRatio_working_3-way'!X312)))</f>
        <v>0.23689023824866329</v>
      </c>
      <c r="Z312" s="11">
        <f>'OddsRatio_working_3-way'!X312^(1/3)*COS('OddsRatio_working_3-way'!Y312/3)</f>
        <v>0.5259099313763963</v>
      </c>
      <c r="AA312" s="11">
        <f>'OddsRatio_working_3-way'!X312^(1/3)*COS(('OddsRatio_working_3-way'!Y312+2*PI())/3)</f>
        <v>-0.29899389417887623</v>
      </c>
      <c r="AB312" s="11">
        <f>'OddsRatio_working_3-way'!X312^(1/3)*COS(('OddsRatio_working_3-way'!Y312+4*PI())/3)</f>
        <v>-0.22691603719752024</v>
      </c>
      <c r="AC312" s="11">
        <f>'OddsRatio_working_3-way'!X312^(1/3)*SIN('OddsRatio_working_3-way'!Y312/3)</f>
        <v>4.1614170130797386E-2</v>
      </c>
      <c r="AD312" s="11">
        <f>'OddsRatio_working_3-way'!X312^(1/3)*SIN(('OddsRatio_working_3-way'!Y312+2*PI())/3)</f>
        <v>0.43464427560909141</v>
      </c>
      <c r="AE312" s="11">
        <f>'OddsRatio_working_3-way'!X312^(1/3)*SIN(('OddsRatio_working_3-way'!Y312+4*PI())/3)</f>
        <v>-0.47625844573988863</v>
      </c>
      <c r="AF312" s="11">
        <f>-'OddsRatio_working_3-way'!U312/(3*'OddsRatio_working_3-way'!X312^(1/3))*COS(('OddsRatio_working_3-way'!Y312)/3)</f>
        <v>0.5259099313763963</v>
      </c>
      <c r="AG312" s="11">
        <f>-'OddsRatio_working_3-way'!U312/(3*'OddsRatio_working_3-way'!X312^(1/3))*COS(('OddsRatio_working_3-way'!Y312+2*PI())/3)</f>
        <v>-0.29899389417887623</v>
      </c>
      <c r="AH312" s="11">
        <f>-'OddsRatio_working_3-way'!U312/(3*'OddsRatio_working_3-way'!X312^(1/3))*COS(('OddsRatio_working_3-way'!Y312+4*PI())/3)</f>
        <v>-0.22691603719752024</v>
      </c>
      <c r="AI312" s="11">
        <f>'OddsRatio_working_3-way'!U312/(3*'OddsRatio_working_3-way'!X312^(1/3))*SIN(('OddsRatio_working_3-way'!Y312)/3)</f>
        <v>-4.1614170130797386E-2</v>
      </c>
      <c r="AJ312" s="11">
        <f>'OddsRatio_working_3-way'!U312/(3*'OddsRatio_working_3-way'!X312^(1/3))*SIN(('OddsRatio_working_3-way'!Y312+2*PI())/3)</f>
        <v>-0.43464427560909141</v>
      </c>
      <c r="AK312" s="11">
        <f>'OddsRatio_working_3-way'!U312/(3*'OddsRatio_working_3-way'!X312^(1/3))*SIN(('OddsRatio_working_3-way'!Y312+4*PI())/3)</f>
        <v>0.47625844573988863</v>
      </c>
      <c r="AL312" s="11">
        <f>'OddsRatio_working_3-way'!Z312+'OddsRatio_working_3-way'!AF312</f>
        <v>1.0518198627527926</v>
      </c>
      <c r="AM312" s="11">
        <f>'OddsRatio_working_3-way'!AA312+'OddsRatio_working_3-way'!AG312</f>
        <v>-0.59798778835775246</v>
      </c>
      <c r="AN312" s="11">
        <f>'OddsRatio_working_3-way'!AB312+'OddsRatio_working_3-way'!AH312</f>
        <v>-0.45383207439504047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1.0518198627527926</v>
      </c>
      <c r="AS312" s="11">
        <f>IF(('OddsRatio_working_3-way'!X312=0),IF(Q312&gt;0,-Q312^(1/3),(-Q312)^(1/3)),'OddsRatio_working_3-way'!AM312-'OddsRatio_working_3-way'!R312/3)</f>
        <v>-0.59798778835775246</v>
      </c>
      <c r="AT312" s="11">
        <f>IF(('OddsRatio_working_3-way'!X312=0),IF(Q312&gt;0,-Q312^(1/3),(-Q312)^(1/3)),'OddsRatio_working_3-way'!AN312-'OddsRatio_working_3-way'!R312/3)</f>
        <v>-0.45383207439504047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1.55</v>
      </c>
      <c r="B186" s="4">
        <f>IF('True_Odds_Calculator_2-way'!B187="","",'True_Odds_Calculator_2-way'!B187)</f>
        <v>2.5499999999999998</v>
      </c>
      <c r="C186" s="4">
        <f t="shared" si="8"/>
        <v>3.7318153067678717E-2</v>
      </c>
      <c r="D186" s="4">
        <f t="shared" si="10"/>
        <v>1.596163553760727</v>
      </c>
      <c r="E186" s="4">
        <f t="shared" si="11"/>
        <v>2.6773920406435225</v>
      </c>
      <c r="G186" s="4">
        <f t="shared" si="9"/>
        <v>1.0373181530676787</v>
      </c>
    </row>
    <row r="187" spans="1:7" x14ac:dyDescent="0.2">
      <c r="A187" s="4">
        <f>IF('True_Odds_Calculator_2-way'!A188="","",'True_Odds_Calculator_2-way'!A188)</f>
        <v>2.46</v>
      </c>
      <c r="B187" s="4">
        <f>IF('True_Odds_Calculator_2-way'!B188="","",'True_Odds_Calculator_2-way'!B188)</f>
        <v>1.6</v>
      </c>
      <c r="C187" s="4">
        <f t="shared" si="8"/>
        <v>3.1504065040650397E-2</v>
      </c>
      <c r="D187" s="4">
        <f t="shared" si="10"/>
        <v>2.5591677503250976</v>
      </c>
      <c r="E187" s="4">
        <f t="shared" si="11"/>
        <v>1.6413678065054211</v>
      </c>
      <c r="G187" s="4">
        <f t="shared" si="9"/>
        <v>1.0315040650406504</v>
      </c>
    </row>
    <row r="188" spans="1:7" x14ac:dyDescent="0.2">
      <c r="A188" s="4">
        <f>IF('True_Odds_Calculator_2-way'!A189="","",'True_Odds_Calculator_2-way'!A189)</f>
        <v>1.58</v>
      </c>
      <c r="B188" s="4">
        <f>IF('True_Odds_Calculator_2-way'!B189="","",'True_Odds_Calculator_2-way'!B189)</f>
        <v>2.4900000000000002</v>
      </c>
      <c r="C188" s="4">
        <f t="shared" si="8"/>
        <v>3.4517818107874465E-2</v>
      </c>
      <c r="D188" s="4">
        <f t="shared" si="10"/>
        <v>1.6242929689112753</v>
      </c>
      <c r="E188" s="4">
        <f t="shared" si="11"/>
        <v>2.6018120494676276</v>
      </c>
      <c r="G188" s="4">
        <f t="shared" si="9"/>
        <v>1.0345178181078745</v>
      </c>
    </row>
    <row r="189" spans="1:7" x14ac:dyDescent="0.2">
      <c r="A189" s="4">
        <f>IF('True_Odds_Calculator_2-way'!A190="","",'True_Odds_Calculator_2-way'!A190)</f>
        <v>2.4300000000000002</v>
      </c>
      <c r="B189" s="4">
        <f>IF('True_Odds_Calculator_2-way'!B190="","",'True_Odds_Calculator_2-way'!B190)</f>
        <v>1.61</v>
      </c>
      <c r="C189" s="4">
        <f t="shared" si="8"/>
        <v>3.2640646167216181E-2</v>
      </c>
      <c r="D189" s="4">
        <f t="shared" si="10"/>
        <v>2.5303495779840248</v>
      </c>
      <c r="E189" s="4">
        <f t="shared" si="11"/>
        <v>1.6534454704900365</v>
      </c>
      <c r="G189" s="4">
        <f t="shared" si="9"/>
        <v>1.0326406461672162</v>
      </c>
    </row>
    <row r="190" spans="1:7" x14ac:dyDescent="0.2">
      <c r="A190" s="4">
        <f>IF('True_Odds_Calculator_2-way'!A191="","",'True_Odds_Calculator_2-way'!A191)</f>
        <v>2.16</v>
      </c>
      <c r="B190" s="4">
        <f>IF('True_Odds_Calculator_2-way'!B191="","",'True_Odds_Calculator_2-way'!B191)</f>
        <v>1.77</v>
      </c>
      <c r="C190" s="4">
        <f t="shared" si="8"/>
        <v>2.79347143753923E-2</v>
      </c>
      <c r="D190" s="4">
        <f t="shared" si="10"/>
        <v>2.2271932890597692</v>
      </c>
      <c r="E190" s="4">
        <f t="shared" si="11"/>
        <v>1.8148675590999714</v>
      </c>
      <c r="G190" s="4">
        <f t="shared" si="9"/>
        <v>1.0279347143753923</v>
      </c>
    </row>
    <row r="191" spans="1:7" x14ac:dyDescent="0.2">
      <c r="A191" s="4">
        <f>IF('True_Odds_Calculator_2-way'!A192="","",'True_Odds_Calculator_2-way'!A192)</f>
        <v>1.79</v>
      </c>
      <c r="B191" s="4">
        <f>IF('True_Odds_Calculator_2-way'!B192="","",'True_Odds_Calculator_2-way'!B192)</f>
        <v>2.13</v>
      </c>
      <c r="C191" s="4">
        <f t="shared" si="8"/>
        <v>2.8142785952212312E-2</v>
      </c>
      <c r="D191" s="4">
        <f t="shared" si="10"/>
        <v>1.8362511137332338</v>
      </c>
      <c r="E191" s="4">
        <f t="shared" si="11"/>
        <v>2.1958130561234772</v>
      </c>
      <c r="G191" s="4">
        <f t="shared" si="9"/>
        <v>1.0281427859522123</v>
      </c>
    </row>
    <row r="192" spans="1:7" x14ac:dyDescent="0.2">
      <c r="A192" s="4">
        <f>IF('True_Odds_Calculator_2-way'!A193="","",'True_Odds_Calculator_2-way'!A193)</f>
        <v>1.29</v>
      </c>
      <c r="B192" s="4">
        <f>IF('True_Odds_Calculator_2-way'!B193="","",'True_Odds_Calculator_2-way'!B193)</f>
        <v>3.69</v>
      </c>
      <c r="C192" s="4">
        <f t="shared" si="8"/>
        <v>4.6196508476712639E-2</v>
      </c>
      <c r="D192" s="4">
        <f t="shared" si="10"/>
        <v>1.3296183014203713</v>
      </c>
      <c r="E192" s="4">
        <f t="shared" si="11"/>
        <v>4.0338121266048041</v>
      </c>
      <c r="G192" s="4">
        <f t="shared" si="9"/>
        <v>1.0461965084767126</v>
      </c>
    </row>
    <row r="193" spans="1:7" x14ac:dyDescent="0.2">
      <c r="A193" s="4">
        <f>IF('True_Odds_Calculator_2-way'!A194="","",'True_Odds_Calculator_2-way'!A194)</f>
        <v>2.0299999999999998</v>
      </c>
      <c r="B193" s="4">
        <f>IF('True_Odds_Calculator_2-way'!B194="","",'True_Odds_Calculator_2-way'!B194)</f>
        <v>1.88</v>
      </c>
      <c r="C193" s="4">
        <f t="shared" si="8"/>
        <v>2.4525731055444977E-2</v>
      </c>
      <c r="D193" s="4">
        <f t="shared" si="10"/>
        <v>2.0818241326641935</v>
      </c>
      <c r="E193" s="4">
        <f t="shared" si="11"/>
        <v>1.9243646631706333</v>
      </c>
      <c r="G193" s="4">
        <f t="shared" si="9"/>
        <v>1.024525731055445</v>
      </c>
    </row>
    <row r="194" spans="1:7" x14ac:dyDescent="0.2">
      <c r="A194" s="4">
        <f>IF('True_Odds_Calculator_2-way'!A195="","",'True_Odds_Calculator_2-way'!A195)</f>
        <v>1.89</v>
      </c>
      <c r="B194" s="4">
        <f>IF('True_Odds_Calculator_2-way'!B195="","",'True_Odds_Calculator_2-way'!B195)</f>
        <v>2.0099999999999998</v>
      </c>
      <c r="C194" s="4">
        <f t="shared" ref="C194:C257" si="12">IF(A194="","",((1/A194)+(1/B194))-1)</f>
        <v>2.6612966911474523E-2</v>
      </c>
      <c r="D194" s="4">
        <f t="shared" si="10"/>
        <v>1.9387583250401901</v>
      </c>
      <c r="E194" s="4">
        <f t="shared" si="11"/>
        <v>2.065236891462122</v>
      </c>
      <c r="G194" s="4">
        <f t="shared" ref="G194:G257" si="13">IF(A194="","",C194+1)</f>
        <v>1.0266129669114745</v>
      </c>
    </row>
    <row r="195" spans="1:7" x14ac:dyDescent="0.2">
      <c r="A195" s="4">
        <f>IF('True_Odds_Calculator_2-way'!A196="","",'True_Odds_Calculator_2-way'!A196)</f>
        <v>1.39</v>
      </c>
      <c r="B195" s="4">
        <f>IF('True_Odds_Calculator_2-way'!B196="","",'True_Odds_Calculator_2-way'!B196)</f>
        <v>3.16</v>
      </c>
      <c r="C195" s="4">
        <f t="shared" si="12"/>
        <v>3.5880156634186422E-2</v>
      </c>
      <c r="D195" s="4">
        <f t="shared" ref="D195:D258" si="14">IF(A195="","",(2*A195)/(2-($C195*A195)))</f>
        <v>1.4255484876022328</v>
      </c>
      <c r="E195" s="4">
        <f t="shared" ref="E195:E258" si="15">IF(B195="","",(2*B195)/(2-($C195*B195)))</f>
        <v>3.3499084807809649</v>
      </c>
      <c r="G195" s="4">
        <f t="shared" si="13"/>
        <v>1.0358801566341864</v>
      </c>
    </row>
    <row r="196" spans="1:7" x14ac:dyDescent="0.2">
      <c r="A196" s="4">
        <f>IF('True_Odds_Calculator_2-way'!A197="","",'True_Odds_Calculator_2-way'!A197)</f>
        <v>1.35</v>
      </c>
      <c r="B196" s="4">
        <f>IF('True_Odds_Calculator_2-way'!B197="","",'True_Odds_Calculator_2-way'!B197)</f>
        <v>3.32</v>
      </c>
      <c r="C196" s="4">
        <f t="shared" si="12"/>
        <v>4.1945560017849104E-2</v>
      </c>
      <c r="D196" s="4">
        <f t="shared" si="14"/>
        <v>1.3893366398016118</v>
      </c>
      <c r="E196" s="4">
        <f t="shared" si="15"/>
        <v>3.5684713375796173</v>
      </c>
      <c r="G196" s="4">
        <f t="shared" si="13"/>
        <v>1.0419455600178491</v>
      </c>
    </row>
    <row r="197" spans="1:7" x14ac:dyDescent="0.2">
      <c r="A197" s="4">
        <f>IF('True_Odds_Calculator_2-way'!A198="","",'True_Odds_Calculator_2-way'!A198)</f>
        <v>1.68</v>
      </c>
      <c r="B197" s="4">
        <f>IF('True_Odds_Calculator_2-way'!B198="","",'True_Odds_Calculator_2-way'!B198)</f>
        <v>2.2999999999999998</v>
      </c>
      <c r="C197" s="4">
        <f t="shared" si="12"/>
        <v>3.002070393374745E-2</v>
      </c>
      <c r="D197" s="4">
        <f t="shared" si="14"/>
        <v>1.7234611953612846</v>
      </c>
      <c r="E197" s="4">
        <f t="shared" si="15"/>
        <v>2.3822441430332923</v>
      </c>
      <c r="G197" s="4">
        <f t="shared" si="13"/>
        <v>1.0300207039337475</v>
      </c>
    </row>
    <row r="198" spans="1:7" x14ac:dyDescent="0.2">
      <c r="A198" s="4">
        <f>IF('True_Odds_Calculator_2-way'!A199="","",'True_Odds_Calculator_2-way'!A199)</f>
        <v>2</v>
      </c>
      <c r="B198" s="4">
        <f>IF('True_Odds_Calculator_2-way'!B199="","",'True_Odds_Calculator_2-way'!B199)</f>
        <v>1.89</v>
      </c>
      <c r="C198" s="4">
        <f t="shared" si="12"/>
        <v>2.9100529100529293E-2</v>
      </c>
      <c r="D198" s="4">
        <f t="shared" si="14"/>
        <v>2.0599455040871937</v>
      </c>
      <c r="E198" s="4">
        <f t="shared" si="15"/>
        <v>1.9434447300771212</v>
      </c>
      <c r="G198" s="4">
        <f t="shared" si="13"/>
        <v>1.0291005291005293</v>
      </c>
    </row>
    <row r="199" spans="1:7" x14ac:dyDescent="0.2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1.86</v>
      </c>
      <c r="C199" s="4">
        <f t="shared" si="12"/>
        <v>2.5439286650930981E-2</v>
      </c>
      <c r="D199" s="4">
        <f t="shared" si="14"/>
        <v>2.1048854540436102</v>
      </c>
      <c r="E199" s="4">
        <f t="shared" si="15"/>
        <v>1.905071196602548</v>
      </c>
      <c r="G199" s="4">
        <f t="shared" si="13"/>
        <v>1.025439286650931</v>
      </c>
    </row>
    <row r="200" spans="1:7" x14ac:dyDescent="0.2">
      <c r="A200" s="4">
        <f>IF('True_Odds_Calculator_2-way'!A201="","",'True_Odds_Calculator_2-way'!A201)</f>
        <v>1.89</v>
      </c>
      <c r="B200" s="4">
        <f>IF('True_Odds_Calculator_2-way'!B201="","",'True_Odds_Calculator_2-way'!B201)</f>
        <v>1.93</v>
      </c>
      <c r="C200" s="4">
        <f t="shared" si="12"/>
        <v>4.7235244126436093E-2</v>
      </c>
      <c r="D200" s="4">
        <f t="shared" si="14"/>
        <v>1.9783062613553166</v>
      </c>
      <c r="E200" s="4">
        <f t="shared" si="15"/>
        <v>2.0221747928042801</v>
      </c>
      <c r="G200" s="4">
        <f t="shared" si="13"/>
        <v>1.0472352441264361</v>
      </c>
    </row>
    <row r="201" spans="1:7" x14ac:dyDescent="0.2">
      <c r="A201" s="4">
        <f>IF('True_Odds_Calculator_2-way'!A202="","",'True_Odds_Calculator_2-way'!A202)</f>
        <v>2</v>
      </c>
      <c r="B201" s="4">
        <f>IF('True_Odds_Calculator_2-way'!B202="","",'True_Odds_Calculator_2-way'!B202)</f>
        <v>1.82</v>
      </c>
      <c r="C201" s="4">
        <f t="shared" si="12"/>
        <v>4.9450549450549275E-2</v>
      </c>
      <c r="D201" s="4">
        <f t="shared" si="14"/>
        <v>2.1040462427745661</v>
      </c>
      <c r="E201" s="4">
        <f t="shared" si="15"/>
        <v>1.9057591623036647</v>
      </c>
      <c r="G201" s="4">
        <f t="shared" si="13"/>
        <v>1.0494505494505493</v>
      </c>
    </row>
    <row r="202" spans="1:7" x14ac:dyDescent="0.2">
      <c r="A202" s="4">
        <f>IF('True_Odds_Calculator_2-way'!A203="","",'True_Odds_Calculator_2-way'!A203)</f>
        <v>1.45</v>
      </c>
      <c r="B202" s="4">
        <f>IF('True_Odds_Calculator_2-way'!B203="","",'True_Odds_Calculator_2-way'!B203)</f>
        <v>2.68</v>
      </c>
      <c r="C202" s="4">
        <f t="shared" si="12"/>
        <v>6.2789500772002071E-2</v>
      </c>
      <c r="D202" s="4">
        <f t="shared" si="14"/>
        <v>1.5191555903049259</v>
      </c>
      <c r="E202" s="4">
        <f t="shared" si="15"/>
        <v>2.9262048192771086</v>
      </c>
      <c r="G202" s="4">
        <f t="shared" si="13"/>
        <v>1.0627895007720021</v>
      </c>
    </row>
    <row r="203" spans="1:7" x14ac:dyDescent="0.2">
      <c r="A203" s="4">
        <f>IF('True_Odds_Calculator_2-way'!A204="","",'True_Odds_Calculator_2-way'!A204)</f>
        <v>1.93</v>
      </c>
      <c r="B203" s="4">
        <f>IF('True_Odds_Calculator_2-way'!B204="","",'True_Odds_Calculator_2-way'!B204)</f>
        <v>1.88</v>
      </c>
      <c r="C203" s="4">
        <f t="shared" si="12"/>
        <v>5.0049608642928067E-2</v>
      </c>
      <c r="D203" s="4">
        <f t="shared" si="14"/>
        <v>2.027945450480662</v>
      </c>
      <c r="E203" s="4">
        <f t="shared" si="15"/>
        <v>1.9728142670726401</v>
      </c>
      <c r="G203" s="4">
        <f t="shared" si="13"/>
        <v>1.0500496086429281</v>
      </c>
    </row>
    <row r="204" spans="1:7" x14ac:dyDescent="0.2">
      <c r="A204" s="4">
        <f>IF('True_Odds_Calculator_2-way'!A205="","",'True_Odds_Calculator_2-way'!A205)</f>
        <v>2.04</v>
      </c>
      <c r="B204" s="4">
        <f>IF('True_Odds_Calculator_2-way'!B205="","",'True_Odds_Calculator_2-way'!B205)</f>
        <v>1.78</v>
      </c>
      <c r="C204" s="4">
        <f t="shared" si="12"/>
        <v>5.1993831240361388E-2</v>
      </c>
      <c r="D204" s="4">
        <f t="shared" si="14"/>
        <v>2.1542477456098719</v>
      </c>
      <c r="E204" s="4">
        <f t="shared" si="15"/>
        <v>1.8663651315789476</v>
      </c>
      <c r="G204" s="4">
        <f t="shared" si="13"/>
        <v>1.0519938312403614</v>
      </c>
    </row>
    <row r="205" spans="1:7" x14ac:dyDescent="0.2">
      <c r="A205" s="4">
        <f>IF('True_Odds_Calculator_2-way'!A206="","",'True_Odds_Calculator_2-way'!A206)</f>
        <v>1.89</v>
      </c>
      <c r="B205" s="4">
        <f>IF('True_Odds_Calculator_2-way'!B206="","",'True_Odds_Calculator_2-way'!B206)</f>
        <v>1.93</v>
      </c>
      <c r="C205" s="4">
        <f t="shared" si="12"/>
        <v>4.7235244126436093E-2</v>
      </c>
      <c r="D205" s="4">
        <f t="shared" si="14"/>
        <v>1.9783062613553166</v>
      </c>
      <c r="E205" s="4">
        <f t="shared" si="15"/>
        <v>2.0221747928042801</v>
      </c>
      <c r="G205" s="4">
        <f t="shared" si="13"/>
        <v>1.0472352441264361</v>
      </c>
    </row>
    <row r="206" spans="1:7" x14ac:dyDescent="0.2">
      <c r="A206" s="4">
        <f>IF('True_Odds_Calculator_2-way'!A207="","",'True_Odds_Calculator_2-way'!A207)</f>
        <v>1.87</v>
      </c>
      <c r="B206" s="4">
        <f>IF('True_Odds_Calculator_2-way'!B207="","",'True_Odds_Calculator_2-way'!B207)</f>
        <v>1.95</v>
      </c>
      <c r="C206" s="4">
        <f t="shared" si="12"/>
        <v>4.7579871109282745E-2</v>
      </c>
      <c r="D206" s="4">
        <f t="shared" si="14"/>
        <v>1.9570642694217093</v>
      </c>
      <c r="E206" s="4">
        <f t="shared" si="15"/>
        <v>2.0448619094350202</v>
      </c>
      <c r="G206" s="4">
        <f t="shared" si="13"/>
        <v>1.0475798711092827</v>
      </c>
    </row>
    <row r="207" spans="1:7" x14ac:dyDescent="0.2">
      <c r="A207" s="4">
        <f>IF('True_Odds_Calculator_2-way'!A208="","",'True_Odds_Calculator_2-way'!A208)</f>
        <v>1.77</v>
      </c>
      <c r="B207" s="4">
        <f>IF('True_Odds_Calculator_2-way'!B208="","",'True_Odds_Calculator_2-way'!B208)</f>
        <v>2.06</v>
      </c>
      <c r="C207" s="4">
        <f t="shared" si="12"/>
        <v>5.0408644616312781E-2</v>
      </c>
      <c r="D207" s="4">
        <f t="shared" si="14"/>
        <v>1.8526497637315176</v>
      </c>
      <c r="E207" s="4">
        <f t="shared" si="15"/>
        <v>2.172814492580895</v>
      </c>
      <c r="G207" s="4">
        <f t="shared" si="13"/>
        <v>1.0504086446163128</v>
      </c>
    </row>
    <row r="208" spans="1:7" x14ac:dyDescent="0.2">
      <c r="A208" s="4">
        <f>IF('True_Odds_Calculator_2-way'!A209="","",'True_Odds_Calculator_2-way'!A209)</f>
        <v>2.0099999999999998</v>
      </c>
      <c r="B208" s="4">
        <f>IF('True_Odds_Calculator_2-way'!B209="","",'True_Odds_Calculator_2-way'!B209)</f>
        <v>1.82</v>
      </c>
      <c r="C208" s="4">
        <f t="shared" si="12"/>
        <v>4.6962987261494726E-2</v>
      </c>
      <c r="D208" s="4">
        <f t="shared" si="14"/>
        <v>2.1095669223228186</v>
      </c>
      <c r="E208" s="4">
        <f t="shared" si="15"/>
        <v>1.9012525336520971</v>
      </c>
      <c r="G208" s="4">
        <f t="shared" si="13"/>
        <v>1.0469629872614947</v>
      </c>
    </row>
    <row r="209" spans="1:7" x14ac:dyDescent="0.2">
      <c r="A209" s="4">
        <f>IF('True_Odds_Calculator_2-way'!A210="","",'True_Odds_Calculator_2-way'!A210)</f>
        <v>1.54</v>
      </c>
      <c r="B209" s="4">
        <f>IF('True_Odds_Calculator_2-way'!B210="","",'True_Odds_Calculator_2-way'!B210)</f>
        <v>2.4900000000000002</v>
      </c>
      <c r="C209" s="4">
        <f t="shared" si="12"/>
        <v>5.0957075053460477E-2</v>
      </c>
      <c r="D209" s="4">
        <f t="shared" si="14"/>
        <v>1.6028926138026167</v>
      </c>
      <c r="E209" s="4">
        <f t="shared" si="15"/>
        <v>2.6586701795742909</v>
      </c>
      <c r="G209" s="4">
        <f t="shared" si="13"/>
        <v>1.0509570750534605</v>
      </c>
    </row>
    <row r="210" spans="1:7" x14ac:dyDescent="0.2">
      <c r="A210" s="4">
        <f>IF('True_Odds_Calculator_2-way'!A211="","",'True_Odds_Calculator_2-way'!A211)</f>
        <v>1.82</v>
      </c>
      <c r="B210" s="4">
        <f>IF('True_Odds_Calculator_2-way'!B211="","",'True_Odds_Calculator_2-way'!B211)</f>
        <v>1.85</v>
      </c>
      <c r="C210" s="4">
        <f t="shared" si="12"/>
        <v>8.9991089991089845E-2</v>
      </c>
      <c r="D210" s="4">
        <f t="shared" si="14"/>
        <v>1.9823373564910212</v>
      </c>
      <c r="E210" s="4">
        <f t="shared" si="15"/>
        <v>2.0179802217560683</v>
      </c>
      <c r="G210" s="4">
        <f t="shared" si="13"/>
        <v>1.0899910899910898</v>
      </c>
    </row>
    <row r="211" spans="1:7" x14ac:dyDescent="0.2">
      <c r="A211" s="4">
        <f>IF('True_Odds_Calculator_2-way'!A212="","",'True_Odds_Calculator_2-way'!A212)</f>
        <v>2.06</v>
      </c>
      <c r="B211" s="4">
        <f>IF('True_Odds_Calculator_2-way'!B212="","",'True_Odds_Calculator_2-way'!B212)</f>
        <v>1.79</v>
      </c>
      <c r="C211" s="4">
        <f t="shared" si="12"/>
        <v>4.4096111080978329E-2</v>
      </c>
      <c r="D211" s="4">
        <f t="shared" si="14"/>
        <v>2.1580148651021243</v>
      </c>
      <c r="E211" s="4">
        <f t="shared" si="15"/>
        <v>1.8635467731338755</v>
      </c>
      <c r="G211" s="4">
        <f t="shared" si="13"/>
        <v>1.0440961110809783</v>
      </c>
    </row>
    <row r="212" spans="1:7" x14ac:dyDescent="0.2">
      <c r="A212" s="4">
        <f>IF('True_Odds_Calculator_2-way'!A213="","",'True_Odds_Calculator_2-way'!A213)</f>
        <v>2.11</v>
      </c>
      <c r="B212" s="4">
        <f>IF('True_Odds_Calculator_2-way'!B213="","",'True_Odds_Calculator_2-way'!B213)</f>
        <v>1.73</v>
      </c>
      <c r="C212" s="4">
        <f t="shared" si="12"/>
        <v>5.1968331370024323E-2</v>
      </c>
      <c r="D212" s="4">
        <f t="shared" si="14"/>
        <v>2.232394581536862</v>
      </c>
      <c r="E212" s="4">
        <f t="shared" si="15"/>
        <v>1.8114284296454357</v>
      </c>
      <c r="G212" s="4">
        <f t="shared" si="13"/>
        <v>1.0519683313700243</v>
      </c>
    </row>
    <row r="213" spans="1:7" x14ac:dyDescent="0.2">
      <c r="A213" s="4">
        <f>IF('True_Odds_Calculator_2-way'!A214="","",'True_Odds_Calculator_2-way'!A214)</f>
        <v>2.08</v>
      </c>
      <c r="B213" s="4">
        <f>IF('True_Odds_Calculator_2-way'!B214="","",'True_Odds_Calculator_2-way'!B214)</f>
        <v>1.78</v>
      </c>
      <c r="C213" s="4">
        <f t="shared" si="12"/>
        <v>4.2566983578219642E-2</v>
      </c>
      <c r="D213" s="4">
        <f t="shared" si="14"/>
        <v>2.1763461086292031</v>
      </c>
      <c r="E213" s="4">
        <f t="shared" si="15"/>
        <v>1.8500899460323807</v>
      </c>
      <c r="G213" s="4">
        <f t="shared" si="13"/>
        <v>1.0425669835782196</v>
      </c>
    </row>
    <row r="214" spans="1:7" x14ac:dyDescent="0.2">
      <c r="A214" s="4">
        <f>IF('True_Odds_Calculator_2-way'!A215="","",'True_Odds_Calculator_2-way'!A215)</f>
        <v>2.0699999999999998</v>
      </c>
      <c r="B214" s="4">
        <f>IF('True_Odds_Calculator_2-way'!B215="","",'True_Odds_Calculator_2-way'!B215)</f>
        <v>1.79</v>
      </c>
      <c r="C214" s="4">
        <f t="shared" si="12"/>
        <v>4.17510053167085E-2</v>
      </c>
      <c r="D214" s="4">
        <f t="shared" si="14"/>
        <v>2.1634893294018038</v>
      </c>
      <c r="E214" s="4">
        <f t="shared" si="15"/>
        <v>1.8594836022382255</v>
      </c>
      <c r="G214" s="4">
        <f t="shared" si="13"/>
        <v>1.0417510053167085</v>
      </c>
    </row>
    <row r="215" spans="1:7" x14ac:dyDescent="0.2">
      <c r="A215" s="4">
        <f>IF('True_Odds_Calculator_2-way'!A216="","",'True_Odds_Calculator_2-way'!A216)</f>
        <v>2.0699999999999998</v>
      </c>
      <c r="B215" s="4">
        <f>IF('True_Odds_Calculator_2-way'!B216="","",'True_Odds_Calculator_2-way'!B216)</f>
        <v>1.79</v>
      </c>
      <c r="C215" s="4">
        <f t="shared" si="12"/>
        <v>4.17510053167085E-2</v>
      </c>
      <c r="D215" s="4">
        <f t="shared" si="14"/>
        <v>2.1634893294018038</v>
      </c>
      <c r="E215" s="4">
        <f t="shared" si="15"/>
        <v>1.8594836022382255</v>
      </c>
      <c r="G215" s="4">
        <f t="shared" si="13"/>
        <v>1.0417510053167085</v>
      </c>
    </row>
    <row r="216" spans="1:7" x14ac:dyDescent="0.2">
      <c r="A216" s="4">
        <f>IF('True_Odds_Calculator_2-way'!A217="","",'True_Odds_Calculator_2-way'!A217)</f>
        <v>2.14</v>
      </c>
      <c r="B216" s="4">
        <f>IF('True_Odds_Calculator_2-way'!B217="","",'True_Odds_Calculator_2-way'!B217)</f>
        <v>1.74</v>
      </c>
      <c r="C216" s="4">
        <f t="shared" si="12"/>
        <v>4.200236330432916E-2</v>
      </c>
      <c r="D216" s="4">
        <f t="shared" si="14"/>
        <v>2.2407028523288002</v>
      </c>
      <c r="E216" s="4">
        <f t="shared" si="15"/>
        <v>1.8059947618585701</v>
      </c>
      <c r="G216" s="4">
        <f t="shared" si="13"/>
        <v>1.0420023633043292</v>
      </c>
    </row>
    <row r="217" spans="1:7" x14ac:dyDescent="0.2">
      <c r="A217" s="4">
        <f>IF('True_Odds_Calculator_2-way'!A218="","",'True_Odds_Calculator_2-way'!A218)</f>
        <v>1.95</v>
      </c>
      <c r="B217" s="4">
        <f>IF('True_Odds_Calculator_2-way'!B218="","",'True_Odds_Calculator_2-way'!B218)</f>
        <v>1.9</v>
      </c>
      <c r="C217" s="4">
        <f t="shared" si="12"/>
        <v>3.9136302294197067E-2</v>
      </c>
      <c r="D217" s="4">
        <f t="shared" si="14"/>
        <v>2.027359781121751</v>
      </c>
      <c r="E217" s="4">
        <f t="shared" si="15"/>
        <v>1.9733688415446073</v>
      </c>
      <c r="G217" s="4">
        <f t="shared" si="13"/>
        <v>1.0391363022941971</v>
      </c>
    </row>
    <row r="218" spans="1:7" x14ac:dyDescent="0.2">
      <c r="A218" s="4">
        <f>IF('True_Odds_Calculator_2-way'!A219="","",'True_Odds_Calculator_2-way'!A219)</f>
        <v>1.71</v>
      </c>
      <c r="B218" s="4">
        <f>IF('True_Odds_Calculator_2-way'!B219="","",'True_Odds_Calculator_2-way'!B219)</f>
        <v>2.1800000000000002</v>
      </c>
      <c r="C218" s="4">
        <f t="shared" si="12"/>
        <v>4.3510917967702012E-2</v>
      </c>
      <c r="D218" s="4">
        <f t="shared" si="14"/>
        <v>1.7760731811901471</v>
      </c>
      <c r="E218" s="4">
        <f t="shared" si="15"/>
        <v>2.2885382773650926</v>
      </c>
      <c r="G218" s="4">
        <f t="shared" si="13"/>
        <v>1.043510917967702</v>
      </c>
    </row>
    <row r="219" spans="1:7" x14ac:dyDescent="0.2">
      <c r="A219" s="4">
        <f>IF('True_Odds_Calculator_2-way'!A220="","",'True_Odds_Calculator_2-way'!A220)</f>
        <v>2.08</v>
      </c>
      <c r="B219" s="4">
        <f>IF('True_Odds_Calculator_2-way'!B220="","",'True_Odds_Calculator_2-way'!B220)</f>
        <v>1.78</v>
      </c>
      <c r="C219" s="4">
        <f t="shared" si="12"/>
        <v>4.2566983578219642E-2</v>
      </c>
      <c r="D219" s="4">
        <f t="shared" si="14"/>
        <v>2.1763461086292031</v>
      </c>
      <c r="E219" s="4">
        <f t="shared" si="15"/>
        <v>1.8500899460323807</v>
      </c>
      <c r="G219" s="4">
        <f t="shared" si="13"/>
        <v>1.0425669835782196</v>
      </c>
    </row>
    <row r="220" spans="1:7" x14ac:dyDescent="0.2">
      <c r="A220" s="4">
        <f>IF('True_Odds_Calculator_2-way'!A221="","",'True_Odds_Calculator_2-way'!A221)</f>
        <v>2.16</v>
      </c>
      <c r="B220" s="4">
        <f>IF('True_Odds_Calculator_2-way'!B221="","",'True_Odds_Calculator_2-way'!B221)</f>
        <v>1.7</v>
      </c>
      <c r="C220" s="4">
        <f t="shared" si="12"/>
        <v>5.1198257080609988E-2</v>
      </c>
      <c r="D220" s="4">
        <f t="shared" si="14"/>
        <v>2.2864259028642593</v>
      </c>
      <c r="E220" s="4">
        <f t="shared" si="15"/>
        <v>1.7773475314617617</v>
      </c>
      <c r="G220" s="4">
        <f t="shared" si="13"/>
        <v>1.05119825708061</v>
      </c>
    </row>
    <row r="221" spans="1:7" x14ac:dyDescent="0.2">
      <c r="A221" s="4">
        <f>IF('True_Odds_Calculator_2-way'!A222="","",'True_Odds_Calculator_2-way'!A222)</f>
        <v>1.94</v>
      </c>
      <c r="B221" s="4">
        <f>IF('True_Odds_Calculator_2-way'!B222="","",'True_Odds_Calculator_2-way'!B222)</f>
        <v>1.87</v>
      </c>
      <c r="C221" s="4">
        <f t="shared" si="12"/>
        <v>5.0223275814543111E-2</v>
      </c>
      <c r="D221" s="4">
        <f t="shared" si="14"/>
        <v>2.0393501602113662</v>
      </c>
      <c r="E221" s="4">
        <f t="shared" si="15"/>
        <v>1.9621396506030613</v>
      </c>
      <c r="G221" s="4">
        <f t="shared" si="13"/>
        <v>1.0502232758145431</v>
      </c>
    </row>
    <row r="222" spans="1:7" x14ac:dyDescent="0.2">
      <c r="A222" s="4">
        <f>IF('True_Odds_Calculator_2-way'!A223="","",'True_Odds_Calculator_2-way'!A223)</f>
        <v>2.2400000000000002</v>
      </c>
      <c r="B222" s="4">
        <f>IF('True_Odds_Calculator_2-way'!B223="","",'True_Odds_Calculator_2-way'!B223)</f>
        <v>1.65</v>
      </c>
      <c r="C222" s="4">
        <f t="shared" si="12"/>
        <v>5.2489177489177585E-2</v>
      </c>
      <c r="D222" s="4">
        <f t="shared" si="14"/>
        <v>2.3799098518995501</v>
      </c>
      <c r="E222" s="4">
        <f t="shared" si="15"/>
        <v>1.7246850209986002</v>
      </c>
      <c r="G222" s="4">
        <f t="shared" si="13"/>
        <v>1.0524891774891776</v>
      </c>
    </row>
    <row r="223" spans="1:7" x14ac:dyDescent="0.2">
      <c r="A223" s="4">
        <f>IF('True_Odds_Calculator_2-way'!A224="","",'True_Odds_Calculator_2-way'!A224)</f>
        <v>1.41</v>
      </c>
      <c r="B223" s="4">
        <f>IF('True_Odds_Calculator_2-way'!B224="","",'True_Odds_Calculator_2-way'!B224)</f>
        <v>3.03</v>
      </c>
      <c r="C223" s="4">
        <f t="shared" si="12"/>
        <v>3.9252861456358534E-2</v>
      </c>
      <c r="D223" s="4">
        <f t="shared" si="14"/>
        <v>1.4501298304566979</v>
      </c>
      <c r="E223" s="4">
        <f t="shared" si="15"/>
        <v>3.2215812690872077</v>
      </c>
      <c r="G223" s="4">
        <f t="shared" si="13"/>
        <v>1.0392528614563585</v>
      </c>
    </row>
    <row r="224" spans="1:7" x14ac:dyDescent="0.2">
      <c r="A224" s="4">
        <f>IF('True_Odds_Calculator_2-way'!A225="","",'True_Odds_Calculator_2-way'!A225)</f>
        <v>1.83</v>
      </c>
      <c r="B224" s="4">
        <f>IF('True_Odds_Calculator_2-way'!B225="","",'True_Odds_Calculator_2-way'!B225)</f>
        <v>2.0699999999999998</v>
      </c>
      <c r="C224" s="4">
        <f t="shared" si="12"/>
        <v>2.9539874871307603E-2</v>
      </c>
      <c r="D224" s="4">
        <f t="shared" si="14"/>
        <v>1.8808371192373576</v>
      </c>
      <c r="E224" s="4">
        <f t="shared" si="15"/>
        <v>2.1352836729517204</v>
      </c>
      <c r="G224" s="4">
        <f t="shared" si="13"/>
        <v>1.0295398748713076</v>
      </c>
    </row>
    <row r="225" spans="1:7" x14ac:dyDescent="0.2">
      <c r="A225" s="4">
        <f>IF('True_Odds_Calculator_2-way'!A226="","",'True_Odds_Calculator_2-way'!A226)</f>
        <v>1.69</v>
      </c>
      <c r="B225" s="4">
        <f>IF('True_Odds_Calculator_2-way'!B226="","",'True_Odds_Calculator_2-way'!B226)</f>
        <v>2.29</v>
      </c>
      <c r="C225" s="4">
        <f t="shared" si="12"/>
        <v>2.8397199038784571E-2</v>
      </c>
      <c r="D225" s="4">
        <f t="shared" si="14"/>
        <v>1.7315496297621977</v>
      </c>
      <c r="E225" s="4">
        <f t="shared" si="15"/>
        <v>2.3669612550074923</v>
      </c>
      <c r="G225" s="4">
        <f t="shared" si="13"/>
        <v>1.0283971990387846</v>
      </c>
    </row>
    <row r="226" spans="1:7" x14ac:dyDescent="0.2">
      <c r="A226" s="4">
        <f>IF('True_Odds_Calculator_2-way'!A227="","",'True_Odds_Calculator_2-way'!A227)</f>
        <v>1.54</v>
      </c>
      <c r="B226" s="4">
        <f>IF('True_Odds_Calculator_2-way'!B227="","",'True_Odds_Calculator_2-way'!B227)</f>
        <v>2.6</v>
      </c>
      <c r="C226" s="4">
        <f t="shared" si="12"/>
        <v>3.3966033966033926E-2</v>
      </c>
      <c r="D226" s="4">
        <f t="shared" si="14"/>
        <v>1.5813586097946286</v>
      </c>
      <c r="E226" s="4">
        <f t="shared" si="15"/>
        <v>2.7201086956521738</v>
      </c>
      <c r="G226" s="4">
        <f t="shared" si="13"/>
        <v>1.0339660339660339</v>
      </c>
    </row>
    <row r="227" spans="1:7" x14ac:dyDescent="0.2">
      <c r="A227" s="4">
        <f>IF('True_Odds_Calculator_2-way'!A228="","",'True_Odds_Calculator_2-way'!A228)</f>
        <v>2.2799999999999998</v>
      </c>
      <c r="B227" s="4">
        <f>IF('True_Odds_Calculator_2-way'!B228="","",'True_Odds_Calculator_2-way'!B228)</f>
        <v>1.68</v>
      </c>
      <c r="C227" s="4">
        <f t="shared" si="12"/>
        <v>3.383458646616555E-2</v>
      </c>
      <c r="D227" s="4">
        <f t="shared" si="14"/>
        <v>2.3714710252600297</v>
      </c>
      <c r="E227" s="4">
        <f t="shared" si="15"/>
        <v>1.7291440953412784</v>
      </c>
      <c r="G227" s="4">
        <f t="shared" si="13"/>
        <v>1.0338345864661656</v>
      </c>
    </row>
    <row r="228" spans="1:7" x14ac:dyDescent="0.2">
      <c r="A228" s="4">
        <f>IF('True_Odds_Calculator_2-way'!A229="","",'True_Odds_Calculator_2-way'!A229)</f>
        <v>1.98</v>
      </c>
      <c r="B228" s="4">
        <f>IF('True_Odds_Calculator_2-way'!B229="","",'True_Odds_Calculator_2-way'!B229)</f>
        <v>1.91</v>
      </c>
      <c r="C228" s="4">
        <f t="shared" si="12"/>
        <v>2.861071447458885E-2</v>
      </c>
      <c r="D228" s="4">
        <f t="shared" si="14"/>
        <v>2.0377175494369308</v>
      </c>
      <c r="E228" s="4">
        <f t="shared" si="15"/>
        <v>1.9636533568721115</v>
      </c>
      <c r="G228" s="4">
        <f t="shared" si="13"/>
        <v>1.0286107144745888</v>
      </c>
    </row>
    <row r="229" spans="1:7" x14ac:dyDescent="0.2">
      <c r="A229" s="4">
        <f>IF('True_Odds_Calculator_2-way'!A230="","",'True_Odds_Calculator_2-way'!A230)</f>
        <v>2.17</v>
      </c>
      <c r="B229" s="4">
        <f>IF('True_Odds_Calculator_2-way'!B230="","",'True_Odds_Calculator_2-way'!B230)</f>
        <v>1.74</v>
      </c>
      <c r="C229" s="4">
        <f t="shared" si="12"/>
        <v>3.5542136765718491E-2</v>
      </c>
      <c r="D229" s="4">
        <f t="shared" si="14"/>
        <v>2.2570386753541753</v>
      </c>
      <c r="E229" s="4">
        <f t="shared" si="15"/>
        <v>1.7955204717295163</v>
      </c>
      <c r="G229" s="4">
        <f t="shared" si="13"/>
        <v>1.0355421367657185</v>
      </c>
    </row>
    <row r="230" spans="1:7" x14ac:dyDescent="0.2">
      <c r="A230" s="4">
        <f>IF('True_Odds_Calculator_2-way'!A231="","",'True_Odds_Calculator_2-way'!A231)</f>
        <v>1.88</v>
      </c>
      <c r="B230" s="4">
        <f>IF('True_Odds_Calculator_2-way'!B231="","",'True_Odds_Calculator_2-way'!B231)</f>
        <v>2.02</v>
      </c>
      <c r="C230" s="4">
        <f t="shared" si="12"/>
        <v>2.6964398567516312E-2</v>
      </c>
      <c r="D230" s="4">
        <f t="shared" si="14"/>
        <v>1.9288906948394962</v>
      </c>
      <c r="E230" s="4">
        <f t="shared" si="15"/>
        <v>2.0765529308836395</v>
      </c>
      <c r="G230" s="4">
        <f t="shared" si="13"/>
        <v>1.0269643985675163</v>
      </c>
    </row>
    <row r="231" spans="1:7" x14ac:dyDescent="0.2">
      <c r="A231" s="4">
        <f>IF('True_Odds_Calculator_2-way'!A232="","",'True_Odds_Calculator_2-way'!A232)</f>
        <v>1.88</v>
      </c>
      <c r="B231" s="4">
        <f>IF('True_Odds_Calculator_2-way'!B232="","",'True_Odds_Calculator_2-way'!B232)</f>
        <v>2.0099999999999998</v>
      </c>
      <c r="C231" s="4">
        <f t="shared" si="12"/>
        <v>2.9427331427966497E-2</v>
      </c>
      <c r="D231" s="4">
        <f t="shared" si="14"/>
        <v>1.9334834220221038</v>
      </c>
      <c r="E231" s="4">
        <f t="shared" si="15"/>
        <v>2.0712563034422273</v>
      </c>
      <c r="G231" s="4">
        <f t="shared" si="13"/>
        <v>1.0294273314279665</v>
      </c>
    </row>
    <row r="232" spans="1:7" x14ac:dyDescent="0.2">
      <c r="A232" s="4">
        <f>IF('True_Odds_Calculator_2-way'!A233="","",'True_Odds_Calculator_2-way'!A233)</f>
        <v>1.79</v>
      </c>
      <c r="B232" s="4">
        <f>IF('True_Odds_Calculator_2-way'!B233="","",'True_Odds_Calculator_2-way'!B233)</f>
        <v>2.11</v>
      </c>
      <c r="C232" s="4">
        <f t="shared" si="12"/>
        <v>3.2592867166194583E-2</v>
      </c>
      <c r="D232" s="4">
        <f t="shared" si="14"/>
        <v>1.8437843247333352</v>
      </c>
      <c r="E232" s="4">
        <f t="shared" si="15"/>
        <v>2.1851369724319478</v>
      </c>
      <c r="G232" s="4">
        <f t="shared" si="13"/>
        <v>1.0325928671661946</v>
      </c>
    </row>
    <row r="233" spans="1:7" x14ac:dyDescent="0.2">
      <c r="A233" s="4">
        <f>IF('True_Odds_Calculator_2-way'!A234="","",'True_Odds_Calculator_2-way'!A234)</f>
        <v>2.4500000000000002</v>
      </c>
      <c r="B233" s="4">
        <f>IF('True_Odds_Calculator_2-way'!B234="","",'True_Odds_Calculator_2-way'!B234)</f>
        <v>1.6</v>
      </c>
      <c r="C233" s="4">
        <f t="shared" si="12"/>
        <v>3.3163265306122458E-2</v>
      </c>
      <c r="D233" s="4">
        <f t="shared" si="14"/>
        <v>2.5537459283387625</v>
      </c>
      <c r="E233" s="4">
        <f t="shared" si="15"/>
        <v>1.6436058700209644</v>
      </c>
      <c r="G233" s="4">
        <f t="shared" si="13"/>
        <v>1.0331632653061225</v>
      </c>
    </row>
    <row r="234" spans="1:7" x14ac:dyDescent="0.2">
      <c r="A234" s="4">
        <f>IF('True_Odds_Calculator_2-way'!A235="","",'True_Odds_Calculator_2-way'!A235)</f>
        <v>2.54</v>
      </c>
      <c r="B234" s="4">
        <f>IF('True_Odds_Calculator_2-way'!B235="","",'True_Odds_Calculator_2-way'!B235)</f>
        <v>1.55</v>
      </c>
      <c r="C234" s="4">
        <f t="shared" si="12"/>
        <v>3.8862077724155508E-2</v>
      </c>
      <c r="D234" s="4">
        <f t="shared" si="14"/>
        <v>2.6718696979979644</v>
      </c>
      <c r="E234" s="4">
        <f t="shared" si="15"/>
        <v>1.5981327379744266</v>
      </c>
      <c r="G234" s="4">
        <f t="shared" si="13"/>
        <v>1.0388620777241555</v>
      </c>
    </row>
    <row r="235" spans="1:7" x14ac:dyDescent="0.2">
      <c r="A235" s="4">
        <f>IF('True_Odds_Calculator_2-way'!A236="","",'True_Odds_Calculator_2-way'!A236)</f>
        <v>2.4900000000000002</v>
      </c>
      <c r="B235" s="4">
        <f>IF('True_Odds_Calculator_2-way'!B236="","",'True_Odds_Calculator_2-way'!B236)</f>
        <v>1.57</v>
      </c>
      <c r="C235" s="4">
        <f t="shared" si="12"/>
        <v>3.8549100862046881E-2</v>
      </c>
      <c r="D235" s="4">
        <f t="shared" si="14"/>
        <v>2.6155287190981165</v>
      </c>
      <c r="E235" s="4">
        <f t="shared" si="15"/>
        <v>1.6189924005549459</v>
      </c>
      <c r="G235" s="4">
        <f t="shared" si="13"/>
        <v>1.0385491008620469</v>
      </c>
    </row>
    <row r="236" spans="1:7" x14ac:dyDescent="0.2">
      <c r="A236" s="4">
        <f>IF('True_Odds_Calculator_2-way'!A237="","",'True_Odds_Calculator_2-way'!A237)</f>
        <v>2.1</v>
      </c>
      <c r="B236" s="4">
        <f>IF('True_Odds_Calculator_2-way'!B237="","",'True_Odds_Calculator_2-way'!B237)</f>
        <v>1.78</v>
      </c>
      <c r="C236" s="4">
        <f t="shared" si="12"/>
        <v>3.7988228999465079E-2</v>
      </c>
      <c r="D236" s="4">
        <f t="shared" si="14"/>
        <v>2.1872440023405506</v>
      </c>
      <c r="E236" s="4">
        <f t="shared" si="15"/>
        <v>1.8422868408082802</v>
      </c>
      <c r="G236" s="4">
        <f t="shared" si="13"/>
        <v>1.0379882289994651</v>
      </c>
    </row>
    <row r="237" spans="1:7" x14ac:dyDescent="0.2">
      <c r="A237" s="4">
        <f>IF('True_Odds_Calculator_2-way'!A238="","",'True_Odds_Calculator_2-way'!A238)</f>
        <v>2.5</v>
      </c>
      <c r="B237" s="4">
        <f>IF('True_Odds_Calculator_2-way'!B238="","",'True_Odds_Calculator_2-way'!B238)</f>
        <v>1.56</v>
      </c>
      <c r="C237" s="4">
        <f t="shared" si="12"/>
        <v>4.102564102564088E-2</v>
      </c>
      <c r="D237" s="4">
        <f t="shared" si="14"/>
        <v>2.6351351351351346</v>
      </c>
      <c r="E237" s="4">
        <f t="shared" si="15"/>
        <v>1.6115702479338843</v>
      </c>
      <c r="G237" s="4">
        <f t="shared" si="13"/>
        <v>1.0410256410256409</v>
      </c>
    </row>
    <row r="238" spans="1:7" x14ac:dyDescent="0.2">
      <c r="A238" s="4">
        <f>IF('True_Odds_Calculator_2-way'!A239="","",'True_Odds_Calculator_2-way'!A239)</f>
        <v>1.61</v>
      </c>
      <c r="B238" s="4">
        <f>IF('True_Odds_Calculator_2-way'!B239="","",'True_Odds_Calculator_2-way'!B239)</f>
        <v>2.38</v>
      </c>
      <c r="C238" s="4">
        <f t="shared" si="12"/>
        <v>4.1286079649250906E-2</v>
      </c>
      <c r="D238" s="4">
        <f t="shared" si="14"/>
        <v>1.6653483419531487</v>
      </c>
      <c r="E238" s="4">
        <f t="shared" si="15"/>
        <v>2.5029721079103791</v>
      </c>
      <c r="G238" s="4">
        <f t="shared" si="13"/>
        <v>1.0412860796492509</v>
      </c>
    </row>
    <row r="239" spans="1:7" x14ac:dyDescent="0.2">
      <c r="A239" s="4">
        <f>IF('True_Odds_Calculator_2-way'!A240="","",'True_Odds_Calculator_2-way'!A240)</f>
        <v>1.93</v>
      </c>
      <c r="B239" s="4">
        <f>IF('True_Odds_Calculator_2-way'!B240="","",'True_Odds_Calculator_2-way'!B240)</f>
        <v>1.93</v>
      </c>
      <c r="C239" s="4">
        <f t="shared" si="12"/>
        <v>3.62694300518136E-2</v>
      </c>
      <c r="D239" s="4">
        <f t="shared" si="14"/>
        <v>2.0000000000000004</v>
      </c>
      <c r="E239" s="4">
        <f t="shared" si="15"/>
        <v>2.0000000000000004</v>
      </c>
      <c r="G239" s="4">
        <f t="shared" si="13"/>
        <v>1.0362694300518136</v>
      </c>
    </row>
    <row r="240" spans="1:7" x14ac:dyDescent="0.2">
      <c r="A240" s="4">
        <f>IF('True_Odds_Calculator_2-way'!A241="","",'True_Odds_Calculator_2-way'!A241)</f>
        <v>1.51</v>
      </c>
      <c r="B240" s="4">
        <f>IF('True_Odds_Calculator_2-way'!B241="","",'True_Odds_Calculator_2-way'!B241)</f>
        <v>2.59</v>
      </c>
      <c r="C240" s="4">
        <f t="shared" si="12"/>
        <v>4.8352041729525119E-2</v>
      </c>
      <c r="D240" s="4">
        <f t="shared" si="14"/>
        <v>1.56721232643411</v>
      </c>
      <c r="E240" s="4">
        <f t="shared" si="15"/>
        <v>2.7630082305980426</v>
      </c>
      <c r="G240" s="4">
        <f t="shared" si="13"/>
        <v>1.0483520417295251</v>
      </c>
    </row>
    <row r="241" spans="1:7" x14ac:dyDescent="0.2">
      <c r="A241" s="4">
        <f>IF('True_Odds_Calculator_2-way'!A242="","",'True_Odds_Calculator_2-way'!A242)</f>
        <v>1.51</v>
      </c>
      <c r="B241" s="4">
        <f>IF('True_Odds_Calculator_2-way'!B242="","",'True_Odds_Calculator_2-way'!B242)</f>
        <v>2.63</v>
      </c>
      <c r="C241" s="4">
        <f t="shared" si="12"/>
        <v>4.2479792511268322E-2</v>
      </c>
      <c r="D241" s="4">
        <f t="shared" si="14"/>
        <v>1.5600337831202247</v>
      </c>
      <c r="E241" s="4">
        <f t="shared" si="15"/>
        <v>2.7856065654262965</v>
      </c>
      <c r="G241" s="4">
        <f t="shared" si="13"/>
        <v>1.0424797925112683</v>
      </c>
    </row>
    <row r="242" spans="1:7" x14ac:dyDescent="0.2">
      <c r="A242" s="4">
        <f>IF('True_Odds_Calculator_2-way'!A243="","",'True_Odds_Calculator_2-way'!A243)</f>
        <v>1.68</v>
      </c>
      <c r="B242" s="4">
        <f>IF('True_Odds_Calculator_2-way'!B243="","",'True_Odds_Calculator_2-way'!B243)</f>
        <v>2.2400000000000002</v>
      </c>
      <c r="C242" s="4">
        <f t="shared" si="12"/>
        <v>4.1666666666666519E-2</v>
      </c>
      <c r="D242" s="4">
        <f t="shared" si="14"/>
        <v>1.7409326424870464</v>
      </c>
      <c r="E242" s="4">
        <f t="shared" si="15"/>
        <v>2.3496503496503496</v>
      </c>
      <c r="G242" s="4">
        <f t="shared" si="13"/>
        <v>1.0416666666666665</v>
      </c>
    </row>
    <row r="243" spans="1:7" x14ac:dyDescent="0.2">
      <c r="A243" s="4">
        <f>IF('True_Odds_Calculator_2-way'!A244="","",'True_Odds_Calculator_2-way'!A244)</f>
        <v>1.77</v>
      </c>
      <c r="B243" s="4">
        <f>IF('True_Odds_Calculator_2-way'!B244="","",'True_Odds_Calculator_2-way'!B244)</f>
        <v>2.09</v>
      </c>
      <c r="C243" s="4">
        <f t="shared" si="12"/>
        <v>4.3440650933960434E-2</v>
      </c>
      <c r="D243" s="4">
        <f t="shared" si="14"/>
        <v>1.8407682929863407</v>
      </c>
      <c r="E243" s="4">
        <f t="shared" si="15"/>
        <v>2.1893883348622492</v>
      </c>
      <c r="G243" s="4">
        <f t="shared" si="13"/>
        <v>1.0434406509339604</v>
      </c>
    </row>
    <row r="244" spans="1:7" x14ac:dyDescent="0.2">
      <c r="A244" s="4">
        <f>IF('True_Odds_Calculator_2-way'!A245="","",'True_Odds_Calculator_2-way'!A245)</f>
        <v>1.21</v>
      </c>
      <c r="B244" s="4">
        <f>IF('True_Odds_Calculator_2-way'!B245="","",'True_Odds_Calculator_2-way'!B245)</f>
        <v>4.4000000000000004</v>
      </c>
      <c r="C244" s="4">
        <f t="shared" si="12"/>
        <v>5.3719008264462742E-2</v>
      </c>
      <c r="D244" s="4">
        <f t="shared" si="14"/>
        <v>1.2506459948320412</v>
      </c>
      <c r="E244" s="4">
        <f t="shared" si="15"/>
        <v>4.9896907216494846</v>
      </c>
      <c r="G244" s="4">
        <f t="shared" si="13"/>
        <v>1.0537190082644627</v>
      </c>
    </row>
    <row r="245" spans="1:7" x14ac:dyDescent="0.2">
      <c r="A245" s="4">
        <f>IF('True_Odds_Calculator_2-way'!A246="","",'True_Odds_Calculator_2-way'!A246)</f>
        <v>1.32</v>
      </c>
      <c r="B245" s="4">
        <f>IF('True_Odds_Calculator_2-way'!B246="","",'True_Odds_Calculator_2-way'!B246)</f>
        <v>3.37</v>
      </c>
      <c r="C245" s="4">
        <f t="shared" si="12"/>
        <v>5.4311662620267986E-2</v>
      </c>
      <c r="D245" s="4">
        <f t="shared" si="14"/>
        <v>1.3690754647297798</v>
      </c>
      <c r="E245" s="4">
        <f t="shared" si="15"/>
        <v>3.7094729819879921</v>
      </c>
      <c r="G245" s="4">
        <f t="shared" si="13"/>
        <v>1.054311662620268</v>
      </c>
    </row>
    <row r="246" spans="1:7" x14ac:dyDescent="0.2">
      <c r="A246" s="4">
        <f>IF('True_Odds_Calculator_2-way'!A247="","",'True_Odds_Calculator_2-way'!A247)</f>
        <v>1.61</v>
      </c>
      <c r="B246" s="4">
        <f>IF('True_Odds_Calculator_2-way'!B247="","",'True_Odds_Calculator_2-way'!B247)</f>
        <v>2.37</v>
      </c>
      <c r="C246" s="4">
        <f t="shared" si="12"/>
        <v>4.3058940692402459E-2</v>
      </c>
      <c r="D246" s="4">
        <f t="shared" si="14"/>
        <v>1.667810389667155</v>
      </c>
      <c r="E246" s="4">
        <f t="shared" si="15"/>
        <v>2.4974310305331024</v>
      </c>
      <c r="G246" s="4">
        <f t="shared" si="13"/>
        <v>1.0430589406924025</v>
      </c>
    </row>
    <row r="247" spans="1:7" x14ac:dyDescent="0.2">
      <c r="A247" s="4">
        <f>IF('True_Odds_Calculator_2-way'!A248="","",'True_Odds_Calculator_2-way'!A248)</f>
        <v>1.56</v>
      </c>
      <c r="B247" s="4">
        <f>IF('True_Odds_Calculator_2-way'!B248="","",'True_Odds_Calculator_2-way'!B248)</f>
        <v>2.44</v>
      </c>
      <c r="C247" s="4">
        <f t="shared" si="12"/>
        <v>5.0861706599411471E-2</v>
      </c>
      <c r="D247" s="4">
        <f t="shared" si="14"/>
        <v>1.6244452031410037</v>
      </c>
      <c r="E247" s="4">
        <f t="shared" si="15"/>
        <v>2.6014215418261344</v>
      </c>
      <c r="G247" s="4">
        <f t="shared" si="13"/>
        <v>1.0508617065994115</v>
      </c>
    </row>
    <row r="248" spans="1:7" x14ac:dyDescent="0.2">
      <c r="A248" s="4">
        <f>IF('True_Odds_Calculator_2-way'!A249="","",'True_Odds_Calculator_2-way'!A249)</f>
        <v>1.44</v>
      </c>
      <c r="B248" s="4">
        <f>IF('True_Odds_Calculator_2-way'!B249="","",'True_Odds_Calculator_2-way'!B249)</f>
        <v>2.96</v>
      </c>
      <c r="C248" s="4">
        <f t="shared" si="12"/>
        <v>3.228228228228236E-2</v>
      </c>
      <c r="D248" s="4">
        <f t="shared" si="14"/>
        <v>1.4742667404537908</v>
      </c>
      <c r="E248" s="4">
        <f t="shared" si="15"/>
        <v>3.1085180863477251</v>
      </c>
      <c r="G248" s="4">
        <f t="shared" si="13"/>
        <v>1.0322822822822824</v>
      </c>
    </row>
    <row r="249" spans="1:7" x14ac:dyDescent="0.2">
      <c r="A249" s="4">
        <f>IF('True_Odds_Calculator_2-way'!A250="","",'True_Odds_Calculator_2-way'!A250)</f>
        <v>1.77</v>
      </c>
      <c r="B249" s="4">
        <f>IF('True_Odds_Calculator_2-way'!B250="","",'True_Odds_Calculator_2-way'!B250)</f>
        <v>2.16</v>
      </c>
      <c r="C249" s="4">
        <f t="shared" si="12"/>
        <v>2.79347143753923E-2</v>
      </c>
      <c r="D249" s="4">
        <f t="shared" si="14"/>
        <v>1.8148675590999714</v>
      </c>
      <c r="E249" s="4">
        <f t="shared" si="15"/>
        <v>2.2271932890597692</v>
      </c>
      <c r="G249" s="4">
        <f t="shared" si="13"/>
        <v>1.0279347143753923</v>
      </c>
    </row>
    <row r="250" spans="1:7" x14ac:dyDescent="0.2">
      <c r="A250" s="4">
        <f>IF('True_Odds_Calculator_2-way'!A251="","",'True_Odds_Calculator_2-way'!A251)</f>
        <v>1.74</v>
      </c>
      <c r="B250" s="4">
        <f>IF('True_Odds_Calculator_2-way'!B251="","",'True_Odds_Calculator_2-way'!B251)</f>
        <v>2.17</v>
      </c>
      <c r="C250" s="4">
        <f t="shared" si="12"/>
        <v>3.5542136765718491E-2</v>
      </c>
      <c r="D250" s="4">
        <f t="shared" si="14"/>
        <v>1.7955204717295163</v>
      </c>
      <c r="E250" s="4">
        <f t="shared" si="15"/>
        <v>2.2570386753541753</v>
      </c>
      <c r="G250" s="4">
        <f t="shared" si="13"/>
        <v>1.0355421367657185</v>
      </c>
    </row>
    <row r="251" spans="1:7" x14ac:dyDescent="0.2">
      <c r="A251" s="4">
        <f>IF('True_Odds_Calculator_2-way'!A252="","",'True_Odds_Calculator_2-way'!A252)</f>
        <v>1.56</v>
      </c>
      <c r="B251" s="4">
        <f>IF('True_Odds_Calculator_2-way'!B252="","",'True_Odds_Calculator_2-way'!B252)</f>
        <v>2.52</v>
      </c>
      <c r="C251" s="4">
        <f t="shared" si="12"/>
        <v>3.7851037851037717E-2</v>
      </c>
      <c r="D251" s="4">
        <f t="shared" si="14"/>
        <v>1.6074582924435721</v>
      </c>
      <c r="E251" s="4">
        <f t="shared" si="15"/>
        <v>2.646203554119547</v>
      </c>
      <c r="G251" s="4">
        <f t="shared" si="13"/>
        <v>1.0378510378510377</v>
      </c>
    </row>
    <row r="252" spans="1:7" x14ac:dyDescent="0.2">
      <c r="A252" s="4">
        <f>IF('True_Odds_Calculator_2-way'!A253="","",'True_Odds_Calculator_2-way'!A253)</f>
        <v>1.5</v>
      </c>
      <c r="B252" s="4">
        <f>IF('True_Odds_Calculator_2-way'!B253="","",'True_Odds_Calculator_2-way'!B253)</f>
        <v>2.67</v>
      </c>
      <c r="C252" s="4">
        <f t="shared" si="12"/>
        <v>4.1198501872659055E-2</v>
      </c>
      <c r="D252" s="4">
        <f t="shared" si="14"/>
        <v>1.5478260869565217</v>
      </c>
      <c r="E252" s="4">
        <f t="shared" si="15"/>
        <v>2.8253968253968247</v>
      </c>
      <c r="G252" s="4">
        <f t="shared" si="13"/>
        <v>1.0411985018726591</v>
      </c>
    </row>
    <row r="253" spans="1:7" x14ac:dyDescent="0.2">
      <c r="A253" s="4">
        <f>IF('True_Odds_Calculator_2-way'!A254="","",'True_Odds_Calculator_2-way'!A254)</f>
        <v>1.61</v>
      </c>
      <c r="B253" s="4">
        <f>IF('True_Odds_Calculator_2-way'!B254="","",'True_Odds_Calculator_2-way'!B254)</f>
        <v>2.39</v>
      </c>
      <c r="C253" s="4">
        <f t="shared" si="12"/>
        <v>3.9528054263364254E-2</v>
      </c>
      <c r="D253" s="4">
        <f t="shared" si="14"/>
        <v>1.6629140646945697</v>
      </c>
      <c r="E253" s="4">
        <f t="shared" si="15"/>
        <v>2.5084911502982492</v>
      </c>
      <c r="G253" s="4">
        <f t="shared" si="13"/>
        <v>1.0395280542633643</v>
      </c>
    </row>
    <row r="254" spans="1:7" x14ac:dyDescent="0.2">
      <c r="A254" s="4">
        <f>IF('True_Odds_Calculator_2-way'!A255="","",'True_Odds_Calculator_2-way'!A255)</f>
        <v>1.62</v>
      </c>
      <c r="B254" s="4">
        <f>IF('True_Odds_Calculator_2-way'!B255="","",'True_Odds_Calculator_2-way'!B255)</f>
        <v>2.38</v>
      </c>
      <c r="C254" s="4">
        <f t="shared" si="12"/>
        <v>3.7452017844174623E-2</v>
      </c>
      <c r="D254" s="4">
        <f t="shared" si="14"/>
        <v>1.6706820348383742</v>
      </c>
      <c r="E254" s="4">
        <f t="shared" si="15"/>
        <v>2.4910195115648013</v>
      </c>
      <c r="G254" s="4">
        <f t="shared" si="13"/>
        <v>1.0374520178441746</v>
      </c>
    </row>
    <row r="255" spans="1:7" x14ac:dyDescent="0.2">
      <c r="A255" s="4">
        <f>IF('True_Odds_Calculator_2-way'!A256="","",'True_Odds_Calculator_2-way'!A256)</f>
        <v>1.57</v>
      </c>
      <c r="B255" s="4">
        <f>IF('True_Odds_Calculator_2-way'!B256="","",'True_Odds_Calculator_2-way'!B256)</f>
        <v>2.4900000000000002</v>
      </c>
      <c r="C255" s="4">
        <f t="shared" si="12"/>
        <v>3.8549100862046881E-2</v>
      </c>
      <c r="D255" s="4">
        <f t="shared" si="14"/>
        <v>1.6189924005549459</v>
      </c>
      <c r="E255" s="4">
        <f t="shared" si="15"/>
        <v>2.6155287190981165</v>
      </c>
      <c r="G255" s="4">
        <f t="shared" si="13"/>
        <v>1.0385491008620469</v>
      </c>
    </row>
    <row r="256" spans="1:7" x14ac:dyDescent="0.2">
      <c r="A256" s="4">
        <f>IF('True_Odds_Calculator_2-way'!A257="","",'True_Odds_Calculator_2-way'!A257)</f>
        <v>1.47</v>
      </c>
      <c r="B256" s="4">
        <f>IF('True_Odds_Calculator_2-way'!B257="","",'True_Odds_Calculator_2-way'!B257)</f>
        <v>2.77</v>
      </c>
      <c r="C256" s="4">
        <f t="shared" si="12"/>
        <v>4.1282939168447275E-2</v>
      </c>
      <c r="D256" s="4">
        <f t="shared" si="14"/>
        <v>1.5159999255384502</v>
      </c>
      <c r="E256" s="4">
        <f t="shared" si="15"/>
        <v>2.9379847757855626</v>
      </c>
      <c r="G256" s="4">
        <f t="shared" si="13"/>
        <v>1.0412829391684473</v>
      </c>
    </row>
    <row r="257" spans="1:7" x14ac:dyDescent="0.2">
      <c r="A257" s="4">
        <f>IF('True_Odds_Calculator_2-way'!A258="","",'True_Odds_Calculator_2-way'!A258)</f>
        <v>1.68</v>
      </c>
      <c r="B257" s="4">
        <f>IF('True_Odds_Calculator_2-way'!B258="","",'True_Odds_Calculator_2-way'!B258)</f>
        <v>2.25</v>
      </c>
      <c r="C257" s="4">
        <f t="shared" si="12"/>
        <v>3.9682539682539542E-2</v>
      </c>
      <c r="D257" s="4">
        <f t="shared" si="14"/>
        <v>1.7379310344827583</v>
      </c>
      <c r="E257" s="4">
        <f t="shared" si="15"/>
        <v>2.3551401869158877</v>
      </c>
      <c r="G257" s="4">
        <f t="shared" si="13"/>
        <v>1.0396825396825395</v>
      </c>
    </row>
    <row r="258" spans="1:7" x14ac:dyDescent="0.2">
      <c r="A258" s="4">
        <f>IF('True_Odds_Calculator_2-way'!A259="","",'True_Odds_Calculator_2-way'!A259)</f>
        <v>1.5</v>
      </c>
      <c r="B258" s="4">
        <f>IF('True_Odds_Calculator_2-way'!B259="","",'True_Odds_Calculator_2-way'!B259)</f>
        <v>2.65</v>
      </c>
      <c r="C258" s="4">
        <f t="shared" ref="C258:C321" si="16">IF(A258="","",((1/A258)+(1/B258))-1)</f>
        <v>4.4025157232704393E-2</v>
      </c>
      <c r="D258" s="4">
        <f t="shared" si="14"/>
        <v>1.5512195121951218</v>
      </c>
      <c r="E258" s="4">
        <f t="shared" si="15"/>
        <v>2.8141592920353982</v>
      </c>
      <c r="G258" s="4">
        <f t="shared" ref="G258:G321" si="17">IF(A258="","",C258+1)</f>
        <v>1.0440251572327044</v>
      </c>
    </row>
    <row r="259" spans="1:7" x14ac:dyDescent="0.2">
      <c r="A259" s="4">
        <f>IF('True_Odds_Calculator_2-way'!A260="","",'True_Odds_Calculator_2-way'!A260)</f>
        <v>1.95</v>
      </c>
      <c r="B259" s="4">
        <f>IF('True_Odds_Calculator_2-way'!B260="","",'True_Odds_Calculator_2-way'!B260)</f>
        <v>1.95</v>
      </c>
      <c r="C259" s="4">
        <f t="shared" si="16"/>
        <v>2.5641025641025772E-2</v>
      </c>
      <c r="D259" s="4">
        <f t="shared" ref="D259:D322" si="18">IF(A259="","",(2*A259)/(2-($C259*A259)))</f>
        <v>2.0000000000000004</v>
      </c>
      <c r="E259" s="4">
        <f t="shared" ref="E259:E322" si="19">IF(B259="","",(2*B259)/(2-($C259*B259)))</f>
        <v>2.0000000000000004</v>
      </c>
      <c r="G259" s="4">
        <f t="shared" si="17"/>
        <v>1.0256410256410258</v>
      </c>
    </row>
    <row r="260" spans="1:7" x14ac:dyDescent="0.2">
      <c r="A260" s="4">
        <f>IF('True_Odds_Calculator_2-way'!A261="","",'True_Odds_Calculator_2-way'!A261)</f>
        <v>1.88</v>
      </c>
      <c r="B260" s="4">
        <f>IF('True_Odds_Calculator_2-way'!B261="","",'True_Odds_Calculator_2-way'!B261)</f>
        <v>2.04</v>
      </c>
      <c r="C260" s="4">
        <f t="shared" si="16"/>
        <v>2.2110972048393851E-2</v>
      </c>
      <c r="D260" s="4">
        <f t="shared" si="18"/>
        <v>1.9199038846615937</v>
      </c>
      <c r="E260" s="4">
        <f t="shared" si="19"/>
        <v>2.087070091423596</v>
      </c>
      <c r="G260" s="4">
        <f t="shared" si="17"/>
        <v>1.0221109720483939</v>
      </c>
    </row>
    <row r="261" spans="1:7" x14ac:dyDescent="0.2">
      <c r="A261" s="4">
        <f>IF('True_Odds_Calculator_2-way'!A262="","",'True_Odds_Calculator_2-way'!A262)</f>
        <v>1.44</v>
      </c>
      <c r="B261" s="4">
        <f>IF('True_Odds_Calculator_2-way'!B262="","",'True_Odds_Calculator_2-way'!B262)</f>
        <v>2.86</v>
      </c>
      <c r="C261" s="4">
        <f t="shared" si="16"/>
        <v>4.4094794094794221E-2</v>
      </c>
      <c r="D261" s="4">
        <f t="shared" si="18"/>
        <v>1.4872165246280515</v>
      </c>
      <c r="E261" s="4">
        <f t="shared" si="19"/>
        <v>3.0524755410613702</v>
      </c>
      <c r="G261" s="4">
        <f t="shared" si="17"/>
        <v>1.0440947940947942</v>
      </c>
    </row>
    <row r="262" spans="1:7" x14ac:dyDescent="0.2">
      <c r="A262" s="4">
        <f>IF('True_Odds_Calculator_2-way'!A263="","",'True_Odds_Calculator_2-way'!A263)</f>
        <v>1.85</v>
      </c>
      <c r="B262" s="4">
        <f>IF('True_Odds_Calculator_2-way'!B263="","",'True_Odds_Calculator_2-way'!B263)</f>
        <v>2.0499999999999998</v>
      </c>
      <c r="C262" s="4">
        <f t="shared" si="16"/>
        <v>2.8345418589321048E-2</v>
      </c>
      <c r="D262" s="4">
        <f t="shared" si="18"/>
        <v>1.8998121477770822</v>
      </c>
      <c r="E262" s="4">
        <f t="shared" si="19"/>
        <v>2.1113430758524703</v>
      </c>
      <c r="G262" s="4">
        <f t="shared" si="17"/>
        <v>1.028345418589321</v>
      </c>
    </row>
    <row r="263" spans="1:7" x14ac:dyDescent="0.2">
      <c r="A263" s="4">
        <f>IF('True_Odds_Calculator_2-way'!A264="","",'True_Odds_Calculator_2-way'!A264)</f>
        <v>1.99</v>
      </c>
      <c r="B263" s="4">
        <f>IF('True_Odds_Calculator_2-way'!B264="","",'True_Odds_Calculator_2-way'!B264)</f>
        <v>1.92</v>
      </c>
      <c r="C263" s="4">
        <f t="shared" si="16"/>
        <v>2.3345896147403788E-2</v>
      </c>
      <c r="D263" s="4">
        <f t="shared" si="18"/>
        <v>2.0373253705876082</v>
      </c>
      <c r="E263" s="4">
        <f t="shared" si="19"/>
        <v>1.9640176827387685</v>
      </c>
      <c r="G263" s="4">
        <f t="shared" si="17"/>
        <v>1.0233458961474038</v>
      </c>
    </row>
    <row r="264" spans="1:7" x14ac:dyDescent="0.2">
      <c r="A264" s="4">
        <f>IF('True_Odds_Calculator_2-way'!A265="","",'True_Odds_Calculator_2-way'!A265)</f>
        <v>1.79</v>
      </c>
      <c r="B264" s="4">
        <f>IF('True_Odds_Calculator_2-way'!B265="","",'True_Odds_Calculator_2-way'!B265)</f>
        <v>2.1</v>
      </c>
      <c r="C264" s="4">
        <f t="shared" si="16"/>
        <v>3.4849694067571102E-2</v>
      </c>
      <c r="D264" s="4">
        <f t="shared" si="18"/>
        <v>1.8476284099287292</v>
      </c>
      <c r="E264" s="4">
        <f t="shared" si="19"/>
        <v>2.1797622499275153</v>
      </c>
      <c r="G264" s="4">
        <f t="shared" si="17"/>
        <v>1.0348496940675711</v>
      </c>
    </row>
    <row r="265" spans="1:7" x14ac:dyDescent="0.2">
      <c r="A265" s="4">
        <f>IF('True_Odds_Calculator_2-way'!A266="","",'True_Odds_Calculator_2-way'!A266)</f>
        <v>1.91</v>
      </c>
      <c r="B265" s="4">
        <f>IF('True_Odds_Calculator_2-way'!B266="","",'True_Odds_Calculator_2-way'!B266)</f>
        <v>2</v>
      </c>
      <c r="C265" s="4">
        <f t="shared" si="16"/>
        <v>2.3560209424083656E-2</v>
      </c>
      <c r="D265" s="4">
        <f t="shared" si="18"/>
        <v>1.9539641943734012</v>
      </c>
      <c r="E265" s="4">
        <f t="shared" si="19"/>
        <v>2.0482573726541551</v>
      </c>
      <c r="G265" s="4">
        <f t="shared" si="17"/>
        <v>1.0235602094240837</v>
      </c>
    </row>
    <row r="266" spans="1:7" x14ac:dyDescent="0.2">
      <c r="A266" s="4">
        <f>IF('True_Odds_Calculator_2-way'!A267="","",'True_Odds_Calculator_2-way'!A267)</f>
        <v>1.93</v>
      </c>
      <c r="B266" s="4">
        <f>IF('True_Odds_Calculator_2-way'!B267="","",'True_Odds_Calculator_2-way'!B267)</f>
        <v>1.98</v>
      </c>
      <c r="C266" s="4">
        <f t="shared" si="16"/>
        <v>2.3185220076411994E-2</v>
      </c>
      <c r="D266" s="4">
        <f t="shared" si="18"/>
        <v>1.974169551066798</v>
      </c>
      <c r="E266" s="4">
        <f t="shared" si="19"/>
        <v>2.0265153523890338</v>
      </c>
      <c r="G266" s="4">
        <f t="shared" si="17"/>
        <v>1.023185220076412</v>
      </c>
    </row>
    <row r="267" spans="1:7" x14ac:dyDescent="0.2">
      <c r="A267" s="4">
        <f>IF('True_Odds_Calculator_2-way'!A268="","",'True_Odds_Calculator_2-way'!A268)</f>
        <v>2</v>
      </c>
      <c r="B267" s="4">
        <f>IF('True_Odds_Calculator_2-way'!B268="","",'True_Odds_Calculator_2-way'!B268)</f>
        <v>1.91</v>
      </c>
      <c r="C267" s="4">
        <f t="shared" si="16"/>
        <v>2.3560209424083656E-2</v>
      </c>
      <c r="D267" s="4">
        <f t="shared" si="18"/>
        <v>2.0482573726541551</v>
      </c>
      <c r="E267" s="4">
        <f t="shared" si="19"/>
        <v>1.9539641943734012</v>
      </c>
      <c r="G267" s="4">
        <f t="shared" si="17"/>
        <v>1.0235602094240837</v>
      </c>
    </row>
    <row r="268" spans="1:7" x14ac:dyDescent="0.2">
      <c r="A268" s="4">
        <f>IF('True_Odds_Calculator_2-way'!A269="","",'True_Odds_Calculator_2-way'!A269)</f>
        <v>1.93</v>
      </c>
      <c r="B268" s="4">
        <f>IF('True_Odds_Calculator_2-way'!B269="","",'True_Odds_Calculator_2-way'!B269)</f>
        <v>1.98</v>
      </c>
      <c r="C268" s="4">
        <f t="shared" si="16"/>
        <v>2.3185220076411994E-2</v>
      </c>
      <c r="D268" s="4">
        <f t="shared" si="18"/>
        <v>1.974169551066798</v>
      </c>
      <c r="E268" s="4">
        <f t="shared" si="19"/>
        <v>2.0265153523890338</v>
      </c>
      <c r="G268" s="4">
        <f t="shared" si="17"/>
        <v>1.023185220076412</v>
      </c>
    </row>
    <row r="269" spans="1:7" x14ac:dyDescent="0.2">
      <c r="A269" s="4">
        <f>IF('True_Odds_Calculator_2-way'!A270="","",'True_Odds_Calculator_2-way'!A270)</f>
        <v>1.58</v>
      </c>
      <c r="B269" s="4">
        <f>IF('True_Odds_Calculator_2-way'!B270="","",'True_Odds_Calculator_2-way'!B270)</f>
        <v>2.5099999999999998</v>
      </c>
      <c r="C269" s="4">
        <f t="shared" si="16"/>
        <v>3.1317766907055233E-2</v>
      </c>
      <c r="D269" s="4">
        <f t="shared" si="18"/>
        <v>1.6200825197107724</v>
      </c>
      <c r="E269" s="4">
        <f t="shared" si="19"/>
        <v>2.6126885829105997</v>
      </c>
      <c r="G269" s="4">
        <f t="shared" si="17"/>
        <v>1.0313177669070552</v>
      </c>
    </row>
    <row r="270" spans="1:7" x14ac:dyDescent="0.2">
      <c r="A270" s="4">
        <f>IF('True_Odds_Calculator_2-way'!A271="","",'True_Odds_Calculator_2-way'!A271)</f>
        <v>1.91</v>
      </c>
      <c r="B270" s="4">
        <f>IF('True_Odds_Calculator_2-way'!B271="","",'True_Odds_Calculator_2-way'!B271)</f>
        <v>2</v>
      </c>
      <c r="C270" s="4">
        <f t="shared" si="16"/>
        <v>2.3560209424083656E-2</v>
      </c>
      <c r="D270" s="4">
        <f t="shared" si="18"/>
        <v>1.9539641943734012</v>
      </c>
      <c r="E270" s="4">
        <f t="shared" si="19"/>
        <v>2.0482573726541551</v>
      </c>
      <c r="G270" s="4">
        <f t="shared" si="17"/>
        <v>1.0235602094240837</v>
      </c>
    </row>
    <row r="271" spans="1:7" x14ac:dyDescent="0.2">
      <c r="A271" s="4">
        <f>IF('True_Odds_Calculator_2-way'!A272="","",'True_Odds_Calculator_2-way'!A272)</f>
        <v>1.44</v>
      </c>
      <c r="B271" s="4">
        <f>IF('True_Odds_Calculator_2-way'!B272="","",'True_Odds_Calculator_2-way'!B272)</f>
        <v>2.96</v>
      </c>
      <c r="C271" s="4">
        <f t="shared" si="16"/>
        <v>3.228228228228236E-2</v>
      </c>
      <c r="D271" s="4">
        <f t="shared" si="18"/>
        <v>1.4742667404537908</v>
      </c>
      <c r="E271" s="4">
        <f t="shared" si="19"/>
        <v>3.1085180863477251</v>
      </c>
      <c r="G271" s="4">
        <f t="shared" si="17"/>
        <v>1.0322822822822824</v>
      </c>
    </row>
    <row r="272" spans="1:7" x14ac:dyDescent="0.2">
      <c r="A272" s="4">
        <f>IF('True_Odds_Calculator_2-way'!A273="","",'True_Odds_Calculator_2-way'!A273)</f>
        <v>1.37</v>
      </c>
      <c r="B272" s="4">
        <f>IF('True_Odds_Calculator_2-way'!B273="","",'True_Odds_Calculator_2-way'!B273)</f>
        <v>3.23</v>
      </c>
      <c r="C272" s="4">
        <f t="shared" si="16"/>
        <v>3.9524530519084333E-2</v>
      </c>
      <c r="D272" s="4">
        <f t="shared" si="18"/>
        <v>1.408123975752176</v>
      </c>
      <c r="E272" s="4">
        <f t="shared" si="19"/>
        <v>3.4502358582511405</v>
      </c>
      <c r="G272" s="4">
        <f t="shared" si="17"/>
        <v>1.0395245305190843</v>
      </c>
    </row>
    <row r="273" spans="1:7" x14ac:dyDescent="0.2">
      <c r="A273" s="4">
        <f>IF('True_Odds_Calculator_2-way'!A274="","",'True_Odds_Calculator_2-way'!A274)</f>
        <v>2.0699999999999998</v>
      </c>
      <c r="B273" s="4">
        <f>IF('True_Odds_Calculator_2-way'!B274="","",'True_Odds_Calculator_2-way'!B274)</f>
        <v>1.76</v>
      </c>
      <c r="C273" s="4">
        <f t="shared" si="16"/>
        <v>5.1273605621431795E-2</v>
      </c>
      <c r="D273" s="4">
        <f t="shared" si="18"/>
        <v>2.1860074402976122</v>
      </c>
      <c r="E273" s="4">
        <f t="shared" si="19"/>
        <v>1.8431650308610747</v>
      </c>
      <c r="G273" s="4">
        <f t="shared" si="17"/>
        <v>1.0512736056214318</v>
      </c>
    </row>
    <row r="274" spans="1:7" x14ac:dyDescent="0.2">
      <c r="A274" s="4">
        <f>IF('True_Odds_Calculator_2-way'!A275="","",'True_Odds_Calculator_2-way'!A275)</f>
        <v>2.4</v>
      </c>
      <c r="B274" s="4">
        <f>IF('True_Odds_Calculator_2-way'!B275="","",'True_Odds_Calculator_2-way'!B275)</f>
        <v>1.57</v>
      </c>
      <c r="C274" s="4">
        <f t="shared" si="16"/>
        <v>5.3609341825902268E-2</v>
      </c>
      <c r="D274" s="4">
        <f t="shared" si="18"/>
        <v>2.5650102110279098</v>
      </c>
      <c r="E274" s="4">
        <f t="shared" si="19"/>
        <v>1.6389734667246629</v>
      </c>
      <c r="G274" s="4">
        <f t="shared" si="17"/>
        <v>1.0536093418259023</v>
      </c>
    </row>
    <row r="275" spans="1:7" x14ac:dyDescent="0.2">
      <c r="A275" s="4">
        <f>IF('True_Odds_Calculator_2-way'!A276="","",'True_Odds_Calculator_2-way'!A276)</f>
        <v>1.68</v>
      </c>
      <c r="B275" s="4">
        <f>IF('True_Odds_Calculator_2-way'!B276="","",'True_Odds_Calculator_2-way'!B276)</f>
        <v>2.2000000000000002</v>
      </c>
      <c r="C275" s="4">
        <f t="shared" si="16"/>
        <v>4.9783549783549708E-2</v>
      </c>
      <c r="D275" s="4">
        <f t="shared" si="18"/>
        <v>1.7533206831119543</v>
      </c>
      <c r="E275" s="4">
        <f t="shared" si="19"/>
        <v>2.327455919395466</v>
      </c>
      <c r="G275" s="4">
        <f t="shared" si="17"/>
        <v>1.0497835497835497</v>
      </c>
    </row>
    <row r="276" spans="1:7" x14ac:dyDescent="0.2">
      <c r="A276" s="4">
        <f>IF('True_Odds_Calculator_2-way'!A277="","",'True_Odds_Calculator_2-way'!A277)</f>
        <v>1.59</v>
      </c>
      <c r="B276" s="4">
        <f>IF('True_Odds_Calculator_2-way'!B277="","",'True_Odds_Calculator_2-way'!B277)</f>
        <v>2.5099999999999998</v>
      </c>
      <c r="C276" s="4">
        <f t="shared" si="16"/>
        <v>2.7337192112054876E-2</v>
      </c>
      <c r="D276" s="4">
        <f t="shared" si="18"/>
        <v>1.6253232605021484</v>
      </c>
      <c r="E276" s="4">
        <f t="shared" si="19"/>
        <v>2.5991728809143897</v>
      </c>
      <c r="G276" s="4">
        <f t="shared" si="17"/>
        <v>1.0273371921120549</v>
      </c>
    </row>
    <row r="277" spans="1:7" x14ac:dyDescent="0.2">
      <c r="A277" s="4">
        <f>IF('True_Odds_Calculator_2-way'!A278="","",'True_Odds_Calculator_2-way'!A278)</f>
        <v>1.49</v>
      </c>
      <c r="B277" s="4">
        <f>IF('True_Odds_Calculator_2-way'!B278="","",'True_Odds_Calculator_2-way'!B278)</f>
        <v>2.72</v>
      </c>
      <c r="C277" s="4">
        <f t="shared" si="16"/>
        <v>3.8787998420844794E-2</v>
      </c>
      <c r="D277" s="4">
        <f t="shared" si="18"/>
        <v>1.5343378511395471</v>
      </c>
      <c r="E277" s="4">
        <f t="shared" si="19"/>
        <v>2.871475131075528</v>
      </c>
      <c r="G277" s="4">
        <f t="shared" si="17"/>
        <v>1.0387879984208448</v>
      </c>
    </row>
    <row r="278" spans="1:7" x14ac:dyDescent="0.2">
      <c r="A278" s="4">
        <f>IF('True_Odds_Calculator_2-way'!A279="","",'True_Odds_Calculator_2-way'!A279)</f>
        <v>1.94</v>
      </c>
      <c r="B278" s="4">
        <f>IF('True_Odds_Calculator_2-way'!B279="","",'True_Odds_Calculator_2-way'!B279)</f>
        <v>1.96</v>
      </c>
      <c r="C278" s="4">
        <f t="shared" si="16"/>
        <v>2.5667999158426325E-2</v>
      </c>
      <c r="D278" s="4">
        <f t="shared" si="18"/>
        <v>1.9895353704478862</v>
      </c>
      <c r="E278" s="4">
        <f t="shared" si="19"/>
        <v>2.0105752961082914</v>
      </c>
      <c r="G278" s="4">
        <f t="shared" si="17"/>
        <v>1.0256679991584263</v>
      </c>
    </row>
    <row r="279" spans="1:7" x14ac:dyDescent="0.2">
      <c r="A279" s="4">
        <f>IF('True_Odds_Calculator_2-way'!A280="","",'True_Odds_Calculator_2-way'!A280)</f>
        <v>1.54</v>
      </c>
      <c r="B279" s="4">
        <f>IF('True_Odds_Calculator_2-way'!B280="","",'True_Odds_Calculator_2-way'!B280)</f>
        <v>2.57</v>
      </c>
      <c r="C279" s="4">
        <f t="shared" si="16"/>
        <v>3.845570771640805E-2</v>
      </c>
      <c r="D279" s="4">
        <f t="shared" si="18"/>
        <v>1.5869922611171257</v>
      </c>
      <c r="E279" s="4">
        <f t="shared" si="19"/>
        <v>2.7035999726757289</v>
      </c>
      <c r="G279" s="4">
        <f t="shared" si="17"/>
        <v>1.038455707716408</v>
      </c>
    </row>
    <row r="280" spans="1:7" x14ac:dyDescent="0.2">
      <c r="A280" s="4">
        <f>IF('True_Odds_Calculator_2-way'!A281="","",'True_Odds_Calculator_2-way'!A281)</f>
        <v>1.61</v>
      </c>
      <c r="B280" s="4">
        <f>IF('True_Odds_Calculator_2-way'!B281="","",'True_Odds_Calculator_2-way'!B281)</f>
        <v>2.46</v>
      </c>
      <c r="C280" s="4">
        <f t="shared" si="16"/>
        <v>2.7622077463010708E-2</v>
      </c>
      <c r="D280" s="4">
        <f t="shared" si="18"/>
        <v>1.6466137280172954</v>
      </c>
      <c r="E280" s="4">
        <f t="shared" si="19"/>
        <v>2.5465183565871534</v>
      </c>
      <c r="G280" s="4">
        <f t="shared" si="17"/>
        <v>1.0276220774630107</v>
      </c>
    </row>
    <row r="281" spans="1:7" x14ac:dyDescent="0.2">
      <c r="A281" s="4">
        <f>IF('True_Odds_Calculator_2-way'!A282="","",'True_Odds_Calculator_2-way'!A282)</f>
        <v>1.43</v>
      </c>
      <c r="B281" s="4">
        <f>IF('True_Odds_Calculator_2-way'!B282="","",'True_Odds_Calculator_2-way'!B282)</f>
        <v>2.82</v>
      </c>
      <c r="C281" s="4">
        <f t="shared" si="16"/>
        <v>5.3910628378713632E-2</v>
      </c>
      <c r="D281" s="4">
        <f t="shared" si="18"/>
        <v>1.4873308007229005</v>
      </c>
      <c r="E281" s="4">
        <f t="shared" si="19"/>
        <v>3.0519942480890037</v>
      </c>
      <c r="G281" s="4">
        <f t="shared" si="17"/>
        <v>1.0539106283787136</v>
      </c>
    </row>
    <row r="282" spans="1:7" x14ac:dyDescent="0.2">
      <c r="A282" s="4">
        <f>IF('True_Odds_Calculator_2-way'!A283="","",'True_Odds_Calculator_2-way'!A283)</f>
        <v>1.38</v>
      </c>
      <c r="B282" s="4">
        <f>IF('True_Odds_Calculator_2-way'!B283="","",'True_Odds_Calculator_2-way'!B283)</f>
        <v>3.04</v>
      </c>
      <c r="C282" s="4">
        <f t="shared" si="16"/>
        <v>5.3585049580473054E-2</v>
      </c>
      <c r="D282" s="4">
        <f t="shared" si="18"/>
        <v>1.432982647902719</v>
      </c>
      <c r="E282" s="4">
        <f t="shared" si="19"/>
        <v>3.3095613758283378</v>
      </c>
      <c r="G282" s="4">
        <f t="shared" si="17"/>
        <v>1.0535850495804731</v>
      </c>
    </row>
    <row r="283" spans="1:7" x14ac:dyDescent="0.2">
      <c r="A283" s="4">
        <f>IF('True_Odds_Calculator_2-way'!A284="","",'True_Odds_Calculator_2-way'!A284)</f>
        <v>1.79</v>
      </c>
      <c r="B283" s="4">
        <f>IF('True_Odds_Calculator_2-way'!B284="","",'True_Odds_Calculator_2-way'!B284)</f>
        <v>2.0499999999999998</v>
      </c>
      <c r="C283" s="4">
        <f t="shared" si="16"/>
        <v>4.6464095925875526E-2</v>
      </c>
      <c r="D283" s="4">
        <f t="shared" si="18"/>
        <v>1.8676676421936633</v>
      </c>
      <c r="E283" s="4">
        <f t="shared" si="19"/>
        <v>2.1525150315295498</v>
      </c>
      <c r="G283" s="4">
        <f t="shared" si="17"/>
        <v>1.0464640959258755</v>
      </c>
    </row>
    <row r="284" spans="1:7" x14ac:dyDescent="0.2">
      <c r="A284" s="4">
        <f>IF('True_Odds_Calculator_2-way'!A285="","",'True_Odds_Calculator_2-way'!A285)</f>
        <v>1.65</v>
      </c>
      <c r="B284" s="4">
        <f>IF('True_Odds_Calculator_2-way'!B285="","",'True_Odds_Calculator_2-way'!B285)</f>
        <v>2.2599999999999998</v>
      </c>
      <c r="C284" s="4">
        <f t="shared" si="16"/>
        <v>4.85384821668009E-2</v>
      </c>
      <c r="D284" s="4">
        <f t="shared" si="18"/>
        <v>1.7188292233233464</v>
      </c>
      <c r="E284" s="4">
        <f t="shared" si="19"/>
        <v>2.3911510099390831</v>
      </c>
      <c r="G284" s="4">
        <f t="shared" si="17"/>
        <v>1.0485384821668009</v>
      </c>
    </row>
    <row r="285" spans="1:7" x14ac:dyDescent="0.2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2.56</v>
      </c>
      <c r="C285" s="4">
        <f t="shared" si="16"/>
        <v>4.851973684210531E-2</v>
      </c>
      <c r="D285" s="4">
        <f t="shared" si="18"/>
        <v>1.5781959766385465</v>
      </c>
      <c r="E285" s="4">
        <f t="shared" si="19"/>
        <v>2.7295173961840629</v>
      </c>
      <c r="G285" s="4">
        <f t="shared" si="17"/>
        <v>1.0485197368421053</v>
      </c>
    </row>
    <row r="286" spans="1:7" x14ac:dyDescent="0.2">
      <c r="A286" s="4">
        <f>IF('True_Odds_Calculator_2-way'!A287="","",'True_Odds_Calculator_2-way'!A287)</f>
        <v>1.38</v>
      </c>
      <c r="B286" s="4">
        <f>IF('True_Odds_Calculator_2-way'!B287="","",'True_Odds_Calculator_2-way'!B287)</f>
        <v>3.04</v>
      </c>
      <c r="C286" s="4">
        <f t="shared" si="16"/>
        <v>5.3585049580473054E-2</v>
      </c>
      <c r="D286" s="4">
        <f t="shared" si="18"/>
        <v>1.432982647902719</v>
      </c>
      <c r="E286" s="4">
        <f t="shared" si="19"/>
        <v>3.3095613758283378</v>
      </c>
      <c r="G286" s="4">
        <f t="shared" si="17"/>
        <v>1.0535850495804731</v>
      </c>
    </row>
    <row r="287" spans="1:7" x14ac:dyDescent="0.2">
      <c r="A287" s="4">
        <f>IF('True_Odds_Calculator_2-way'!A288="","",'True_Odds_Calculator_2-way'!A288)</f>
        <v>1.61</v>
      </c>
      <c r="B287" s="4">
        <f>IF('True_Odds_Calculator_2-way'!B288="","",'True_Odds_Calculator_2-way'!B288)</f>
        <v>2.35</v>
      </c>
      <c r="C287" s="4">
        <f t="shared" si="16"/>
        <v>4.664992731597728E-2</v>
      </c>
      <c r="D287" s="4">
        <f t="shared" si="18"/>
        <v>1.6728197192439485</v>
      </c>
      <c r="E287" s="4">
        <f t="shared" si="19"/>
        <v>2.4862822408411369</v>
      </c>
      <c r="G287" s="4">
        <f t="shared" si="17"/>
        <v>1.0466499273159773</v>
      </c>
    </row>
    <row r="288" spans="1:7" x14ac:dyDescent="0.2">
      <c r="A288" s="4">
        <f>IF('True_Odds_Calculator_2-way'!A289="","",'True_Odds_Calculator_2-way'!A289)</f>
        <v>1.57</v>
      </c>
      <c r="B288" s="4">
        <f>IF('True_Odds_Calculator_2-way'!B289="","",'True_Odds_Calculator_2-way'!B289)</f>
        <v>2.4300000000000002</v>
      </c>
      <c r="C288" s="4">
        <f t="shared" si="16"/>
        <v>4.846530890409162E-2</v>
      </c>
      <c r="D288" s="4">
        <f t="shared" si="18"/>
        <v>1.6320934311565529</v>
      </c>
      <c r="E288" s="4">
        <f t="shared" si="19"/>
        <v>2.5820446008595312</v>
      </c>
      <c r="G288" s="4">
        <f t="shared" si="17"/>
        <v>1.0484653089040916</v>
      </c>
    </row>
    <row r="289" spans="1:7" x14ac:dyDescent="0.2">
      <c r="A289" s="4">
        <f>IF('True_Odds_Calculator_2-way'!A290="","",'True_Odds_Calculator_2-way'!A290)</f>
        <v>1.93</v>
      </c>
      <c r="B289" s="4">
        <f>IF('True_Odds_Calculator_2-way'!B290="","",'True_Odds_Calculator_2-way'!B290)</f>
        <v>1.9</v>
      </c>
      <c r="C289" s="4">
        <f t="shared" si="16"/>
        <v>4.445050449959087E-2</v>
      </c>
      <c r="D289" s="4">
        <f t="shared" si="18"/>
        <v>2.0164971130052241</v>
      </c>
      <c r="E289" s="4">
        <f t="shared" si="19"/>
        <v>1.9837706248309437</v>
      </c>
      <c r="G289" s="4">
        <f t="shared" si="17"/>
        <v>1.0444505044995909</v>
      </c>
    </row>
    <row r="290" spans="1:7" x14ac:dyDescent="0.2">
      <c r="A290" s="4">
        <f>IF('True_Odds_Calculator_2-way'!A291="","",'True_Odds_Calculator_2-way'!A291)</f>
        <v>1.9</v>
      </c>
      <c r="B290" s="4">
        <f>IF('True_Odds_Calculator_2-way'!B291="","",'True_Odds_Calculator_2-way'!B291)</f>
        <v>1.97</v>
      </c>
      <c r="C290" s="4">
        <f t="shared" si="16"/>
        <v>3.3930002671653803E-2</v>
      </c>
      <c r="D290" s="4">
        <f t="shared" si="18"/>
        <v>1.9632835038027801</v>
      </c>
      <c r="E290" s="4">
        <f t="shared" si="19"/>
        <v>2.0381159814865235</v>
      </c>
      <c r="G290" s="4">
        <f t="shared" si="17"/>
        <v>1.0339300026716538</v>
      </c>
    </row>
    <row r="291" spans="1:7" x14ac:dyDescent="0.2">
      <c r="A291" s="4">
        <f>IF('True_Odds_Calculator_2-way'!A292="","",'True_Odds_Calculator_2-way'!A292)</f>
        <v>2.44</v>
      </c>
      <c r="B291" s="4">
        <f>IF('True_Odds_Calculator_2-way'!B292="","",'True_Odds_Calculator_2-way'!B292)</f>
        <v>1.59</v>
      </c>
      <c r="C291" s="4">
        <f t="shared" si="16"/>
        <v>3.8766883183833478E-2</v>
      </c>
      <c r="D291" s="4">
        <f t="shared" si="18"/>
        <v>2.561130182202271</v>
      </c>
      <c r="E291" s="4">
        <f t="shared" si="19"/>
        <v>1.640561569688769</v>
      </c>
      <c r="G291" s="4">
        <f t="shared" si="17"/>
        <v>1.0387668831838335</v>
      </c>
    </row>
    <row r="292" spans="1:7" x14ac:dyDescent="0.2">
      <c r="A292" s="4">
        <f>IF('True_Odds_Calculator_2-way'!A293="","",'True_Odds_Calculator_2-way'!A293)</f>
        <v>2.44</v>
      </c>
      <c r="B292" s="4">
        <f>IF('True_Odds_Calculator_2-way'!B293="","",'True_Odds_Calculator_2-way'!B293)</f>
        <v>1.59</v>
      </c>
      <c r="C292" s="4">
        <f t="shared" si="16"/>
        <v>3.8766883183833478E-2</v>
      </c>
      <c r="D292" s="4">
        <f t="shared" si="18"/>
        <v>2.561130182202271</v>
      </c>
      <c r="E292" s="4">
        <f t="shared" si="19"/>
        <v>1.640561569688769</v>
      </c>
      <c r="G292" s="4">
        <f t="shared" si="17"/>
        <v>1.0387668831838335</v>
      </c>
    </row>
    <row r="293" spans="1:7" x14ac:dyDescent="0.2">
      <c r="A293" s="4">
        <f>IF('True_Odds_Calculator_2-way'!A294="","",'True_Odds_Calculator_2-way'!A294)</f>
        <v>1.81</v>
      </c>
      <c r="B293" s="4">
        <f>IF('True_Odds_Calculator_2-way'!B294="","",'True_Odds_Calculator_2-way'!B294)</f>
        <v>2.08</v>
      </c>
      <c r="C293" s="4">
        <f t="shared" si="16"/>
        <v>3.3255418614534626E-2</v>
      </c>
      <c r="D293" s="4">
        <f t="shared" si="18"/>
        <v>1.8661643699811639</v>
      </c>
      <c r="E293" s="4">
        <f t="shared" si="19"/>
        <v>2.1545152798443401</v>
      </c>
      <c r="G293" s="4">
        <f t="shared" si="17"/>
        <v>1.0332554186145346</v>
      </c>
    </row>
    <row r="294" spans="1:7" x14ac:dyDescent="0.2">
      <c r="A294" s="4">
        <f>IF('True_Odds_Calculator_2-way'!A295="","",'True_Odds_Calculator_2-way'!A295)</f>
        <v>2.16</v>
      </c>
      <c r="B294" s="4">
        <f>IF('True_Odds_Calculator_2-way'!B295="","",'True_Odds_Calculator_2-way'!B295)</f>
        <v>1.74</v>
      </c>
      <c r="C294" s="4">
        <f t="shared" si="16"/>
        <v>3.7675606641123682E-2</v>
      </c>
      <c r="D294" s="4">
        <f t="shared" si="18"/>
        <v>2.2516175413371671</v>
      </c>
      <c r="E294" s="4">
        <f t="shared" si="19"/>
        <v>1.7989661114302122</v>
      </c>
      <c r="G294" s="4">
        <f t="shared" si="17"/>
        <v>1.0376756066411237</v>
      </c>
    </row>
    <row r="295" spans="1:7" x14ac:dyDescent="0.2">
      <c r="A295" s="4">
        <f>IF('True_Odds_Calculator_2-way'!A296="","",'True_Odds_Calculator_2-way'!A296)</f>
        <v>2.0299999999999998</v>
      </c>
      <c r="B295" s="4">
        <f>IF('True_Odds_Calculator_2-way'!B296="","",'True_Odds_Calculator_2-way'!B296)</f>
        <v>1.86</v>
      </c>
      <c r="C295" s="4">
        <f t="shared" si="16"/>
        <v>3.0245246040574214E-2</v>
      </c>
      <c r="D295" s="4">
        <f t="shared" si="18"/>
        <v>2.0942925287037548</v>
      </c>
      <c r="E295" s="4">
        <f t="shared" si="19"/>
        <v>1.9138324294186226</v>
      </c>
      <c r="G295" s="4">
        <f t="shared" si="17"/>
        <v>1.0302452460405742</v>
      </c>
    </row>
    <row r="296" spans="1:7" x14ac:dyDescent="0.2">
      <c r="A296" s="4">
        <f>IF('True_Odds_Calculator_2-way'!A297="","",'True_Odds_Calculator_2-way'!A297)</f>
        <v>2.21</v>
      </c>
      <c r="B296" s="4">
        <f>IF('True_Odds_Calculator_2-way'!B297="","",'True_Odds_Calculator_2-way'!B297)</f>
        <v>1.74</v>
      </c>
      <c r="C296" s="4">
        <f t="shared" si="16"/>
        <v>2.720133146096626E-2</v>
      </c>
      <c r="D296" s="4">
        <f t="shared" si="18"/>
        <v>2.2784855128281092</v>
      </c>
      <c r="E296" s="4">
        <f t="shared" si="19"/>
        <v>1.7821754646150993</v>
      </c>
      <c r="G296" s="4">
        <f t="shared" si="17"/>
        <v>1.0272013314609663</v>
      </c>
    </row>
    <row r="297" spans="1:7" x14ac:dyDescent="0.2">
      <c r="A297" s="4">
        <f>IF('True_Odds_Calculator_2-way'!A298="","",'True_Odds_Calculator_2-way'!A298)</f>
        <v>1.79</v>
      </c>
      <c r="B297" s="4">
        <f>IF('True_Odds_Calculator_2-way'!B298="","",'True_Odds_Calculator_2-way'!B298)</f>
        <v>2.13</v>
      </c>
      <c r="C297" s="4">
        <f t="shared" si="16"/>
        <v>2.8142785952212312E-2</v>
      </c>
      <c r="D297" s="4">
        <f t="shared" si="18"/>
        <v>1.8362511137332338</v>
      </c>
      <c r="E297" s="4">
        <f t="shared" si="19"/>
        <v>2.1958130561234772</v>
      </c>
      <c r="G297" s="4">
        <f t="shared" si="17"/>
        <v>1.0281427859522123</v>
      </c>
    </row>
    <row r="298" spans="1:7" x14ac:dyDescent="0.2">
      <c r="A298" s="4">
        <f>IF('True_Odds_Calculator_2-way'!A299="","",'True_Odds_Calculator_2-way'!A299)</f>
        <v>1.88</v>
      </c>
      <c r="B298" s="4">
        <f>IF('True_Odds_Calculator_2-way'!B299="","",'True_Odds_Calculator_2-way'!B299)</f>
        <v>2.0099999999999998</v>
      </c>
      <c r="C298" s="4">
        <f t="shared" si="16"/>
        <v>2.9427331427966497E-2</v>
      </c>
      <c r="D298" s="4">
        <f t="shared" si="18"/>
        <v>1.9334834220221038</v>
      </c>
      <c r="E298" s="4">
        <f t="shared" si="19"/>
        <v>2.0712563034422273</v>
      </c>
      <c r="G298" s="4">
        <f t="shared" si="17"/>
        <v>1.0294273314279665</v>
      </c>
    </row>
    <row r="299" spans="1:7" x14ac:dyDescent="0.2">
      <c r="A299" s="4">
        <f>IF('True_Odds_Calculator_2-way'!A300="","",'True_Odds_Calculator_2-way'!A300)</f>
        <v>1.33</v>
      </c>
      <c r="B299" s="4">
        <f>IF('True_Odds_Calculator_2-way'!B300="","",'True_Odds_Calculator_2-way'!B300)</f>
        <v>3.47</v>
      </c>
      <c r="C299" s="4">
        <f t="shared" si="16"/>
        <v>4.0064137288466029E-2</v>
      </c>
      <c r="D299" s="4">
        <f t="shared" si="18"/>
        <v>1.3664046424183209</v>
      </c>
      <c r="E299" s="4">
        <f t="shared" si="19"/>
        <v>3.7292230616944764</v>
      </c>
      <c r="G299" s="4">
        <f t="shared" si="17"/>
        <v>1.040064137288466</v>
      </c>
    </row>
    <row r="300" spans="1:7" x14ac:dyDescent="0.2">
      <c r="A300" s="4">
        <f>IF('True_Odds_Calculator_2-way'!A301="","",'True_Odds_Calculator_2-way'!A301)</f>
        <v>2.0499999999999998</v>
      </c>
      <c r="B300" s="4">
        <f>IF('True_Odds_Calculator_2-way'!B301="","",'True_Odds_Calculator_2-way'!B301)</f>
        <v>1.86</v>
      </c>
      <c r="C300" s="4">
        <f t="shared" si="16"/>
        <v>2.5439286650930981E-2</v>
      </c>
      <c r="D300" s="4">
        <f t="shared" si="18"/>
        <v>2.1048854540436102</v>
      </c>
      <c r="E300" s="4">
        <f t="shared" si="19"/>
        <v>1.905071196602548</v>
      </c>
      <c r="G300" s="4">
        <f t="shared" si="17"/>
        <v>1.025439286650931</v>
      </c>
    </row>
    <row r="301" spans="1:7" x14ac:dyDescent="0.2">
      <c r="A301" s="4">
        <f>IF('True_Odds_Calculator_2-way'!A302="","",'True_Odds_Calculator_2-way'!A302)</f>
        <v>2.31</v>
      </c>
      <c r="B301" s="4">
        <f>IF('True_Odds_Calculator_2-way'!B302="","",'True_Odds_Calculator_2-way'!B302)</f>
        <v>1.68</v>
      </c>
      <c r="C301" s="4">
        <f t="shared" si="16"/>
        <v>2.813852813852824E-2</v>
      </c>
      <c r="D301" s="4">
        <f t="shared" si="18"/>
        <v>2.3875968992248064</v>
      </c>
      <c r="E301" s="4">
        <f t="shared" si="19"/>
        <v>1.7206703910614525</v>
      </c>
      <c r="G301" s="4">
        <f t="shared" si="17"/>
        <v>1.0281385281385282</v>
      </c>
    </row>
    <row r="302" spans="1:7" x14ac:dyDescent="0.2">
      <c r="A302" s="4">
        <f>IF('True_Odds_Calculator_2-way'!A303="","",'True_Odds_Calculator_2-way'!A303)</f>
        <v>2.2400000000000002</v>
      </c>
      <c r="B302" s="4">
        <f>IF('True_Odds_Calculator_2-way'!B303="","",'True_Odds_Calculator_2-way'!B303)</f>
        <v>1.72</v>
      </c>
      <c r="C302" s="4">
        <f t="shared" si="16"/>
        <v>2.7823920265780622E-2</v>
      </c>
      <c r="D302" s="4">
        <f t="shared" si="18"/>
        <v>2.3120499279884781</v>
      </c>
      <c r="E302" s="4">
        <f t="shared" si="19"/>
        <v>1.762166117819246</v>
      </c>
      <c r="G302" s="4">
        <f t="shared" si="17"/>
        <v>1.0278239202657806</v>
      </c>
    </row>
    <row r="303" spans="1:7" x14ac:dyDescent="0.2">
      <c r="A303" s="4">
        <f>IF('True_Odds_Calculator_2-way'!A304="","",'True_Odds_Calculator_2-way'!A304)</f>
        <v>2.08</v>
      </c>
      <c r="B303" s="4">
        <f>IF('True_Odds_Calculator_2-way'!B304="","",'True_Odds_Calculator_2-way'!B304)</f>
        <v>1.84</v>
      </c>
      <c r="C303" s="4">
        <f t="shared" si="16"/>
        <v>2.4247491638795804E-2</v>
      </c>
      <c r="D303" s="4">
        <f t="shared" si="18"/>
        <v>2.1338090990187331</v>
      </c>
      <c r="E303" s="4">
        <f t="shared" si="19"/>
        <v>1.8819826907946497</v>
      </c>
      <c r="G303" s="4">
        <f t="shared" si="17"/>
        <v>1.0242474916387958</v>
      </c>
    </row>
    <row r="304" spans="1:7" x14ac:dyDescent="0.2">
      <c r="A304" s="4">
        <f>IF('True_Odds_Calculator_2-way'!A305="","",'True_Odds_Calculator_2-way'!A305)</f>
        <v>2.0699999999999998</v>
      </c>
      <c r="B304" s="4">
        <f>IF('True_Odds_Calculator_2-way'!B305="","",'True_Odds_Calculator_2-way'!B305)</f>
        <v>1.85</v>
      </c>
      <c r="C304" s="4">
        <f t="shared" si="16"/>
        <v>2.3632327980154022E-2</v>
      </c>
      <c r="D304" s="4">
        <f t="shared" si="18"/>
        <v>2.1219005402410303</v>
      </c>
      <c r="E304" s="4">
        <f t="shared" si="19"/>
        <v>1.8913446104457341</v>
      </c>
      <c r="G304" s="4">
        <f t="shared" si="17"/>
        <v>1.023632327980154</v>
      </c>
    </row>
    <row r="305" spans="1:7" x14ac:dyDescent="0.2">
      <c r="A305" s="4">
        <f>IF('True_Odds_Calculator_2-way'!A306="","",'True_Odds_Calculator_2-way'!A306)</f>
        <v>2.06</v>
      </c>
      <c r="B305" s="4">
        <f>IF('True_Odds_Calculator_2-way'!B306="","",'True_Odds_Calculator_2-way'!B306)</f>
        <v>1.86</v>
      </c>
      <c r="C305" s="4">
        <f t="shared" si="16"/>
        <v>2.3071301806034006E-2</v>
      </c>
      <c r="D305" s="4">
        <f t="shared" si="18"/>
        <v>2.1101442890186144</v>
      </c>
      <c r="E305" s="4">
        <f t="shared" si="19"/>
        <v>1.9007838079174522</v>
      </c>
      <c r="G305" s="4">
        <f t="shared" si="17"/>
        <v>1.023071301806034</v>
      </c>
    </row>
    <row r="306" spans="1:7" x14ac:dyDescent="0.2">
      <c r="A306" s="4">
        <f>IF('True_Odds_Calculator_2-way'!A307="","",'True_Odds_Calculator_2-way'!A307)</f>
        <v>2.69</v>
      </c>
      <c r="B306" s="4">
        <f>IF('True_Odds_Calculator_2-way'!B307="","",'True_Odds_Calculator_2-way'!B307)</f>
        <v>1.5</v>
      </c>
      <c r="C306" s="4">
        <f t="shared" si="16"/>
        <v>3.8413878562577386E-2</v>
      </c>
      <c r="D306" s="4">
        <f t="shared" si="18"/>
        <v>2.8365553602811948</v>
      </c>
      <c r="E306" s="4">
        <f t="shared" si="19"/>
        <v>1.5444976076555021</v>
      </c>
      <c r="G306" s="4">
        <f t="shared" si="17"/>
        <v>1.0384138785625774</v>
      </c>
    </row>
    <row r="307" spans="1:7" x14ac:dyDescent="0.2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</v>
      </c>
      <c r="C307" s="4">
        <f t="shared" si="16"/>
        <v>3.652263374485587E-2</v>
      </c>
      <c r="D307" s="4">
        <f t="shared" si="18"/>
        <v>2.5428384565075208</v>
      </c>
      <c r="E307" s="4">
        <f t="shared" si="19"/>
        <v>1.6481559983043661</v>
      </c>
      <c r="G307" s="4">
        <f t="shared" si="17"/>
        <v>1.0365226337448559</v>
      </c>
    </row>
    <row r="308" spans="1:7" x14ac:dyDescent="0.2">
      <c r="A308" s="4">
        <f>IF('True_Odds_Calculator_2-way'!A309="","",'True_Odds_Calculator_2-way'!A309)</f>
        <v>2.84</v>
      </c>
      <c r="B308" s="4">
        <f>IF('True_Odds_Calculator_2-way'!B309="","",'True_Odds_Calculator_2-way'!B309)</f>
        <v>1.45</v>
      </c>
      <c r="C308" s="4">
        <f t="shared" si="16"/>
        <v>4.1767848470131153E-2</v>
      </c>
      <c r="D308" s="4">
        <f t="shared" si="18"/>
        <v>3.0190615835777126</v>
      </c>
      <c r="E308" s="4">
        <f t="shared" si="19"/>
        <v>1.495279593318809</v>
      </c>
      <c r="G308" s="4">
        <f t="shared" si="17"/>
        <v>1.0417678484701312</v>
      </c>
    </row>
    <row r="309" spans="1:7" x14ac:dyDescent="0.2">
      <c r="A309" s="4">
        <f>IF('True_Odds_Calculator_2-way'!A310="","",'True_Odds_Calculator_2-way'!A310)</f>
        <v>2.73</v>
      </c>
      <c r="B309" s="4">
        <f>IF('True_Odds_Calculator_2-way'!B310="","",'True_Odds_Calculator_2-way'!B310)</f>
        <v>1.49</v>
      </c>
      <c r="C309" s="4">
        <f t="shared" si="16"/>
        <v>3.7441305897681687E-2</v>
      </c>
      <c r="D309" s="4">
        <f t="shared" si="18"/>
        <v>2.8770378753050179</v>
      </c>
      <c r="E309" s="4">
        <f t="shared" si="19"/>
        <v>1.5327543003560864</v>
      </c>
      <c r="G309" s="4">
        <f t="shared" si="17"/>
        <v>1.0374413058976817</v>
      </c>
    </row>
    <row r="310" spans="1:7" x14ac:dyDescent="0.2">
      <c r="A310" s="4">
        <f>IF('True_Odds_Calculator_2-way'!A311="","",'True_Odds_Calculator_2-way'!A311)</f>
        <v>1.77</v>
      </c>
      <c r="B310" s="4">
        <f>IF('True_Odds_Calculator_2-way'!B311="","",'True_Odds_Calculator_2-way'!B311)</f>
        <v>2.15</v>
      </c>
      <c r="C310" s="4">
        <f t="shared" si="16"/>
        <v>3.0088030482196881E-2</v>
      </c>
      <c r="D310" s="4">
        <f t="shared" si="18"/>
        <v>1.8184207382630511</v>
      </c>
      <c r="E310" s="4">
        <f t="shared" si="19"/>
        <v>2.2218654211064077</v>
      </c>
      <c r="G310" s="4">
        <f t="shared" si="17"/>
        <v>1.0300880304821969</v>
      </c>
    </row>
    <row r="311" spans="1:7" x14ac:dyDescent="0.2">
      <c r="A311" s="4">
        <f>IF('True_Odds_Calculator_2-way'!A312="","",'True_Odds_Calculator_2-way'!A312)</f>
        <v>3.2</v>
      </c>
      <c r="B311" s="4">
        <f>IF('True_Odds_Calculator_2-way'!B312="","",'True_Odds_Calculator_2-way'!B312)</f>
        <v>1.37</v>
      </c>
      <c r="C311" s="4">
        <f t="shared" si="16"/>
        <v>4.242700729927007E-2</v>
      </c>
      <c r="D311" s="4">
        <f t="shared" si="18"/>
        <v>3.4330462020360222</v>
      </c>
      <c r="E311" s="4">
        <f t="shared" si="19"/>
        <v>1.4110074026392019</v>
      </c>
      <c r="G311" s="4">
        <f t="shared" si="17"/>
        <v>1.0424270072992701</v>
      </c>
    </row>
    <row r="312" spans="1:7" x14ac:dyDescent="0.2">
      <c r="A312" s="4">
        <f>IF('True_Odds_Calculator_2-way'!A313="","",'True_Odds_Calculator_2-way'!A313)</f>
        <v>2.85</v>
      </c>
      <c r="B312" s="4">
        <f>IF('True_Odds_Calculator_2-way'!B313="","",'True_Odds_Calculator_2-way'!B313)</f>
        <v>1.45</v>
      </c>
      <c r="C312" s="4">
        <f t="shared" si="16"/>
        <v>4.053236539624927E-2</v>
      </c>
      <c r="D312" s="4">
        <f t="shared" si="18"/>
        <v>3.0247026532479415</v>
      </c>
      <c r="E312" s="4">
        <f t="shared" si="19"/>
        <v>1.4938996836873024</v>
      </c>
      <c r="G312" s="4">
        <f t="shared" si="17"/>
        <v>1.0405323653962493</v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11.02</v>
      </c>
      <c r="B186" s="4">
        <f>IF('True_Odds_Calculator_3-way'!B187="","",'True_Odds_Calculator_3-way'!B187)</f>
        <v>5.79</v>
      </c>
      <c r="C186" s="4">
        <f>IF('True_Odds_Calculator_3-way'!C187="","",'True_Odds_Calculator_3-way'!C187)</f>
        <v>1.29</v>
      </c>
      <c r="D186" s="4">
        <f t="shared" si="10"/>
        <v>3.8649471758308351E-2</v>
      </c>
      <c r="E186" s="4">
        <f t="shared" si="11"/>
        <v>12.843409593280622</v>
      </c>
      <c r="F186" s="4">
        <f t="shared" si="12"/>
        <v>6.2567097572296193</v>
      </c>
      <c r="G186" s="4">
        <f t="shared" si="13"/>
        <v>1.3118011817728008</v>
      </c>
      <c r="I186" s="4">
        <f t="shared" si="14"/>
        <v>1.0386494717583084</v>
      </c>
    </row>
    <row r="187" spans="1:9" x14ac:dyDescent="0.2">
      <c r="A187" s="4">
        <f>IF('True_Odds_Calculator_3-way'!A188="","",'True_Odds_Calculator_3-way'!A188)</f>
        <v>2.74</v>
      </c>
      <c r="B187" s="4">
        <f>IF('True_Odds_Calculator_3-way'!B188="","",'True_Odds_Calculator_3-way'!B188)</f>
        <v>3.1</v>
      </c>
      <c r="C187" s="4">
        <f>IF('True_Odds_Calculator_3-way'!C188="","",'True_Odds_Calculator_3-way'!C188)</f>
        <v>2.87</v>
      </c>
      <c r="D187" s="4">
        <f t="shared" si="10"/>
        <v>3.5976204560054237E-2</v>
      </c>
      <c r="E187" s="4">
        <f t="shared" si="11"/>
        <v>2.833090441690898</v>
      </c>
      <c r="F187" s="4">
        <f t="shared" si="12"/>
        <v>3.219693427687659</v>
      </c>
      <c r="G187" s="4">
        <f t="shared" si="13"/>
        <v>2.9722982908338063</v>
      </c>
      <c r="I187" s="4">
        <f t="shared" si="14"/>
        <v>1.0359762045600542</v>
      </c>
    </row>
    <row r="188" spans="1:9" x14ac:dyDescent="0.2">
      <c r="A188" s="4">
        <f>IF('True_Odds_Calculator_3-way'!A189="","",'True_Odds_Calculator_3-way'!A189)</f>
        <v>1.4</v>
      </c>
      <c r="B188" s="4">
        <f>IF('True_Odds_Calculator_3-way'!B189="","",'True_Odds_Calculator_3-way'!B189)</f>
        <v>5.43</v>
      </c>
      <c r="C188" s="4">
        <f>IF('True_Odds_Calculator_3-way'!C189="","",'True_Odds_Calculator_3-way'!C189)</f>
        <v>7.24</v>
      </c>
      <c r="D188" s="4">
        <f t="shared" si="10"/>
        <v>3.6569323862141623E-2</v>
      </c>
      <c r="E188" s="4">
        <f t="shared" si="11"/>
        <v>1.4243067699225578</v>
      </c>
      <c r="F188" s="4">
        <f t="shared" si="12"/>
        <v>5.814890362060174</v>
      </c>
      <c r="G188" s="4">
        <f t="shared" si="13"/>
        <v>7.9408077994428981</v>
      </c>
      <c r="I188" s="4">
        <f t="shared" si="14"/>
        <v>1.0365693238621416</v>
      </c>
    </row>
    <row r="189" spans="1:9" x14ac:dyDescent="0.2">
      <c r="A189" s="4">
        <f>IF('True_Odds_Calculator_3-way'!A190="","",'True_Odds_Calculator_3-way'!A190)</f>
        <v>1.74</v>
      </c>
      <c r="B189" s="4">
        <f>IF('True_Odds_Calculator_3-way'!B190="","",'True_Odds_Calculator_3-way'!B190)</f>
        <v>3.48</v>
      </c>
      <c r="C189" s="4">
        <f>IF('True_Odds_Calculator_3-way'!C190="","",'True_Odds_Calculator_3-way'!C190)</f>
        <v>5.76</v>
      </c>
      <c r="D189" s="4">
        <f t="shared" si="10"/>
        <v>3.5680076628352486E-2</v>
      </c>
      <c r="E189" s="4">
        <f t="shared" si="11"/>
        <v>1.7767692525882852</v>
      </c>
      <c r="F189" s="4">
        <f t="shared" si="12"/>
        <v>3.6302521008403357</v>
      </c>
      <c r="G189" s="4">
        <f t="shared" si="13"/>
        <v>6.1836130306021717</v>
      </c>
      <c r="I189" s="4">
        <f t="shared" si="14"/>
        <v>1.0356800766283525</v>
      </c>
    </row>
    <row r="190" spans="1:9" x14ac:dyDescent="0.2">
      <c r="A190" s="4">
        <f>IF('True_Odds_Calculator_3-way'!A191="","",'True_Odds_Calculator_3-way'!A191)</f>
        <v>2.62</v>
      </c>
      <c r="B190" s="4">
        <f>IF('True_Odds_Calculator_3-way'!B191="","",'True_Odds_Calculator_3-way'!B191)</f>
        <v>3.24</v>
      </c>
      <c r="C190" s="4">
        <f>IF('True_Odds_Calculator_3-way'!C191="","",'True_Odds_Calculator_3-way'!C191)</f>
        <v>2.96</v>
      </c>
      <c r="D190" s="4">
        <f t="shared" si="10"/>
        <v>2.81592024594568E-2</v>
      </c>
      <c r="E190" s="4">
        <f t="shared" si="11"/>
        <v>2.6860564955774815</v>
      </c>
      <c r="F190" s="4">
        <f t="shared" si="12"/>
        <v>3.3416253037496859</v>
      </c>
      <c r="G190" s="4">
        <f t="shared" si="13"/>
        <v>3.0445901198634115</v>
      </c>
      <c r="I190" s="4">
        <f t="shared" si="14"/>
        <v>1.0281592024594568</v>
      </c>
    </row>
    <row r="191" spans="1:9" x14ac:dyDescent="0.2">
      <c r="A191" s="4">
        <f>IF('True_Odds_Calculator_3-way'!A192="","",'True_Odds_Calculator_3-way'!A192)</f>
        <v>2.72</v>
      </c>
      <c r="B191" s="4">
        <f>IF('True_Odds_Calculator_3-way'!B192="","",'True_Odds_Calculator_3-way'!B192)</f>
        <v>3.79</v>
      </c>
      <c r="C191" s="4">
        <f>IF('True_Odds_Calculator_3-way'!C192="","",'True_Odds_Calculator_3-way'!C192)</f>
        <v>2.52</v>
      </c>
      <c r="D191" s="4">
        <f t="shared" si="10"/>
        <v>2.8324698392989456E-2</v>
      </c>
      <c r="E191" s="4">
        <f t="shared" si="11"/>
        <v>2.7916936518289348</v>
      </c>
      <c r="F191" s="4">
        <f t="shared" si="12"/>
        <v>3.9306526491453027</v>
      </c>
      <c r="G191" s="4">
        <f t="shared" si="13"/>
        <v>2.5814190494411235</v>
      </c>
      <c r="I191" s="4">
        <f t="shared" si="14"/>
        <v>1.0283246983929895</v>
      </c>
    </row>
    <row r="192" spans="1:9" x14ac:dyDescent="0.2">
      <c r="A192" s="4">
        <f>IF('True_Odds_Calculator_3-way'!A193="","",'True_Odds_Calculator_3-way'!A193)</f>
        <v>8.61</v>
      </c>
      <c r="B192" s="4">
        <f>IF('True_Odds_Calculator_3-way'!B193="","",'True_Odds_Calculator_3-way'!B193)</f>
        <v>5.78</v>
      </c>
      <c r="C192" s="4">
        <f>IF('True_Odds_Calculator_3-way'!C193="","",'True_Odds_Calculator_3-way'!C193)</f>
        <v>1.33</v>
      </c>
      <c r="D192" s="4">
        <f t="shared" si="10"/>
        <v>4.1034098454000523E-2</v>
      </c>
      <c r="E192" s="4">
        <f t="shared" si="11"/>
        <v>9.759336159542995</v>
      </c>
      <c r="F192" s="4">
        <f t="shared" si="12"/>
        <v>6.2761894478883775</v>
      </c>
      <c r="G192" s="4">
        <f t="shared" si="13"/>
        <v>1.3546433792759018</v>
      </c>
      <c r="I192" s="4">
        <f t="shared" si="14"/>
        <v>1.0410340984540005</v>
      </c>
    </row>
    <row r="193" spans="1:9" x14ac:dyDescent="0.2">
      <c r="A193" s="4">
        <f>IF('True_Odds_Calculator_3-way'!A194="","",'True_Odds_Calculator_3-way'!A194)</f>
        <v>2.63</v>
      </c>
      <c r="B193" s="4">
        <f>IF('True_Odds_Calculator_3-way'!B194="","",'True_Odds_Calculator_3-way'!B194)</f>
        <v>3.33</v>
      </c>
      <c r="C193" s="4">
        <f>IF('True_Odds_Calculator_3-way'!C194="","",'True_Odds_Calculator_3-way'!C194)</f>
        <v>2.87</v>
      </c>
      <c r="D193" s="4">
        <f t="shared" si="10"/>
        <v>2.8960492931558557E-2</v>
      </c>
      <c r="E193" s="4">
        <f t="shared" si="11"/>
        <v>2.698511700788591</v>
      </c>
      <c r="F193" s="4">
        <f t="shared" si="12"/>
        <v>3.4406021014517325</v>
      </c>
      <c r="G193" s="4">
        <f t="shared" si="13"/>
        <v>2.9517806722857829</v>
      </c>
      <c r="I193" s="4">
        <f t="shared" si="14"/>
        <v>1.0289604929315586</v>
      </c>
    </row>
    <row r="194" spans="1:9" x14ac:dyDescent="0.2">
      <c r="A194" s="4">
        <f>IF('True_Odds_Calculator_3-way'!A195="","",'True_Odds_Calculator_3-way'!A195)</f>
        <v>1.91</v>
      </c>
      <c r="B194" s="4">
        <f>IF('True_Odds_Calculator_3-way'!B195="","",'True_Odds_Calculator_3-way'!B195)</f>
        <v>3.71</v>
      </c>
      <c r="C194" s="4">
        <f>IF('True_Odds_Calculator_3-way'!C195="","",'True_Odds_Calculator_3-way'!C195)</f>
        <v>4.25</v>
      </c>
      <c r="D194" s="4">
        <f t="shared" si="10"/>
        <v>2.8396106046883807E-2</v>
      </c>
      <c r="E194" s="4">
        <f t="shared" si="11"/>
        <v>1.9451663793340088</v>
      </c>
      <c r="F194" s="4">
        <f t="shared" si="12"/>
        <v>3.8450238484593457</v>
      </c>
      <c r="G194" s="4">
        <f t="shared" si="13"/>
        <v>4.4281341706233723</v>
      </c>
      <c r="I194" s="4">
        <f t="shared" si="14"/>
        <v>1.0283961060468838</v>
      </c>
    </row>
    <row r="195" spans="1:9" x14ac:dyDescent="0.2">
      <c r="A195" s="4">
        <f>IF('True_Odds_Calculator_3-way'!A196="","",'True_Odds_Calculator_3-way'!A196)</f>
        <v>1.65</v>
      </c>
      <c r="B195" s="4">
        <f>IF('True_Odds_Calculator_3-way'!B196="","",'True_Odds_Calculator_3-way'!B196)</f>
        <v>4.6900000000000004</v>
      </c>
      <c r="C195" s="4">
        <f>IF('True_Odds_Calculator_3-way'!C196="","",'True_Odds_Calculator_3-way'!C196)</f>
        <v>4.7699999999999996</v>
      </c>
      <c r="D195" s="4">
        <f t="shared" ref="D195:D258" si="15">IF(A195="","",((1/A195)+(1/B195)+(1/C195))-1)</f>
        <v>2.8923828135317908E-2</v>
      </c>
      <c r="E195" s="4">
        <f t="shared" ref="E195:E258" si="16">IF(A195="","",(3*A195)/(3-($D195*A195)))</f>
        <v>1.6766726859339238</v>
      </c>
      <c r="F195" s="4">
        <f t="shared" ref="F195:F258" si="17">IF(B195="","",(3*B195)/(3-($D195*B195)))</f>
        <v>4.9121139273269492</v>
      </c>
      <c r="G195" s="4">
        <f t="shared" ref="G195:G258" si="18">IF(C195="","",(3*C195)/(3-($D195*C195)))</f>
        <v>4.9999417550556275</v>
      </c>
      <c r="I195" s="4">
        <f t="shared" ref="I195:I258" si="19">IF(A195="","",D195+1)</f>
        <v>1.0289238281353179</v>
      </c>
    </row>
    <row r="196" spans="1:9" x14ac:dyDescent="0.2">
      <c r="A196" s="4">
        <f>IF('True_Odds_Calculator_3-way'!A197="","",'True_Odds_Calculator_3-way'!A197)</f>
        <v>12.18</v>
      </c>
      <c r="B196" s="4">
        <f>IF('True_Odds_Calculator_3-way'!B197="","",'True_Odds_Calculator_3-way'!B197)</f>
        <v>6.73</v>
      </c>
      <c r="C196" s="4">
        <f>IF('True_Odds_Calculator_3-way'!C197="","",'True_Odds_Calculator_3-way'!C197)</f>
        <v>1.24</v>
      </c>
      <c r="D196" s="4">
        <f t="shared" si="15"/>
        <v>3.7141829246974956E-2</v>
      </c>
      <c r="E196" s="4">
        <f t="shared" si="16"/>
        <v>14.342840489444756</v>
      </c>
      <c r="F196" s="4">
        <f t="shared" si="17"/>
        <v>7.3417234357616792</v>
      </c>
      <c r="G196" s="4">
        <f t="shared" si="18"/>
        <v>1.2593332284238665</v>
      </c>
      <c r="I196" s="4">
        <f t="shared" si="19"/>
        <v>1.037141829246975</v>
      </c>
    </row>
    <row r="197" spans="1:9" x14ac:dyDescent="0.2">
      <c r="A197" s="4">
        <f>IF('True_Odds_Calculator_3-way'!A198="","",'True_Odds_Calculator_3-way'!A198)</f>
        <v>3.2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2.23</v>
      </c>
      <c r="D197" s="4">
        <f t="shared" si="15"/>
        <v>2.9747697574617815E-2</v>
      </c>
      <c r="E197" s="4">
        <f t="shared" si="16"/>
        <v>3.304866307674942</v>
      </c>
      <c r="F197" s="4">
        <f t="shared" si="17"/>
        <v>3.86247570122105</v>
      </c>
      <c r="G197" s="4">
        <f t="shared" si="18"/>
        <v>2.2804258136343747</v>
      </c>
      <c r="I197" s="4">
        <f t="shared" si="19"/>
        <v>1.0297476975746178</v>
      </c>
    </row>
    <row r="198" spans="1:9" x14ac:dyDescent="0.2">
      <c r="A198" s="4">
        <f>IF('True_Odds_Calculator_3-way'!A199="","",'True_Odds_Calculator_3-way'!A199)</f>
        <v>2.02</v>
      </c>
      <c r="B198" s="4">
        <f>IF('True_Odds_Calculator_3-way'!B199="","",'True_Odds_Calculator_3-way'!B199)</f>
        <v>3.61</v>
      </c>
      <c r="C198" s="4">
        <f>IF('True_Odds_Calculator_3-way'!C199="","",'True_Odds_Calculator_3-way'!C199)</f>
        <v>3.78</v>
      </c>
      <c r="D198" s="4">
        <f t="shared" si="15"/>
        <v>3.6608079750067191E-2</v>
      </c>
      <c r="E198" s="4">
        <f t="shared" si="16"/>
        <v>2.0710502291155986</v>
      </c>
      <c r="F198" s="4">
        <f t="shared" si="17"/>
        <v>3.7763549403965238</v>
      </c>
      <c r="G198" s="4">
        <f t="shared" si="18"/>
        <v>3.9627882877866254</v>
      </c>
      <c r="I198" s="4">
        <f t="shared" si="19"/>
        <v>1.0366080797500672</v>
      </c>
    </row>
    <row r="199" spans="1:9" x14ac:dyDescent="0.2">
      <c r="A199" s="4">
        <f>IF('True_Odds_Calculator_3-way'!A200="","",'True_Odds_Calculator_3-way'!A200)</f>
        <v>3.01</v>
      </c>
      <c r="B199" s="4">
        <f>IF('True_Odds_Calculator_3-way'!B200="","",'True_Odds_Calculator_3-way'!B200)</f>
        <v>3.57</v>
      </c>
      <c r="C199" s="4">
        <f>IF('True_Odds_Calculator_3-way'!C200="","",'True_Odds_Calculator_3-way'!C200)</f>
        <v>2.4</v>
      </c>
      <c r="D199" s="4">
        <f t="shared" si="15"/>
        <v>2.9004625105856441E-2</v>
      </c>
      <c r="E199" s="4">
        <f t="shared" si="16"/>
        <v>3.1002204682004075</v>
      </c>
      <c r="F199" s="4">
        <f t="shared" si="17"/>
        <v>3.697625403962344</v>
      </c>
      <c r="G199" s="4">
        <f t="shared" si="18"/>
        <v>2.4570117640782136</v>
      </c>
      <c r="I199" s="4">
        <f t="shared" si="19"/>
        <v>1.0290046251058564</v>
      </c>
    </row>
    <row r="200" spans="1:9" x14ac:dyDescent="0.2">
      <c r="A200" s="4">
        <f>IF('True_Odds_Calculator_3-way'!A201="","",'True_Odds_Calculator_3-way'!A201)</f>
        <v>3.83</v>
      </c>
      <c r="B200" s="4">
        <f>IF('True_Odds_Calculator_3-way'!B201="","",'True_Odds_Calculator_3-way'!B201)</f>
        <v>3.58</v>
      </c>
      <c r="C200" s="4">
        <f>IF('True_Odds_Calculator_3-way'!C201="","",'True_Odds_Calculator_3-way'!C201)</f>
        <v>1.96</v>
      </c>
      <c r="D200" s="4">
        <f t="shared" si="15"/>
        <v>5.0630296315326007E-2</v>
      </c>
      <c r="E200" s="4">
        <f t="shared" si="16"/>
        <v>4.0946714187853335</v>
      </c>
      <c r="F200" s="4">
        <f t="shared" si="17"/>
        <v>3.8102082898545468</v>
      </c>
      <c r="G200" s="4">
        <f t="shared" si="18"/>
        <v>2.0270517507818768</v>
      </c>
      <c r="I200" s="4">
        <f t="shared" si="19"/>
        <v>1.050630296315326</v>
      </c>
    </row>
    <row r="201" spans="1:9" x14ac:dyDescent="0.2">
      <c r="A201" s="4">
        <f>IF('True_Odds_Calculator_3-way'!A202="","",'True_Odds_Calculator_3-way'!A202)</f>
        <v>2.4900000000000002</v>
      </c>
      <c r="B201" s="4">
        <f>IF('True_Odds_Calculator_3-way'!B202="","",'True_Odds_Calculator_3-way'!B202)</f>
        <v>3.31</v>
      </c>
      <c r="C201" s="4">
        <f>IF('True_Odds_Calculator_3-way'!C202="","",'True_Odds_Calculator_3-way'!C202)</f>
        <v>2.77</v>
      </c>
      <c r="D201" s="4">
        <f t="shared" si="15"/>
        <v>6.4732059653098695E-2</v>
      </c>
      <c r="E201" s="4">
        <f t="shared" si="16"/>
        <v>2.6313776297711455</v>
      </c>
      <c r="F201" s="4">
        <f t="shared" si="17"/>
        <v>3.5645864698164047</v>
      </c>
      <c r="G201" s="4">
        <f t="shared" si="18"/>
        <v>2.946085367072234</v>
      </c>
      <c r="I201" s="4">
        <f t="shared" si="19"/>
        <v>1.0647320596530987</v>
      </c>
    </row>
    <row r="202" spans="1:9" x14ac:dyDescent="0.2">
      <c r="A202" s="4">
        <f>IF('True_Odds_Calculator_3-way'!A203="","",'True_Odds_Calculator_3-way'!A203)</f>
        <v>1.1499999999999999</v>
      </c>
      <c r="B202" s="4">
        <f>IF('True_Odds_Calculator_3-way'!B203="","",'True_Odds_Calculator_3-way'!B203)</f>
        <v>7.6</v>
      </c>
      <c r="C202" s="4">
        <f>IF('True_Odds_Calculator_3-way'!C203="","",'True_Odds_Calculator_3-way'!C203)</f>
        <v>16.899999999999999</v>
      </c>
      <c r="D202" s="4">
        <f t="shared" si="15"/>
        <v>6.0315762392861627E-2</v>
      </c>
      <c r="E202" s="4">
        <f t="shared" si="16"/>
        <v>1.1772185191187292</v>
      </c>
      <c r="F202" s="4">
        <f t="shared" si="17"/>
        <v>8.970726374605233</v>
      </c>
      <c r="G202" s="4">
        <f t="shared" si="18"/>
        <v>25.597481370227051</v>
      </c>
      <c r="I202" s="4">
        <f t="shared" si="19"/>
        <v>1.0603157623928616</v>
      </c>
    </row>
    <row r="203" spans="1:9" x14ac:dyDescent="0.2">
      <c r="A203" s="4">
        <f>IF('True_Odds_Calculator_3-way'!A204="","",'True_Odds_Calculator_3-way'!A204)</f>
        <v>2.1</v>
      </c>
      <c r="B203" s="4">
        <f>IF('True_Odds_Calculator_3-way'!B204="","",'True_Odds_Calculator_3-way'!B204)</f>
        <v>3.66</v>
      </c>
      <c r="C203" s="4">
        <f>IF('True_Odds_Calculator_3-way'!C204="","",'True_Odds_Calculator_3-way'!C204)</f>
        <v>3.32</v>
      </c>
      <c r="D203" s="4">
        <f t="shared" si="15"/>
        <v>5.0619339183431533E-2</v>
      </c>
      <c r="E203" s="4">
        <f t="shared" si="16"/>
        <v>2.177143910230158</v>
      </c>
      <c r="F203" s="4">
        <f t="shared" si="17"/>
        <v>3.900902553566187</v>
      </c>
      <c r="G203" s="4">
        <f t="shared" si="18"/>
        <v>3.5170189540537851</v>
      </c>
      <c r="I203" s="4">
        <f t="shared" si="19"/>
        <v>1.0506193391834315</v>
      </c>
    </row>
    <row r="204" spans="1:9" x14ac:dyDescent="0.2">
      <c r="A204" s="4">
        <f>IF('True_Odds_Calculator_3-way'!A205="","",'True_Odds_Calculator_3-way'!A205)</f>
        <v>1.64</v>
      </c>
      <c r="B204" s="4">
        <f>IF('True_Odds_Calculator_3-way'!B205="","",'True_Odds_Calculator_3-way'!B205)</f>
        <v>3.75</v>
      </c>
      <c r="C204" s="4">
        <f>IF('True_Odds_Calculator_3-way'!C205="","",'True_Odds_Calculator_3-way'!C205)</f>
        <v>5.36</v>
      </c>
      <c r="D204" s="4">
        <f t="shared" si="15"/>
        <v>6.2989928406746776E-2</v>
      </c>
      <c r="E204" s="4">
        <f t="shared" si="16"/>
        <v>1.6984865243646907</v>
      </c>
      <c r="F204" s="4">
        <f t="shared" si="17"/>
        <v>4.0705006832737869</v>
      </c>
      <c r="G204" s="4">
        <f t="shared" si="18"/>
        <v>6.0397224800899014</v>
      </c>
      <c r="I204" s="4">
        <f t="shared" si="19"/>
        <v>1.0629899284067468</v>
      </c>
    </row>
    <row r="205" spans="1:9" x14ac:dyDescent="0.2">
      <c r="A205" s="4">
        <f>IF('True_Odds_Calculator_3-way'!A206="","",'True_Odds_Calculator_3-way'!A206)</f>
        <v>4.91</v>
      </c>
      <c r="B205" s="4">
        <f>IF('True_Odds_Calculator_3-way'!B206="","",'True_Odds_Calculator_3-way'!B206)</f>
        <v>3.56</v>
      </c>
      <c r="C205" s="4">
        <f>IF('True_Odds_Calculator_3-way'!C206="","",'True_Odds_Calculator_3-way'!C206)</f>
        <v>1.72</v>
      </c>
      <c r="D205" s="4">
        <f t="shared" si="15"/>
        <v>6.5960213021744485E-2</v>
      </c>
      <c r="E205" s="4">
        <f t="shared" si="16"/>
        <v>5.5042058981191371</v>
      </c>
      <c r="F205" s="4">
        <f t="shared" si="17"/>
        <v>3.8623140842407016</v>
      </c>
      <c r="G205" s="4">
        <f t="shared" si="18"/>
        <v>1.7876020855676362</v>
      </c>
      <c r="I205" s="4">
        <f t="shared" si="19"/>
        <v>1.0659602130217445</v>
      </c>
    </row>
    <row r="206" spans="1:9" x14ac:dyDescent="0.2">
      <c r="A206" s="4">
        <f>IF('True_Odds_Calculator_3-way'!A207="","",'True_Odds_Calculator_3-way'!A207)</f>
        <v>1.98</v>
      </c>
      <c r="B206" s="4">
        <f>IF('True_Odds_Calculator_3-way'!B207="","",'True_Odds_Calculator_3-way'!B207)</f>
        <v>3.45</v>
      </c>
      <c r="C206" s="4">
        <f>IF('True_Odds_Calculator_3-way'!C207="","",'True_Odds_Calculator_3-way'!C207)</f>
        <v>3.7</v>
      </c>
      <c r="D206" s="4">
        <f t="shared" si="15"/>
        <v>6.5175847784543439E-2</v>
      </c>
      <c r="E206" s="4">
        <f t="shared" si="16"/>
        <v>2.0690002373955254</v>
      </c>
      <c r="F206" s="4">
        <f t="shared" si="17"/>
        <v>3.7295371039855989</v>
      </c>
      <c r="G206" s="4">
        <f t="shared" si="18"/>
        <v>4.0234164822744711</v>
      </c>
      <c r="I206" s="4">
        <f t="shared" si="19"/>
        <v>1.0651758477845434</v>
      </c>
    </row>
    <row r="207" spans="1:9" x14ac:dyDescent="0.2">
      <c r="A207" s="4">
        <f>IF('True_Odds_Calculator_3-way'!A208="","",'True_Odds_Calculator_3-way'!A208)</f>
        <v>1.35</v>
      </c>
      <c r="B207" s="4">
        <f>IF('True_Odds_Calculator_3-way'!B208="","",'True_Odds_Calculator_3-way'!B208)</f>
        <v>4.66</v>
      </c>
      <c r="C207" s="4">
        <f>IF('True_Odds_Calculator_3-way'!C208="","",'True_Odds_Calculator_3-way'!C208)</f>
        <v>9.5500000000000007</v>
      </c>
      <c r="D207" s="4">
        <f t="shared" si="15"/>
        <v>6.0045057303669047E-2</v>
      </c>
      <c r="E207" s="4">
        <f t="shared" si="16"/>
        <v>1.3874903725167254</v>
      </c>
      <c r="F207" s="4">
        <f t="shared" si="17"/>
        <v>5.1393468215756748</v>
      </c>
      <c r="G207" s="4">
        <f t="shared" si="18"/>
        <v>11.806790453013484</v>
      </c>
      <c r="I207" s="4">
        <f t="shared" si="19"/>
        <v>1.060045057303669</v>
      </c>
    </row>
    <row r="208" spans="1:9" x14ac:dyDescent="0.2">
      <c r="A208" s="4">
        <f>IF('True_Odds_Calculator_3-way'!A209="","",'True_Odds_Calculator_3-way'!A209)</f>
        <v>2.2799999999999998</v>
      </c>
      <c r="B208" s="4">
        <f>IF('True_Odds_Calculator_3-way'!B209="","",'True_Odds_Calculator_3-way'!B209)</f>
        <v>3.43</v>
      </c>
      <c r="C208" s="4">
        <f>IF('True_Odds_Calculator_3-way'!C209="","",'True_Odds_Calculator_3-way'!C209)</f>
        <v>3.13</v>
      </c>
      <c r="D208" s="4">
        <f t="shared" si="15"/>
        <v>4.9630498623817187E-2</v>
      </c>
      <c r="E208" s="4">
        <f t="shared" si="16"/>
        <v>2.3693707181255861</v>
      </c>
      <c r="F208" s="4">
        <f t="shared" si="17"/>
        <v>3.6363412898814484</v>
      </c>
      <c r="G208" s="4">
        <f t="shared" si="18"/>
        <v>3.3009257427914478</v>
      </c>
      <c r="I208" s="4">
        <f t="shared" si="19"/>
        <v>1.0496304986238172</v>
      </c>
    </row>
    <row r="209" spans="1:9" x14ac:dyDescent="0.2">
      <c r="A209" s="4">
        <f>IF('True_Odds_Calculator_3-way'!A210="","",'True_Odds_Calculator_3-way'!A210)</f>
        <v>1.4</v>
      </c>
      <c r="B209" s="4">
        <f>IF('True_Odds_Calculator_3-way'!B210="","",'True_Odds_Calculator_3-way'!B210)</f>
        <v>5.0999999999999996</v>
      </c>
      <c r="C209" s="4">
        <f>IF('True_Odds_Calculator_3-way'!C210="","",'True_Odds_Calculator_3-way'!C210)</f>
        <v>6.47</v>
      </c>
      <c r="D209" s="4">
        <f t="shared" si="15"/>
        <v>6.4923651067846144E-2</v>
      </c>
      <c r="E209" s="4">
        <f t="shared" si="16"/>
        <v>1.4437420696351146</v>
      </c>
      <c r="F209" s="4">
        <f t="shared" si="17"/>
        <v>5.7327216771183229</v>
      </c>
      <c r="G209" s="4">
        <f t="shared" si="18"/>
        <v>7.5234191783201627</v>
      </c>
      <c r="I209" s="4">
        <f t="shared" si="19"/>
        <v>1.0649236510678461</v>
      </c>
    </row>
    <row r="210" spans="1:9" x14ac:dyDescent="0.2">
      <c r="A210" s="4">
        <f>IF('True_Odds_Calculator_3-way'!A211="","",'True_Odds_Calculator_3-way'!A211)</f>
        <v>3.09</v>
      </c>
      <c r="B210" s="4">
        <f>IF('True_Odds_Calculator_3-way'!B211="","",'True_Odds_Calculator_3-way'!B211)</f>
        <v>3.13</v>
      </c>
      <c r="C210" s="4">
        <f>IF('True_Odds_Calculator_3-way'!C211="","",'True_Odds_Calculator_3-way'!C211)</f>
        <v>2.0499999999999998</v>
      </c>
      <c r="D210" s="4">
        <f t="shared" si="15"/>
        <v>0.13091829140941003</v>
      </c>
      <c r="E210" s="4">
        <f t="shared" si="16"/>
        <v>3.5716178034002479</v>
      </c>
      <c r="F210" s="4">
        <f t="shared" si="17"/>
        <v>3.6251666510744749</v>
      </c>
      <c r="G210" s="4">
        <f t="shared" si="18"/>
        <v>2.2514133088260757</v>
      </c>
      <c r="I210" s="4">
        <f t="shared" si="19"/>
        <v>1.13091829140941</v>
      </c>
    </row>
    <row r="211" spans="1:9" x14ac:dyDescent="0.2">
      <c r="A211" s="4">
        <f>IF('True_Odds_Calculator_3-way'!A212="","",'True_Odds_Calculator_3-way'!A212)</f>
        <v>3.18</v>
      </c>
      <c r="B211" s="4">
        <f>IF('True_Odds_Calculator_3-way'!B212="","",'True_Odds_Calculator_3-way'!B212)</f>
        <v>3.16</v>
      </c>
      <c r="C211" s="4">
        <f>IF('True_Odds_Calculator_3-way'!C212="","",'True_Odds_Calculator_3-way'!C212)</f>
        <v>2.38</v>
      </c>
      <c r="D211" s="4">
        <f t="shared" si="15"/>
        <v>5.108917223445375E-2</v>
      </c>
      <c r="E211" s="4">
        <f t="shared" si="16"/>
        <v>3.3620713698769813</v>
      </c>
      <c r="F211" s="4">
        <f t="shared" si="17"/>
        <v>3.3397236482365127</v>
      </c>
      <c r="G211" s="4">
        <f t="shared" si="18"/>
        <v>2.4805380510060933</v>
      </c>
      <c r="I211" s="4">
        <f t="shared" si="19"/>
        <v>1.0510891722344538</v>
      </c>
    </row>
    <row r="212" spans="1:9" x14ac:dyDescent="0.2">
      <c r="A212" s="4">
        <f>IF('True_Odds_Calculator_3-way'!A213="","",'True_Odds_Calculator_3-way'!A213)</f>
        <v>2.58</v>
      </c>
      <c r="B212" s="4">
        <f>IF('True_Odds_Calculator_3-way'!B213="","",'True_Odds_Calculator_3-way'!B213)</f>
        <v>3.06</v>
      </c>
      <c r="C212" s="4">
        <f>IF('True_Odds_Calculator_3-way'!C213="","",'True_Odds_Calculator_3-way'!C213)</f>
        <v>2.86</v>
      </c>
      <c r="D212" s="4">
        <f t="shared" si="15"/>
        <v>6.4044634496070785E-2</v>
      </c>
      <c r="E212" s="4">
        <f t="shared" si="16"/>
        <v>2.7303852095923657</v>
      </c>
      <c r="F212" s="4">
        <f t="shared" si="17"/>
        <v>3.2738670938421079</v>
      </c>
      <c r="G212" s="4">
        <f t="shared" si="18"/>
        <v>3.0459746793913638</v>
      </c>
      <c r="I212" s="4">
        <f t="shared" si="19"/>
        <v>1.0640446344960708</v>
      </c>
    </row>
    <row r="213" spans="1:9" x14ac:dyDescent="0.2">
      <c r="A213" s="4">
        <f>IF('True_Odds_Calculator_3-way'!A214="","",'True_Odds_Calculator_3-way'!A214)</f>
        <v>1.59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7.16</v>
      </c>
      <c r="D213" s="4">
        <f t="shared" si="15"/>
        <v>5.0285762924406896E-2</v>
      </c>
      <c r="E213" s="4">
        <f t="shared" si="16"/>
        <v>1.63353611314855</v>
      </c>
      <c r="F213" s="4">
        <f t="shared" si="17"/>
        <v>3.7746073275609775</v>
      </c>
      <c r="G213" s="4">
        <f t="shared" si="18"/>
        <v>8.1365056015547683</v>
      </c>
      <c r="I213" s="4">
        <f t="shared" si="19"/>
        <v>1.0502857629244069</v>
      </c>
    </row>
    <row r="214" spans="1:9" x14ac:dyDescent="0.2">
      <c r="A214" s="4">
        <f>IF('True_Odds_Calculator_3-way'!A215="","",'True_Odds_Calculator_3-way'!A215)</f>
        <v>4.5599999999999996</v>
      </c>
      <c r="B214" s="4">
        <f>IF('True_Odds_Calculator_3-way'!B215="","",'True_Odds_Calculator_3-way'!B215)</f>
        <v>3.11</v>
      </c>
      <c r="C214" s="4">
        <f>IF('True_Odds_Calculator_3-way'!C215="","",'True_Odds_Calculator_3-way'!C215)</f>
        <v>1.96</v>
      </c>
      <c r="D214" s="4">
        <f t="shared" si="15"/>
        <v>5.10457356068168E-2</v>
      </c>
      <c r="E214" s="4">
        <f t="shared" si="16"/>
        <v>4.9435691479977164</v>
      </c>
      <c r="F214" s="4">
        <f t="shared" si="17"/>
        <v>3.2837685343461529</v>
      </c>
      <c r="G214" s="4">
        <f t="shared" si="18"/>
        <v>2.0276209154242717</v>
      </c>
      <c r="I214" s="4">
        <f t="shared" si="19"/>
        <v>1.0510457356068168</v>
      </c>
    </row>
    <row r="215" spans="1:9" x14ac:dyDescent="0.2">
      <c r="A215" s="4">
        <f>IF('True_Odds_Calculator_3-way'!A216="","",'True_Odds_Calculator_3-way'!A216)</f>
        <v>2.0299999999999998</v>
      </c>
      <c r="B215" s="4">
        <f>IF('True_Odds_Calculator_3-way'!B216="","",'True_Odds_Calculator_3-way'!B216)</f>
        <v>3.35</v>
      </c>
      <c r="C215" s="4">
        <f>IF('True_Odds_Calculator_3-way'!C216="","",'True_Odds_Calculator_3-way'!C216)</f>
        <v>3.85</v>
      </c>
      <c r="D215" s="4">
        <f t="shared" si="15"/>
        <v>5.0858559865250452E-2</v>
      </c>
      <c r="E215" s="4">
        <f t="shared" si="16"/>
        <v>2.1023509187740932</v>
      </c>
      <c r="F215" s="4">
        <f t="shared" si="17"/>
        <v>3.5517088572536419</v>
      </c>
      <c r="G215" s="4">
        <f t="shared" si="18"/>
        <v>4.1188297804002891</v>
      </c>
      <c r="I215" s="4">
        <f t="shared" si="19"/>
        <v>1.0508585598652505</v>
      </c>
    </row>
    <row r="216" spans="1:9" x14ac:dyDescent="0.2">
      <c r="A216" s="4">
        <f>IF('True_Odds_Calculator_3-way'!A217="","",'True_Odds_Calculator_3-way'!A217)</f>
        <v>2.6</v>
      </c>
      <c r="B216" s="4">
        <f>IF('True_Odds_Calculator_3-way'!B217="","",'True_Odds_Calculator_3-way'!B217)</f>
        <v>2.9</v>
      </c>
      <c r="C216" s="4">
        <f>IF('True_Odds_Calculator_3-way'!C217="","",'True_Odds_Calculator_3-way'!C217)</f>
        <v>3.12</v>
      </c>
      <c r="D216" s="4">
        <f t="shared" si="15"/>
        <v>4.995579133510164E-2</v>
      </c>
      <c r="E216" s="4">
        <f t="shared" si="16"/>
        <v>2.7176611934321189</v>
      </c>
      <c r="F216" s="4">
        <f t="shared" si="17"/>
        <v>3.0471486304445441</v>
      </c>
      <c r="G216" s="4">
        <f t="shared" si="18"/>
        <v>3.2909796314258002</v>
      </c>
      <c r="I216" s="4">
        <f t="shared" si="19"/>
        <v>1.0499557913351016</v>
      </c>
    </row>
    <row r="217" spans="1:9" x14ac:dyDescent="0.2">
      <c r="A217" s="4">
        <f>IF('True_Odds_Calculator_3-way'!A218="","",'True_Odds_Calculator_3-way'!A218)</f>
        <v>1.53</v>
      </c>
      <c r="B217" s="4">
        <f>IF('True_Odds_Calculator_3-way'!B218="","",'True_Odds_Calculator_3-way'!B218)</f>
        <v>4.08</v>
      </c>
      <c r="C217" s="4">
        <f>IF('True_Odds_Calculator_3-way'!C218="","",'True_Odds_Calculator_3-way'!C218)</f>
        <v>6.51</v>
      </c>
      <c r="D217" s="4">
        <f t="shared" si="15"/>
        <v>5.2302641486702273E-2</v>
      </c>
      <c r="E217" s="4">
        <f t="shared" si="16"/>
        <v>1.5719302121884051</v>
      </c>
      <c r="F217" s="4">
        <f t="shared" si="17"/>
        <v>4.392441347680367</v>
      </c>
      <c r="G217" s="4">
        <f t="shared" si="18"/>
        <v>7.343458546835258</v>
      </c>
      <c r="I217" s="4">
        <f t="shared" si="19"/>
        <v>1.0523026414867023</v>
      </c>
    </row>
    <row r="218" spans="1:9" x14ac:dyDescent="0.2">
      <c r="A218" s="4">
        <f>IF('True_Odds_Calculator_3-way'!A219="","",'True_Odds_Calculator_3-way'!A219)</f>
        <v>1.78</v>
      </c>
      <c r="B218" s="4">
        <f>IF('True_Odds_Calculator_3-way'!B219="","",'True_Odds_Calculator_3-way'!B219)</f>
        <v>3.81</v>
      </c>
      <c r="C218" s="4">
        <f>IF('True_Odds_Calculator_3-way'!C219="","",'True_Odds_Calculator_3-way'!C219)</f>
        <v>4.6399999999999997</v>
      </c>
      <c r="D218" s="4">
        <f t="shared" si="15"/>
        <v>3.9782185789349001E-2</v>
      </c>
      <c r="E218" s="4">
        <f t="shared" si="16"/>
        <v>1.8230310003879238</v>
      </c>
      <c r="F218" s="4">
        <f t="shared" si="17"/>
        <v>4.0127370211162647</v>
      </c>
      <c r="G218" s="4">
        <f t="shared" si="18"/>
        <v>4.9442165606483277</v>
      </c>
      <c r="I218" s="4">
        <f t="shared" si="19"/>
        <v>1.039782185789349</v>
      </c>
    </row>
    <row r="219" spans="1:9" x14ac:dyDescent="0.2">
      <c r="A219" s="4">
        <f>IF('True_Odds_Calculator_3-way'!A220="","",'True_Odds_Calculator_3-way'!A220)</f>
        <v>4.0999999999999996</v>
      </c>
      <c r="B219" s="4">
        <f>IF('True_Odds_Calculator_3-way'!B220="","",'True_Odds_Calculator_3-way'!B220)</f>
        <v>3.35</v>
      </c>
      <c r="C219" s="4">
        <f>IF('True_Odds_Calculator_3-way'!C220="","",'True_Odds_Calculator_3-way'!C220)</f>
        <v>1.97</v>
      </c>
      <c r="D219" s="4">
        <f t="shared" si="15"/>
        <v>5.0024114908926887E-2</v>
      </c>
      <c r="E219" s="4">
        <f t="shared" si="16"/>
        <v>4.4008712411798339</v>
      </c>
      <c r="F219" s="4">
        <f t="shared" si="17"/>
        <v>3.5482035803815548</v>
      </c>
      <c r="G219" s="4">
        <f t="shared" si="18"/>
        <v>2.0369108275859471</v>
      </c>
      <c r="I219" s="4">
        <f t="shared" si="19"/>
        <v>1.0500241149089269</v>
      </c>
    </row>
    <row r="220" spans="1:9" x14ac:dyDescent="0.2">
      <c r="A220" s="4">
        <f>IF('True_Odds_Calculator_3-way'!A221="","",'True_Odds_Calculator_3-way'!A221)</f>
        <v>2.29</v>
      </c>
      <c r="B220" s="4">
        <f>IF('True_Odds_Calculator_3-way'!B221="","",'True_Odds_Calculator_3-way'!B221)</f>
        <v>2.97</v>
      </c>
      <c r="C220" s="4">
        <f>IF('True_Odds_Calculator_3-way'!C221="","",'True_Odds_Calculator_3-way'!C221)</f>
        <v>3.44</v>
      </c>
      <c r="D220" s="4">
        <f t="shared" si="15"/>
        <v>6.4079233826364934E-2</v>
      </c>
      <c r="E220" s="4">
        <f t="shared" si="16"/>
        <v>2.4077733821473801</v>
      </c>
      <c r="F220" s="4">
        <f t="shared" si="17"/>
        <v>3.1711743590234782</v>
      </c>
      <c r="G220" s="4">
        <f t="shared" si="18"/>
        <v>3.71280792388252</v>
      </c>
      <c r="I220" s="4">
        <f t="shared" si="19"/>
        <v>1.0640792338263649</v>
      </c>
    </row>
    <row r="221" spans="1:9" x14ac:dyDescent="0.2">
      <c r="A221" s="4">
        <f>IF('True_Odds_Calculator_3-way'!A222="","",'True_Odds_Calculator_3-way'!A222)</f>
        <v>1.93</v>
      </c>
      <c r="B221" s="4">
        <f>IF('True_Odds_Calculator_3-way'!B222="","",'True_Odds_Calculator_3-way'!B222)</f>
        <v>3.38</v>
      </c>
      <c r="C221" s="4">
        <f>IF('True_Odds_Calculator_3-way'!C222="","",'True_Odds_Calculator_3-way'!C222)</f>
        <v>3.99</v>
      </c>
      <c r="D221" s="4">
        <f t="shared" si="15"/>
        <v>6.4619269607627317E-2</v>
      </c>
      <c r="E221" s="4">
        <f t="shared" si="16"/>
        <v>2.0137135564981272</v>
      </c>
      <c r="F221" s="4">
        <f t="shared" si="17"/>
        <v>3.6454011607566441</v>
      </c>
      <c r="G221" s="4">
        <f t="shared" si="18"/>
        <v>4.3651574725018074</v>
      </c>
      <c r="I221" s="4">
        <f t="shared" si="19"/>
        <v>1.0646192696076273</v>
      </c>
    </row>
    <row r="222" spans="1:9" x14ac:dyDescent="0.2">
      <c r="A222" s="4">
        <f>IF('True_Odds_Calculator_3-way'!A223="","",'True_Odds_Calculator_3-way'!A223)</f>
        <v>1.53</v>
      </c>
      <c r="B222" s="4">
        <f>IF('True_Odds_Calculator_3-way'!B223="","",'True_Odds_Calculator_3-way'!B223)</f>
        <v>3.7</v>
      </c>
      <c r="C222" s="4">
        <f>IF('True_Odds_Calculator_3-way'!C223="","",'True_Odds_Calculator_3-way'!C223)</f>
        <v>7.18</v>
      </c>
      <c r="D222" s="4">
        <f t="shared" si="15"/>
        <v>6.3140807528813347E-2</v>
      </c>
      <c r="E222" s="4">
        <f t="shared" si="16"/>
        <v>1.5809081053441405</v>
      </c>
      <c r="F222" s="4">
        <f t="shared" si="17"/>
        <v>4.012465374872737</v>
      </c>
      <c r="G222" s="4">
        <f t="shared" si="18"/>
        <v>8.4581738526058157</v>
      </c>
      <c r="I222" s="4">
        <f t="shared" si="19"/>
        <v>1.0631408075288133</v>
      </c>
    </row>
    <row r="223" spans="1:9" x14ac:dyDescent="0.2">
      <c r="A223" s="4">
        <f>IF('True_Odds_Calculator_3-way'!A224="","",'True_Odds_Calculator_3-way'!A224)</f>
        <v>12.64</v>
      </c>
      <c r="B223" s="4">
        <f>IF('True_Odds_Calculator_3-way'!B224="","",'True_Odds_Calculator_3-way'!B224)</f>
        <v>6.56</v>
      </c>
      <c r="C223" s="4">
        <f>IF('True_Odds_Calculator_3-way'!C224="","",'True_Odds_Calculator_3-way'!C224)</f>
        <v>1.25</v>
      </c>
      <c r="D223" s="4">
        <f t="shared" si="15"/>
        <v>3.1552948440876971E-2</v>
      </c>
      <c r="E223" s="4">
        <f t="shared" si="16"/>
        <v>14.57805115895283</v>
      </c>
      <c r="F223" s="4">
        <f t="shared" si="17"/>
        <v>7.0461549617490329</v>
      </c>
      <c r="G223" s="4">
        <f t="shared" si="18"/>
        <v>1.2666527622076806</v>
      </c>
      <c r="I223" s="4">
        <f t="shared" si="19"/>
        <v>1.031552948440877</v>
      </c>
    </row>
    <row r="224" spans="1:9" x14ac:dyDescent="0.2">
      <c r="A224" s="4">
        <f>IF('True_Odds_Calculator_3-way'!A225="","",'True_Odds_Calculator_3-way'!A225)</f>
        <v>3.35</v>
      </c>
      <c r="B224" s="4">
        <f>IF('True_Odds_Calculator_3-way'!B225="","",'True_Odds_Calculator_3-way'!B225)</f>
        <v>3.03</v>
      </c>
      <c r="C224" s="4">
        <f>IF('True_Odds_Calculator_3-way'!C225="","",'True_Odds_Calculator_3-way'!C225)</f>
        <v>2.4900000000000002</v>
      </c>
      <c r="D224" s="4">
        <f t="shared" si="15"/>
        <v>3.0146891689708299E-2</v>
      </c>
      <c r="E224" s="4">
        <f t="shared" si="16"/>
        <v>3.4667031971487021</v>
      </c>
      <c r="F224" s="4">
        <f t="shared" si="17"/>
        <v>3.1251558729721052</v>
      </c>
      <c r="G224" s="4">
        <f t="shared" si="18"/>
        <v>2.5539035711055864</v>
      </c>
      <c r="I224" s="4">
        <f t="shared" si="19"/>
        <v>1.0301468916897083</v>
      </c>
    </row>
    <row r="225" spans="1:9" x14ac:dyDescent="0.2">
      <c r="A225" s="4">
        <f>IF('True_Odds_Calculator_3-way'!A226="","",'True_Odds_Calculator_3-way'!A226)</f>
        <v>2.23</v>
      </c>
      <c r="B225" s="4">
        <f>IF('True_Odds_Calculator_3-way'!B226="","",'True_Odds_Calculator_3-way'!B226)</f>
        <v>3.73</v>
      </c>
      <c r="C225" s="4">
        <f>IF('True_Odds_Calculator_3-way'!C226="","",'True_Odds_Calculator_3-way'!C226)</f>
        <v>3.19</v>
      </c>
      <c r="D225" s="4">
        <f t="shared" si="15"/>
        <v>3.0006631843302323E-2</v>
      </c>
      <c r="E225" s="4">
        <f t="shared" si="16"/>
        <v>2.2808747509054537</v>
      </c>
      <c r="F225" s="4">
        <f t="shared" si="17"/>
        <v>3.8745527661583763</v>
      </c>
      <c r="G225" s="4">
        <f t="shared" si="18"/>
        <v>3.2951381436349729</v>
      </c>
      <c r="I225" s="4">
        <f t="shared" si="19"/>
        <v>1.0300066318433023</v>
      </c>
    </row>
    <row r="226" spans="1:9" x14ac:dyDescent="0.2">
      <c r="A226" s="4">
        <f>IF('True_Odds_Calculator_3-way'!A227="","",'True_Odds_Calculator_3-way'!A227)</f>
        <v>3.19</v>
      </c>
      <c r="B226" s="4">
        <f>IF('True_Odds_Calculator_3-way'!B227="","",'True_Odds_Calculator_3-way'!B227)</f>
        <v>3.59</v>
      </c>
      <c r="C226" s="4">
        <f>IF('True_Odds_Calculator_3-way'!C227="","",'True_Odds_Calculator_3-way'!C227)</f>
        <v>2.2799999999999998</v>
      </c>
      <c r="D226" s="4">
        <f t="shared" si="15"/>
        <v>3.0627647085947896E-2</v>
      </c>
      <c r="E226" s="4">
        <f t="shared" si="16"/>
        <v>3.2973873256179691</v>
      </c>
      <c r="F226" s="4">
        <f t="shared" si="17"/>
        <v>3.7265833195685918</v>
      </c>
      <c r="G226" s="4">
        <f t="shared" si="18"/>
        <v>2.3343363753192072</v>
      </c>
      <c r="I226" s="4">
        <f t="shared" si="19"/>
        <v>1.0306276470859479</v>
      </c>
    </row>
    <row r="227" spans="1:9" x14ac:dyDescent="0.2">
      <c r="A227" s="4">
        <f>IF('True_Odds_Calculator_3-way'!A228="","",'True_Odds_Calculator_3-way'!A228)</f>
        <v>2.59</v>
      </c>
      <c r="B227" s="4">
        <f>IF('True_Odds_Calculator_3-way'!B228="","",'True_Odds_Calculator_3-way'!B228)</f>
        <v>3.23</v>
      </c>
      <c r="C227" s="4">
        <f>IF('True_Odds_Calculator_3-way'!C228="","",'True_Odds_Calculator_3-way'!C228)</f>
        <v>2.93</v>
      </c>
      <c r="D227" s="4">
        <f t="shared" si="15"/>
        <v>3.699483764784528E-2</v>
      </c>
      <c r="E227" s="4">
        <f t="shared" si="16"/>
        <v>2.675450895748178</v>
      </c>
      <c r="F227" s="4">
        <f t="shared" si="17"/>
        <v>3.3639915109819838</v>
      </c>
      <c r="G227" s="4">
        <f t="shared" si="18"/>
        <v>3.0398341467516259</v>
      </c>
      <c r="I227" s="4">
        <f t="shared" si="19"/>
        <v>1.0369948376478453</v>
      </c>
    </row>
    <row r="228" spans="1:9" x14ac:dyDescent="0.2">
      <c r="A228" s="4">
        <f>IF('True_Odds_Calculator_3-way'!A229="","",'True_Odds_Calculator_3-way'!A229)</f>
        <v>1.66</v>
      </c>
      <c r="B228" s="4">
        <f>IF('True_Odds_Calculator_3-way'!B229="","",'True_Odds_Calculator_3-way'!B229)</f>
        <v>4.07</v>
      </c>
      <c r="C228" s="4">
        <f>IF('True_Odds_Calculator_3-way'!C229="","",'True_Odds_Calculator_3-way'!C229)</f>
        <v>5.33</v>
      </c>
      <c r="D228" s="4">
        <f t="shared" si="15"/>
        <v>3.5727145042455E-2</v>
      </c>
      <c r="E228" s="4">
        <f t="shared" si="16"/>
        <v>1.6934784089714525</v>
      </c>
      <c r="F228" s="4">
        <f t="shared" si="17"/>
        <v>4.2773210083317608</v>
      </c>
      <c r="G228" s="4">
        <f t="shared" si="18"/>
        <v>5.6912536193411389</v>
      </c>
      <c r="I228" s="4">
        <f t="shared" si="19"/>
        <v>1.035727145042455</v>
      </c>
    </row>
    <row r="229" spans="1:9" x14ac:dyDescent="0.2">
      <c r="A229" s="4">
        <f>IF('True_Odds_Calculator_3-way'!A230="","",'True_Odds_Calculator_3-way'!A230)</f>
        <v>1.95</v>
      </c>
      <c r="B229" s="4">
        <f>IF('True_Odds_Calculator_3-way'!B230="","",'True_Odds_Calculator_3-way'!B230)</f>
        <v>3.6</v>
      </c>
      <c r="C229" s="4">
        <f>IF('True_Odds_Calculator_3-way'!C230="","",'True_Odds_Calculator_3-way'!C230)</f>
        <v>4.05</v>
      </c>
      <c r="D229" s="4">
        <f t="shared" si="15"/>
        <v>3.7511870845204243E-2</v>
      </c>
      <c r="E229" s="4">
        <f t="shared" si="16"/>
        <v>1.9987345776652956</v>
      </c>
      <c r="F229" s="4">
        <f t="shared" si="17"/>
        <v>3.7696897374701677</v>
      </c>
      <c r="G229" s="4">
        <f t="shared" si="18"/>
        <v>4.266036461850101</v>
      </c>
      <c r="I229" s="4">
        <f t="shared" si="19"/>
        <v>1.0375118708452042</v>
      </c>
    </row>
    <row r="230" spans="1:9" x14ac:dyDescent="0.2">
      <c r="A230" s="4">
        <f>IF('True_Odds_Calculator_3-way'!A231="","",'True_Odds_Calculator_3-way'!A231)</f>
        <v>7.27</v>
      </c>
      <c r="B230" s="4">
        <f>IF('True_Odds_Calculator_3-way'!B231="","",'True_Odds_Calculator_3-way'!B231)</f>
        <v>4.43</v>
      </c>
      <c r="C230" s="4">
        <f>IF('True_Odds_Calculator_3-way'!C231="","",'True_Odds_Calculator_3-way'!C231)</f>
        <v>1.49</v>
      </c>
      <c r="D230" s="4">
        <f t="shared" si="15"/>
        <v>3.4426155752019127E-2</v>
      </c>
      <c r="E230" s="4">
        <f t="shared" si="16"/>
        <v>7.9317113541426725</v>
      </c>
      <c r="F230" s="4">
        <f t="shared" si="17"/>
        <v>4.6672648749035863</v>
      </c>
      <c r="G230" s="4">
        <f t="shared" si="18"/>
        <v>1.5159196859845707</v>
      </c>
      <c r="I230" s="4">
        <f t="shared" si="19"/>
        <v>1.0344261557520191</v>
      </c>
    </row>
    <row r="231" spans="1:9" x14ac:dyDescent="0.2">
      <c r="A231" s="4">
        <f>IF('True_Odds_Calculator_3-way'!A232="","",'True_Odds_Calculator_3-way'!A232)</f>
        <v>4.9400000000000004</v>
      </c>
      <c r="B231" s="4">
        <f>IF('True_Odds_Calculator_3-way'!B232="","",'True_Odds_Calculator_3-way'!B232)</f>
        <v>4.1900000000000004</v>
      </c>
      <c r="C231" s="4">
        <f>IF('True_Odds_Calculator_3-way'!C232="","",'True_Odds_Calculator_3-way'!C232)</f>
        <v>1.68</v>
      </c>
      <c r="D231" s="4">
        <f t="shared" si="15"/>
        <v>3.6330729522539684E-2</v>
      </c>
      <c r="E231" s="4">
        <f t="shared" si="16"/>
        <v>5.2543387188474737</v>
      </c>
      <c r="F231" s="4">
        <f t="shared" si="17"/>
        <v>4.413973484580513</v>
      </c>
      <c r="G231" s="4">
        <f t="shared" si="18"/>
        <v>1.7148897903960729</v>
      </c>
      <c r="I231" s="4">
        <f t="shared" si="19"/>
        <v>1.0363307295225397</v>
      </c>
    </row>
    <row r="232" spans="1:9" x14ac:dyDescent="0.2">
      <c r="A232" s="4">
        <f>IF('True_Odds_Calculator_3-way'!A233="","",'True_Odds_Calculator_3-way'!A233)</f>
        <v>1.3</v>
      </c>
      <c r="B232" s="4">
        <f>IF('True_Odds_Calculator_3-way'!B233="","",'True_Odds_Calculator_3-way'!B233)</f>
        <v>5.78</v>
      </c>
      <c r="C232" s="4">
        <f>IF('True_Odds_Calculator_3-way'!C233="","",'True_Odds_Calculator_3-way'!C233)</f>
        <v>11</v>
      </c>
      <c r="D232" s="4">
        <f t="shared" si="15"/>
        <v>3.3150240762697347E-2</v>
      </c>
      <c r="E232" s="4">
        <f t="shared" si="16"/>
        <v>1.3189468085106384</v>
      </c>
      <c r="F232" s="4">
        <f t="shared" si="17"/>
        <v>6.1743525896414324</v>
      </c>
      <c r="G232" s="4">
        <f t="shared" si="18"/>
        <v>12.522068477931514</v>
      </c>
      <c r="I232" s="4">
        <f t="shared" si="19"/>
        <v>1.0331502407626973</v>
      </c>
    </row>
    <row r="233" spans="1:9" x14ac:dyDescent="0.2">
      <c r="A233" s="4">
        <f>IF('True_Odds_Calculator_3-way'!A234="","",'True_Odds_Calculator_3-way'!A234)</f>
        <v>2.08</v>
      </c>
      <c r="B233" s="4">
        <f>IF('True_Odds_Calculator_3-way'!B234="","",'True_Odds_Calculator_3-way'!B234)</f>
        <v>3.3</v>
      </c>
      <c r="C233" s="4">
        <f>IF('True_Odds_Calculator_3-way'!C234="","",'True_Odds_Calculator_3-way'!C234)</f>
        <v>3.95</v>
      </c>
      <c r="D233" s="4">
        <f t="shared" si="15"/>
        <v>3.6964090761559154E-2</v>
      </c>
      <c r="E233" s="4">
        <f t="shared" si="16"/>
        <v>2.134709260211848</v>
      </c>
      <c r="F233" s="4">
        <f t="shared" si="17"/>
        <v>3.4398666993715583</v>
      </c>
      <c r="G233" s="4">
        <f t="shared" si="18"/>
        <v>4.1520791432275992</v>
      </c>
      <c r="I233" s="4">
        <f t="shared" si="19"/>
        <v>1.0369640907615592</v>
      </c>
    </row>
    <row r="234" spans="1:9" x14ac:dyDescent="0.2">
      <c r="A234" s="4">
        <f>IF('True_Odds_Calculator_3-way'!A235="","",'True_Odds_Calculator_3-way'!A235)</f>
        <v>2.21</v>
      </c>
      <c r="B234" s="4">
        <f>IF('True_Odds_Calculator_3-way'!B235="","",'True_Odds_Calculator_3-way'!B235)</f>
        <v>3.22</v>
      </c>
      <c r="C234" s="4">
        <f>IF('True_Odds_Calculator_3-way'!C235="","",'True_Odds_Calculator_3-way'!C235)</f>
        <v>3.57</v>
      </c>
      <c r="D234" s="4">
        <f t="shared" si="15"/>
        <v>4.3159738811912707E-2</v>
      </c>
      <c r="E234" s="4">
        <f t="shared" si="16"/>
        <v>2.2825729010000502</v>
      </c>
      <c r="F234" s="4">
        <f t="shared" si="17"/>
        <v>3.3764115432873272</v>
      </c>
      <c r="G234" s="4">
        <f t="shared" si="18"/>
        <v>3.7632825261772407</v>
      </c>
      <c r="I234" s="4">
        <f t="shared" si="19"/>
        <v>1.0431597388119127</v>
      </c>
    </row>
    <row r="235" spans="1:9" x14ac:dyDescent="0.2">
      <c r="A235" s="4">
        <f>IF('True_Odds_Calculator_3-way'!A236="","",'True_Odds_Calculator_3-way'!A236)</f>
        <v>1.99</v>
      </c>
      <c r="B235" s="4">
        <f>IF('True_Odds_Calculator_3-way'!B236="","",'True_Odds_Calculator_3-way'!B236)</f>
        <v>3.38</v>
      </c>
      <c r="C235" s="4">
        <f>IF('True_Odds_Calculator_3-way'!C236="","",'True_Odds_Calculator_3-way'!C236)</f>
        <v>4.09</v>
      </c>
      <c r="D235" s="4">
        <f t="shared" si="15"/>
        <v>4.2869328485863223E-2</v>
      </c>
      <c r="E235" s="4">
        <f t="shared" si="16"/>
        <v>2.0482452424174782</v>
      </c>
      <c r="F235" s="4">
        <f t="shared" si="17"/>
        <v>3.5515372736279147</v>
      </c>
      <c r="G235" s="4">
        <f t="shared" si="18"/>
        <v>4.3438787977930504</v>
      </c>
      <c r="I235" s="4">
        <f t="shared" si="19"/>
        <v>1.0428693284858632</v>
      </c>
    </row>
    <row r="236" spans="1:9" x14ac:dyDescent="0.2">
      <c r="A236" s="4">
        <f>IF('True_Odds_Calculator_3-way'!A237="","",'True_Odds_Calculator_3-way'!A237)</f>
        <v>1.61</v>
      </c>
      <c r="B236" s="4">
        <f>IF('True_Odds_Calculator_3-way'!B237="","",'True_Odds_Calculator_3-way'!B237)</f>
        <v>3.93</v>
      </c>
      <c r="C236" s="4">
        <f>IF('True_Odds_Calculator_3-way'!C237="","",'True_Odds_Calculator_3-way'!C237)</f>
        <v>6.02</v>
      </c>
      <c r="D236" s="4">
        <f t="shared" si="15"/>
        <v>4.1683895441642749E-2</v>
      </c>
      <c r="E236" s="4">
        <f t="shared" si="16"/>
        <v>1.6468404082167121</v>
      </c>
      <c r="F236" s="4">
        <f t="shared" si="17"/>
        <v>4.1569965505281665</v>
      </c>
      <c r="G236" s="4">
        <f t="shared" si="18"/>
        <v>6.569511259707717</v>
      </c>
      <c r="I236" s="4">
        <f t="shared" si="19"/>
        <v>1.0416838954416427</v>
      </c>
    </row>
    <row r="237" spans="1:9" x14ac:dyDescent="0.2">
      <c r="A237" s="4">
        <f>IF('True_Odds_Calculator_3-way'!A238="","",'True_Odds_Calculator_3-way'!A238)</f>
        <v>2.86</v>
      </c>
      <c r="B237" s="4">
        <f>IF('True_Odds_Calculator_3-way'!B238="","",'True_Odds_Calculator_3-way'!B238)</f>
        <v>2.91</v>
      </c>
      <c r="C237" s="4">
        <f>IF('True_Odds_Calculator_3-way'!C238="","",'True_Odds_Calculator_3-way'!C238)</f>
        <v>2.86</v>
      </c>
      <c r="D237" s="4">
        <f t="shared" si="15"/>
        <v>4.2943310984548067E-2</v>
      </c>
      <c r="E237" s="4">
        <f t="shared" si="16"/>
        <v>2.9820844182213406</v>
      </c>
      <c r="F237" s="4">
        <f t="shared" si="17"/>
        <v>3.0364848101573712</v>
      </c>
      <c r="G237" s="4">
        <f t="shared" si="18"/>
        <v>2.9820844182213406</v>
      </c>
      <c r="I237" s="4">
        <f t="shared" si="19"/>
        <v>1.0429433109845481</v>
      </c>
    </row>
    <row r="238" spans="1: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3.66</v>
      </c>
      <c r="C238" s="4">
        <f>IF('True_Odds_Calculator_3-way'!C239="","",'True_Odds_Calculator_3-way'!C239)</f>
        <v>2.2400000000000002</v>
      </c>
      <c r="D238" s="4">
        <f t="shared" si="15"/>
        <v>5.1878528765680887E-2</v>
      </c>
      <c r="E238" s="4">
        <f t="shared" si="16"/>
        <v>3.1752778384921898</v>
      </c>
      <c r="F238" s="4">
        <f t="shared" si="17"/>
        <v>3.9073000747770732</v>
      </c>
      <c r="G238" s="4">
        <f t="shared" si="18"/>
        <v>2.3302650736629098</v>
      </c>
      <c r="I238" s="4">
        <f t="shared" si="19"/>
        <v>1.0518785287656809</v>
      </c>
    </row>
    <row r="239" spans="1:9" x14ac:dyDescent="0.2">
      <c r="A239" s="4">
        <f>IF('True_Odds_Calculator_3-way'!A240="","",'True_Odds_Calculator_3-way'!A240)</f>
        <v>3.33</v>
      </c>
      <c r="B239" s="4">
        <f>IF('True_Odds_Calculator_3-way'!B240="","",'True_Odds_Calculator_3-way'!B240)</f>
        <v>3.39</v>
      </c>
      <c r="C239" s="4">
        <f>IF('True_Odds_Calculator_3-way'!C240="","",'True_Odds_Calculator_3-way'!C240)</f>
        <v>2.19</v>
      </c>
      <c r="D239" s="4">
        <f t="shared" si="15"/>
        <v>5.1906555603973503E-2</v>
      </c>
      <c r="E239" s="4">
        <f t="shared" si="16"/>
        <v>3.5335924398304206</v>
      </c>
      <c r="F239" s="4">
        <f t="shared" si="17"/>
        <v>3.6012278893177827</v>
      </c>
      <c r="G239" s="4">
        <f t="shared" si="18"/>
        <v>2.2762512233044787</v>
      </c>
      <c r="I239" s="4">
        <f t="shared" si="19"/>
        <v>1.0519065556039735</v>
      </c>
    </row>
    <row r="240" spans="1:9" x14ac:dyDescent="0.2">
      <c r="A240" s="4">
        <f>IF('True_Odds_Calculator_3-way'!A241="","",'True_Odds_Calculator_3-way'!A241)</f>
        <v>1.54</v>
      </c>
      <c r="B240" s="4">
        <f>IF('True_Odds_Calculator_3-way'!B241="","",'True_Odds_Calculator_3-way'!B241)</f>
        <v>4.2</v>
      </c>
      <c r="C240" s="4">
        <f>IF('True_Odds_Calculator_3-way'!C241="","",'True_Odds_Calculator_3-way'!C241)</f>
        <v>6.19</v>
      </c>
      <c r="D240" s="4">
        <f t="shared" si="15"/>
        <v>4.8996775975774343E-2</v>
      </c>
      <c r="E240" s="4">
        <f t="shared" si="16"/>
        <v>1.5797329346256961</v>
      </c>
      <c r="F240" s="4">
        <f t="shared" si="17"/>
        <v>4.5093189248283911</v>
      </c>
      <c r="G240" s="4">
        <f t="shared" si="18"/>
        <v>6.886168812405689</v>
      </c>
      <c r="I240" s="4">
        <f t="shared" si="19"/>
        <v>1.0489967759757743</v>
      </c>
    </row>
    <row r="241" spans="1:9" x14ac:dyDescent="0.2">
      <c r="A241" s="4">
        <f>IF('True_Odds_Calculator_3-way'!A242="","",'True_Odds_Calculator_3-way'!A242)</f>
        <v>1.45</v>
      </c>
      <c r="B241" s="4">
        <f>IF('True_Odds_Calculator_3-way'!B242="","",'True_Odds_Calculator_3-way'!B242)</f>
        <v>4.82</v>
      </c>
      <c r="C241" s="4">
        <f>IF('True_Odds_Calculator_3-way'!C242="","",'True_Odds_Calculator_3-way'!C242)</f>
        <v>6.6</v>
      </c>
      <c r="D241" s="4">
        <f t="shared" si="15"/>
        <v>4.8639203596994474E-2</v>
      </c>
      <c r="E241" s="4">
        <f t="shared" si="16"/>
        <v>1.4849086406187628</v>
      </c>
      <c r="F241" s="4">
        <f t="shared" si="17"/>
        <v>5.2285992805972867</v>
      </c>
      <c r="G241" s="4">
        <f t="shared" si="18"/>
        <v>7.3908691797429951</v>
      </c>
      <c r="I241" s="4">
        <f t="shared" si="19"/>
        <v>1.0486392035969945</v>
      </c>
    </row>
    <row r="242" spans="1:9" x14ac:dyDescent="0.2">
      <c r="A242" s="4">
        <f>IF('True_Odds_Calculator_3-way'!A243="","",'True_Odds_Calculator_3-way'!A243)</f>
        <v>3.06</v>
      </c>
      <c r="B242" s="4">
        <f>IF('True_Odds_Calculator_3-way'!B243="","",'True_Odds_Calculator_3-way'!B243)</f>
        <v>3.53</v>
      </c>
      <c r="C242" s="4">
        <f>IF('True_Odds_Calculator_3-way'!C243="","",'True_Odds_Calculator_3-way'!C243)</f>
        <v>2.27</v>
      </c>
      <c r="D242" s="4">
        <f t="shared" si="15"/>
        <v>5.0612138962318642E-2</v>
      </c>
      <c r="E242" s="4">
        <f t="shared" si="16"/>
        <v>3.2265696640528159</v>
      </c>
      <c r="F242" s="4">
        <f t="shared" si="17"/>
        <v>3.7535366855897463</v>
      </c>
      <c r="G242" s="4">
        <f t="shared" si="18"/>
        <v>2.3603949071866843</v>
      </c>
      <c r="I242" s="4">
        <f t="shared" si="19"/>
        <v>1.0506121389623186</v>
      </c>
    </row>
    <row r="243" spans="1:9" x14ac:dyDescent="0.2">
      <c r="A243" s="4">
        <f>IF('True_Odds_Calculator_3-way'!A244="","",'True_Odds_Calculator_3-way'!A244)</f>
        <v>1.65</v>
      </c>
      <c r="B243" s="4">
        <f>IF('True_Odds_Calculator_3-way'!B244="","",'True_Odds_Calculator_3-way'!B244)</f>
        <v>3.91</v>
      </c>
      <c r="C243" s="4">
        <f>IF('True_Odds_Calculator_3-way'!C244="","",'True_Odds_Calculator_3-way'!C244)</f>
        <v>5.36</v>
      </c>
      <c r="D243" s="4">
        <f t="shared" si="15"/>
        <v>4.8382245943035418E-2</v>
      </c>
      <c r="E243" s="4">
        <f t="shared" si="16"/>
        <v>1.6951072014358231</v>
      </c>
      <c r="F243" s="4">
        <f t="shared" si="17"/>
        <v>4.1731513893995489</v>
      </c>
      <c r="G243" s="4">
        <f t="shared" si="18"/>
        <v>5.8671759766172906</v>
      </c>
      <c r="I243" s="4">
        <f t="shared" si="19"/>
        <v>1.0483822459430354</v>
      </c>
    </row>
    <row r="244" spans="1:9" x14ac:dyDescent="0.2">
      <c r="A244" s="4">
        <f>IF('True_Odds_Calculator_3-way'!A245="","",'True_Odds_Calculator_3-way'!A245)</f>
        <v>1.1200000000000001</v>
      </c>
      <c r="B244" s="4">
        <f>IF('True_Odds_Calculator_3-way'!B245="","",'True_Odds_Calculator_3-way'!B245)</f>
        <v>9.8000000000000007</v>
      </c>
      <c r="C244" s="4">
        <f>IF('True_Odds_Calculator_3-way'!C245="","",'True_Odds_Calculator_3-way'!C245)</f>
        <v>19.18</v>
      </c>
      <c r="D244" s="4">
        <f t="shared" si="15"/>
        <v>4.7035602562192746E-2</v>
      </c>
      <c r="E244" s="4">
        <f t="shared" si="16"/>
        <v>1.1400186804788996</v>
      </c>
      <c r="F244" s="4">
        <f t="shared" si="17"/>
        <v>11.579128934885727</v>
      </c>
      <c r="G244" s="4">
        <f t="shared" si="18"/>
        <v>27.427987742594478</v>
      </c>
      <c r="I244" s="4">
        <f t="shared" si="19"/>
        <v>1.0470356025621927</v>
      </c>
    </row>
    <row r="245" spans="1:9" x14ac:dyDescent="0.2">
      <c r="A245" s="4">
        <f>IF('True_Odds_Calculator_3-way'!A246="","",'True_Odds_Calculator_3-way'!A246)</f>
        <v>8.7799999999999994</v>
      </c>
      <c r="B245" s="4">
        <f>IF('True_Odds_Calculator_3-way'!B246="","",'True_Odds_Calculator_3-way'!B246)</f>
        <v>5.63</v>
      </c>
      <c r="C245" s="4">
        <f>IF('True_Odds_Calculator_3-way'!C246="","",'True_Odds_Calculator_3-way'!C246)</f>
        <v>1.31</v>
      </c>
      <c r="D245" s="4">
        <f t="shared" si="15"/>
        <v>5.4873888454929354E-2</v>
      </c>
      <c r="E245" s="4">
        <f t="shared" si="16"/>
        <v>10.459822122280137</v>
      </c>
      <c r="F245" s="4">
        <f t="shared" si="17"/>
        <v>6.2763371867580666</v>
      </c>
      <c r="G245" s="4">
        <f t="shared" si="18"/>
        <v>1.342160305639803</v>
      </c>
      <c r="I245" s="4">
        <f t="shared" si="19"/>
        <v>1.0548738884549294</v>
      </c>
    </row>
    <row r="246" spans="1:9" x14ac:dyDescent="0.2">
      <c r="A246" s="4">
        <f>IF('True_Odds_Calculator_3-way'!A247="","",'True_Odds_Calculator_3-way'!A247)</f>
        <v>5.41</v>
      </c>
      <c r="B246" s="4">
        <f>IF('True_Odds_Calculator_3-way'!B247="","",'True_Odds_Calculator_3-way'!B247)</f>
        <v>4.2300000000000004</v>
      </c>
      <c r="C246" s="4">
        <f>IF('True_Odds_Calculator_3-way'!C247="","",'True_Odds_Calculator_3-way'!C247)</f>
        <v>1.59</v>
      </c>
      <c r="D246" s="4">
        <f t="shared" si="15"/>
        <v>5.0180320544388923E-2</v>
      </c>
      <c r="E246" s="4">
        <f t="shared" si="16"/>
        <v>5.9482699177172629</v>
      </c>
      <c r="F246" s="4">
        <f t="shared" si="17"/>
        <v>4.5520789403197357</v>
      </c>
      <c r="G246" s="4">
        <f t="shared" si="18"/>
        <v>1.6334423296367306</v>
      </c>
      <c r="I246" s="4">
        <f t="shared" si="19"/>
        <v>1.0501803205443889</v>
      </c>
    </row>
    <row r="247" spans="1:9" x14ac:dyDescent="0.2">
      <c r="A247" s="4">
        <f>IF('True_Odds_Calculator_3-way'!A248="","",'True_Odds_Calculator_3-way'!A248)</f>
        <v>1.84</v>
      </c>
      <c r="B247" s="4">
        <f>IF('True_Odds_Calculator_3-way'!B248="","",'True_Odds_Calculator_3-way'!B248)</f>
        <v>4.45</v>
      </c>
      <c r="C247" s="4">
        <f>IF('True_Odds_Calculator_3-way'!C248="","",'True_Odds_Calculator_3-way'!C248)</f>
        <v>3.37</v>
      </c>
      <c r="D247" s="4">
        <f t="shared" si="15"/>
        <v>6.4933267037670994E-2</v>
      </c>
      <c r="E247" s="4">
        <f t="shared" si="16"/>
        <v>1.9163188091234362</v>
      </c>
      <c r="F247" s="4">
        <f t="shared" si="17"/>
        <v>4.9242968449781266</v>
      </c>
      <c r="G247" s="4">
        <f t="shared" si="18"/>
        <v>3.6351543500732904</v>
      </c>
      <c r="I247" s="4">
        <f t="shared" si="19"/>
        <v>1.064933267037671</v>
      </c>
    </row>
    <row r="248" spans="1:9" x14ac:dyDescent="0.2">
      <c r="A248" s="4">
        <f>IF('True_Odds_Calculator_3-way'!A249="","",'True_Odds_Calculator_3-way'!A249)</f>
        <v>6.9</v>
      </c>
      <c r="B248" s="4">
        <f>IF('True_Odds_Calculator_3-way'!B249="","",'True_Odds_Calculator_3-way'!B249)</f>
        <v>5.0999999999999996</v>
      </c>
      <c r="C248" s="4">
        <f>IF('True_Odds_Calculator_3-way'!C249="","",'True_Odds_Calculator_3-way'!C249)</f>
        <v>1.45</v>
      </c>
      <c r="D248" s="4">
        <f t="shared" si="15"/>
        <v>3.0661140018226174E-2</v>
      </c>
      <c r="E248" s="4">
        <f t="shared" si="16"/>
        <v>7.4235105841274471</v>
      </c>
      <c r="F248" s="4">
        <f t="shared" si="17"/>
        <v>5.3804502557072809</v>
      </c>
      <c r="G248" s="4">
        <f t="shared" si="18"/>
        <v>1.4718115868872319</v>
      </c>
      <c r="I248" s="4">
        <f t="shared" si="19"/>
        <v>1.0306611400182262</v>
      </c>
    </row>
    <row r="249" spans="1:9" x14ac:dyDescent="0.2">
      <c r="A249" s="4">
        <f>IF('True_Odds_Calculator_3-way'!A250="","",'True_Odds_Calculator_3-way'!A250)</f>
        <v>2.2599999999999998</v>
      </c>
      <c r="B249" s="4">
        <f>IF('True_Odds_Calculator_3-way'!B250="","",'True_Odds_Calculator_3-way'!B250)</f>
        <v>3.45</v>
      </c>
      <c r="C249" s="4">
        <f>IF('True_Odds_Calculator_3-way'!C250="","",'True_Odds_Calculator_3-way'!C250)</f>
        <v>3.36</v>
      </c>
      <c r="D249" s="4">
        <f t="shared" si="15"/>
        <v>2.9951996189010455E-2</v>
      </c>
      <c r="E249" s="4">
        <f t="shared" si="16"/>
        <v>2.3121714602433796</v>
      </c>
      <c r="F249" s="4">
        <f t="shared" si="17"/>
        <v>3.5730737966514101</v>
      </c>
      <c r="G249" s="4">
        <f t="shared" si="18"/>
        <v>3.4766277748877306</v>
      </c>
      <c r="I249" s="4">
        <f t="shared" si="19"/>
        <v>1.0299519961890105</v>
      </c>
    </row>
    <row r="250" spans="1:9" x14ac:dyDescent="0.2">
      <c r="A250" s="4">
        <f>IF('True_Odds_Calculator_3-way'!A251="","",'True_Odds_Calculator_3-way'!A251)</f>
        <v>1.71</v>
      </c>
      <c r="B250" s="4">
        <f>IF('True_Odds_Calculator_3-way'!B251="","",'True_Odds_Calculator_3-way'!B251)</f>
        <v>3.98</v>
      </c>
      <c r="C250" s="4">
        <f>IF('True_Odds_Calculator_3-way'!C251="","",'True_Odds_Calculator_3-way'!C251)</f>
        <v>4.8</v>
      </c>
      <c r="D250" s="4">
        <f t="shared" si="15"/>
        <v>4.4384936377795281E-2</v>
      </c>
      <c r="E250" s="4">
        <f t="shared" si="16"/>
        <v>1.754384909681064</v>
      </c>
      <c r="F250" s="4">
        <f t="shared" si="17"/>
        <v>4.2290217847211782</v>
      </c>
      <c r="G250" s="4">
        <f t="shared" si="18"/>
        <v>5.1669344940592916</v>
      </c>
      <c r="I250" s="4">
        <f t="shared" si="19"/>
        <v>1.0443849363777953</v>
      </c>
    </row>
    <row r="251" spans="1:9" x14ac:dyDescent="0.2">
      <c r="A251" s="4">
        <f>IF('True_Odds_Calculator_3-way'!A252="","",'True_Odds_Calculator_3-way'!A252)</f>
        <v>2.7</v>
      </c>
      <c r="B251" s="4">
        <f>IF('True_Odds_Calculator_3-way'!B252="","",'True_Odds_Calculator_3-way'!B252)</f>
        <v>3.72</v>
      </c>
      <c r="C251" s="4">
        <f>IF('True_Odds_Calculator_3-way'!C252="","",'True_Odds_Calculator_3-way'!C252)</f>
        <v>2.4700000000000002</v>
      </c>
      <c r="D251" s="4">
        <f t="shared" si="15"/>
        <v>4.4045874266587237E-2</v>
      </c>
      <c r="E251" s="4">
        <f t="shared" si="16"/>
        <v>2.8114494750775147</v>
      </c>
      <c r="F251" s="4">
        <f t="shared" si="17"/>
        <v>3.9349126691579057</v>
      </c>
      <c r="G251" s="4">
        <f t="shared" si="18"/>
        <v>2.5629437093481653</v>
      </c>
      <c r="I251" s="4">
        <f t="shared" si="19"/>
        <v>1.0440458742665872</v>
      </c>
    </row>
    <row r="252" spans="1:9" x14ac:dyDescent="0.2">
      <c r="A252" s="4">
        <f>IF('True_Odds_Calculator_3-way'!A253="","",'True_Odds_Calculator_3-way'!A253)</f>
        <v>1.58</v>
      </c>
      <c r="B252" s="4">
        <f>IF('True_Odds_Calculator_3-way'!B253="","",'True_Odds_Calculator_3-way'!B253)</f>
        <v>4.3099999999999996</v>
      </c>
      <c r="C252" s="4">
        <f>IF('True_Odds_Calculator_3-way'!C253="","",'True_Odds_Calculator_3-way'!C253)</f>
        <v>5.56</v>
      </c>
      <c r="D252" s="4">
        <f t="shared" si="15"/>
        <v>4.4786068997895834E-2</v>
      </c>
      <c r="E252" s="4">
        <f t="shared" si="16"/>
        <v>1.6181682684121717</v>
      </c>
      <c r="F252" s="4">
        <f t="shared" si="17"/>
        <v>4.6063871686928355</v>
      </c>
      <c r="G252" s="4">
        <f t="shared" si="18"/>
        <v>6.0632729657929616</v>
      </c>
      <c r="I252" s="4">
        <f t="shared" si="19"/>
        <v>1.0447860689978958</v>
      </c>
    </row>
    <row r="253" spans="1: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3.69</v>
      </c>
      <c r="C253" s="4">
        <f>IF('True_Odds_Calculator_3-way'!C254="","",'True_Odds_Calculator_3-way'!C254)</f>
        <v>2.13</v>
      </c>
      <c r="D253" s="4">
        <f t="shared" si="15"/>
        <v>4.4437645883372845E-2</v>
      </c>
      <c r="E253" s="4">
        <f t="shared" si="16"/>
        <v>3.4585463236245126</v>
      </c>
      <c r="F253" s="4">
        <f t="shared" si="17"/>
        <v>3.9033505211051245</v>
      </c>
      <c r="G253" s="4">
        <f t="shared" si="18"/>
        <v>2.1993924337107433</v>
      </c>
      <c r="I253" s="4">
        <f t="shared" si="19"/>
        <v>1.0444376458833728</v>
      </c>
    </row>
    <row r="254" spans="1:9" x14ac:dyDescent="0.2">
      <c r="A254" s="4">
        <f>IF('True_Odds_Calculator_3-way'!A255="","",'True_Odds_Calculator_3-way'!A255)</f>
        <v>3.7</v>
      </c>
      <c r="B254" s="4">
        <f>IF('True_Odds_Calculator_3-way'!B255="","",'True_Odds_Calculator_3-way'!B255)</f>
        <v>3.8</v>
      </c>
      <c r="C254" s="4">
        <f>IF('True_Odds_Calculator_3-way'!C255="","",'True_Odds_Calculator_3-way'!C255)</f>
        <v>1.96</v>
      </c>
      <c r="D254" s="4">
        <f t="shared" si="15"/>
        <v>4.3632246639765393E-2</v>
      </c>
      <c r="E254" s="4">
        <f t="shared" si="16"/>
        <v>3.9104325122034282</v>
      </c>
      <c r="F254" s="4">
        <f t="shared" si="17"/>
        <v>4.0223026623073324</v>
      </c>
      <c r="G254" s="4">
        <f t="shared" si="18"/>
        <v>2.0175120065596812</v>
      </c>
      <c r="I254" s="4">
        <f t="shared" si="19"/>
        <v>1.0436322466397654</v>
      </c>
    </row>
    <row r="255" spans="1:9" x14ac:dyDescent="0.2">
      <c r="A255" s="4">
        <f>IF('True_Odds_Calculator_3-way'!A256="","",'True_Odds_Calculator_3-way'!A256)</f>
        <v>5.1100000000000003</v>
      </c>
      <c r="B255" s="4">
        <f>IF('True_Odds_Calculator_3-way'!B256="","",'True_Odds_Calculator_3-way'!B256)</f>
        <v>4.0199999999999996</v>
      </c>
      <c r="C255" s="4">
        <f>IF('True_Odds_Calculator_3-way'!C256="","",'True_Odds_Calculator_3-way'!C256)</f>
        <v>1.67</v>
      </c>
      <c r="D255" s="4">
        <f t="shared" si="15"/>
        <v>4.3253330357714947E-2</v>
      </c>
      <c r="E255" s="4">
        <f t="shared" si="16"/>
        <v>5.5164214653930088</v>
      </c>
      <c r="F255" s="4">
        <f t="shared" si="17"/>
        <v>4.267332286393561</v>
      </c>
      <c r="G255" s="4">
        <f t="shared" si="18"/>
        <v>1.7112017812813223</v>
      </c>
      <c r="I255" s="4">
        <f t="shared" si="19"/>
        <v>1.0432533303577149</v>
      </c>
    </row>
    <row r="256" spans="1:9" x14ac:dyDescent="0.2">
      <c r="A256" s="4">
        <f>IF('True_Odds_Calculator_3-way'!A257="","",'True_Odds_Calculator_3-way'!A257)</f>
        <v>3.36</v>
      </c>
      <c r="B256" s="4">
        <f>IF('True_Odds_Calculator_3-way'!B257="","",'True_Odds_Calculator_3-way'!B257)</f>
        <v>3.82</v>
      </c>
      <c r="C256" s="4">
        <f>IF('True_Odds_Calculator_3-way'!C257="","",'True_Odds_Calculator_3-way'!C257)</f>
        <v>2.06</v>
      </c>
      <c r="D256" s="4">
        <f t="shared" si="15"/>
        <v>4.4836045534973001E-2</v>
      </c>
      <c r="E256" s="4">
        <f t="shared" si="16"/>
        <v>3.5376478362074009</v>
      </c>
      <c r="F256" s="4">
        <f t="shared" si="17"/>
        <v>4.0512933243006701</v>
      </c>
      <c r="G256" s="4">
        <f t="shared" si="18"/>
        <v>2.1254367082285284</v>
      </c>
      <c r="I256" s="4">
        <f t="shared" si="19"/>
        <v>1.044836045534973</v>
      </c>
    </row>
    <row r="257" spans="1:9" x14ac:dyDescent="0.2">
      <c r="A257" s="4">
        <f>IF('True_Odds_Calculator_3-way'!A258="","",'True_Odds_Calculator_3-way'!A258)</f>
        <v>2.0499999999999998</v>
      </c>
      <c r="B257" s="4">
        <f>IF('True_Odds_Calculator_3-way'!B258="","",'True_Odds_Calculator_3-way'!B258)</f>
        <v>3.71</v>
      </c>
      <c r="C257" s="4">
        <f>IF('True_Odds_Calculator_3-way'!C258="","",'True_Odds_Calculator_3-way'!C258)</f>
        <v>3.5</v>
      </c>
      <c r="D257" s="4">
        <f t="shared" si="15"/>
        <v>4.3060942738807562E-2</v>
      </c>
      <c r="E257" s="4">
        <f t="shared" si="16"/>
        <v>2.1121499652858136</v>
      </c>
      <c r="F257" s="4">
        <f t="shared" si="17"/>
        <v>3.918677544010305</v>
      </c>
      <c r="G257" s="4">
        <f t="shared" si="18"/>
        <v>3.6851328434143591</v>
      </c>
      <c r="I257" s="4">
        <f t="shared" si="19"/>
        <v>1.0430609427388076</v>
      </c>
    </row>
    <row r="258" spans="1:9" x14ac:dyDescent="0.2">
      <c r="A258" s="4">
        <f>IF('True_Odds_Calculator_3-way'!A259="","",'True_Odds_Calculator_3-way'!A259)</f>
        <v>2.1</v>
      </c>
      <c r="B258" s="4">
        <f>IF('True_Odds_Calculator_3-way'!B259="","",'True_Odds_Calculator_3-way'!B259)</f>
        <v>3.84</v>
      </c>
      <c r="C258" s="4">
        <f>IF('True_Odds_Calculator_3-way'!C259="","",'True_Odds_Calculator_3-way'!C259)</f>
        <v>3.25</v>
      </c>
      <c r="D258" s="4">
        <f t="shared" si="15"/>
        <v>4.4299450549450503E-2</v>
      </c>
      <c r="E258" s="4">
        <f t="shared" si="16"/>
        <v>2.1672041677003224</v>
      </c>
      <c r="F258" s="4">
        <f t="shared" si="17"/>
        <v>4.0708294501397946</v>
      </c>
      <c r="G258" s="4">
        <f t="shared" si="18"/>
        <v>3.4138335287221566</v>
      </c>
      <c r="I258" s="4">
        <f t="shared" si="19"/>
        <v>1.0442994505494505</v>
      </c>
    </row>
    <row r="259" spans="1:9" x14ac:dyDescent="0.2">
      <c r="A259" s="4">
        <f>IF('True_Odds_Calculator_3-way'!A260="","",'True_Odds_Calculator_3-way'!A260)</f>
        <v>3.14</v>
      </c>
      <c r="B259" s="4">
        <f>IF('True_Odds_Calculator_3-way'!B260="","",'True_Odds_Calculator_3-way'!B260)</f>
        <v>3.58</v>
      </c>
      <c r="C259" s="4">
        <f>IF('True_Odds_Calculator_3-way'!C260="","",'True_Odds_Calculator_3-way'!C260)</f>
        <v>2.3199999999999998</v>
      </c>
      <c r="D259" s="4">
        <f t="shared" ref="D259:D322" si="20">IF(A259="","",((1/A259)+(1/B259)+(1/C259))-1)</f>
        <v>2.8835429276786062E-2</v>
      </c>
      <c r="E259" s="4">
        <f t="shared" ref="E259:E322" si="21">IF(A259="","",(3*A259)/(3-($D259*A259)))</f>
        <v>3.2377178293834534</v>
      </c>
      <c r="F259" s="4">
        <f t="shared" ref="F259:F322" si="22">IF(B259="","",(3*B259)/(3-($D259*B259)))</f>
        <v>3.7075788214260537</v>
      </c>
      <c r="G259" s="4">
        <f t="shared" ref="G259:G322" si="23">IF(C259="","",(3*C259)/(3-($D259*C259)))</f>
        <v>2.3729145678897314</v>
      </c>
      <c r="I259" s="4">
        <f t="shared" ref="I259:I322" si="24">IF(A259="","",D259+1)</f>
        <v>1.0288354292767861</v>
      </c>
    </row>
    <row r="260" spans="1:9" x14ac:dyDescent="0.2">
      <c r="A260" s="4">
        <f>IF('True_Odds_Calculator_3-way'!A261="","",'True_Odds_Calculator_3-way'!A261)</f>
        <v>1.56</v>
      </c>
      <c r="B260" s="4">
        <f>IF('True_Odds_Calculator_3-way'!B261="","",'True_Odds_Calculator_3-way'!B261)</f>
        <v>4.29</v>
      </c>
      <c r="C260" s="4">
        <f>IF('True_Odds_Calculator_3-way'!C261="","",'True_Odds_Calculator_3-way'!C261)</f>
        <v>6.38</v>
      </c>
      <c r="D260" s="4">
        <f t="shared" si="20"/>
        <v>3.0865686038099804E-2</v>
      </c>
      <c r="E260" s="4">
        <f t="shared" si="21"/>
        <v>1.585446667516248</v>
      </c>
      <c r="F260" s="4">
        <f t="shared" si="22"/>
        <v>4.4880952380952381</v>
      </c>
      <c r="G260" s="4">
        <f t="shared" si="23"/>
        <v>6.8282107574094404</v>
      </c>
      <c r="I260" s="4">
        <f t="shared" si="24"/>
        <v>1.0308656860380998</v>
      </c>
    </row>
    <row r="261" spans="1:9" x14ac:dyDescent="0.2">
      <c r="A261" s="4">
        <f>IF('True_Odds_Calculator_3-way'!A262="","",'True_Odds_Calculator_3-way'!A262)</f>
        <v>11.65</v>
      </c>
      <c r="B261" s="4">
        <f>IF('True_Odds_Calculator_3-way'!B262="","",'True_Odds_Calculator_3-way'!B262)</f>
        <v>6.78</v>
      </c>
      <c r="C261" s="4">
        <f>IF('True_Odds_Calculator_3-way'!C262="","",'True_Odds_Calculator_3-way'!C262)</f>
        <v>1.24</v>
      </c>
      <c r="D261" s="4">
        <f t="shared" si="20"/>
        <v>3.9781148143201994E-2</v>
      </c>
      <c r="E261" s="4">
        <f t="shared" si="21"/>
        <v>13.778559531223037</v>
      </c>
      <c r="F261" s="4">
        <f t="shared" si="22"/>
        <v>7.4497749588759907</v>
      </c>
      <c r="G261" s="4">
        <f t="shared" si="23"/>
        <v>1.2607300256735596</v>
      </c>
      <c r="I261" s="4">
        <f t="shared" si="24"/>
        <v>1.039781148143202</v>
      </c>
    </row>
    <row r="262" spans="1:9" x14ac:dyDescent="0.2">
      <c r="A262" s="4">
        <f>IF('True_Odds_Calculator_3-way'!A263="","",'True_Odds_Calculator_3-way'!A263)</f>
        <v>1.4</v>
      </c>
      <c r="B262" s="4">
        <f>IF('True_Odds_Calculator_3-way'!B263="","",'True_Odds_Calculator_3-way'!B263)</f>
        <v>4.9000000000000004</v>
      </c>
      <c r="C262" s="4">
        <f>IF('True_Odds_Calculator_3-way'!C263="","",'True_Odds_Calculator_3-way'!C263)</f>
        <v>8.69</v>
      </c>
      <c r="D262" s="4">
        <f t="shared" si="20"/>
        <v>3.3442145557877945E-2</v>
      </c>
      <c r="E262" s="4">
        <f t="shared" si="21"/>
        <v>1.4221952550071806</v>
      </c>
      <c r="F262" s="4">
        <f t="shared" si="22"/>
        <v>5.1831128783575435</v>
      </c>
      <c r="G262" s="4">
        <f t="shared" si="23"/>
        <v>9.6221000301295572</v>
      </c>
      <c r="I262" s="4">
        <f t="shared" si="24"/>
        <v>1.0334421455578779</v>
      </c>
    </row>
    <row r="263" spans="1:9" x14ac:dyDescent="0.2">
      <c r="A263" s="4">
        <f>IF('True_Odds_Calculator_3-way'!A264="","",'True_Odds_Calculator_3-way'!A264)</f>
        <v>3.68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2.0499999999999998</v>
      </c>
      <c r="D263" s="4">
        <f t="shared" si="20"/>
        <v>2.9814278753833356E-2</v>
      </c>
      <c r="E263" s="4">
        <f t="shared" si="21"/>
        <v>3.8196945645629214</v>
      </c>
      <c r="F263" s="4">
        <f t="shared" si="22"/>
        <v>3.8412462499655962</v>
      </c>
      <c r="G263" s="4">
        <f t="shared" si="23"/>
        <v>2.0926334098031276</v>
      </c>
      <c r="I263" s="4">
        <f t="shared" si="24"/>
        <v>1.0298142787538334</v>
      </c>
    </row>
    <row r="264" spans="1:9" x14ac:dyDescent="0.2">
      <c r="A264" s="4">
        <f>IF('True_Odds_Calculator_3-way'!A265="","",'True_Odds_Calculator_3-way'!A265)</f>
        <v>9.0299999999999994</v>
      </c>
      <c r="B264" s="4">
        <f>IF('True_Odds_Calculator_3-way'!B265="","",'True_Odds_Calculator_3-way'!B265)</f>
        <v>4.7699999999999996</v>
      </c>
      <c r="C264" s="4">
        <f>IF('True_Odds_Calculator_3-way'!C265="","",'True_Odds_Calculator_3-way'!C265)</f>
        <v>1.41</v>
      </c>
      <c r="D264" s="4">
        <f t="shared" si="20"/>
        <v>2.9605435233136745E-2</v>
      </c>
      <c r="E264" s="4">
        <f t="shared" si="21"/>
        <v>9.9134071031120072</v>
      </c>
      <c r="F264" s="4">
        <f t="shared" si="22"/>
        <v>5.0056281415981267</v>
      </c>
      <c r="G264" s="4">
        <f t="shared" si="23"/>
        <v>1.4298963710697878</v>
      </c>
      <c r="I264" s="4">
        <f t="shared" si="24"/>
        <v>1.0296054352331367</v>
      </c>
    </row>
    <row r="265" spans="1:9" x14ac:dyDescent="0.2">
      <c r="A265" s="4">
        <f>IF('True_Odds_Calculator_3-way'!A266="","",'True_Odds_Calculator_3-way'!A266)</f>
        <v>1.37</v>
      </c>
      <c r="B265" s="4">
        <f>IF('True_Odds_Calculator_3-way'!B266="","",'True_Odds_Calculator_3-way'!B266)</f>
        <v>4.95</v>
      </c>
      <c r="C265" s="4">
        <f>IF('True_Odds_Calculator_3-way'!C266="","",'True_Odds_Calculator_3-way'!C266)</f>
        <v>10.35</v>
      </c>
      <c r="D265" s="4">
        <f t="shared" si="20"/>
        <v>2.8565566807394749E-2</v>
      </c>
      <c r="E265" s="4">
        <f t="shared" si="21"/>
        <v>1.3881077857989379</v>
      </c>
      <c r="F265" s="4">
        <f t="shared" si="22"/>
        <v>5.1948498187611367</v>
      </c>
      <c r="G265" s="4">
        <f t="shared" si="23"/>
        <v>11.481517378449002</v>
      </c>
      <c r="I265" s="4">
        <f t="shared" si="24"/>
        <v>1.0285655668073947</v>
      </c>
    </row>
    <row r="266" spans="1:9" x14ac:dyDescent="0.2">
      <c r="A266" s="4">
        <f>IF('True_Odds_Calculator_3-way'!A267="","",'True_Odds_Calculator_3-way'!A267)</f>
        <v>1.65</v>
      </c>
      <c r="B266" s="4">
        <f>IF('True_Odds_Calculator_3-way'!B267="","",'True_Odds_Calculator_3-way'!B267)</f>
        <v>4.0199999999999996</v>
      </c>
      <c r="C266" s="4">
        <f>IF('True_Odds_Calculator_3-way'!C267="","",'True_Odds_Calculator_3-way'!C267)</f>
        <v>5.73</v>
      </c>
      <c r="D266" s="4">
        <f t="shared" si="20"/>
        <v>2.9336894774106614E-2</v>
      </c>
      <c r="E266" s="4">
        <f t="shared" si="21"/>
        <v>1.6770598506018417</v>
      </c>
      <c r="F266" s="4">
        <f t="shared" si="22"/>
        <v>4.1844986639626631</v>
      </c>
      <c r="G266" s="4">
        <f t="shared" si="23"/>
        <v>6.0701304674885375</v>
      </c>
      <c r="I266" s="4">
        <f t="shared" si="24"/>
        <v>1.0293368947741066</v>
      </c>
    </row>
    <row r="267" spans="1:9" x14ac:dyDescent="0.2">
      <c r="A267" s="4">
        <f>IF('True_Odds_Calculator_3-way'!A268="","",'True_Odds_Calculator_3-way'!A268)</f>
        <v>1.5</v>
      </c>
      <c r="B267" s="4">
        <f>IF('True_Odds_Calculator_3-way'!B268="","",'True_Odds_Calculator_3-way'!B268)</f>
        <v>4.5</v>
      </c>
      <c r="C267" s="4">
        <f>IF('True_Odds_Calculator_3-way'!C268="","",'True_Odds_Calculator_3-way'!C268)</f>
        <v>7.19</v>
      </c>
      <c r="D267" s="4">
        <f t="shared" si="20"/>
        <v>2.7970947303353366E-2</v>
      </c>
      <c r="E267" s="4">
        <f t="shared" si="21"/>
        <v>1.5212757620876105</v>
      </c>
      <c r="F267" s="4">
        <f t="shared" si="22"/>
        <v>4.6970723445439146</v>
      </c>
      <c r="G267" s="4">
        <f t="shared" si="23"/>
        <v>7.7066296149265572</v>
      </c>
      <c r="I267" s="4">
        <f t="shared" si="24"/>
        <v>1.0279709473033534</v>
      </c>
    </row>
    <row r="268" spans="1:9" x14ac:dyDescent="0.2">
      <c r="A268" s="4">
        <f>IF('True_Odds_Calculator_3-way'!A269="","",'True_Odds_Calculator_3-way'!A269)</f>
        <v>1.72</v>
      </c>
      <c r="B268" s="4">
        <f>IF('True_Odds_Calculator_3-way'!B269="","",'True_Odds_Calculator_3-way'!B269)</f>
        <v>4.03</v>
      </c>
      <c r="C268" s="4">
        <f>IF('True_Odds_Calculator_3-way'!C269="","",'True_Odds_Calculator_3-way'!C269)</f>
        <v>5</v>
      </c>
      <c r="D268" s="4">
        <f t="shared" si="20"/>
        <v>2.9534306653586473E-2</v>
      </c>
      <c r="E268" s="4">
        <f t="shared" si="21"/>
        <v>1.7496264286579704</v>
      </c>
      <c r="F268" s="4">
        <f t="shared" si="22"/>
        <v>4.1964934373032401</v>
      </c>
      <c r="G268" s="4">
        <f t="shared" si="23"/>
        <v>5.2588613741199319</v>
      </c>
      <c r="I268" s="4">
        <f t="shared" si="24"/>
        <v>1.0295343066535865</v>
      </c>
    </row>
    <row r="269" spans="1:9" x14ac:dyDescent="0.2">
      <c r="A269" s="4">
        <f>IF('True_Odds_Calculator_3-way'!A270="","",'True_Odds_Calculator_3-way'!A270)</f>
        <v>2.37</v>
      </c>
      <c r="B269" s="4">
        <f>IF('True_Odds_Calculator_3-way'!B270="","",'True_Odds_Calculator_3-way'!B270)</f>
        <v>3.98</v>
      </c>
      <c r="C269" s="4">
        <f>IF('True_Odds_Calculator_3-way'!C270="","",'True_Odds_Calculator_3-way'!C270)</f>
        <v>2.81</v>
      </c>
      <c r="D269" s="4">
        <f t="shared" si="20"/>
        <v>2.9069095798073707E-2</v>
      </c>
      <c r="E269" s="4">
        <f t="shared" si="21"/>
        <v>2.425705317601655</v>
      </c>
      <c r="F269" s="4">
        <f t="shared" si="22"/>
        <v>4.139645427679655</v>
      </c>
      <c r="G269" s="4">
        <f t="shared" si="23"/>
        <v>2.8886523802946789</v>
      </c>
      <c r="I269" s="4">
        <f t="shared" si="24"/>
        <v>1.0290690957980737</v>
      </c>
    </row>
    <row r="270" spans="1:9" x14ac:dyDescent="0.2">
      <c r="A270" s="4">
        <f>IF('True_Odds_Calculator_3-way'!A271="","",'True_Odds_Calculator_3-way'!A271)</f>
        <v>3.56</v>
      </c>
      <c r="B270" s="4">
        <f>IF('True_Odds_Calculator_3-way'!B271="","",'True_Odds_Calculator_3-way'!B271)</f>
        <v>3.68</v>
      </c>
      <c r="C270" s="4">
        <f>IF('True_Odds_Calculator_3-way'!C271="","",'True_Odds_Calculator_3-way'!C271)</f>
        <v>2.1</v>
      </c>
      <c r="D270" s="4">
        <f t="shared" si="20"/>
        <v>2.882848302975316E-2</v>
      </c>
      <c r="E270" s="4">
        <f t="shared" si="21"/>
        <v>3.6861007695990509</v>
      </c>
      <c r="F270" s="4">
        <f t="shared" si="22"/>
        <v>3.8149062994571734</v>
      </c>
      <c r="G270" s="4">
        <f t="shared" si="23"/>
        <v>2.1432506658135395</v>
      </c>
      <c r="I270" s="4">
        <f t="shared" si="24"/>
        <v>1.0288284830297532</v>
      </c>
    </row>
    <row r="271" spans="1:9" x14ac:dyDescent="0.2">
      <c r="A271" s="4">
        <f>IF('True_Odds_Calculator_3-way'!A272="","",'True_Odds_Calculator_3-way'!A272)</f>
        <v>7.78</v>
      </c>
      <c r="B271" s="4">
        <f>IF('True_Odds_Calculator_3-way'!B272="","",'True_Odds_Calculator_3-way'!B272)</f>
        <v>5.47</v>
      </c>
      <c r="C271" s="4">
        <f>IF('True_Odds_Calculator_3-way'!C272="","",'True_Odds_Calculator_3-way'!C272)</f>
        <v>1.4</v>
      </c>
      <c r="D271" s="4">
        <f t="shared" si="20"/>
        <v>2.5635775145839368E-2</v>
      </c>
      <c r="E271" s="4">
        <f t="shared" si="21"/>
        <v>8.3340663152829535</v>
      </c>
      <c r="F271" s="4">
        <f t="shared" si="22"/>
        <v>5.7382190683124525</v>
      </c>
      <c r="G271" s="4">
        <f t="shared" si="23"/>
        <v>1.4169515033956848</v>
      </c>
      <c r="I271" s="4">
        <f t="shared" si="24"/>
        <v>1.0256357751458394</v>
      </c>
    </row>
    <row r="272" spans="1:9" x14ac:dyDescent="0.2">
      <c r="A272" s="4">
        <f>IF('True_Odds_Calculator_3-way'!A273="","",'True_Odds_Calculator_3-way'!A273)</f>
        <v>1.1299999999999999</v>
      </c>
      <c r="B272" s="4">
        <f>IF('True_Odds_Calculator_3-way'!B273="","",'True_Odds_Calculator_3-way'!B273)</f>
        <v>10.34</v>
      </c>
      <c r="C272" s="4">
        <f>IF('True_Odds_Calculator_3-way'!C273="","",'True_Odds_Calculator_3-way'!C273)</f>
        <v>20.82</v>
      </c>
      <c r="D272" s="4">
        <f t="shared" si="20"/>
        <v>2.9698290725238774E-2</v>
      </c>
      <c r="E272" s="4">
        <f t="shared" si="21"/>
        <v>1.142783584201736</v>
      </c>
      <c r="F272" s="4">
        <f t="shared" si="22"/>
        <v>11.519095909408856</v>
      </c>
      <c r="G272" s="4">
        <f t="shared" si="23"/>
        <v>26.22516810739555</v>
      </c>
      <c r="I272" s="4">
        <f t="shared" si="24"/>
        <v>1.0296982907252388</v>
      </c>
    </row>
    <row r="273" spans="1:9" x14ac:dyDescent="0.2">
      <c r="A273" s="4">
        <f>IF('True_Odds_Calculator_3-way'!A274="","",'True_Odds_Calculator_3-way'!A274)</f>
        <v>2.3199999999999998</v>
      </c>
      <c r="B273" s="4">
        <f>IF('True_Odds_Calculator_3-way'!B274="","",'True_Odds_Calculator_3-way'!B274)</f>
        <v>2.82</v>
      </c>
      <c r="C273" s="4">
        <f>IF('True_Odds_Calculator_3-way'!C274="","",'True_Odds_Calculator_3-way'!C274)</f>
        <v>3.58</v>
      </c>
      <c r="D273" s="4">
        <f t="shared" si="20"/>
        <v>6.4974020775182328E-2</v>
      </c>
      <c r="E273" s="4">
        <f t="shared" si="21"/>
        <v>2.4427392853090311</v>
      </c>
      <c r="F273" s="4">
        <f t="shared" si="22"/>
        <v>3.0034366329340907</v>
      </c>
      <c r="G273" s="4">
        <f t="shared" si="23"/>
        <v>3.8809088474858755</v>
      </c>
      <c r="I273" s="4">
        <f t="shared" si="24"/>
        <v>1.0649740207751823</v>
      </c>
    </row>
    <row r="274" spans="1:9" x14ac:dyDescent="0.2">
      <c r="A274" s="4">
        <f>IF('True_Odds_Calculator_3-way'!A275="","",'True_Odds_Calculator_3-way'!A275)</f>
        <v>5.03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1.81</v>
      </c>
      <c r="D274" s="4">
        <f t="shared" si="20"/>
        <v>6.2819824653736589E-2</v>
      </c>
      <c r="E274" s="4">
        <f t="shared" si="21"/>
        <v>5.6221715573209163</v>
      </c>
      <c r="F274" s="4">
        <f t="shared" si="22"/>
        <v>3.4413156445442179</v>
      </c>
      <c r="G274" s="4">
        <f t="shared" si="23"/>
        <v>1.8813038507411202</v>
      </c>
      <c r="I274" s="4">
        <f t="shared" si="24"/>
        <v>1.0628198246537366</v>
      </c>
    </row>
    <row r="275" spans="1:9" x14ac:dyDescent="0.2">
      <c r="A275" s="4">
        <f>IF('True_Odds_Calculator_3-way'!A276="","",'True_Odds_Calculator_3-way'!A276)</f>
        <v>1.31</v>
      </c>
      <c r="B275" s="4">
        <f>IF('True_Odds_Calculator_3-way'!B276="","",'True_Odds_Calculator_3-way'!B276)</f>
        <v>5.55</v>
      </c>
      <c r="C275" s="4">
        <f>IF('True_Odds_Calculator_3-way'!C276="","",'True_Odds_Calculator_3-way'!C276)</f>
        <v>8.6999999999999993</v>
      </c>
      <c r="D275" s="4">
        <f t="shared" si="20"/>
        <v>5.8481487541766519E-2</v>
      </c>
      <c r="E275" s="4">
        <f t="shared" si="21"/>
        <v>1.3443300437070091</v>
      </c>
      <c r="F275" s="4">
        <f t="shared" si="22"/>
        <v>6.2233039320342964</v>
      </c>
      <c r="G275" s="4">
        <f t="shared" si="23"/>
        <v>10.476832106270029</v>
      </c>
      <c r="I275" s="4">
        <f t="shared" si="24"/>
        <v>1.0584814875417665</v>
      </c>
    </row>
    <row r="276" spans="1:9" x14ac:dyDescent="0.2">
      <c r="A276" s="4">
        <f>IF('True_Odds_Calculator_3-way'!A277="","",'True_Odds_Calculator_3-way'!A277)</f>
        <v>5.8</v>
      </c>
      <c r="B276" s="4">
        <f>IF('True_Odds_Calculator_3-way'!B277="","",'True_Odds_Calculator_3-way'!B277)</f>
        <v>4.9400000000000004</v>
      </c>
      <c r="C276" s="4">
        <f>IF('True_Odds_Calculator_3-way'!C277="","",'True_Odds_Calculator_3-way'!C277)</f>
        <v>1.53</v>
      </c>
      <c r="D276" s="4">
        <f t="shared" si="20"/>
        <v>2.8437714142849124E-2</v>
      </c>
      <c r="E276" s="4">
        <f t="shared" si="21"/>
        <v>6.1374335214364777</v>
      </c>
      <c r="F276" s="4">
        <f t="shared" si="22"/>
        <v>5.1826921864359754</v>
      </c>
      <c r="G276" s="4">
        <f t="shared" si="23"/>
        <v>1.5525165105721492</v>
      </c>
      <c r="I276" s="4">
        <f t="shared" si="24"/>
        <v>1.0284377141428491</v>
      </c>
    </row>
    <row r="277" spans="1:9" x14ac:dyDescent="0.2">
      <c r="A277" s="4">
        <f>IF('True_Odds_Calculator_3-way'!A278="","",'True_Odds_Calculator_3-way'!A278)</f>
        <v>1.51</v>
      </c>
      <c r="B277" s="4">
        <f>IF('True_Odds_Calculator_3-way'!B278="","",'True_Odds_Calculator_3-way'!B278)</f>
        <v>4.7699999999999996</v>
      </c>
      <c r="C277" s="4">
        <f>IF('True_Odds_Calculator_3-way'!C278="","",'True_Odds_Calculator_3-way'!C278)</f>
        <v>6.13</v>
      </c>
      <c r="D277" s="4">
        <f t="shared" si="20"/>
        <v>3.502739853015524E-2</v>
      </c>
      <c r="E277" s="4">
        <f t="shared" si="21"/>
        <v>1.5370997718319124</v>
      </c>
      <c r="F277" s="4">
        <f t="shared" si="22"/>
        <v>5.0513263665794126</v>
      </c>
      <c r="G277" s="4">
        <f t="shared" si="23"/>
        <v>6.602562932447249</v>
      </c>
      <c r="I277" s="4">
        <f t="shared" si="24"/>
        <v>1.0350273985301552</v>
      </c>
    </row>
    <row r="278" spans="1:9" x14ac:dyDescent="0.2">
      <c r="A278" s="4">
        <f>IF('True_Odds_Calculator_3-way'!A279="","",'True_Odds_Calculator_3-way'!A279)</f>
        <v>2.4700000000000002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2.87</v>
      </c>
      <c r="D278" s="4">
        <f t="shared" si="20"/>
        <v>2.9533449266922585E-2</v>
      </c>
      <c r="E278" s="4">
        <f t="shared" si="21"/>
        <v>2.5315570195615842</v>
      </c>
      <c r="F278" s="4">
        <f t="shared" si="22"/>
        <v>3.7537733281362189</v>
      </c>
      <c r="G278" s="4">
        <f t="shared" si="23"/>
        <v>2.9534456688512738</v>
      </c>
      <c r="I278" s="4">
        <f t="shared" si="24"/>
        <v>1.0295334492669226</v>
      </c>
    </row>
    <row r="279" spans="1:9" x14ac:dyDescent="0.2">
      <c r="A279" s="4">
        <f>IF('True_Odds_Calculator_3-way'!A280="","",'True_Odds_Calculator_3-way'!A280)</f>
        <v>5.72</v>
      </c>
      <c r="B279" s="4">
        <f>IF('True_Odds_Calculator_3-way'!B280="","",'True_Odds_Calculator_3-way'!B280)</f>
        <v>4.3899999999999997</v>
      </c>
      <c r="C279" s="4">
        <f>IF('True_Odds_Calculator_3-way'!C280="","",'True_Odds_Calculator_3-way'!C280)</f>
        <v>1.58</v>
      </c>
      <c r="D279" s="4">
        <f t="shared" si="20"/>
        <v>3.5527000032060441E-2</v>
      </c>
      <c r="E279" s="4">
        <f t="shared" si="21"/>
        <v>6.1356152028778297</v>
      </c>
      <c r="F279" s="4">
        <f t="shared" si="22"/>
        <v>4.6307423057242838</v>
      </c>
      <c r="G279" s="4">
        <f t="shared" si="23"/>
        <v>1.6101269020096407</v>
      </c>
      <c r="I279" s="4">
        <f t="shared" si="24"/>
        <v>1.0355270000320604</v>
      </c>
    </row>
    <row r="280" spans="1:9" x14ac:dyDescent="0.2">
      <c r="A280" s="4">
        <f>IF('True_Odds_Calculator_3-way'!A281="","",'True_Odds_Calculator_3-way'!A281)</f>
        <v>1.44</v>
      </c>
      <c r="B280" s="4">
        <f>IF('True_Odds_Calculator_3-way'!B281="","",'True_Odds_Calculator_3-way'!B281)</f>
        <v>4.9800000000000004</v>
      </c>
      <c r="C280" s="4">
        <f>IF('True_Odds_Calculator_3-way'!C281="","",'True_Odds_Calculator_3-way'!C281)</f>
        <v>7.62</v>
      </c>
      <c r="D280" s="4">
        <f t="shared" si="20"/>
        <v>2.6481253096374946E-2</v>
      </c>
      <c r="E280" s="4">
        <f t="shared" si="21"/>
        <v>1.4585394977233301</v>
      </c>
      <c r="F280" s="4">
        <f t="shared" si="22"/>
        <v>5.2089809701168148</v>
      </c>
      <c r="G280" s="4">
        <f t="shared" si="23"/>
        <v>8.1695000394686783</v>
      </c>
      <c r="I280" s="4">
        <f t="shared" si="24"/>
        <v>1.0264812530963749</v>
      </c>
    </row>
    <row r="281" spans="1:9" x14ac:dyDescent="0.2">
      <c r="A281" s="4">
        <f>IF('True_Odds_Calculator_3-way'!A282="","",'True_Odds_Calculator_3-way'!A282)</f>
        <v>1.52</v>
      </c>
      <c r="B281" s="4">
        <f>IF('True_Odds_Calculator_3-way'!B282="","",'True_Odds_Calculator_3-way'!B282)</f>
        <v>4.53</v>
      </c>
      <c r="C281" s="4">
        <f>IF('True_Odds_Calculator_3-way'!C282="","",'True_Odds_Calculator_3-way'!C282)</f>
        <v>5.56</v>
      </c>
      <c r="D281" s="4">
        <f t="shared" si="20"/>
        <v>5.8501403826398679E-2</v>
      </c>
      <c r="E281" s="4">
        <f t="shared" si="21"/>
        <v>1.5664301023928622</v>
      </c>
      <c r="F281" s="4">
        <f t="shared" si="22"/>
        <v>4.9689420270091604</v>
      </c>
      <c r="G281" s="4">
        <f t="shared" si="23"/>
        <v>6.2361383442029217</v>
      </c>
      <c r="I281" s="4">
        <f t="shared" si="24"/>
        <v>1.0585014038263987</v>
      </c>
    </row>
    <row r="282" spans="1:9" x14ac:dyDescent="0.2">
      <c r="A282" s="4">
        <f>IF('True_Odds_Calculator_3-way'!A283="","",'True_Odds_Calculator_3-way'!A283)</f>
        <v>1.42</v>
      </c>
      <c r="B282" s="4">
        <f>IF('True_Odds_Calculator_3-way'!B283="","",'True_Odds_Calculator_3-way'!B283)</f>
        <v>4.7300000000000004</v>
      </c>
      <c r="C282" s="4">
        <f>IF('True_Odds_Calculator_3-way'!C283="","",'True_Odds_Calculator_3-way'!C283)</f>
        <v>6.99</v>
      </c>
      <c r="D282" s="4">
        <f t="shared" si="20"/>
        <v>5.870335905100843E-2</v>
      </c>
      <c r="E282" s="4">
        <f t="shared" si="21"/>
        <v>1.4605841664607013</v>
      </c>
      <c r="F282" s="4">
        <f t="shared" si="22"/>
        <v>5.2124407329408688</v>
      </c>
      <c r="G282" s="4">
        <f t="shared" si="23"/>
        <v>8.0975770929922248</v>
      </c>
      <c r="I282" s="4">
        <f t="shared" si="24"/>
        <v>1.0587033590510084</v>
      </c>
    </row>
    <row r="283" spans="1:9" x14ac:dyDescent="0.2">
      <c r="A283" s="4">
        <f>IF('True_Odds_Calculator_3-way'!A284="","",'True_Odds_Calculator_3-way'!A284)</f>
        <v>2.72</v>
      </c>
      <c r="B283" s="4">
        <f>IF('True_Odds_Calculator_3-way'!B284="","",'True_Odds_Calculator_3-way'!B284)</f>
        <v>3.53</v>
      </c>
      <c r="C283" s="4">
        <f>IF('True_Odds_Calculator_3-way'!C284="","",'True_Odds_Calculator_3-way'!C284)</f>
        <v>2.46</v>
      </c>
      <c r="D283" s="4">
        <f t="shared" si="20"/>
        <v>5.7437242844349701E-2</v>
      </c>
      <c r="E283" s="4">
        <f t="shared" si="21"/>
        <v>2.8694296630666551</v>
      </c>
      <c r="F283" s="4">
        <f t="shared" si="22"/>
        <v>3.7858658062409352</v>
      </c>
      <c r="G283" s="4">
        <f t="shared" si="23"/>
        <v>2.5815890740267387</v>
      </c>
      <c r="I283" s="4">
        <f t="shared" si="24"/>
        <v>1.0574372428443497</v>
      </c>
    </row>
    <row r="284" spans="1:9" x14ac:dyDescent="0.2">
      <c r="A284" s="4">
        <f>IF('True_Odds_Calculator_3-way'!A285="","",'True_Odds_Calculator_3-way'!A285)</f>
        <v>1.67</v>
      </c>
      <c r="B284" s="4">
        <f>IF('True_Odds_Calculator_3-way'!B285="","",'True_Odds_Calculator_3-way'!B285)</f>
        <v>4.2300000000000004</v>
      </c>
      <c r="C284" s="4">
        <f>IF('True_Odds_Calculator_3-way'!C285="","",'True_Odds_Calculator_3-way'!C285)</f>
        <v>4.53</v>
      </c>
      <c r="D284" s="4">
        <f t="shared" si="20"/>
        <v>5.595956647130329E-2</v>
      </c>
      <c r="E284" s="4">
        <f t="shared" si="21"/>
        <v>1.7236945065042044</v>
      </c>
      <c r="F284" s="4">
        <f t="shared" si="22"/>
        <v>4.5923501522848618</v>
      </c>
      <c r="G284" s="4">
        <f t="shared" si="23"/>
        <v>4.9481100836514651</v>
      </c>
      <c r="I284" s="4">
        <f t="shared" si="24"/>
        <v>1.0559595664713033</v>
      </c>
    </row>
    <row r="285" spans="1:9" x14ac:dyDescent="0.2">
      <c r="A285" s="4">
        <f>IF('True_Odds_Calculator_3-way'!A286="","",'True_Odds_Calculator_3-way'!A286)</f>
        <v>3.29</v>
      </c>
      <c r="B285" s="4">
        <f>IF('True_Odds_Calculator_3-way'!B286="","",'True_Odds_Calculator_3-way'!B286)</f>
        <v>3.71</v>
      </c>
      <c r="C285" s="4">
        <f>IF('True_Odds_Calculator_3-way'!C286="","",'True_Odds_Calculator_3-way'!C286)</f>
        <v>2.0699999999999998</v>
      </c>
      <c r="D285" s="4">
        <f t="shared" si="20"/>
        <v>5.6584934196509895E-2</v>
      </c>
      <c r="E285" s="4">
        <f t="shared" si="21"/>
        <v>3.5076676539061946</v>
      </c>
      <c r="F285" s="4">
        <f t="shared" si="22"/>
        <v>3.9891473770648225</v>
      </c>
      <c r="G285" s="4">
        <f t="shared" si="23"/>
        <v>2.1541039842175795</v>
      </c>
      <c r="I285" s="4">
        <f t="shared" si="24"/>
        <v>1.0565849341965099</v>
      </c>
    </row>
    <row r="286" spans="1:9" x14ac:dyDescent="0.2">
      <c r="A286" s="4">
        <f>IF('True_Odds_Calculator_3-way'!A287="","",'True_Odds_Calculator_3-way'!A287)</f>
        <v>5.3</v>
      </c>
      <c r="B286" s="4">
        <f>IF('True_Odds_Calculator_3-way'!B287="","",'True_Odds_Calculator_3-way'!B287)</f>
        <v>4.2300000000000004</v>
      </c>
      <c r="C286" s="4">
        <f>IF('True_Odds_Calculator_3-way'!C287="","",'True_Odds_Calculator_3-way'!C287)</f>
        <v>1.58</v>
      </c>
      <c r="D286" s="4">
        <f t="shared" si="20"/>
        <v>5.7997257073424846E-2</v>
      </c>
      <c r="E286" s="4">
        <f t="shared" si="21"/>
        <v>5.9050412818087743</v>
      </c>
      <c r="F286" s="4">
        <f t="shared" si="22"/>
        <v>4.6067197222773739</v>
      </c>
      <c r="G286" s="4">
        <f t="shared" si="23"/>
        <v>1.6297820547701918</v>
      </c>
      <c r="I286" s="4">
        <f t="shared" si="24"/>
        <v>1.0579972570734248</v>
      </c>
    </row>
    <row r="287" spans="1:9" x14ac:dyDescent="0.2">
      <c r="A287" s="4">
        <f>IF('True_Odds_Calculator_3-way'!A288="","",'True_Odds_Calculator_3-way'!A288)</f>
        <v>4.12</v>
      </c>
      <c r="B287" s="4">
        <f>IF('True_Odds_Calculator_3-way'!B288="","",'True_Odds_Calculator_3-way'!B288)</f>
        <v>4.1399999999999997</v>
      </c>
      <c r="C287" s="4">
        <f>IF('True_Odds_Calculator_3-way'!C288="","",'True_Odds_Calculator_3-way'!C288)</f>
        <v>1.75</v>
      </c>
      <c r="D287" s="4">
        <f t="shared" si="20"/>
        <v>5.5692911750319984E-2</v>
      </c>
      <c r="E287" s="4">
        <f t="shared" si="21"/>
        <v>4.4612157866943001</v>
      </c>
      <c r="F287" s="4">
        <f t="shared" si="22"/>
        <v>4.4846751737815254</v>
      </c>
      <c r="G287" s="4">
        <f t="shared" si="23"/>
        <v>1.8087622202472329</v>
      </c>
      <c r="I287" s="4">
        <f t="shared" si="24"/>
        <v>1.05569291175032</v>
      </c>
    </row>
    <row r="288" spans="1:9" x14ac:dyDescent="0.2">
      <c r="A288" s="4">
        <f>IF('True_Odds_Calculator_3-way'!A289="","",'True_Odds_Calculator_3-way'!A289)</f>
        <v>1.84</v>
      </c>
      <c r="B288" s="4">
        <f>IF('True_Odds_Calculator_3-way'!B289="","",'True_Odds_Calculator_3-way'!B289)</f>
        <v>4.2300000000000004</v>
      </c>
      <c r="C288" s="4">
        <f>IF('True_Odds_Calculator_3-way'!C289="","",'True_Odds_Calculator_3-way'!C289)</f>
        <v>3.58</v>
      </c>
      <c r="D288" s="4">
        <f t="shared" si="20"/>
        <v>5.92144891934554E-2</v>
      </c>
      <c r="E288" s="4">
        <f t="shared" si="21"/>
        <v>1.9093439745989609</v>
      </c>
      <c r="F288" s="4">
        <f t="shared" si="22"/>
        <v>4.615346492888337</v>
      </c>
      <c r="G288" s="4">
        <f t="shared" si="23"/>
        <v>3.852207058028938</v>
      </c>
      <c r="I288" s="4">
        <f t="shared" si="24"/>
        <v>1.0592144891934554</v>
      </c>
    </row>
    <row r="289" spans="1:9" x14ac:dyDescent="0.2">
      <c r="A289" s="4">
        <f>IF('True_Odds_Calculator_3-way'!A290="","",'True_Odds_Calculator_3-way'!A290)</f>
        <v>2.4700000000000002</v>
      </c>
      <c r="B289" s="4">
        <f>IF('True_Odds_Calculator_3-way'!B290="","",'True_Odds_Calculator_3-way'!B290)</f>
        <v>3.5</v>
      </c>
      <c r="C289" s="4">
        <f>IF('True_Odds_Calculator_3-way'!C290="","",'True_Odds_Calculator_3-way'!C290)</f>
        <v>2.73</v>
      </c>
      <c r="D289" s="4">
        <f t="shared" si="20"/>
        <v>5.6872951609793665E-2</v>
      </c>
      <c r="E289" s="4">
        <f t="shared" si="21"/>
        <v>2.5913405495420485</v>
      </c>
      <c r="F289" s="4">
        <f t="shared" si="22"/>
        <v>3.7487352445193927</v>
      </c>
      <c r="G289" s="4">
        <f t="shared" si="23"/>
        <v>2.8790009250693798</v>
      </c>
      <c r="I289" s="4">
        <f t="shared" si="24"/>
        <v>1.0568729516097937</v>
      </c>
    </row>
    <row r="290" spans="1:9" x14ac:dyDescent="0.2">
      <c r="A290" s="4">
        <f>IF('True_Odds_Calculator_3-way'!A291="","",'True_Odds_Calculator_3-way'!A291)</f>
        <v>1.88</v>
      </c>
      <c r="B290" s="4">
        <f>IF('True_Odds_Calculator_3-way'!B291="","",'True_Odds_Calculator_3-way'!B291)</f>
        <v>3.76</v>
      </c>
      <c r="C290" s="4">
        <f>IF('True_Odds_Calculator_3-way'!C291="","",'True_Odds_Calculator_3-way'!C291)</f>
        <v>4.0999999999999996</v>
      </c>
      <c r="D290" s="4">
        <f t="shared" si="20"/>
        <v>4.1774779449922139E-2</v>
      </c>
      <c r="E290" s="4">
        <f t="shared" si="21"/>
        <v>1.9305393220904992</v>
      </c>
      <c r="F290" s="4">
        <f t="shared" si="22"/>
        <v>3.967741935483871</v>
      </c>
      <c r="G290" s="4">
        <f t="shared" si="23"/>
        <v>4.3482512222640084</v>
      </c>
      <c r="I290" s="4">
        <f t="shared" si="24"/>
        <v>1.0417747794499221</v>
      </c>
    </row>
    <row r="291" spans="1: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2.5099999999999998</v>
      </c>
      <c r="D291" s="4">
        <f t="shared" si="20"/>
        <v>4.2530428023411115E-2</v>
      </c>
      <c r="E291" s="4">
        <f t="shared" si="21"/>
        <v>3.2534439434592306</v>
      </c>
      <c r="F291" s="4">
        <f t="shared" si="22"/>
        <v>3.242501823431124</v>
      </c>
      <c r="G291" s="4">
        <f t="shared" si="23"/>
        <v>2.602610758444257</v>
      </c>
      <c r="I291" s="4">
        <f t="shared" si="24"/>
        <v>1.0425304280234111</v>
      </c>
    </row>
    <row r="292" spans="1:9" x14ac:dyDescent="0.2">
      <c r="A292" s="4">
        <f>IF('True_Odds_Calculator_3-way'!A293="","",'True_Odds_Calculator_3-way'!A293)</f>
        <v>2.8</v>
      </c>
      <c r="B292" s="4">
        <f>IF('True_Odds_Calculator_3-way'!B293="","",'True_Odds_Calculator_3-way'!B293)</f>
        <v>3.16</v>
      </c>
      <c r="C292" s="4">
        <f>IF('True_Odds_Calculator_3-way'!C293="","",'True_Odds_Calculator_3-way'!C293)</f>
        <v>2.7</v>
      </c>
      <c r="D292" s="4">
        <f t="shared" si="20"/>
        <v>4.3968923715759001E-2</v>
      </c>
      <c r="E292" s="4">
        <f t="shared" si="21"/>
        <v>2.9198226973469779</v>
      </c>
      <c r="F292" s="4">
        <f t="shared" si="22"/>
        <v>3.3134593335059361</v>
      </c>
      <c r="G292" s="4">
        <f t="shared" si="23"/>
        <v>2.8112467442809175</v>
      </c>
      <c r="I292" s="4">
        <f t="shared" si="24"/>
        <v>1.043968923715759</v>
      </c>
    </row>
    <row r="293" spans="1:9" x14ac:dyDescent="0.2">
      <c r="A293" s="4">
        <f>IF('True_Odds_Calculator_3-way'!A294="","",'True_Odds_Calculator_3-way'!A294)</f>
        <v>3.68</v>
      </c>
      <c r="B293" s="4">
        <f>IF('True_Odds_Calculator_3-way'!B294="","",'True_Odds_Calculator_3-way'!B294)</f>
        <v>3.9</v>
      </c>
      <c r="C293" s="4">
        <f>IF('True_Odds_Calculator_3-way'!C294="","",'True_Odds_Calculator_3-way'!C294)</f>
        <v>1.97</v>
      </c>
      <c r="D293" s="4">
        <f t="shared" si="20"/>
        <v>3.5763600043008603E-2</v>
      </c>
      <c r="E293" s="4">
        <f t="shared" si="21"/>
        <v>3.8488490705078182</v>
      </c>
      <c r="F293" s="4">
        <f t="shared" si="22"/>
        <v>4.0901626221691574</v>
      </c>
      <c r="G293" s="4">
        <f t="shared" si="23"/>
        <v>2.0173776377790951</v>
      </c>
      <c r="I293" s="4">
        <f t="shared" si="24"/>
        <v>1.0357636000430086</v>
      </c>
    </row>
    <row r="294" spans="1: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2.97</v>
      </c>
      <c r="C294" s="4">
        <f>IF('True_Odds_Calculator_3-way'!C295="","",'True_Odds_Calculator_3-way'!C295)</f>
        <v>3.61</v>
      </c>
      <c r="D294" s="4">
        <f t="shared" si="20"/>
        <v>4.2893196305867409E-2</v>
      </c>
      <c r="E294" s="4">
        <f t="shared" si="21"/>
        <v>2.4102959130348567</v>
      </c>
      <c r="F294" s="4">
        <f t="shared" si="22"/>
        <v>3.1017119146593335</v>
      </c>
      <c r="G294" s="4">
        <f t="shared" si="23"/>
        <v>3.8064702497023557</v>
      </c>
      <c r="I294" s="4">
        <f t="shared" si="24"/>
        <v>1.0428931963058674</v>
      </c>
    </row>
    <row r="295" spans="1:9" x14ac:dyDescent="0.2">
      <c r="A295" s="4">
        <f>IF('True_Odds_Calculator_3-way'!A296="","",'True_Odds_Calculator_3-way'!A296)</f>
        <v>2.29</v>
      </c>
      <c r="B295" s="4">
        <f>IF('True_Odds_Calculator_3-way'!B296="","",'True_Odds_Calculator_3-way'!B296)</f>
        <v>3.3</v>
      </c>
      <c r="C295" s="4">
        <f>IF('True_Odds_Calculator_3-way'!C296="","",'True_Odds_Calculator_3-way'!C296)</f>
        <v>3.29</v>
      </c>
      <c r="D295" s="4">
        <f t="shared" si="20"/>
        <v>4.366289351888164E-2</v>
      </c>
      <c r="E295" s="4">
        <f t="shared" si="21"/>
        <v>2.3689557360340956</v>
      </c>
      <c r="F295" s="4">
        <f t="shared" si="22"/>
        <v>3.4664928174494909</v>
      </c>
      <c r="G295" s="4">
        <f t="shared" si="23"/>
        <v>3.4554600024182984</v>
      </c>
      <c r="I295" s="4">
        <f t="shared" si="24"/>
        <v>1.0436628935188816</v>
      </c>
    </row>
    <row r="296" spans="1:9" x14ac:dyDescent="0.2">
      <c r="A296" s="4">
        <f>IF('True_Odds_Calculator_3-way'!A297="","",'True_Odds_Calculator_3-way'!A297)</f>
        <v>1.9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4.26</v>
      </c>
      <c r="D296" s="4">
        <f t="shared" si="20"/>
        <v>2.9154088256551303E-2</v>
      </c>
      <c r="E296" s="4">
        <f t="shared" si="21"/>
        <v>1.9357420363066533</v>
      </c>
      <c r="F296" s="4">
        <f t="shared" si="22"/>
        <v>3.8702912850368048</v>
      </c>
      <c r="G296" s="4">
        <f t="shared" si="23"/>
        <v>4.4439752669421546</v>
      </c>
      <c r="I296" s="4">
        <f t="shared" si="24"/>
        <v>1.0291540882565513</v>
      </c>
    </row>
    <row r="297" spans="1:9" x14ac:dyDescent="0.2">
      <c r="A297" s="4">
        <f>IF('True_Odds_Calculator_3-way'!A298="","",'True_Odds_Calculator_3-way'!A298)</f>
        <v>5.49</v>
      </c>
      <c r="B297" s="4">
        <f>IF('True_Odds_Calculator_3-way'!B298="","",'True_Odds_Calculator_3-way'!B298)</f>
        <v>4.47</v>
      </c>
      <c r="C297" s="4">
        <f>IF('True_Odds_Calculator_3-way'!C298="","",'True_Odds_Calculator_3-way'!C298)</f>
        <v>1.61</v>
      </c>
      <c r="D297" s="4">
        <f t="shared" si="20"/>
        <v>2.6981021432030072E-2</v>
      </c>
      <c r="E297" s="4">
        <f t="shared" si="21"/>
        <v>5.7751495645384008</v>
      </c>
      <c r="F297" s="4">
        <f t="shared" si="22"/>
        <v>4.6572286095426199</v>
      </c>
      <c r="G297" s="4">
        <f t="shared" si="23"/>
        <v>1.6336550222264159</v>
      </c>
      <c r="I297" s="4">
        <f t="shared" si="24"/>
        <v>1.0269810214320301</v>
      </c>
    </row>
    <row r="298" spans="1:9" x14ac:dyDescent="0.2">
      <c r="A298" s="4">
        <f>IF('True_Odds_Calculator_3-way'!A299="","",'True_Odds_Calculator_3-way'!A299)</f>
        <v>1.24</v>
      </c>
      <c r="B298" s="4">
        <f>IF('True_Odds_Calculator_3-way'!B299="","",'True_Odds_Calculator_3-way'!B299)</f>
        <v>6.32</v>
      </c>
      <c r="C298" s="4">
        <f>IF('True_Odds_Calculator_3-way'!C299="","",'True_Odds_Calculator_3-way'!C299)</f>
        <v>14.31</v>
      </c>
      <c r="D298" s="4">
        <f t="shared" si="20"/>
        <v>3.4560662961165223E-2</v>
      </c>
      <c r="E298" s="4">
        <f t="shared" si="21"/>
        <v>1.2579701973896316</v>
      </c>
      <c r="F298" s="4">
        <f t="shared" si="22"/>
        <v>6.8162781967805106</v>
      </c>
      <c r="G298" s="4">
        <f t="shared" si="23"/>
        <v>17.134735972319888</v>
      </c>
      <c r="I298" s="4">
        <f t="shared" si="24"/>
        <v>1.0345606629611652</v>
      </c>
    </row>
    <row r="299" spans="1:9" x14ac:dyDescent="0.2">
      <c r="A299" s="4">
        <f>IF('True_Odds_Calculator_3-way'!A300="","",'True_Odds_Calculator_3-way'!A300)</f>
        <v>1.26</v>
      </c>
      <c r="B299" s="4">
        <f>IF('True_Odds_Calculator_3-way'!B300="","",'True_Odds_Calculator_3-way'!B300)</f>
        <v>6.68</v>
      </c>
      <c r="C299" s="4">
        <f>IF('True_Odds_Calculator_3-way'!C300="","",'True_Odds_Calculator_3-way'!C300)</f>
        <v>10.93</v>
      </c>
      <c r="D299" s="4">
        <f t="shared" si="20"/>
        <v>3.4842700778897839E-2</v>
      </c>
      <c r="E299" s="4">
        <f t="shared" si="21"/>
        <v>1.2787125961554213</v>
      </c>
      <c r="F299" s="4">
        <f t="shared" si="22"/>
        <v>7.2418446128504126</v>
      </c>
      <c r="G299" s="4">
        <f t="shared" si="23"/>
        <v>12.519236631359526</v>
      </c>
      <c r="I299" s="4">
        <f t="shared" si="24"/>
        <v>1.0348427007788978</v>
      </c>
    </row>
    <row r="300" spans="1:9" x14ac:dyDescent="0.2">
      <c r="A300" s="4">
        <f>IF('True_Odds_Calculator_3-way'!A301="","",'True_Odds_Calculator_3-way'!A301)</f>
        <v>1.9</v>
      </c>
      <c r="B300" s="4">
        <f>IF('True_Odds_Calculator_3-way'!B301="","",'True_Odds_Calculator_3-way'!B301)</f>
        <v>3.85</v>
      </c>
      <c r="C300" s="4">
        <f>IF('True_Odds_Calculator_3-way'!C301="","",'True_Odds_Calculator_3-way'!C301)</f>
        <v>4.0999999999999996</v>
      </c>
      <c r="D300" s="4">
        <f t="shared" si="20"/>
        <v>2.9958488238334136E-2</v>
      </c>
      <c r="E300" s="4">
        <f t="shared" si="21"/>
        <v>1.9367472797132799</v>
      </c>
      <c r="F300" s="4">
        <f t="shared" si="22"/>
        <v>4.003938321874374</v>
      </c>
      <c r="G300" s="4">
        <f t="shared" si="23"/>
        <v>4.2750338536098633</v>
      </c>
      <c r="I300" s="4">
        <f t="shared" si="24"/>
        <v>1.0299584882383341</v>
      </c>
    </row>
    <row r="301" spans="1:9" x14ac:dyDescent="0.2">
      <c r="A301" s="4">
        <f>IF('True_Odds_Calculator_3-way'!A302="","",'True_Odds_Calculator_3-way'!A302)</f>
        <v>3.35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2.38</v>
      </c>
      <c r="D301" s="4">
        <f t="shared" si="20"/>
        <v>3.0202009664236806E-2</v>
      </c>
      <c r="E301" s="4">
        <f t="shared" si="21"/>
        <v>3.4669240143896785</v>
      </c>
      <c r="F301" s="4">
        <f t="shared" si="22"/>
        <v>3.3171991049869027</v>
      </c>
      <c r="G301" s="4">
        <f t="shared" si="23"/>
        <v>2.438425306780176</v>
      </c>
      <c r="I301" s="4">
        <f t="shared" si="24"/>
        <v>1.0302020096642368</v>
      </c>
    </row>
    <row r="302" spans="1:9" x14ac:dyDescent="0.2">
      <c r="A302" s="4">
        <f>IF('True_Odds_Calculator_3-way'!A303="","",'True_Odds_Calculator_3-way'!A303)</f>
        <v>1.63</v>
      </c>
      <c r="B302" s="4">
        <f>IF('True_Odds_Calculator_3-way'!B303="","",'True_Odds_Calculator_3-way'!B303)</f>
        <v>4.08</v>
      </c>
      <c r="C302" s="4">
        <f>IF('True_Odds_Calculator_3-way'!C303="","",'True_Odds_Calculator_3-way'!C303)</f>
        <v>5.81</v>
      </c>
      <c r="D302" s="4">
        <f t="shared" si="20"/>
        <v>3.0712011317942878E-2</v>
      </c>
      <c r="E302" s="4">
        <f t="shared" si="21"/>
        <v>1.6576611588273629</v>
      </c>
      <c r="F302" s="4">
        <f t="shared" si="22"/>
        <v>4.2578430151030204</v>
      </c>
      <c r="G302" s="4">
        <f t="shared" si="23"/>
        <v>6.177426722894757</v>
      </c>
      <c r="I302" s="4">
        <f t="shared" si="24"/>
        <v>1.0307120113179429</v>
      </c>
    </row>
    <row r="303" spans="1:9" x14ac:dyDescent="0.2">
      <c r="A303" s="4">
        <f>IF('True_Odds_Calculator_3-way'!A304="","",'True_Odds_Calculator_3-way'!A304)</f>
        <v>1.65</v>
      </c>
      <c r="B303" s="4">
        <f>IF('True_Odds_Calculator_3-way'!B304="","",'True_Odds_Calculator_3-way'!B304)</f>
        <v>3.86</v>
      </c>
      <c r="C303" s="4">
        <f>IF('True_Odds_Calculator_3-way'!C304="","",'True_Odds_Calculator_3-way'!C304)</f>
        <v>6.05</v>
      </c>
      <c r="D303" s="4">
        <f t="shared" si="20"/>
        <v>3.041721977190659E-2</v>
      </c>
      <c r="E303" s="4">
        <f t="shared" si="21"/>
        <v>1.6780732780301637</v>
      </c>
      <c r="F303" s="4">
        <f t="shared" si="22"/>
        <v>4.0172212771650839</v>
      </c>
      <c r="G303" s="4">
        <f t="shared" si="23"/>
        <v>6.4453678432334636</v>
      </c>
      <c r="I303" s="4">
        <f t="shared" si="24"/>
        <v>1.0304172197719066</v>
      </c>
    </row>
    <row r="304" spans="1:9" x14ac:dyDescent="0.2">
      <c r="A304" s="4">
        <f>IF('True_Odds_Calculator_3-way'!A305="","",'True_Odds_Calculator_3-way'!A305)</f>
        <v>2.89</v>
      </c>
      <c r="B304" s="4">
        <f>IF('True_Odds_Calculator_3-way'!B305="","",'True_Odds_Calculator_3-way'!B305)</f>
        <v>3.48</v>
      </c>
      <c r="C304" s="4">
        <f>IF('True_Odds_Calculator_3-way'!C305="","",'True_Odds_Calculator_3-way'!C305)</f>
        <v>2.52</v>
      </c>
      <c r="D304" s="4">
        <f t="shared" si="20"/>
        <v>3.0202479910151903E-2</v>
      </c>
      <c r="E304" s="4">
        <f t="shared" si="21"/>
        <v>2.9766044727738072</v>
      </c>
      <c r="F304" s="4">
        <f t="shared" si="22"/>
        <v>3.6063479559590914</v>
      </c>
      <c r="G304" s="4">
        <f t="shared" si="23"/>
        <v>2.5855968058919934</v>
      </c>
      <c r="I304" s="4">
        <f t="shared" si="24"/>
        <v>1.0302024799101519</v>
      </c>
    </row>
    <row r="305" spans="1:9" x14ac:dyDescent="0.2">
      <c r="A305" s="4">
        <f>IF('True_Odds_Calculator_3-way'!A306="","",'True_Odds_Calculator_3-way'!A306)</f>
        <v>2.4500000000000002</v>
      </c>
      <c r="B305" s="4">
        <f>IF('True_Odds_Calculator_3-way'!B306="","",'True_Odds_Calculator_3-way'!B306)</f>
        <v>3.58</v>
      </c>
      <c r="C305" s="4">
        <f>IF('True_Odds_Calculator_3-way'!C306="","",'True_Odds_Calculator_3-way'!C306)</f>
        <v>2.93</v>
      </c>
      <c r="D305" s="4">
        <f t="shared" si="20"/>
        <v>2.8789802572315004E-2</v>
      </c>
      <c r="E305" s="4">
        <f t="shared" si="21"/>
        <v>2.5089905634312051</v>
      </c>
      <c r="F305" s="4">
        <f t="shared" si="22"/>
        <v>3.7073697695140759</v>
      </c>
      <c r="G305" s="4">
        <f t="shared" si="23"/>
        <v>3.0147694083594776</v>
      </c>
      <c r="I305" s="4">
        <f t="shared" si="24"/>
        <v>1.028789802572315</v>
      </c>
    </row>
    <row r="306" spans="1:9" x14ac:dyDescent="0.2">
      <c r="A306" s="4">
        <f>IF('True_Odds_Calculator_3-way'!A307="","",'True_Odds_Calculator_3-way'!A307)</f>
        <v>2.39</v>
      </c>
      <c r="B306" s="4">
        <f>IF('True_Odds_Calculator_3-way'!B307="","",'True_Odds_Calculator_3-way'!B307)</f>
        <v>3.09</v>
      </c>
      <c r="C306" s="4">
        <f>IF('True_Odds_Calculator_3-way'!C307="","",'True_Odds_Calculator_3-way'!C307)</f>
        <v>3.32</v>
      </c>
      <c r="D306" s="4">
        <f t="shared" si="20"/>
        <v>4.3239456587368386E-2</v>
      </c>
      <c r="E306" s="4">
        <f t="shared" si="21"/>
        <v>2.4752665815773685</v>
      </c>
      <c r="F306" s="4">
        <f t="shared" si="22"/>
        <v>3.2340329627309465</v>
      </c>
      <c r="G306" s="4">
        <f t="shared" si="23"/>
        <v>3.4868516584774154</v>
      </c>
      <c r="I306" s="4">
        <f t="shared" si="24"/>
        <v>1.0432394565873684</v>
      </c>
    </row>
    <row r="307" spans="1:9" x14ac:dyDescent="0.2">
      <c r="A307" s="4">
        <f>IF('True_Odds_Calculator_3-way'!A308="","",'True_Odds_Calculator_3-way'!A308)</f>
        <v>3.34</v>
      </c>
      <c r="B307" s="4">
        <f>IF('True_Odds_Calculator_3-way'!B308="","",'True_Odds_Calculator_3-way'!B308)</f>
        <v>3.04</v>
      </c>
      <c r="C307" s="4">
        <f>IF('True_Odds_Calculator_3-way'!C308="","",'True_Odds_Calculator_3-way'!C308)</f>
        <v>2.41</v>
      </c>
      <c r="D307" s="4">
        <f t="shared" si="20"/>
        <v>4.3286325361942657E-2</v>
      </c>
      <c r="E307" s="4">
        <f t="shared" si="21"/>
        <v>3.5091114827282786</v>
      </c>
      <c r="F307" s="4">
        <f t="shared" si="22"/>
        <v>3.1794622680538112</v>
      </c>
      <c r="G307" s="4">
        <f t="shared" si="23"/>
        <v>2.4968228913987471</v>
      </c>
      <c r="I307" s="4">
        <f t="shared" si="24"/>
        <v>1.0432863253619427</v>
      </c>
    </row>
    <row r="308" spans="1:9" x14ac:dyDescent="0.2">
      <c r="A308" s="4">
        <f>IF('True_Odds_Calculator_3-way'!A309="","",'True_Odds_Calculator_3-way'!A309)</f>
        <v>1.7</v>
      </c>
      <c r="B308" s="4">
        <f>IF('True_Odds_Calculator_3-way'!B309="","",'True_Odds_Calculator_3-way'!B309)</f>
        <v>3.2</v>
      </c>
      <c r="C308" s="4">
        <f>IF('True_Odds_Calculator_3-way'!C309="","",'True_Odds_Calculator_3-way'!C309)</f>
        <v>7.07</v>
      </c>
      <c r="D308" s="4">
        <f t="shared" si="20"/>
        <v>4.2178009817788631E-2</v>
      </c>
      <c r="E308" s="4">
        <f t="shared" si="21"/>
        <v>1.7416263898155164</v>
      </c>
      <c r="F308" s="4">
        <f t="shared" si="22"/>
        <v>3.3507498228536257</v>
      </c>
      <c r="G308" s="4">
        <f t="shared" si="23"/>
        <v>7.8503177346269544</v>
      </c>
      <c r="I308" s="4">
        <f t="shared" si="24"/>
        <v>1.0421780098177886</v>
      </c>
    </row>
    <row r="309" spans="1:9" x14ac:dyDescent="0.2">
      <c r="A309" s="4">
        <f>IF('True_Odds_Calculator_3-way'!A310="","",'True_Odds_Calculator_3-way'!A310)</f>
        <v>1.65</v>
      </c>
      <c r="B309" s="4">
        <f>IF('True_Odds_Calculator_3-way'!B310="","",'True_Odds_Calculator_3-way'!B310)</f>
        <v>3.57</v>
      </c>
      <c r="C309" s="4">
        <f>IF('True_Odds_Calculator_3-way'!C310="","",'True_Odds_Calculator_3-way'!C310)</f>
        <v>6.36</v>
      </c>
      <c r="D309" s="4">
        <f t="shared" si="20"/>
        <v>4.3405355281048941E-2</v>
      </c>
      <c r="E309" s="4">
        <f t="shared" si="21"/>
        <v>1.6903537221226572</v>
      </c>
      <c r="F309" s="4">
        <f t="shared" si="22"/>
        <v>3.7644423811992813</v>
      </c>
      <c r="G309" s="4">
        <f t="shared" si="23"/>
        <v>7.0045545820666142</v>
      </c>
      <c r="I309" s="4">
        <f t="shared" si="24"/>
        <v>1.0434053552810489</v>
      </c>
    </row>
    <row r="310" spans="1:9" x14ac:dyDescent="0.2">
      <c r="A310" s="4">
        <f>IF('True_Odds_Calculator_3-way'!A311="","",'True_Odds_Calculator_3-way'!A311)</f>
        <v>2.54</v>
      </c>
      <c r="B310" s="4">
        <f>IF('True_Odds_Calculator_3-way'!B311="","",'True_Odds_Calculator_3-way'!B311)</f>
        <v>3.26</v>
      </c>
      <c r="C310" s="4">
        <f>IF('True_Odds_Calculator_3-way'!C311="","",'True_Odds_Calculator_3-way'!C311)</f>
        <v>3.11</v>
      </c>
      <c r="D310" s="4">
        <f t="shared" si="20"/>
        <v>2.1992662019372222E-2</v>
      </c>
      <c r="E310" s="4">
        <f t="shared" si="21"/>
        <v>2.588193334522412</v>
      </c>
      <c r="F310" s="4">
        <f t="shared" si="22"/>
        <v>3.3398172666217185</v>
      </c>
      <c r="G310" s="4">
        <f t="shared" si="23"/>
        <v>3.1825593606286411</v>
      </c>
      <c r="I310" s="4">
        <f t="shared" si="24"/>
        <v>1.0219926620193722</v>
      </c>
    </row>
    <row r="311" spans="1:9" x14ac:dyDescent="0.2">
      <c r="A311" s="4">
        <f>IF('True_Odds_Calculator_3-way'!A312="","",'True_Odds_Calculator_3-way'!A312)</f>
        <v>2.3199999999999998</v>
      </c>
      <c r="B311" s="4">
        <f>IF('True_Odds_Calculator_3-way'!B312="","",'True_Odds_Calculator_3-way'!B312)</f>
        <v>2.58</v>
      </c>
      <c r="C311" s="4">
        <f>IF('True_Odds_Calculator_3-way'!C312="","",'True_Odds_Calculator_3-way'!C312)</f>
        <v>4.63</v>
      </c>
      <c r="D311" s="4">
        <f t="shared" si="20"/>
        <v>3.4614103365716353E-2</v>
      </c>
      <c r="E311" s="4">
        <f t="shared" si="21"/>
        <v>2.3838104089901493</v>
      </c>
      <c r="F311" s="4">
        <f t="shared" si="22"/>
        <v>2.6591581629454653</v>
      </c>
      <c r="G311" s="4">
        <f t="shared" si="23"/>
        <v>4.8912985464709928</v>
      </c>
      <c r="I311" s="4">
        <f t="shared" si="24"/>
        <v>1.0346141033657164</v>
      </c>
    </row>
    <row r="312" spans="1:9" x14ac:dyDescent="0.2">
      <c r="A312" s="4">
        <f>IF('True_Odds_Calculator_3-way'!A313="","",'True_Odds_Calculator_3-way'!A313)</f>
        <v>2.73</v>
      </c>
      <c r="B312" s="4">
        <f>IF('True_Odds_Calculator_3-way'!B313="","",'True_Odds_Calculator_3-way'!B313)</f>
        <v>2.62</v>
      </c>
      <c r="C312" s="4">
        <f>IF('True_Odds_Calculator_3-way'!C313="","",'True_Odds_Calculator_3-way'!C313)</f>
        <v>3.5</v>
      </c>
      <c r="D312" s="4">
        <f t="shared" si="20"/>
        <v>3.3694041327628987E-2</v>
      </c>
      <c r="E312" s="4">
        <f t="shared" si="21"/>
        <v>2.8163538522115759</v>
      </c>
      <c r="F312" s="4">
        <f t="shared" si="22"/>
        <v>2.6994338910554787</v>
      </c>
      <c r="G312" s="4">
        <f t="shared" si="23"/>
        <v>3.6432136914666029</v>
      </c>
      <c r="I312" s="4">
        <f t="shared" si="24"/>
        <v>1.033694041327629</v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1.55</v>
      </c>
      <c r="B186" s="4">
        <f>IF('True_Odds_Calculator_2-way'!B187="","",'True_Odds_Calculator_2-way'!B187)</f>
        <v>2.5499999999999998</v>
      </c>
      <c r="C186" s="4">
        <f t="shared" si="22"/>
        <v>0.64516129032258063</v>
      </c>
      <c r="D186">
        <f t="shared" si="23"/>
        <v>0.39215686274509809</v>
      </c>
      <c r="E186">
        <f t="shared" si="24"/>
        <v>3.7318153067678717E-2</v>
      </c>
      <c r="F186">
        <f t="shared" si="25"/>
        <v>-0.21568627450980393</v>
      </c>
      <c r="G186">
        <v>0</v>
      </c>
      <c r="H186">
        <f t="shared" si="26"/>
        <v>0.25300442757748265</v>
      </c>
      <c r="I186">
        <f t="shared" si="27"/>
        <v>-1.0830607221477648</v>
      </c>
      <c r="J186">
        <f t="shared" si="28"/>
        <v>1.0830607221477648</v>
      </c>
      <c r="K186">
        <f t="shared" si="29"/>
        <v>0.62669073436903067</v>
      </c>
      <c r="L186">
        <f t="shared" si="30"/>
        <v>0.37330926563096944</v>
      </c>
      <c r="M186">
        <f t="shared" si="31"/>
        <v>1.5956833971812705</v>
      </c>
      <c r="N186">
        <f t="shared" si="32"/>
        <v>2.6787441193290351</v>
      </c>
    </row>
    <row r="187" spans="1:14" x14ac:dyDescent="0.25">
      <c r="A187" s="4">
        <f>IF('True_Odds_Calculator_2-way'!A188="","",'True_Odds_Calculator_2-way'!A188)</f>
        <v>2.46</v>
      </c>
      <c r="B187" s="4">
        <f>IF('True_Odds_Calculator_2-way'!B188="","",'True_Odds_Calculator_2-way'!B188)</f>
        <v>1.6</v>
      </c>
      <c r="C187" s="4">
        <f t="shared" si="22"/>
        <v>0.4065040650406504</v>
      </c>
      <c r="D187">
        <f t="shared" si="23"/>
        <v>0.625</v>
      </c>
      <c r="E187">
        <f t="shared" si="24"/>
        <v>3.1504065040650397E-2</v>
      </c>
      <c r="F187">
        <f t="shared" si="25"/>
        <v>-0.22256097560975607</v>
      </c>
      <c r="G187">
        <v>0</v>
      </c>
      <c r="H187">
        <f t="shared" si="26"/>
        <v>0.25406504065040647</v>
      </c>
      <c r="I187">
        <f t="shared" si="27"/>
        <v>-1.0684346079267206</v>
      </c>
      <c r="J187">
        <f t="shared" si="28"/>
        <v>1.0684346079267206</v>
      </c>
      <c r="K187">
        <f t="shared" si="29"/>
        <v>0.39063804249279904</v>
      </c>
      <c r="L187">
        <f t="shared" si="30"/>
        <v>0.60936195750720079</v>
      </c>
      <c r="M187">
        <f t="shared" si="31"/>
        <v>2.5599145275730124</v>
      </c>
      <c r="N187">
        <f t="shared" si="32"/>
        <v>1.6410607647560327</v>
      </c>
    </row>
    <row r="188" spans="1:14" x14ac:dyDescent="0.25">
      <c r="A188" s="4">
        <f>IF('True_Odds_Calculator_2-way'!A189="","",'True_Odds_Calculator_2-way'!A189)</f>
        <v>1.58</v>
      </c>
      <c r="B188" s="4">
        <f>IF('True_Odds_Calculator_2-way'!B189="","",'True_Odds_Calculator_2-way'!B189)</f>
        <v>2.4900000000000002</v>
      </c>
      <c r="C188" s="4">
        <f t="shared" si="22"/>
        <v>0.63291139240506322</v>
      </c>
      <c r="D188">
        <f t="shared" si="23"/>
        <v>0.40160642570281119</v>
      </c>
      <c r="E188">
        <f t="shared" si="24"/>
        <v>3.4517818107874465E-2</v>
      </c>
      <c r="F188">
        <f t="shared" si="25"/>
        <v>-0.21966346398251235</v>
      </c>
      <c r="G188">
        <v>0</v>
      </c>
      <c r="H188">
        <f t="shared" si="26"/>
        <v>0.25418128209038682</v>
      </c>
      <c r="I188">
        <f t="shared" si="27"/>
        <v>-1.0757042116817492</v>
      </c>
      <c r="J188">
        <f t="shared" si="28"/>
        <v>1.0757042116817492</v>
      </c>
      <c r="K188">
        <f t="shared" si="29"/>
        <v>0.61579826402706817</v>
      </c>
      <c r="L188">
        <f t="shared" si="30"/>
        <v>0.38420173597293183</v>
      </c>
      <c r="M188">
        <f t="shared" si="31"/>
        <v>1.6239084427754149</v>
      </c>
      <c r="N188">
        <f t="shared" si="32"/>
        <v>2.6027992754058067</v>
      </c>
    </row>
    <row r="189" spans="1:14" x14ac:dyDescent="0.25">
      <c r="A189" s="4">
        <f>IF('True_Odds_Calculator_2-way'!A190="","",'True_Odds_Calculator_2-way'!A190)</f>
        <v>2.4300000000000002</v>
      </c>
      <c r="B189" s="4">
        <f>IF('True_Odds_Calculator_2-way'!B190="","",'True_Odds_Calculator_2-way'!B190)</f>
        <v>1.61</v>
      </c>
      <c r="C189" s="4">
        <f t="shared" si="22"/>
        <v>0.41152263374485593</v>
      </c>
      <c r="D189">
        <f t="shared" si="23"/>
        <v>0.6211180124223602</v>
      </c>
      <c r="E189">
        <f t="shared" si="24"/>
        <v>3.2640646167216181E-2</v>
      </c>
      <c r="F189">
        <f t="shared" si="25"/>
        <v>-0.22296347417120366</v>
      </c>
      <c r="G189">
        <v>0</v>
      </c>
      <c r="H189">
        <f t="shared" si="26"/>
        <v>0.25560412033841978</v>
      </c>
      <c r="I189">
        <f t="shared" si="27"/>
        <v>-1.0706981783012146</v>
      </c>
      <c r="J189">
        <f t="shared" si="28"/>
        <v>1.0706981783012146</v>
      </c>
      <c r="K189">
        <f t="shared" si="29"/>
        <v>0.39508539138067028</v>
      </c>
      <c r="L189">
        <f t="shared" si="30"/>
        <v>0.60491460861932955</v>
      </c>
      <c r="M189">
        <f t="shared" si="31"/>
        <v>2.5310983949707371</v>
      </c>
      <c r="N189">
        <f t="shared" si="32"/>
        <v>1.6531258887637414</v>
      </c>
    </row>
    <row r="190" spans="1:14" x14ac:dyDescent="0.25">
      <c r="A190" s="4">
        <f>IF('True_Odds_Calculator_2-way'!A191="","",'True_Odds_Calculator_2-way'!A191)</f>
        <v>2.16</v>
      </c>
      <c r="B190" s="4">
        <f>IF('True_Odds_Calculator_2-way'!B191="","",'True_Odds_Calculator_2-way'!B191)</f>
        <v>1.77</v>
      </c>
      <c r="C190" s="4">
        <f t="shared" si="22"/>
        <v>0.46296296296296291</v>
      </c>
      <c r="D190">
        <f t="shared" si="23"/>
        <v>0.56497175141242939</v>
      </c>
      <c r="E190">
        <f t="shared" si="24"/>
        <v>2.79347143753923E-2</v>
      </c>
      <c r="F190">
        <f t="shared" si="25"/>
        <v>-0.23362628164888055</v>
      </c>
      <c r="G190">
        <v>0</v>
      </c>
      <c r="H190">
        <f t="shared" si="26"/>
        <v>0.26156099602427285</v>
      </c>
      <c r="I190">
        <f t="shared" si="27"/>
        <v>-1.0580973892262122</v>
      </c>
      <c r="J190">
        <f t="shared" si="28"/>
        <v>1.0580973892262122</v>
      </c>
      <c r="K190">
        <f t="shared" si="29"/>
        <v>0.44895535399193021</v>
      </c>
      <c r="L190">
        <f t="shared" si="30"/>
        <v>0.55104464600806979</v>
      </c>
      <c r="M190">
        <f t="shared" si="31"/>
        <v>2.2273929715024061</v>
      </c>
      <c r="N190">
        <f t="shared" si="32"/>
        <v>1.8147349897041836</v>
      </c>
    </row>
    <row r="191" spans="1:14" x14ac:dyDescent="0.25">
      <c r="A191" s="4">
        <f>IF('True_Odds_Calculator_2-way'!A192="","",'True_Odds_Calculator_2-way'!A192)</f>
        <v>1.79</v>
      </c>
      <c r="B191" s="4">
        <f>IF('True_Odds_Calculator_2-way'!B192="","",'True_Odds_Calculator_2-way'!B192)</f>
        <v>2.13</v>
      </c>
      <c r="C191" s="4">
        <f t="shared" si="22"/>
        <v>0.55865921787709494</v>
      </c>
      <c r="D191">
        <f t="shared" si="23"/>
        <v>0.46948356807511737</v>
      </c>
      <c r="E191">
        <f t="shared" si="24"/>
        <v>2.8142785952212312E-2</v>
      </c>
      <c r="F191">
        <f t="shared" si="25"/>
        <v>-0.2341385369947806</v>
      </c>
      <c r="G191">
        <v>0</v>
      </c>
      <c r="H191">
        <f t="shared" si="26"/>
        <v>0.26228132294699291</v>
      </c>
      <c r="I191">
        <f t="shared" si="27"/>
        <v>-1.0583936671670078</v>
      </c>
      <c r="J191">
        <f t="shared" si="28"/>
        <v>1.0583936671670078</v>
      </c>
      <c r="K191">
        <f t="shared" si="29"/>
        <v>0.5446234509412119</v>
      </c>
      <c r="L191">
        <f t="shared" si="30"/>
        <v>0.45537654905878816</v>
      </c>
      <c r="M191">
        <f t="shared" si="31"/>
        <v>1.8361309970619364</v>
      </c>
      <c r="N191">
        <f t="shared" si="32"/>
        <v>2.1959848438987186</v>
      </c>
    </row>
    <row r="192" spans="1:14" x14ac:dyDescent="0.25">
      <c r="A192" s="4">
        <f>IF('True_Odds_Calculator_2-way'!A193="","",'True_Odds_Calculator_2-way'!A193)</f>
        <v>1.29</v>
      </c>
      <c r="B192" s="4">
        <f>IF('True_Odds_Calculator_2-way'!B193="","",'True_Odds_Calculator_2-way'!B193)</f>
        <v>3.69</v>
      </c>
      <c r="C192" s="4">
        <f t="shared" si="22"/>
        <v>0.77519379844961234</v>
      </c>
      <c r="D192">
        <f t="shared" si="23"/>
        <v>0.2710027100271003</v>
      </c>
      <c r="E192">
        <f t="shared" si="24"/>
        <v>4.6196508476712639E-2</v>
      </c>
      <c r="F192">
        <f t="shared" si="25"/>
        <v>-0.16388311169933412</v>
      </c>
      <c r="G192">
        <v>0</v>
      </c>
      <c r="H192">
        <f t="shared" si="26"/>
        <v>0.21007962017604673</v>
      </c>
      <c r="I192">
        <f t="shared" si="27"/>
        <v>-1.132204459261712</v>
      </c>
      <c r="J192">
        <f t="shared" si="28"/>
        <v>1.132204459261712</v>
      </c>
      <c r="K192">
        <f t="shared" si="29"/>
        <v>0.75281970888747418</v>
      </c>
      <c r="L192">
        <f t="shared" si="30"/>
        <v>0.24718029111252576</v>
      </c>
      <c r="M192">
        <f t="shared" si="31"/>
        <v>1.3283392931858968</v>
      </c>
      <c r="N192">
        <f t="shared" si="32"/>
        <v>4.0456299954140045</v>
      </c>
    </row>
    <row r="193" spans="1:14" x14ac:dyDescent="0.25">
      <c r="A193" s="4">
        <f>IF('True_Odds_Calculator_2-way'!A194="","",'True_Odds_Calculator_2-way'!A194)</f>
        <v>2.0299999999999998</v>
      </c>
      <c r="B193" s="4">
        <f>IF('True_Odds_Calculator_2-way'!B194="","",'True_Odds_Calculator_2-way'!B194)</f>
        <v>1.88</v>
      </c>
      <c r="C193" s="4">
        <f t="shared" si="22"/>
        <v>0.49261083743842371</v>
      </c>
      <c r="D193">
        <f t="shared" si="23"/>
        <v>0.53191489361702127</v>
      </c>
      <c r="E193">
        <f t="shared" si="24"/>
        <v>2.4525731055444977E-2</v>
      </c>
      <c r="F193">
        <f t="shared" si="25"/>
        <v>-0.23750131013520592</v>
      </c>
      <c r="G193">
        <v>0</v>
      </c>
      <c r="H193">
        <f t="shared" si="26"/>
        <v>0.2620270411906509</v>
      </c>
      <c r="I193">
        <f t="shared" si="27"/>
        <v>-1.0503645397539194</v>
      </c>
      <c r="J193">
        <f t="shared" si="28"/>
        <v>1.0503645397539194</v>
      </c>
      <c r="K193">
        <f t="shared" si="29"/>
        <v>0.48033612555301569</v>
      </c>
      <c r="L193">
        <f t="shared" si="30"/>
        <v>0.51966387444698414</v>
      </c>
      <c r="M193">
        <f t="shared" si="31"/>
        <v>2.081875475946537</v>
      </c>
      <c r="N193">
        <f t="shared" si="32"/>
        <v>1.9243207949834495</v>
      </c>
    </row>
    <row r="194" spans="1:14" x14ac:dyDescent="0.25">
      <c r="A194" s="4">
        <f>IF('True_Odds_Calculator_2-way'!A195="","",'True_Odds_Calculator_2-way'!A195)</f>
        <v>1.89</v>
      </c>
      <c r="B194" s="4">
        <f>IF('True_Odds_Calculator_2-way'!B195="","",'True_Odds_Calculator_2-way'!B195)</f>
        <v>2.0099999999999998</v>
      </c>
      <c r="C194" s="4">
        <f t="shared" si="22"/>
        <v>0.52910052910052918</v>
      </c>
      <c r="D194">
        <f t="shared" si="23"/>
        <v>0.49751243781094534</v>
      </c>
      <c r="E194">
        <f t="shared" si="24"/>
        <v>2.6612966911474523E-2</v>
      </c>
      <c r="F194">
        <f t="shared" si="25"/>
        <v>-0.23662112716839079</v>
      </c>
      <c r="G194">
        <v>0</v>
      </c>
      <c r="H194">
        <f t="shared" si="26"/>
        <v>0.26323409407986531</v>
      </c>
      <c r="I194">
        <f t="shared" si="27"/>
        <v>-1.0547373121500738</v>
      </c>
      <c r="J194">
        <f t="shared" si="28"/>
        <v>1.0547373121500738</v>
      </c>
      <c r="K194">
        <f t="shared" si="29"/>
        <v>0.51580525090249008</v>
      </c>
      <c r="L194">
        <f t="shared" si="30"/>
        <v>0.48419474909751009</v>
      </c>
      <c r="M194">
        <f t="shared" si="31"/>
        <v>1.9387162078135651</v>
      </c>
      <c r="N194">
        <f t="shared" si="32"/>
        <v>2.0652846852715743</v>
      </c>
    </row>
    <row r="195" spans="1:14" x14ac:dyDescent="0.25">
      <c r="A195" s="4">
        <f>IF('True_Odds_Calculator_2-way'!A196="","",'True_Odds_Calculator_2-way'!A196)</f>
        <v>1.39</v>
      </c>
      <c r="B195" s="4">
        <f>IF('True_Odds_Calculator_2-way'!B196="","",'True_Odds_Calculator_2-way'!B196)</f>
        <v>3.16</v>
      </c>
      <c r="C195" s="4">
        <f t="shared" ref="C195:C258" si="33">1/A195</f>
        <v>0.71942446043165476</v>
      </c>
      <c r="D195">
        <f t="shared" ref="D195:D258" si="34">1/B195</f>
        <v>0.31645569620253161</v>
      </c>
      <c r="E195">
        <f t="shared" ref="E195:E258" si="35">C195+D195-1</f>
        <v>3.5880156634186422E-2</v>
      </c>
      <c r="F195">
        <f t="shared" ref="F195:F258" si="36">C195+D195-(C195*D195)-1</f>
        <v>-0.19178581185684351</v>
      </c>
      <c r="G195">
        <v>0</v>
      </c>
      <c r="H195">
        <f t="shared" ref="H195:H258" si="37">C195*D195</f>
        <v>0.22766596849102996</v>
      </c>
      <c r="I195">
        <f t="shared" ref="I195:I258" si="38">((-4*F195*H195)^0.5)/(2*F195)</f>
        <v>-1.0895340841010226</v>
      </c>
      <c r="J195">
        <f t="shared" ref="J195:J258" si="39">(-((-4*F195*H195)^0.5))/(2*F195)</f>
        <v>1.0895340841010226</v>
      </c>
      <c r="K195">
        <f t="shared" ref="K195:K258" si="40">IF(A195="","",(C195/($J195+C195-($J195*C195))))</f>
        <v>0.70179462573632712</v>
      </c>
      <c r="L195">
        <f t="shared" ref="L195:L258" si="41">IF(B195="","",(D195/($J195+D195-($J195*D195))))</f>
        <v>0.298205374263673</v>
      </c>
      <c r="M195">
        <f t="shared" ref="M195:M258" si="42">IF(A195="","",1/K195)</f>
        <v>1.4249182927993984</v>
      </c>
      <c r="N195">
        <f t="shared" ref="N195:N258" si="43">IF(B195="","",1/L195)</f>
        <v>3.353393621658209</v>
      </c>
    </row>
    <row r="196" spans="1:14" x14ac:dyDescent="0.25">
      <c r="A196" s="4">
        <f>IF('True_Odds_Calculator_2-way'!A197="","",'True_Odds_Calculator_2-way'!A197)</f>
        <v>1.35</v>
      </c>
      <c r="B196" s="4">
        <f>IF('True_Odds_Calculator_2-way'!B197="","",'True_Odds_Calculator_2-way'!B197)</f>
        <v>3.32</v>
      </c>
      <c r="C196" s="4">
        <f t="shared" si="33"/>
        <v>0.7407407407407407</v>
      </c>
      <c r="D196">
        <f t="shared" si="34"/>
        <v>0.30120481927710846</v>
      </c>
      <c r="E196">
        <f t="shared" si="35"/>
        <v>4.1945560017849104E-2</v>
      </c>
      <c r="F196">
        <f t="shared" si="36"/>
        <v>-0.18116912092815718</v>
      </c>
      <c r="G196">
        <v>0</v>
      </c>
      <c r="H196">
        <f t="shared" si="37"/>
        <v>0.22311468094600626</v>
      </c>
      <c r="I196">
        <f t="shared" si="38"/>
        <v>-1.109741904046188</v>
      </c>
      <c r="J196">
        <f t="shared" si="39"/>
        <v>1.109741904046188</v>
      </c>
      <c r="K196">
        <f t="shared" si="40"/>
        <v>0.72024851467740869</v>
      </c>
      <c r="L196">
        <f t="shared" si="41"/>
        <v>0.27975148532259136</v>
      </c>
      <c r="M196">
        <f t="shared" si="42"/>
        <v>1.388409666416166</v>
      </c>
      <c r="N196">
        <f t="shared" si="43"/>
        <v>3.5746012173871553</v>
      </c>
    </row>
    <row r="197" spans="1:14" x14ac:dyDescent="0.25">
      <c r="A197" s="4">
        <f>IF('True_Odds_Calculator_2-way'!A198="","",'True_Odds_Calculator_2-way'!A198)</f>
        <v>1.68</v>
      </c>
      <c r="B197" s="4">
        <f>IF('True_Odds_Calculator_2-way'!B198="","",'True_Odds_Calculator_2-way'!B198)</f>
        <v>2.2999999999999998</v>
      </c>
      <c r="C197" s="4">
        <f t="shared" si="33"/>
        <v>0.59523809523809523</v>
      </c>
      <c r="D197">
        <f t="shared" si="34"/>
        <v>0.43478260869565222</v>
      </c>
      <c r="E197">
        <f t="shared" si="35"/>
        <v>3.002070393374745E-2</v>
      </c>
      <c r="F197">
        <f t="shared" si="36"/>
        <v>-0.22877846790890266</v>
      </c>
      <c r="G197">
        <v>0</v>
      </c>
      <c r="H197">
        <f t="shared" si="37"/>
        <v>0.25879917184265011</v>
      </c>
      <c r="I197">
        <f t="shared" si="38"/>
        <v>-1.0635890745287928</v>
      </c>
      <c r="J197">
        <f t="shared" si="39"/>
        <v>1.0635890745287928</v>
      </c>
      <c r="K197">
        <f t="shared" si="40"/>
        <v>0.58030202922023755</v>
      </c>
      <c r="L197">
        <f t="shared" si="41"/>
        <v>0.41969797077976234</v>
      </c>
      <c r="M197">
        <f t="shared" si="42"/>
        <v>1.7232405706795793</v>
      </c>
      <c r="N197">
        <f t="shared" si="43"/>
        <v>2.3826657968874305</v>
      </c>
    </row>
    <row r="198" spans="1:14" x14ac:dyDescent="0.25">
      <c r="A198" s="4">
        <f>IF('True_Odds_Calculator_2-way'!A199="","",'True_Odds_Calculator_2-way'!A199)</f>
        <v>2</v>
      </c>
      <c r="B198" s="4">
        <f>IF('True_Odds_Calculator_2-way'!B199="","",'True_Odds_Calculator_2-way'!B199)</f>
        <v>1.89</v>
      </c>
      <c r="C198" s="4">
        <f t="shared" si="33"/>
        <v>0.5</v>
      </c>
      <c r="D198">
        <f t="shared" si="34"/>
        <v>0.52910052910052918</v>
      </c>
      <c r="E198">
        <f t="shared" si="35"/>
        <v>2.9100529100529293E-2</v>
      </c>
      <c r="F198">
        <f t="shared" si="36"/>
        <v>-0.23544973544973535</v>
      </c>
      <c r="G198">
        <v>0</v>
      </c>
      <c r="H198">
        <f t="shared" si="37"/>
        <v>0.26455026455026459</v>
      </c>
      <c r="I198">
        <f t="shared" si="38"/>
        <v>-1.0599978800063603</v>
      </c>
      <c r="J198">
        <f t="shared" si="39"/>
        <v>1.0599978800063603</v>
      </c>
      <c r="K198">
        <f t="shared" si="40"/>
        <v>0.48543739277873066</v>
      </c>
      <c r="L198">
        <f t="shared" si="41"/>
        <v>0.51456260722126923</v>
      </c>
      <c r="M198">
        <f t="shared" si="42"/>
        <v>2.0599978800063603</v>
      </c>
      <c r="N198">
        <f t="shared" si="43"/>
        <v>1.9433981132056606</v>
      </c>
    </row>
    <row r="199" spans="1:14" x14ac:dyDescent="0.25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1.86</v>
      </c>
      <c r="C199" s="4">
        <f t="shared" si="33"/>
        <v>0.48780487804878053</v>
      </c>
      <c r="D199">
        <f t="shared" si="34"/>
        <v>0.5376344086021505</v>
      </c>
      <c r="E199">
        <f t="shared" si="35"/>
        <v>2.5439286650930981E-2</v>
      </c>
      <c r="F199">
        <f t="shared" si="36"/>
        <v>-0.23682140047206923</v>
      </c>
      <c r="G199">
        <v>0</v>
      </c>
      <c r="H199">
        <f t="shared" si="37"/>
        <v>0.26226068712300027</v>
      </c>
      <c r="I199">
        <f t="shared" si="38"/>
        <v>-1.0523401123547818</v>
      </c>
      <c r="J199">
        <f t="shared" si="39"/>
        <v>1.0523401123547818</v>
      </c>
      <c r="K199">
        <f t="shared" si="40"/>
        <v>0.47506906029667378</v>
      </c>
      <c r="L199">
        <f t="shared" si="41"/>
        <v>0.52493093970332627</v>
      </c>
      <c r="M199">
        <f t="shared" si="42"/>
        <v>2.1049571179725204</v>
      </c>
      <c r="N199">
        <f t="shared" si="43"/>
        <v>1.9050124966251125</v>
      </c>
    </row>
    <row r="200" spans="1:14" x14ac:dyDescent="0.25">
      <c r="A200" s="4">
        <f>IF('True_Odds_Calculator_2-way'!A201="","",'True_Odds_Calculator_2-way'!A201)</f>
        <v>1.89</v>
      </c>
      <c r="B200" s="4">
        <f>IF('True_Odds_Calculator_2-way'!B201="","",'True_Odds_Calculator_2-way'!B201)</f>
        <v>1.93</v>
      </c>
      <c r="C200" s="4">
        <f t="shared" si="33"/>
        <v>0.52910052910052918</v>
      </c>
      <c r="D200">
        <f t="shared" si="34"/>
        <v>0.5181347150259068</v>
      </c>
      <c r="E200">
        <f t="shared" si="35"/>
        <v>4.7235244126436093E-2</v>
      </c>
      <c r="F200">
        <f t="shared" si="36"/>
        <v>-0.22691010773912312</v>
      </c>
      <c r="G200">
        <v>0</v>
      </c>
      <c r="H200">
        <f t="shared" si="37"/>
        <v>0.27414535186555922</v>
      </c>
      <c r="I200">
        <f t="shared" si="38"/>
        <v>-1.0991665980832535</v>
      </c>
      <c r="J200">
        <f t="shared" si="39"/>
        <v>1.0991665980832535</v>
      </c>
      <c r="K200">
        <f t="shared" si="40"/>
        <v>0.50549516916228832</v>
      </c>
      <c r="L200">
        <f t="shared" si="41"/>
        <v>0.49450483083771163</v>
      </c>
      <c r="M200">
        <f t="shared" si="42"/>
        <v>1.9782582722940953</v>
      </c>
      <c r="N200">
        <f t="shared" si="43"/>
        <v>2.0222249362174249</v>
      </c>
    </row>
    <row r="201" spans="1:14" x14ac:dyDescent="0.25">
      <c r="A201" s="4">
        <f>IF('True_Odds_Calculator_2-way'!A202="","",'True_Odds_Calculator_2-way'!A202)</f>
        <v>2</v>
      </c>
      <c r="B201" s="4">
        <f>IF('True_Odds_Calculator_2-way'!B202="","",'True_Odds_Calculator_2-way'!B202)</f>
        <v>1.82</v>
      </c>
      <c r="C201" s="4">
        <f t="shared" si="33"/>
        <v>0.5</v>
      </c>
      <c r="D201">
        <f t="shared" si="34"/>
        <v>0.54945054945054939</v>
      </c>
      <c r="E201">
        <f t="shared" si="35"/>
        <v>4.9450549450549275E-2</v>
      </c>
      <c r="F201">
        <f t="shared" si="36"/>
        <v>-0.22527472527472536</v>
      </c>
      <c r="G201">
        <v>0</v>
      </c>
      <c r="H201">
        <f t="shared" si="37"/>
        <v>0.27472527472527469</v>
      </c>
      <c r="I201">
        <f t="shared" si="38"/>
        <v>-1.1043152607484652</v>
      </c>
      <c r="J201">
        <f t="shared" si="39"/>
        <v>1.1043152607484652</v>
      </c>
      <c r="K201">
        <f t="shared" si="40"/>
        <v>0.47521396563189816</v>
      </c>
      <c r="L201">
        <f t="shared" si="41"/>
        <v>0.52478603436810201</v>
      </c>
      <c r="M201">
        <f t="shared" si="42"/>
        <v>2.1043152607484652</v>
      </c>
      <c r="N201">
        <f t="shared" si="43"/>
        <v>1.9055385138137413</v>
      </c>
    </row>
    <row r="202" spans="1:14" x14ac:dyDescent="0.25">
      <c r="A202" s="4">
        <f>IF('True_Odds_Calculator_2-way'!A203="","",'True_Odds_Calculator_2-way'!A203)</f>
        <v>1.45</v>
      </c>
      <c r="B202" s="4">
        <f>IF('True_Odds_Calculator_2-way'!B203="","",'True_Odds_Calculator_2-way'!B203)</f>
        <v>2.68</v>
      </c>
      <c r="C202" s="4">
        <f t="shared" si="33"/>
        <v>0.68965517241379315</v>
      </c>
      <c r="D202">
        <f t="shared" si="34"/>
        <v>0.37313432835820892</v>
      </c>
      <c r="E202">
        <f t="shared" si="35"/>
        <v>6.2789500772002071E-2</v>
      </c>
      <c r="F202">
        <f t="shared" si="36"/>
        <v>-0.19454451878538337</v>
      </c>
      <c r="G202">
        <v>0</v>
      </c>
      <c r="H202">
        <f t="shared" si="37"/>
        <v>0.2573340195573855</v>
      </c>
      <c r="I202">
        <f t="shared" si="38"/>
        <v>-1.1501092655705907</v>
      </c>
      <c r="J202">
        <f t="shared" si="39"/>
        <v>1.1501092655705907</v>
      </c>
      <c r="K202">
        <f t="shared" si="40"/>
        <v>0.65895723189319821</v>
      </c>
      <c r="L202">
        <f t="shared" si="41"/>
        <v>0.34104276810680179</v>
      </c>
      <c r="M202">
        <f t="shared" si="42"/>
        <v>1.5175491695067655</v>
      </c>
      <c r="N202">
        <f t="shared" si="43"/>
        <v>2.9321835661585927</v>
      </c>
    </row>
    <row r="203" spans="1:14" x14ac:dyDescent="0.25">
      <c r="A203" s="4">
        <f>IF('True_Odds_Calculator_2-way'!A204="","",'True_Odds_Calculator_2-way'!A204)</f>
        <v>1.93</v>
      </c>
      <c r="B203" s="4">
        <f>IF('True_Odds_Calculator_2-way'!B204="","",'True_Odds_Calculator_2-way'!B204)</f>
        <v>1.88</v>
      </c>
      <c r="C203" s="4">
        <f t="shared" si="33"/>
        <v>0.5181347150259068</v>
      </c>
      <c r="D203">
        <f t="shared" si="34"/>
        <v>0.53191489361702127</v>
      </c>
      <c r="E203">
        <f t="shared" si="35"/>
        <v>5.0049608642928067E-2</v>
      </c>
      <c r="F203">
        <f t="shared" si="36"/>
        <v>-0.22555396317936283</v>
      </c>
      <c r="G203">
        <v>0</v>
      </c>
      <c r="H203">
        <f t="shared" si="37"/>
        <v>0.27560357182229084</v>
      </c>
      <c r="I203">
        <f t="shared" si="38"/>
        <v>-1.1053942207134546</v>
      </c>
      <c r="J203">
        <f t="shared" si="39"/>
        <v>1.1053942207134546</v>
      </c>
      <c r="K203">
        <f t="shared" si="40"/>
        <v>0.49309260463782639</v>
      </c>
      <c r="L203">
        <f t="shared" si="41"/>
        <v>0.50690739536217377</v>
      </c>
      <c r="M203">
        <f t="shared" si="42"/>
        <v>2.0280166252635121</v>
      </c>
      <c r="N203">
        <f t="shared" si="43"/>
        <v>1.97274691422784</v>
      </c>
    </row>
    <row r="204" spans="1:14" x14ac:dyDescent="0.25">
      <c r="A204" s="4">
        <f>IF('True_Odds_Calculator_2-way'!A205="","",'True_Odds_Calculator_2-way'!A205)</f>
        <v>2.04</v>
      </c>
      <c r="B204" s="4">
        <f>IF('True_Odds_Calculator_2-way'!B205="","",'True_Odds_Calculator_2-way'!B205)</f>
        <v>1.78</v>
      </c>
      <c r="C204" s="4">
        <f t="shared" si="33"/>
        <v>0.49019607843137253</v>
      </c>
      <c r="D204">
        <f t="shared" si="34"/>
        <v>0.5617977528089888</v>
      </c>
      <c r="E204">
        <f t="shared" si="35"/>
        <v>5.1993831240361388E-2</v>
      </c>
      <c r="F204">
        <f t="shared" si="36"/>
        <v>-0.22339722405816254</v>
      </c>
      <c r="G204">
        <v>0</v>
      </c>
      <c r="H204">
        <f t="shared" si="37"/>
        <v>0.27539105529852392</v>
      </c>
      <c r="I204">
        <f t="shared" si="38"/>
        <v>-1.1102889792108188</v>
      </c>
      <c r="J204">
        <f t="shared" si="39"/>
        <v>1.1102889792108188</v>
      </c>
      <c r="K204">
        <f t="shared" si="40"/>
        <v>0.4641016151377545</v>
      </c>
      <c r="L204">
        <f t="shared" si="41"/>
        <v>0.53589838486224539</v>
      </c>
      <c r="M204">
        <f t="shared" si="42"/>
        <v>2.1547005383792519</v>
      </c>
      <c r="N204">
        <f t="shared" si="43"/>
        <v>1.8660254037844388</v>
      </c>
    </row>
    <row r="205" spans="1:14" x14ac:dyDescent="0.25">
      <c r="A205" s="4">
        <f>IF('True_Odds_Calculator_2-way'!A206="","",'True_Odds_Calculator_2-way'!A206)</f>
        <v>1.89</v>
      </c>
      <c r="B205" s="4">
        <f>IF('True_Odds_Calculator_2-way'!B206="","",'True_Odds_Calculator_2-way'!B206)</f>
        <v>1.93</v>
      </c>
      <c r="C205" s="4">
        <f t="shared" si="33"/>
        <v>0.52910052910052918</v>
      </c>
      <c r="D205">
        <f t="shared" si="34"/>
        <v>0.5181347150259068</v>
      </c>
      <c r="E205">
        <f t="shared" si="35"/>
        <v>4.7235244126436093E-2</v>
      </c>
      <c r="F205">
        <f t="shared" si="36"/>
        <v>-0.22691010773912312</v>
      </c>
      <c r="G205">
        <v>0</v>
      </c>
      <c r="H205">
        <f t="shared" si="37"/>
        <v>0.27414535186555922</v>
      </c>
      <c r="I205">
        <f t="shared" si="38"/>
        <v>-1.0991665980832535</v>
      </c>
      <c r="J205">
        <f t="shared" si="39"/>
        <v>1.0991665980832535</v>
      </c>
      <c r="K205">
        <f t="shared" si="40"/>
        <v>0.50549516916228832</v>
      </c>
      <c r="L205">
        <f t="shared" si="41"/>
        <v>0.49450483083771163</v>
      </c>
      <c r="M205">
        <f t="shared" si="42"/>
        <v>1.9782582722940953</v>
      </c>
      <c r="N205">
        <f t="shared" si="43"/>
        <v>2.0222249362174249</v>
      </c>
    </row>
    <row r="206" spans="1:14" x14ac:dyDescent="0.25">
      <c r="A206" s="4">
        <f>IF('True_Odds_Calculator_2-way'!A207="","",'True_Odds_Calculator_2-way'!A207)</f>
        <v>1.87</v>
      </c>
      <c r="B206" s="4">
        <f>IF('True_Odds_Calculator_2-way'!B207="","",'True_Odds_Calculator_2-way'!B207)</f>
        <v>1.95</v>
      </c>
      <c r="C206" s="4">
        <f t="shared" si="33"/>
        <v>0.53475935828876997</v>
      </c>
      <c r="D206">
        <f t="shared" si="34"/>
        <v>0.51282051282051289</v>
      </c>
      <c r="E206">
        <f t="shared" si="35"/>
        <v>4.7579871109282745E-2</v>
      </c>
      <c r="F206">
        <f t="shared" si="36"/>
        <v>-0.22665569724393264</v>
      </c>
      <c r="G206">
        <v>0</v>
      </c>
      <c r="H206">
        <f t="shared" si="37"/>
        <v>0.27423556835321539</v>
      </c>
      <c r="I206">
        <f t="shared" si="38"/>
        <v>-1.0999642517427177</v>
      </c>
      <c r="J206">
        <f t="shared" si="39"/>
        <v>1.0999642517427177</v>
      </c>
      <c r="K206">
        <f t="shared" si="40"/>
        <v>0.51099432418304358</v>
      </c>
      <c r="L206">
        <f t="shared" si="41"/>
        <v>0.48900567581695659</v>
      </c>
      <c r="M206">
        <f t="shared" si="42"/>
        <v>1.9569688990161649</v>
      </c>
      <c r="N206">
        <f t="shared" si="43"/>
        <v>2.0449660391555815</v>
      </c>
    </row>
    <row r="207" spans="1:14" x14ac:dyDescent="0.25">
      <c r="A207" s="4">
        <f>IF('True_Odds_Calculator_2-way'!A208="","",'True_Odds_Calculator_2-way'!A208)</f>
        <v>1.77</v>
      </c>
      <c r="B207" s="4">
        <f>IF('True_Odds_Calculator_2-way'!B208="","",'True_Odds_Calculator_2-way'!B208)</f>
        <v>2.06</v>
      </c>
      <c r="C207" s="4">
        <f t="shared" si="33"/>
        <v>0.56497175141242939</v>
      </c>
      <c r="D207">
        <f t="shared" si="34"/>
        <v>0.4854368932038835</v>
      </c>
      <c r="E207">
        <f t="shared" si="35"/>
        <v>5.0408644616312781E-2</v>
      </c>
      <c r="F207">
        <f t="shared" si="36"/>
        <v>-0.2238494871372938</v>
      </c>
      <c r="G207">
        <v>0</v>
      </c>
      <c r="H207">
        <f t="shared" si="37"/>
        <v>0.27425813175360653</v>
      </c>
      <c r="I207">
        <f t="shared" si="38"/>
        <v>-1.1068829678133034</v>
      </c>
      <c r="J207">
        <f t="shared" si="39"/>
        <v>1.1068829678133034</v>
      </c>
      <c r="K207">
        <f t="shared" si="40"/>
        <v>0.53986938507166005</v>
      </c>
      <c r="L207">
        <f t="shared" si="41"/>
        <v>0.46013061492834018</v>
      </c>
      <c r="M207">
        <f t="shared" si="42"/>
        <v>1.8522998852162438</v>
      </c>
      <c r="N207">
        <f t="shared" si="43"/>
        <v>2.1732959458821015</v>
      </c>
    </row>
    <row r="208" spans="1:14" x14ac:dyDescent="0.25">
      <c r="A208" s="4">
        <f>IF('True_Odds_Calculator_2-way'!A209="","",'True_Odds_Calculator_2-way'!A209)</f>
        <v>2.0099999999999998</v>
      </c>
      <c r="B208" s="4">
        <f>IF('True_Odds_Calculator_2-way'!B209="","",'True_Odds_Calculator_2-way'!B209)</f>
        <v>1.82</v>
      </c>
      <c r="C208" s="4">
        <f t="shared" si="33"/>
        <v>0.49751243781094534</v>
      </c>
      <c r="D208">
        <f t="shared" si="34"/>
        <v>0.54945054945054939</v>
      </c>
      <c r="E208">
        <f t="shared" si="35"/>
        <v>4.6962987261494726E-2</v>
      </c>
      <c r="F208">
        <f t="shared" si="36"/>
        <v>-0.22639549505221146</v>
      </c>
      <c r="G208">
        <v>0</v>
      </c>
      <c r="H208">
        <f t="shared" si="37"/>
        <v>0.27335848231370619</v>
      </c>
      <c r="I208">
        <f t="shared" si="38"/>
        <v>-1.0988347541611645</v>
      </c>
      <c r="J208">
        <f t="shared" si="39"/>
        <v>1.0988347541611645</v>
      </c>
      <c r="K208">
        <f t="shared" si="40"/>
        <v>0.47397338629619207</v>
      </c>
      <c r="L208">
        <f t="shared" si="41"/>
        <v>0.52602661370380788</v>
      </c>
      <c r="M208">
        <f t="shared" si="42"/>
        <v>2.109823101702776</v>
      </c>
      <c r="N208">
        <f t="shared" si="43"/>
        <v>1.9010444984121553</v>
      </c>
    </row>
    <row r="209" spans="1:14" x14ac:dyDescent="0.25">
      <c r="A209" s="4">
        <f>IF('True_Odds_Calculator_2-way'!A210="","",'True_Odds_Calculator_2-way'!A210)</f>
        <v>1.54</v>
      </c>
      <c r="B209" s="4">
        <f>IF('True_Odds_Calculator_2-way'!B210="","",'True_Odds_Calculator_2-way'!B210)</f>
        <v>2.4900000000000002</v>
      </c>
      <c r="C209" s="4">
        <f t="shared" si="33"/>
        <v>0.64935064935064934</v>
      </c>
      <c r="D209">
        <f t="shared" si="34"/>
        <v>0.40160642570281119</v>
      </c>
      <c r="E209">
        <f t="shared" si="35"/>
        <v>5.0957075053460477E-2</v>
      </c>
      <c r="F209">
        <f t="shared" si="36"/>
        <v>-0.20982631826005327</v>
      </c>
      <c r="G209">
        <v>0</v>
      </c>
      <c r="H209">
        <f t="shared" si="37"/>
        <v>0.26078339331351374</v>
      </c>
      <c r="I209">
        <f t="shared" si="38"/>
        <v>-1.1148334368177517</v>
      </c>
      <c r="J209">
        <f t="shared" si="39"/>
        <v>1.1148334368177517</v>
      </c>
      <c r="K209">
        <f t="shared" si="40"/>
        <v>0.62421580709098612</v>
      </c>
      <c r="L209">
        <f t="shared" si="41"/>
        <v>0.37578419290901383</v>
      </c>
      <c r="M209">
        <f t="shared" si="42"/>
        <v>1.602010055881586</v>
      </c>
      <c r="N209">
        <f t="shared" si="43"/>
        <v>2.6611018208584509</v>
      </c>
    </row>
    <row r="210" spans="1:14" x14ac:dyDescent="0.25">
      <c r="A210" s="4">
        <f>IF('True_Odds_Calculator_2-way'!A211="","",'True_Odds_Calculator_2-way'!A211)</f>
        <v>1.82</v>
      </c>
      <c r="B210" s="4">
        <f>IF('True_Odds_Calculator_2-way'!B211="","",'True_Odds_Calculator_2-way'!B211)</f>
        <v>1.85</v>
      </c>
      <c r="C210" s="4">
        <f t="shared" si="33"/>
        <v>0.54945054945054939</v>
      </c>
      <c r="D210">
        <f t="shared" si="34"/>
        <v>0.54054054054054046</v>
      </c>
      <c r="E210">
        <f t="shared" si="35"/>
        <v>8.9991089991089845E-2</v>
      </c>
      <c r="F210">
        <f t="shared" si="36"/>
        <v>-0.20700920700920711</v>
      </c>
      <c r="G210">
        <v>0</v>
      </c>
      <c r="H210">
        <f t="shared" si="37"/>
        <v>0.2970002970002969</v>
      </c>
      <c r="I210">
        <f t="shared" si="38"/>
        <v>-1.1977980754514659</v>
      </c>
      <c r="J210">
        <f t="shared" si="39"/>
        <v>1.1977980754514659</v>
      </c>
      <c r="K210">
        <f t="shared" si="40"/>
        <v>0.50449138034426466</v>
      </c>
      <c r="L210">
        <f t="shared" si="41"/>
        <v>0.49550861965573534</v>
      </c>
      <c r="M210">
        <f t="shared" si="42"/>
        <v>1.9821944218702023</v>
      </c>
      <c r="N210">
        <f t="shared" si="43"/>
        <v>2.0181283641337466</v>
      </c>
    </row>
    <row r="211" spans="1:14" x14ac:dyDescent="0.25">
      <c r="A211" s="4">
        <f>IF('True_Odds_Calculator_2-way'!A212="","",'True_Odds_Calculator_2-way'!A212)</f>
        <v>2.06</v>
      </c>
      <c r="B211" s="4">
        <f>IF('True_Odds_Calculator_2-way'!B212="","",'True_Odds_Calculator_2-way'!B212)</f>
        <v>1.79</v>
      </c>
      <c r="C211" s="4">
        <f t="shared" si="33"/>
        <v>0.4854368932038835</v>
      </c>
      <c r="D211">
        <f t="shared" si="34"/>
        <v>0.55865921787709494</v>
      </c>
      <c r="E211">
        <f t="shared" si="35"/>
        <v>4.4096111080978329E-2</v>
      </c>
      <c r="F211">
        <f t="shared" si="36"/>
        <v>-0.22709768400499009</v>
      </c>
      <c r="G211">
        <v>0</v>
      </c>
      <c r="H211">
        <f t="shared" si="37"/>
        <v>0.27119379508596841</v>
      </c>
      <c r="I211">
        <f t="shared" si="38"/>
        <v>-1.0927819720786569</v>
      </c>
      <c r="J211">
        <f t="shared" si="39"/>
        <v>1.0927819720786569</v>
      </c>
      <c r="K211">
        <f t="shared" si="40"/>
        <v>0.46331712377284329</v>
      </c>
      <c r="L211">
        <f t="shared" si="41"/>
        <v>0.53668287622715694</v>
      </c>
      <c r="M211">
        <f t="shared" si="42"/>
        <v>2.1583488904033761</v>
      </c>
      <c r="N211">
        <f t="shared" si="43"/>
        <v>1.863297757942139</v>
      </c>
    </row>
    <row r="212" spans="1:14" x14ac:dyDescent="0.25">
      <c r="A212" s="4">
        <f>IF('True_Odds_Calculator_2-way'!A213="","",'True_Odds_Calculator_2-way'!A213)</f>
        <v>2.11</v>
      </c>
      <c r="B212" s="4">
        <f>IF('True_Odds_Calculator_2-way'!B213="","",'True_Odds_Calculator_2-way'!B213)</f>
        <v>1.73</v>
      </c>
      <c r="C212" s="4">
        <f t="shared" si="33"/>
        <v>0.47393364928909953</v>
      </c>
      <c r="D212">
        <f t="shared" si="34"/>
        <v>0.5780346820809249</v>
      </c>
      <c r="E212">
        <f t="shared" si="35"/>
        <v>5.1968331370024323E-2</v>
      </c>
      <c r="F212">
        <f t="shared" si="36"/>
        <v>-0.22198175492425287</v>
      </c>
      <c r="G212">
        <v>0</v>
      </c>
      <c r="H212">
        <f t="shared" si="37"/>
        <v>0.2739500862942772</v>
      </c>
      <c r="I212">
        <f t="shared" si="38"/>
        <v>-1.1109054069325248</v>
      </c>
      <c r="J212">
        <f t="shared" si="39"/>
        <v>1.1109054069325248</v>
      </c>
      <c r="K212">
        <f t="shared" si="40"/>
        <v>0.44780697694059229</v>
      </c>
      <c r="L212">
        <f t="shared" si="41"/>
        <v>0.55219302305940787</v>
      </c>
      <c r="M212">
        <f t="shared" si="42"/>
        <v>2.2331050016951024</v>
      </c>
      <c r="N212">
        <f t="shared" si="43"/>
        <v>1.8109609470607431</v>
      </c>
    </row>
    <row r="213" spans="1:14" x14ac:dyDescent="0.25">
      <c r="A213" s="4">
        <f>IF('True_Odds_Calculator_2-way'!A214="","",'True_Odds_Calculator_2-way'!A214)</f>
        <v>2.08</v>
      </c>
      <c r="B213" s="4">
        <f>IF('True_Odds_Calculator_2-way'!B214="","",'True_Odds_Calculator_2-way'!B214)</f>
        <v>1.78</v>
      </c>
      <c r="C213" s="4">
        <f t="shared" si="33"/>
        <v>0.48076923076923073</v>
      </c>
      <c r="D213">
        <f t="shared" si="34"/>
        <v>0.5617977528089888</v>
      </c>
      <c r="E213">
        <f t="shared" si="35"/>
        <v>4.2566983578219642E-2</v>
      </c>
      <c r="F213">
        <f t="shared" si="36"/>
        <v>-0.22752808988764039</v>
      </c>
      <c r="G213">
        <v>0</v>
      </c>
      <c r="H213">
        <f t="shared" si="37"/>
        <v>0.27009507346585998</v>
      </c>
      <c r="I213">
        <f t="shared" si="38"/>
        <v>-1.0895340841010226</v>
      </c>
      <c r="J213">
        <f t="shared" si="39"/>
        <v>1.0895340841010226</v>
      </c>
      <c r="K213">
        <f t="shared" si="40"/>
        <v>0.45941170815567078</v>
      </c>
      <c r="L213">
        <f t="shared" si="41"/>
        <v>0.54058829184432911</v>
      </c>
      <c r="M213">
        <f t="shared" si="42"/>
        <v>2.1766968108291049</v>
      </c>
      <c r="N213">
        <f t="shared" si="43"/>
        <v>1.8498365855987975</v>
      </c>
    </row>
    <row r="214" spans="1:14" x14ac:dyDescent="0.25">
      <c r="A214" s="4">
        <f>IF('True_Odds_Calculator_2-way'!A215="","",'True_Odds_Calculator_2-way'!A215)</f>
        <v>2.0699999999999998</v>
      </c>
      <c r="B214" s="4">
        <f>IF('True_Odds_Calculator_2-way'!B215="","",'True_Odds_Calculator_2-way'!B215)</f>
        <v>1.79</v>
      </c>
      <c r="C214" s="4">
        <f t="shared" si="33"/>
        <v>0.48309178743961356</v>
      </c>
      <c r="D214">
        <f t="shared" si="34"/>
        <v>0.55865921787709494</v>
      </c>
      <c r="E214">
        <f t="shared" si="35"/>
        <v>4.17510053167085E-2</v>
      </c>
      <c r="F214">
        <f t="shared" si="36"/>
        <v>-0.22813267481715382</v>
      </c>
      <c r="G214">
        <v>0</v>
      </c>
      <c r="H214">
        <f t="shared" si="37"/>
        <v>0.26988368013386232</v>
      </c>
      <c r="I214">
        <f t="shared" si="38"/>
        <v>-1.0876635272089796</v>
      </c>
      <c r="J214">
        <f t="shared" si="39"/>
        <v>1.0876635272089796</v>
      </c>
      <c r="K214">
        <f t="shared" si="40"/>
        <v>0.46214992696339507</v>
      </c>
      <c r="L214">
        <f t="shared" si="41"/>
        <v>0.53785007303660493</v>
      </c>
      <c r="M214">
        <f t="shared" si="42"/>
        <v>2.1637999741136076</v>
      </c>
      <c r="N214">
        <f t="shared" si="43"/>
        <v>1.8592541864950944</v>
      </c>
    </row>
    <row r="215" spans="1:14" x14ac:dyDescent="0.25">
      <c r="A215" s="4">
        <f>IF('True_Odds_Calculator_2-way'!A216="","",'True_Odds_Calculator_2-way'!A216)</f>
        <v>2.0699999999999998</v>
      </c>
      <c r="B215" s="4">
        <f>IF('True_Odds_Calculator_2-way'!B216="","",'True_Odds_Calculator_2-way'!B216)</f>
        <v>1.79</v>
      </c>
      <c r="C215" s="4">
        <f t="shared" si="33"/>
        <v>0.48309178743961356</v>
      </c>
      <c r="D215">
        <f t="shared" si="34"/>
        <v>0.55865921787709494</v>
      </c>
      <c r="E215">
        <f t="shared" si="35"/>
        <v>4.17510053167085E-2</v>
      </c>
      <c r="F215">
        <f t="shared" si="36"/>
        <v>-0.22813267481715382</v>
      </c>
      <c r="G215">
        <v>0</v>
      </c>
      <c r="H215">
        <f t="shared" si="37"/>
        <v>0.26988368013386232</v>
      </c>
      <c r="I215">
        <f t="shared" si="38"/>
        <v>-1.0876635272089796</v>
      </c>
      <c r="J215">
        <f t="shared" si="39"/>
        <v>1.0876635272089796</v>
      </c>
      <c r="K215">
        <f t="shared" si="40"/>
        <v>0.46214992696339507</v>
      </c>
      <c r="L215">
        <f t="shared" si="41"/>
        <v>0.53785007303660493</v>
      </c>
      <c r="M215">
        <f t="shared" si="42"/>
        <v>2.1637999741136076</v>
      </c>
      <c r="N215">
        <f t="shared" si="43"/>
        <v>1.8592541864950944</v>
      </c>
    </row>
    <row r="216" spans="1:14" x14ac:dyDescent="0.25">
      <c r="A216" s="4">
        <f>IF('True_Odds_Calculator_2-way'!A217="","",'True_Odds_Calculator_2-way'!A217)</f>
        <v>2.14</v>
      </c>
      <c r="B216" s="4">
        <f>IF('True_Odds_Calculator_2-way'!B217="","",'True_Odds_Calculator_2-way'!B217)</f>
        <v>1.74</v>
      </c>
      <c r="C216" s="4">
        <f t="shared" si="33"/>
        <v>0.46728971962616822</v>
      </c>
      <c r="D216">
        <f t="shared" si="34"/>
        <v>0.57471264367816088</v>
      </c>
      <c r="E216">
        <f t="shared" si="35"/>
        <v>4.200236330432916E-2</v>
      </c>
      <c r="F216">
        <f t="shared" si="36"/>
        <v>-0.22655494682565258</v>
      </c>
      <c r="G216">
        <v>0</v>
      </c>
      <c r="H216">
        <f t="shared" si="37"/>
        <v>0.26855731012998174</v>
      </c>
      <c r="I216">
        <f t="shared" si="38"/>
        <v>-1.0887588907733556</v>
      </c>
      <c r="J216">
        <f t="shared" si="39"/>
        <v>1.0887588907733556</v>
      </c>
      <c r="K216">
        <f t="shared" si="40"/>
        <v>0.44619250064100674</v>
      </c>
      <c r="L216">
        <f t="shared" si="41"/>
        <v>0.55380749935899309</v>
      </c>
      <c r="M216">
        <f t="shared" si="42"/>
        <v>2.2411851354816257</v>
      </c>
      <c r="N216">
        <f t="shared" si="43"/>
        <v>1.8056815791722833</v>
      </c>
    </row>
    <row r="217" spans="1:14" x14ac:dyDescent="0.25">
      <c r="A217" s="4">
        <f>IF('True_Odds_Calculator_2-way'!A218="","",'True_Odds_Calculator_2-way'!A218)</f>
        <v>1.95</v>
      </c>
      <c r="B217" s="4">
        <f>IF('True_Odds_Calculator_2-way'!B218="","",'True_Odds_Calculator_2-way'!B218)</f>
        <v>1.9</v>
      </c>
      <c r="C217" s="4">
        <f t="shared" si="33"/>
        <v>0.51282051282051289</v>
      </c>
      <c r="D217">
        <f t="shared" si="34"/>
        <v>0.52631578947368418</v>
      </c>
      <c r="E217">
        <f t="shared" si="35"/>
        <v>3.9136302294197067E-2</v>
      </c>
      <c r="F217">
        <f t="shared" si="36"/>
        <v>-0.23076923076923073</v>
      </c>
      <c r="G217">
        <v>0</v>
      </c>
      <c r="H217">
        <f t="shared" si="37"/>
        <v>0.26990553306342779</v>
      </c>
      <c r="I217">
        <f t="shared" si="38"/>
        <v>-1.0814761408717504</v>
      </c>
      <c r="J217">
        <f t="shared" si="39"/>
        <v>1.0814761408717504</v>
      </c>
      <c r="K217">
        <f t="shared" si="40"/>
        <v>0.49324200890692937</v>
      </c>
      <c r="L217">
        <f t="shared" si="41"/>
        <v>0.50675799109307063</v>
      </c>
      <c r="M217">
        <f t="shared" si="42"/>
        <v>2.0274023338281628</v>
      </c>
      <c r="N217">
        <f t="shared" si="43"/>
        <v>1.9733285267845753</v>
      </c>
    </row>
    <row r="218" spans="1:14" x14ac:dyDescent="0.25">
      <c r="A218" s="4">
        <f>IF('True_Odds_Calculator_2-way'!A219="","",'True_Odds_Calculator_2-way'!A219)</f>
        <v>1.71</v>
      </c>
      <c r="B218" s="4">
        <f>IF('True_Odds_Calculator_2-way'!B219="","",'True_Odds_Calculator_2-way'!B219)</f>
        <v>2.1800000000000002</v>
      </c>
      <c r="C218" s="4">
        <f t="shared" si="33"/>
        <v>0.58479532163742687</v>
      </c>
      <c r="D218">
        <f t="shared" si="34"/>
        <v>0.4587155963302752</v>
      </c>
      <c r="E218">
        <f t="shared" si="35"/>
        <v>4.3510917967702012E-2</v>
      </c>
      <c r="F218">
        <f t="shared" si="36"/>
        <v>-0.2247438167283653</v>
      </c>
      <c r="G218">
        <v>0</v>
      </c>
      <c r="H218">
        <f t="shared" si="37"/>
        <v>0.26825473469606737</v>
      </c>
      <c r="I218">
        <f t="shared" si="38"/>
        <v>-1.0925210715205449</v>
      </c>
      <c r="J218">
        <f t="shared" si="39"/>
        <v>1.0925210715205449</v>
      </c>
      <c r="K218">
        <f t="shared" si="40"/>
        <v>0.56316137506401553</v>
      </c>
      <c r="L218">
        <f t="shared" si="41"/>
        <v>0.43683862493598452</v>
      </c>
      <c r="M218">
        <f t="shared" si="42"/>
        <v>1.7756899607795869</v>
      </c>
      <c r="N218">
        <f t="shared" si="43"/>
        <v>2.2891748643942433</v>
      </c>
    </row>
    <row r="219" spans="1:14" x14ac:dyDescent="0.25">
      <c r="A219" s="4">
        <f>IF('True_Odds_Calculator_2-way'!A220="","",'True_Odds_Calculator_2-way'!A220)</f>
        <v>2.08</v>
      </c>
      <c r="B219" s="4">
        <f>IF('True_Odds_Calculator_2-way'!B220="","",'True_Odds_Calculator_2-way'!B220)</f>
        <v>1.78</v>
      </c>
      <c r="C219" s="4">
        <f t="shared" si="33"/>
        <v>0.48076923076923073</v>
      </c>
      <c r="D219">
        <f t="shared" si="34"/>
        <v>0.5617977528089888</v>
      </c>
      <c r="E219">
        <f t="shared" si="35"/>
        <v>4.2566983578219642E-2</v>
      </c>
      <c r="F219">
        <f t="shared" si="36"/>
        <v>-0.22752808988764039</v>
      </c>
      <c r="G219">
        <v>0</v>
      </c>
      <c r="H219">
        <f t="shared" si="37"/>
        <v>0.27009507346585998</v>
      </c>
      <c r="I219">
        <f t="shared" si="38"/>
        <v>-1.0895340841010226</v>
      </c>
      <c r="J219">
        <f t="shared" si="39"/>
        <v>1.0895340841010226</v>
      </c>
      <c r="K219">
        <f t="shared" si="40"/>
        <v>0.45941170815567078</v>
      </c>
      <c r="L219">
        <f t="shared" si="41"/>
        <v>0.54058829184432911</v>
      </c>
      <c r="M219">
        <f t="shared" si="42"/>
        <v>2.1766968108291049</v>
      </c>
      <c r="N219">
        <f t="shared" si="43"/>
        <v>1.8498365855987975</v>
      </c>
    </row>
    <row r="220" spans="1:14" x14ac:dyDescent="0.25">
      <c r="A220" s="4">
        <f>IF('True_Odds_Calculator_2-way'!A221="","",'True_Odds_Calculator_2-way'!A221)</f>
        <v>2.16</v>
      </c>
      <c r="B220" s="4">
        <f>IF('True_Odds_Calculator_2-way'!B221="","",'True_Odds_Calculator_2-way'!B221)</f>
        <v>1.7</v>
      </c>
      <c r="C220" s="4">
        <f t="shared" si="33"/>
        <v>0.46296296296296291</v>
      </c>
      <c r="D220">
        <f t="shared" si="34"/>
        <v>0.58823529411764708</v>
      </c>
      <c r="E220">
        <f t="shared" si="35"/>
        <v>5.1198257080609988E-2</v>
      </c>
      <c r="F220">
        <f t="shared" si="36"/>
        <v>-0.22113289760348587</v>
      </c>
      <c r="G220">
        <v>0</v>
      </c>
      <c r="H220">
        <f t="shared" si="37"/>
        <v>0.27233115468409586</v>
      </c>
      <c r="I220">
        <f t="shared" si="38"/>
        <v>-1.1097419040461882</v>
      </c>
      <c r="J220">
        <f t="shared" si="39"/>
        <v>1.1097419040461882</v>
      </c>
      <c r="K220">
        <f t="shared" si="40"/>
        <v>0.43719657844674958</v>
      </c>
      <c r="L220">
        <f t="shared" si="41"/>
        <v>0.56280342155325047</v>
      </c>
      <c r="M220">
        <f t="shared" si="42"/>
        <v>2.2873006086935783</v>
      </c>
      <c r="N220">
        <f t="shared" si="43"/>
        <v>1.7768193328323316</v>
      </c>
    </row>
    <row r="221" spans="1:14" x14ac:dyDescent="0.25">
      <c r="A221" s="4">
        <f>IF('True_Odds_Calculator_2-way'!A222="","",'True_Odds_Calculator_2-way'!A222)</f>
        <v>1.94</v>
      </c>
      <c r="B221" s="4">
        <f>IF('True_Odds_Calculator_2-way'!B222="","",'True_Odds_Calculator_2-way'!B222)</f>
        <v>1.87</v>
      </c>
      <c r="C221" s="4">
        <f t="shared" si="33"/>
        <v>0.51546391752577325</v>
      </c>
      <c r="D221">
        <f t="shared" si="34"/>
        <v>0.53475935828876997</v>
      </c>
      <c r="E221">
        <f t="shared" si="35"/>
        <v>5.0223275814543111E-2</v>
      </c>
      <c r="F221">
        <f t="shared" si="36"/>
        <v>-0.22542587794255486</v>
      </c>
      <c r="G221">
        <v>0</v>
      </c>
      <c r="H221">
        <f t="shared" si="37"/>
        <v>0.27564915375709798</v>
      </c>
      <c r="I221">
        <f t="shared" si="38"/>
        <v>-1.1057996468120721</v>
      </c>
      <c r="J221">
        <f t="shared" si="39"/>
        <v>1.1057996468120721</v>
      </c>
      <c r="K221">
        <f t="shared" si="40"/>
        <v>0.49032787375589754</v>
      </c>
      <c r="L221">
        <f t="shared" si="41"/>
        <v>0.50967212624410252</v>
      </c>
      <c r="M221">
        <f t="shared" si="42"/>
        <v>2.0394516680033474</v>
      </c>
      <c r="N221">
        <f t="shared" si="43"/>
        <v>1.9620456927265033</v>
      </c>
    </row>
    <row r="222" spans="1:14" x14ac:dyDescent="0.25">
      <c r="A222" s="4">
        <f>IF('True_Odds_Calculator_2-way'!A223="","",'True_Odds_Calculator_2-way'!A223)</f>
        <v>2.2400000000000002</v>
      </c>
      <c r="B222" s="4">
        <f>IF('True_Odds_Calculator_2-way'!B223="","",'True_Odds_Calculator_2-way'!B223)</f>
        <v>1.65</v>
      </c>
      <c r="C222" s="4">
        <f t="shared" si="33"/>
        <v>0.4464285714285714</v>
      </c>
      <c r="D222">
        <f t="shared" si="34"/>
        <v>0.60606060606060608</v>
      </c>
      <c r="E222">
        <f t="shared" si="35"/>
        <v>5.2489177489177585E-2</v>
      </c>
      <c r="F222">
        <f t="shared" si="36"/>
        <v>-0.21807359307359298</v>
      </c>
      <c r="G222">
        <v>0</v>
      </c>
      <c r="H222">
        <f t="shared" si="37"/>
        <v>0.27056277056277056</v>
      </c>
      <c r="I222">
        <f t="shared" si="38"/>
        <v>-1.1138647983852827</v>
      </c>
      <c r="J222">
        <f t="shared" si="39"/>
        <v>1.1138647983852827</v>
      </c>
      <c r="K222">
        <f t="shared" si="40"/>
        <v>0.41995767372633486</v>
      </c>
      <c r="L222">
        <f t="shared" si="41"/>
        <v>0.58004232627366503</v>
      </c>
      <c r="M222">
        <f t="shared" si="42"/>
        <v>2.3811923499977508</v>
      </c>
      <c r="N222">
        <f t="shared" si="43"/>
        <v>1.7240121189504336</v>
      </c>
    </row>
    <row r="223" spans="1:14" x14ac:dyDescent="0.25">
      <c r="A223" s="4">
        <f>IF('True_Odds_Calculator_2-way'!A224="","",'True_Odds_Calculator_2-way'!A224)</f>
        <v>1.41</v>
      </c>
      <c r="B223" s="4">
        <f>IF('True_Odds_Calculator_2-way'!B224="","",'True_Odds_Calculator_2-way'!B224)</f>
        <v>3.03</v>
      </c>
      <c r="C223" s="4">
        <f t="shared" si="33"/>
        <v>0.70921985815602839</v>
      </c>
      <c r="D223">
        <f t="shared" si="34"/>
        <v>0.33003300330033003</v>
      </c>
      <c r="E223">
        <f t="shared" si="35"/>
        <v>3.9252861456358534E-2</v>
      </c>
      <c r="F223">
        <f t="shared" si="36"/>
        <v>-0.1948130983311096</v>
      </c>
      <c r="G223">
        <v>0</v>
      </c>
      <c r="H223">
        <f t="shared" si="37"/>
        <v>0.23406595978746811</v>
      </c>
      <c r="I223">
        <f t="shared" si="38"/>
        <v>-1.0961249232686892</v>
      </c>
      <c r="J223">
        <f t="shared" si="39"/>
        <v>1.0961249232686892</v>
      </c>
      <c r="K223">
        <f t="shared" si="40"/>
        <v>0.68993532491572229</v>
      </c>
      <c r="L223">
        <f t="shared" si="41"/>
        <v>0.31006467508427765</v>
      </c>
      <c r="M223">
        <f t="shared" si="42"/>
        <v>1.4494112185401624</v>
      </c>
      <c r="N223">
        <f t="shared" si="43"/>
        <v>3.2251335942354391</v>
      </c>
    </row>
    <row r="224" spans="1:14" x14ac:dyDescent="0.25">
      <c r="A224" s="4">
        <f>IF('True_Odds_Calculator_2-way'!A225="","",'True_Odds_Calculator_2-way'!A225)</f>
        <v>1.83</v>
      </c>
      <c r="B224" s="4">
        <f>IF('True_Odds_Calculator_2-way'!B225="","",'True_Odds_Calculator_2-way'!B225)</f>
        <v>2.0699999999999998</v>
      </c>
      <c r="C224" s="4">
        <f t="shared" si="33"/>
        <v>0.54644808743169393</v>
      </c>
      <c r="D224">
        <f t="shared" si="34"/>
        <v>0.48309178743961356</v>
      </c>
      <c r="E224">
        <f t="shared" si="35"/>
        <v>2.9539874871307603E-2</v>
      </c>
      <c r="F224">
        <f t="shared" si="36"/>
        <v>-0.23444470842902765</v>
      </c>
      <c r="G224">
        <v>0</v>
      </c>
      <c r="H224">
        <f t="shared" si="37"/>
        <v>0.26398458330033525</v>
      </c>
      <c r="I224">
        <f t="shared" si="38"/>
        <v>-1.0611311532512866</v>
      </c>
      <c r="J224">
        <f t="shared" si="39"/>
        <v>1.0611311532512866</v>
      </c>
      <c r="K224">
        <f t="shared" si="40"/>
        <v>0.53170592832305175</v>
      </c>
      <c r="L224">
        <f t="shared" si="41"/>
        <v>0.46829407167694814</v>
      </c>
      <c r="M224">
        <f t="shared" si="42"/>
        <v>1.8807388571985679</v>
      </c>
      <c r="N224">
        <f t="shared" si="43"/>
        <v>2.1354103339788768</v>
      </c>
    </row>
    <row r="225" spans="1:14" x14ac:dyDescent="0.25">
      <c r="A225" s="4">
        <f>IF('True_Odds_Calculator_2-way'!A226="","",'True_Odds_Calculator_2-way'!A226)</f>
        <v>1.69</v>
      </c>
      <c r="B225" s="4">
        <f>IF('True_Odds_Calculator_2-way'!B226="","",'True_Odds_Calculator_2-way'!B226)</f>
        <v>2.29</v>
      </c>
      <c r="C225" s="4">
        <f t="shared" si="33"/>
        <v>0.59171597633136097</v>
      </c>
      <c r="D225">
        <f t="shared" si="34"/>
        <v>0.4366812227074236</v>
      </c>
      <c r="E225">
        <f t="shared" si="35"/>
        <v>2.8397199038784571E-2</v>
      </c>
      <c r="F225">
        <f t="shared" si="36"/>
        <v>-0.22999405700111109</v>
      </c>
      <c r="G225">
        <v>0</v>
      </c>
      <c r="H225">
        <f t="shared" si="37"/>
        <v>0.25839125603989566</v>
      </c>
      <c r="I225">
        <f t="shared" si="38"/>
        <v>-1.059938334581489</v>
      </c>
      <c r="J225">
        <f t="shared" si="39"/>
        <v>1.059938334581489</v>
      </c>
      <c r="K225">
        <f t="shared" si="40"/>
        <v>0.57758148064836135</v>
      </c>
      <c r="L225">
        <f t="shared" si="41"/>
        <v>0.42241851935163877</v>
      </c>
      <c r="M225">
        <f t="shared" si="42"/>
        <v>1.7313574508612271</v>
      </c>
      <c r="N225">
        <f t="shared" si="43"/>
        <v>2.3673204516101207</v>
      </c>
    </row>
    <row r="226" spans="1:14" x14ac:dyDescent="0.25">
      <c r="A226" s="4">
        <f>IF('True_Odds_Calculator_2-way'!A227="","",'True_Odds_Calculator_2-way'!A227)</f>
        <v>1.54</v>
      </c>
      <c r="B226" s="4">
        <f>IF('True_Odds_Calculator_2-way'!B227="","",'True_Odds_Calculator_2-way'!B227)</f>
        <v>2.6</v>
      </c>
      <c r="C226" s="4">
        <f t="shared" si="33"/>
        <v>0.64935064935064934</v>
      </c>
      <c r="D226">
        <f t="shared" si="34"/>
        <v>0.38461538461538458</v>
      </c>
      <c r="E226">
        <f t="shared" si="35"/>
        <v>3.3966033966033926E-2</v>
      </c>
      <c r="F226">
        <f t="shared" si="36"/>
        <v>-0.2157842157842158</v>
      </c>
      <c r="G226">
        <v>0</v>
      </c>
      <c r="H226">
        <f t="shared" si="37"/>
        <v>0.24975024975024973</v>
      </c>
      <c r="I226">
        <f t="shared" si="38"/>
        <v>-1.075828707279838</v>
      </c>
      <c r="J226">
        <f t="shared" si="39"/>
        <v>1.075828707279838</v>
      </c>
      <c r="K226">
        <f t="shared" si="40"/>
        <v>0.63253207255681121</v>
      </c>
      <c r="L226">
        <f t="shared" si="41"/>
        <v>0.36746792744318868</v>
      </c>
      <c r="M226">
        <f t="shared" si="42"/>
        <v>1.5809475019311128</v>
      </c>
      <c r="N226">
        <f t="shared" si="43"/>
        <v>2.7213259316477414</v>
      </c>
    </row>
    <row r="227" spans="1:14" x14ac:dyDescent="0.25">
      <c r="A227" s="4">
        <f>IF('True_Odds_Calculator_2-way'!A228="","",'True_Odds_Calculator_2-way'!A228)</f>
        <v>2.2799999999999998</v>
      </c>
      <c r="B227" s="4">
        <f>IF('True_Odds_Calculator_2-way'!B228="","",'True_Odds_Calculator_2-way'!B228)</f>
        <v>1.68</v>
      </c>
      <c r="C227" s="4">
        <f t="shared" si="33"/>
        <v>0.43859649122807021</v>
      </c>
      <c r="D227">
        <f t="shared" si="34"/>
        <v>0.59523809523809523</v>
      </c>
      <c r="E227">
        <f t="shared" si="35"/>
        <v>3.383458646616555E-2</v>
      </c>
      <c r="F227">
        <f t="shared" si="36"/>
        <v>-0.2272347535505429</v>
      </c>
      <c r="G227">
        <v>0</v>
      </c>
      <c r="H227">
        <f t="shared" si="37"/>
        <v>0.26106934001670845</v>
      </c>
      <c r="I227">
        <f t="shared" si="38"/>
        <v>-1.0718661571406805</v>
      </c>
      <c r="J227">
        <f t="shared" si="39"/>
        <v>1.0718661571406805</v>
      </c>
      <c r="K227">
        <f t="shared" si="40"/>
        <v>0.42158717195874679</v>
      </c>
      <c r="L227">
        <f t="shared" si="41"/>
        <v>0.57841282804125305</v>
      </c>
      <c r="M227">
        <f t="shared" si="42"/>
        <v>2.3719886811400706</v>
      </c>
      <c r="N227">
        <f t="shared" si="43"/>
        <v>1.728868986855663</v>
      </c>
    </row>
    <row r="228" spans="1:14" x14ac:dyDescent="0.25">
      <c r="A228" s="4">
        <f>IF('True_Odds_Calculator_2-way'!A229="","",'True_Odds_Calculator_2-way'!A229)</f>
        <v>1.98</v>
      </c>
      <c r="B228" s="4">
        <f>IF('True_Odds_Calculator_2-way'!B229="","",'True_Odds_Calculator_2-way'!B229)</f>
        <v>1.91</v>
      </c>
      <c r="C228" s="4">
        <f t="shared" si="33"/>
        <v>0.50505050505050508</v>
      </c>
      <c r="D228">
        <f t="shared" si="34"/>
        <v>0.52356020942408377</v>
      </c>
      <c r="E228">
        <f t="shared" si="35"/>
        <v>2.861071447458885E-2</v>
      </c>
      <c r="F228">
        <f t="shared" si="36"/>
        <v>-0.23581363371939279</v>
      </c>
      <c r="G228">
        <v>0</v>
      </c>
      <c r="H228">
        <f t="shared" si="37"/>
        <v>0.2644243481939817</v>
      </c>
      <c r="I228">
        <f t="shared" si="38"/>
        <v>-1.0589275952301447</v>
      </c>
      <c r="J228">
        <f t="shared" si="39"/>
        <v>1.0589275952301447</v>
      </c>
      <c r="K228">
        <f t="shared" si="40"/>
        <v>0.4907375632320416</v>
      </c>
      <c r="L228">
        <f t="shared" si="41"/>
        <v>0.50926243676795835</v>
      </c>
      <c r="M228">
        <f t="shared" si="42"/>
        <v>2.0377490433255412</v>
      </c>
      <c r="N228">
        <f t="shared" si="43"/>
        <v>1.9636241116594322</v>
      </c>
    </row>
    <row r="229" spans="1:14" x14ac:dyDescent="0.25">
      <c r="A229" s="4">
        <f>IF('True_Odds_Calculator_2-way'!A230="","",'True_Odds_Calculator_2-way'!A230)</f>
        <v>2.17</v>
      </c>
      <c r="B229" s="4">
        <f>IF('True_Odds_Calculator_2-way'!B230="","",'True_Odds_Calculator_2-way'!B230)</f>
        <v>1.74</v>
      </c>
      <c r="C229" s="4">
        <f t="shared" si="33"/>
        <v>0.46082949308755761</v>
      </c>
      <c r="D229">
        <f t="shared" si="34"/>
        <v>0.57471264367816088</v>
      </c>
      <c r="E229">
        <f t="shared" si="35"/>
        <v>3.5542136765718491E-2</v>
      </c>
      <c r="F229">
        <f t="shared" si="36"/>
        <v>-0.22930239949149844</v>
      </c>
      <c r="G229">
        <v>0</v>
      </c>
      <c r="H229">
        <f t="shared" si="37"/>
        <v>0.26484453625721699</v>
      </c>
      <c r="I229">
        <f t="shared" si="38"/>
        <v>-1.0747098003652684</v>
      </c>
      <c r="J229">
        <f t="shared" si="39"/>
        <v>1.0747098003652684</v>
      </c>
      <c r="K229">
        <f t="shared" si="40"/>
        <v>0.44298545385174265</v>
      </c>
      <c r="L229">
        <f t="shared" si="41"/>
        <v>0.55701454614825729</v>
      </c>
      <c r="M229">
        <f t="shared" si="42"/>
        <v>2.2574104664273644</v>
      </c>
      <c r="N229">
        <f t="shared" si="43"/>
        <v>1.7952852522702987</v>
      </c>
    </row>
    <row r="230" spans="1:14" x14ac:dyDescent="0.25">
      <c r="A230" s="4">
        <f>IF('True_Odds_Calculator_2-way'!A231="","",'True_Odds_Calculator_2-way'!A231)</f>
        <v>1.88</v>
      </c>
      <c r="B230" s="4">
        <f>IF('True_Odds_Calculator_2-way'!B231="","",'True_Odds_Calculator_2-way'!B231)</f>
        <v>2.02</v>
      </c>
      <c r="C230" s="4">
        <f t="shared" si="33"/>
        <v>0.53191489361702127</v>
      </c>
      <c r="D230">
        <f t="shared" si="34"/>
        <v>0.49504950495049505</v>
      </c>
      <c r="E230">
        <f t="shared" si="35"/>
        <v>2.6964398567516312E-2</v>
      </c>
      <c r="F230">
        <f t="shared" si="36"/>
        <v>-0.23635980619338537</v>
      </c>
      <c r="G230">
        <v>0</v>
      </c>
      <c r="H230">
        <f t="shared" si="37"/>
        <v>0.26332420476090163</v>
      </c>
      <c r="I230">
        <f t="shared" si="38"/>
        <v>-1.0555008273018724</v>
      </c>
      <c r="J230">
        <f t="shared" si="39"/>
        <v>1.0555008273018724</v>
      </c>
      <c r="K230">
        <f t="shared" si="40"/>
        <v>0.51844612438456505</v>
      </c>
      <c r="L230">
        <f t="shared" si="41"/>
        <v>0.48155387561543506</v>
      </c>
      <c r="M230">
        <f t="shared" si="42"/>
        <v>1.9288407280256479</v>
      </c>
      <c r="N230">
        <f t="shared" si="43"/>
        <v>2.0766108438479098</v>
      </c>
    </row>
    <row r="231" spans="1:14" x14ac:dyDescent="0.25">
      <c r="A231" s="4">
        <f>IF('True_Odds_Calculator_2-way'!A232="","",'True_Odds_Calculator_2-way'!A232)</f>
        <v>1.88</v>
      </c>
      <c r="B231" s="4">
        <f>IF('True_Odds_Calculator_2-way'!B232="","",'True_Odds_Calculator_2-way'!B232)</f>
        <v>2.0099999999999998</v>
      </c>
      <c r="C231" s="4">
        <f t="shared" si="33"/>
        <v>0.53191489361702127</v>
      </c>
      <c r="D231">
        <f t="shared" si="34"/>
        <v>0.49751243781094534</v>
      </c>
      <c r="E231">
        <f t="shared" si="35"/>
        <v>2.9427331427966497E-2</v>
      </c>
      <c r="F231">
        <f t="shared" si="36"/>
        <v>-0.23520694400338749</v>
      </c>
      <c r="G231">
        <v>0</v>
      </c>
      <c r="H231">
        <f t="shared" si="37"/>
        <v>0.26463427543135393</v>
      </c>
      <c r="I231">
        <f t="shared" si="38"/>
        <v>-1.060713208766217</v>
      </c>
      <c r="J231">
        <f t="shared" si="39"/>
        <v>1.060713208766217</v>
      </c>
      <c r="K231">
        <f t="shared" si="40"/>
        <v>0.5172161542198922</v>
      </c>
      <c r="L231">
        <f t="shared" si="41"/>
        <v>0.48278384578010813</v>
      </c>
      <c r="M231">
        <f t="shared" si="42"/>
        <v>1.9334276237142709</v>
      </c>
      <c r="N231">
        <f t="shared" si="43"/>
        <v>2.0713203408538785</v>
      </c>
    </row>
    <row r="232" spans="1:14" x14ac:dyDescent="0.25">
      <c r="A232" s="4">
        <f>IF('True_Odds_Calculator_2-way'!A233="","",'True_Odds_Calculator_2-way'!A233)</f>
        <v>1.79</v>
      </c>
      <c r="B232" s="4">
        <f>IF('True_Odds_Calculator_2-way'!B233="","",'True_Odds_Calculator_2-way'!B233)</f>
        <v>2.11</v>
      </c>
      <c r="C232" s="4">
        <f t="shared" si="33"/>
        <v>0.55865921787709494</v>
      </c>
      <c r="D232">
        <f t="shared" si="34"/>
        <v>0.47393364928909953</v>
      </c>
      <c r="E232">
        <f t="shared" si="35"/>
        <v>3.2592867166194583E-2</v>
      </c>
      <c r="F232">
        <f t="shared" si="36"/>
        <v>-0.23217453467129112</v>
      </c>
      <c r="G232">
        <v>0</v>
      </c>
      <c r="H232">
        <f t="shared" si="37"/>
        <v>0.26476740183748576</v>
      </c>
      <c r="I232">
        <f t="shared" si="38"/>
        <v>-1.0678861770883312</v>
      </c>
      <c r="J232">
        <f t="shared" si="39"/>
        <v>1.0678861770883312</v>
      </c>
      <c r="K232">
        <f t="shared" si="40"/>
        <v>0.54240816034763273</v>
      </c>
      <c r="L232">
        <f t="shared" si="41"/>
        <v>0.45759183965236705</v>
      </c>
      <c r="M232">
        <f t="shared" si="42"/>
        <v>1.8436300798997822</v>
      </c>
      <c r="N232">
        <f t="shared" si="43"/>
        <v>2.1853536565680476</v>
      </c>
    </row>
    <row r="233" spans="1:14" x14ac:dyDescent="0.25">
      <c r="A233" s="4">
        <f>IF('True_Odds_Calculator_2-way'!A234="","",'True_Odds_Calculator_2-way'!A234)</f>
        <v>2.4500000000000002</v>
      </c>
      <c r="B233" s="4">
        <f>IF('True_Odds_Calculator_2-way'!B234="","",'True_Odds_Calculator_2-way'!B234)</f>
        <v>1.6</v>
      </c>
      <c r="C233" s="4">
        <f t="shared" si="33"/>
        <v>0.4081632653061224</v>
      </c>
      <c r="D233">
        <f t="shared" si="34"/>
        <v>0.625</v>
      </c>
      <c r="E233">
        <f t="shared" si="35"/>
        <v>3.3163265306122458E-2</v>
      </c>
      <c r="F233">
        <f t="shared" si="36"/>
        <v>-0.22193877551020402</v>
      </c>
      <c r="G233">
        <v>0</v>
      </c>
      <c r="H233">
        <f t="shared" si="37"/>
        <v>0.25510204081632648</v>
      </c>
      <c r="I233">
        <f t="shared" si="38"/>
        <v>-1.0721125348377949</v>
      </c>
      <c r="J233">
        <f t="shared" si="39"/>
        <v>1.0721125348377949</v>
      </c>
      <c r="K233">
        <f t="shared" si="40"/>
        <v>0.39145635918691934</v>
      </c>
      <c r="L233">
        <f t="shared" si="41"/>
        <v>0.60854364081308054</v>
      </c>
      <c r="M233">
        <f t="shared" si="42"/>
        <v>2.5545631755148031</v>
      </c>
      <c r="N233">
        <f t="shared" si="43"/>
        <v>1.643267520902677</v>
      </c>
    </row>
    <row r="234" spans="1:14" x14ac:dyDescent="0.25">
      <c r="A234" s="4">
        <f>IF('True_Odds_Calculator_2-way'!A235="","",'True_Odds_Calculator_2-way'!A235)</f>
        <v>2.54</v>
      </c>
      <c r="B234" s="4">
        <f>IF('True_Odds_Calculator_2-way'!B235="","",'True_Odds_Calculator_2-way'!B235)</f>
        <v>1.55</v>
      </c>
      <c r="C234" s="4">
        <f t="shared" si="33"/>
        <v>0.39370078740157477</v>
      </c>
      <c r="D234">
        <f t="shared" si="34"/>
        <v>0.64516129032258063</v>
      </c>
      <c r="E234">
        <f t="shared" si="35"/>
        <v>3.8862077724155508E-2</v>
      </c>
      <c r="F234">
        <f t="shared" si="36"/>
        <v>-0.21513843027686042</v>
      </c>
      <c r="G234">
        <v>0</v>
      </c>
      <c r="H234">
        <f t="shared" si="37"/>
        <v>0.25400050800101598</v>
      </c>
      <c r="I234">
        <f t="shared" si="38"/>
        <v>-1.0865714630312673</v>
      </c>
      <c r="J234">
        <f t="shared" si="39"/>
        <v>1.0865714630312673</v>
      </c>
      <c r="K234">
        <f t="shared" si="40"/>
        <v>0.3740666961489727</v>
      </c>
      <c r="L234">
        <f t="shared" si="41"/>
        <v>0.62593330385102708</v>
      </c>
      <c r="M234">
        <f t="shared" si="42"/>
        <v>2.673320053068152</v>
      </c>
      <c r="N234">
        <f t="shared" si="43"/>
        <v>1.5976143046671971</v>
      </c>
    </row>
    <row r="235" spans="1:14" x14ac:dyDescent="0.25">
      <c r="A235" s="4">
        <f>IF('True_Odds_Calculator_2-way'!A236="","",'True_Odds_Calculator_2-way'!A236)</f>
        <v>2.4900000000000002</v>
      </c>
      <c r="B235" s="4">
        <f>IF('True_Odds_Calculator_2-way'!B236="","",'True_Odds_Calculator_2-way'!B236)</f>
        <v>1.57</v>
      </c>
      <c r="C235" s="4">
        <f t="shared" si="33"/>
        <v>0.40160642570281119</v>
      </c>
      <c r="D235">
        <f t="shared" si="34"/>
        <v>0.63694267515923564</v>
      </c>
      <c r="E235">
        <f t="shared" si="35"/>
        <v>3.8549100862046881E-2</v>
      </c>
      <c r="F235">
        <f t="shared" si="36"/>
        <v>-0.21725117028624052</v>
      </c>
      <c r="G235">
        <v>0</v>
      </c>
      <c r="H235">
        <f t="shared" si="37"/>
        <v>0.25580027114828735</v>
      </c>
      <c r="I235">
        <f t="shared" si="38"/>
        <v>-1.0850991866680071</v>
      </c>
      <c r="J235">
        <f t="shared" si="39"/>
        <v>1.0850991866680071</v>
      </c>
      <c r="K235">
        <f t="shared" si="40"/>
        <v>0.38214645569254196</v>
      </c>
      <c r="L235">
        <f t="shared" si="41"/>
        <v>0.61785354430745798</v>
      </c>
      <c r="M235">
        <f t="shared" si="42"/>
        <v>2.6167977881353308</v>
      </c>
      <c r="N235">
        <f t="shared" si="43"/>
        <v>1.6185065364007643</v>
      </c>
    </row>
    <row r="236" spans="1:14" x14ac:dyDescent="0.25">
      <c r="A236" s="4">
        <f>IF('True_Odds_Calculator_2-way'!A237="","",'True_Odds_Calculator_2-way'!A237)</f>
        <v>2.1</v>
      </c>
      <c r="B236" s="4">
        <f>IF('True_Odds_Calculator_2-way'!B237="","",'True_Odds_Calculator_2-way'!B237)</f>
        <v>1.78</v>
      </c>
      <c r="C236" s="4">
        <f t="shared" si="33"/>
        <v>0.47619047619047616</v>
      </c>
      <c r="D236">
        <f t="shared" si="34"/>
        <v>0.5617977528089888</v>
      </c>
      <c r="E236">
        <f t="shared" si="35"/>
        <v>3.7988228999465079E-2</v>
      </c>
      <c r="F236">
        <f t="shared" si="36"/>
        <v>-0.2295345104333868</v>
      </c>
      <c r="G236">
        <v>0</v>
      </c>
      <c r="H236">
        <f t="shared" si="37"/>
        <v>0.26752273943285182</v>
      </c>
      <c r="I236">
        <f t="shared" si="38"/>
        <v>-1.0795837927188263</v>
      </c>
      <c r="J236">
        <f t="shared" si="39"/>
        <v>1.0795837927188263</v>
      </c>
      <c r="K236">
        <f t="shared" si="40"/>
        <v>0.45713404422735271</v>
      </c>
      <c r="L236">
        <f t="shared" si="41"/>
        <v>0.54286595577264729</v>
      </c>
      <c r="M236">
        <f t="shared" si="42"/>
        <v>2.1875421719907089</v>
      </c>
      <c r="N236">
        <f t="shared" si="43"/>
        <v>1.8420753583206844</v>
      </c>
    </row>
    <row r="237" spans="1:14" x14ac:dyDescent="0.25">
      <c r="A237" s="4">
        <f>IF('True_Odds_Calculator_2-way'!A238="","",'True_Odds_Calculator_2-way'!A238)</f>
        <v>2.5</v>
      </c>
      <c r="B237" s="4">
        <f>IF('True_Odds_Calculator_2-way'!B238="","",'True_Odds_Calculator_2-way'!B238)</f>
        <v>1.56</v>
      </c>
      <c r="C237" s="4">
        <f t="shared" si="33"/>
        <v>0.4</v>
      </c>
      <c r="D237">
        <f t="shared" si="34"/>
        <v>0.64102564102564097</v>
      </c>
      <c r="E237">
        <f t="shared" si="35"/>
        <v>4.102564102564088E-2</v>
      </c>
      <c r="F237">
        <f t="shared" si="36"/>
        <v>-0.21538461538461551</v>
      </c>
      <c r="G237">
        <v>0</v>
      </c>
      <c r="H237">
        <f t="shared" si="37"/>
        <v>0.25641025641025639</v>
      </c>
      <c r="I237">
        <f t="shared" si="38"/>
        <v>-1.0910894511799616</v>
      </c>
      <c r="J237">
        <f t="shared" si="39"/>
        <v>1.0910894511799616</v>
      </c>
      <c r="K237">
        <f t="shared" si="40"/>
        <v>0.3792714244586895</v>
      </c>
      <c r="L237">
        <f t="shared" si="41"/>
        <v>0.62072857554131078</v>
      </c>
      <c r="M237">
        <f t="shared" si="42"/>
        <v>2.6366341767699417</v>
      </c>
      <c r="N237">
        <f t="shared" si="43"/>
        <v>1.6110100926607782</v>
      </c>
    </row>
    <row r="238" spans="1:14" x14ac:dyDescent="0.25">
      <c r="A238" s="4">
        <f>IF('True_Odds_Calculator_2-way'!A239="","",'True_Odds_Calculator_2-way'!A239)</f>
        <v>1.61</v>
      </c>
      <c r="B238" s="4">
        <f>IF('True_Odds_Calculator_2-way'!B239="","",'True_Odds_Calculator_2-way'!B239)</f>
        <v>2.38</v>
      </c>
      <c r="C238" s="4">
        <f t="shared" si="33"/>
        <v>0.6211180124223602</v>
      </c>
      <c r="D238">
        <f t="shared" si="34"/>
        <v>0.42016806722689076</v>
      </c>
      <c r="E238">
        <f t="shared" si="35"/>
        <v>4.1286079649250906E-2</v>
      </c>
      <c r="F238">
        <f t="shared" si="36"/>
        <v>-0.21968787515006016</v>
      </c>
      <c r="G238">
        <v>0</v>
      </c>
      <c r="H238">
        <f t="shared" si="37"/>
        <v>0.26097395479931101</v>
      </c>
      <c r="I238">
        <f t="shared" si="38"/>
        <v>-1.0899223022085143</v>
      </c>
      <c r="J238">
        <f t="shared" si="39"/>
        <v>1.0899223022085143</v>
      </c>
      <c r="K238">
        <f t="shared" si="40"/>
        <v>0.60065377402710718</v>
      </c>
      <c r="L238">
        <f t="shared" si="41"/>
        <v>0.39934622597289299</v>
      </c>
      <c r="M238">
        <f t="shared" si="42"/>
        <v>1.6648526043471934</v>
      </c>
      <c r="N238">
        <f t="shared" si="43"/>
        <v>2.5040927770477501</v>
      </c>
    </row>
    <row r="239" spans="1:14" x14ac:dyDescent="0.25">
      <c r="A239" s="4">
        <f>IF('True_Odds_Calculator_2-way'!A240="","",'True_Odds_Calculator_2-way'!A240)</f>
        <v>1.93</v>
      </c>
      <c r="B239" s="4">
        <f>IF('True_Odds_Calculator_2-way'!B240="","",'True_Odds_Calculator_2-way'!B240)</f>
        <v>1.93</v>
      </c>
      <c r="C239" s="4">
        <f t="shared" si="33"/>
        <v>0.5181347150259068</v>
      </c>
      <c r="D239">
        <f t="shared" si="34"/>
        <v>0.5181347150259068</v>
      </c>
      <c r="E239">
        <f t="shared" si="35"/>
        <v>3.62694300518136E-2</v>
      </c>
      <c r="F239">
        <f t="shared" si="36"/>
        <v>-0.23219415286316403</v>
      </c>
      <c r="G239">
        <v>0</v>
      </c>
      <c r="H239">
        <f t="shared" si="37"/>
        <v>0.26846358291497763</v>
      </c>
      <c r="I239">
        <f t="shared" si="38"/>
        <v>-1.0752688172043015</v>
      </c>
      <c r="J239">
        <f t="shared" si="39"/>
        <v>1.0752688172043015</v>
      </c>
      <c r="K239">
        <f t="shared" si="40"/>
        <v>0.5</v>
      </c>
      <c r="L239">
        <f t="shared" si="41"/>
        <v>0.5</v>
      </c>
      <c r="M239">
        <f t="shared" si="42"/>
        <v>2</v>
      </c>
      <c r="N239">
        <f t="shared" si="43"/>
        <v>2</v>
      </c>
    </row>
    <row r="240" spans="1:14" x14ac:dyDescent="0.25">
      <c r="A240" s="4">
        <f>IF('True_Odds_Calculator_2-way'!A241="","",'True_Odds_Calculator_2-way'!A241)</f>
        <v>1.51</v>
      </c>
      <c r="B240" s="4">
        <f>IF('True_Odds_Calculator_2-way'!B241="","",'True_Odds_Calculator_2-way'!B241)</f>
        <v>2.59</v>
      </c>
      <c r="C240" s="4">
        <f t="shared" si="33"/>
        <v>0.66225165562913912</v>
      </c>
      <c r="D240">
        <f t="shared" si="34"/>
        <v>0.38610038610038611</v>
      </c>
      <c r="E240">
        <f t="shared" si="35"/>
        <v>4.8352041729525119E-2</v>
      </c>
      <c r="F240">
        <f t="shared" si="36"/>
        <v>-0.20734357820450544</v>
      </c>
      <c r="G240">
        <v>0</v>
      </c>
      <c r="H240">
        <f t="shared" si="37"/>
        <v>0.25569561993403056</v>
      </c>
      <c r="I240">
        <f t="shared" si="38"/>
        <v>-1.1104943410879491</v>
      </c>
      <c r="J240">
        <f t="shared" si="39"/>
        <v>1.1104943410879491</v>
      </c>
      <c r="K240">
        <f t="shared" si="40"/>
        <v>0.63842605445535372</v>
      </c>
      <c r="L240">
        <f t="shared" si="41"/>
        <v>0.36157394554464639</v>
      </c>
      <c r="M240">
        <f t="shared" si="42"/>
        <v>1.566352113954854</v>
      </c>
      <c r="N240">
        <f t="shared" si="43"/>
        <v>2.7656860023298391</v>
      </c>
    </row>
    <row r="241" spans="1:14" x14ac:dyDescent="0.25">
      <c r="A241" s="4">
        <f>IF('True_Odds_Calculator_2-way'!A242="","",'True_Odds_Calculator_2-way'!A242)</f>
        <v>1.51</v>
      </c>
      <c r="B241" s="4">
        <f>IF('True_Odds_Calculator_2-way'!B242="","",'True_Odds_Calculator_2-way'!B242)</f>
        <v>2.63</v>
      </c>
      <c r="C241" s="4">
        <f t="shared" si="33"/>
        <v>0.66225165562913912</v>
      </c>
      <c r="D241">
        <f t="shared" si="34"/>
        <v>0.38022813688212931</v>
      </c>
      <c r="E241">
        <f t="shared" si="35"/>
        <v>4.2479792511268322E-2</v>
      </c>
      <c r="F241">
        <f t="shared" si="36"/>
        <v>-0.20932692065570468</v>
      </c>
      <c r="G241">
        <v>0</v>
      </c>
      <c r="H241">
        <f t="shared" si="37"/>
        <v>0.25180671316697306</v>
      </c>
      <c r="I241">
        <f t="shared" si="38"/>
        <v>-1.0967840087249536</v>
      </c>
      <c r="J241">
        <f t="shared" si="39"/>
        <v>1.0967840087249536</v>
      </c>
      <c r="K241">
        <f t="shared" si="40"/>
        <v>0.64128879780977321</v>
      </c>
      <c r="L241">
        <f t="shared" si="41"/>
        <v>0.35871120219022673</v>
      </c>
      <c r="M241">
        <f t="shared" si="42"/>
        <v>1.5593598444497263</v>
      </c>
      <c r="N241">
        <f t="shared" si="43"/>
        <v>2.7877579342216747</v>
      </c>
    </row>
    <row r="242" spans="1:14" x14ac:dyDescent="0.25">
      <c r="A242" s="4">
        <f>IF('True_Odds_Calculator_2-way'!A243="","",'True_Odds_Calculator_2-way'!A243)</f>
        <v>1.68</v>
      </c>
      <c r="B242" s="4">
        <f>IF('True_Odds_Calculator_2-way'!B243="","",'True_Odds_Calculator_2-way'!B243)</f>
        <v>2.2400000000000002</v>
      </c>
      <c r="C242" s="4">
        <f t="shared" si="33"/>
        <v>0.59523809523809523</v>
      </c>
      <c r="D242">
        <f t="shared" si="34"/>
        <v>0.4464285714285714</v>
      </c>
      <c r="E242">
        <f t="shared" si="35"/>
        <v>4.1666666666666519E-2</v>
      </c>
      <c r="F242">
        <f t="shared" si="36"/>
        <v>-0.22406462585034026</v>
      </c>
      <c r="G242">
        <v>0</v>
      </c>
      <c r="H242">
        <f t="shared" si="37"/>
        <v>0.26573129251700678</v>
      </c>
      <c r="I242">
        <f t="shared" si="38"/>
        <v>-1.0890171046725801</v>
      </c>
      <c r="J242">
        <f t="shared" si="39"/>
        <v>1.0890171046725801</v>
      </c>
      <c r="K242">
        <f t="shared" si="40"/>
        <v>0.5745371023930006</v>
      </c>
      <c r="L242">
        <f t="shared" si="41"/>
        <v>0.42546289760699951</v>
      </c>
      <c r="M242">
        <f t="shared" si="42"/>
        <v>1.7405316311773544</v>
      </c>
      <c r="N242">
        <f t="shared" si="43"/>
        <v>2.3503812097939996</v>
      </c>
    </row>
    <row r="243" spans="1:14" x14ac:dyDescent="0.25">
      <c r="A243" s="4">
        <f>IF('True_Odds_Calculator_2-way'!A244="","",'True_Odds_Calculator_2-way'!A244)</f>
        <v>1.77</v>
      </c>
      <c r="B243" s="4">
        <f>IF('True_Odds_Calculator_2-way'!B244="","",'True_Odds_Calculator_2-way'!B244)</f>
        <v>2.09</v>
      </c>
      <c r="C243" s="4">
        <f t="shared" si="33"/>
        <v>0.56497175141242939</v>
      </c>
      <c r="D243">
        <f t="shared" si="34"/>
        <v>0.47846889952153115</v>
      </c>
      <c r="E243">
        <f t="shared" si="35"/>
        <v>4.3440650933960434E-2</v>
      </c>
      <c r="F243">
        <f t="shared" si="36"/>
        <v>-0.22688076122509671</v>
      </c>
      <c r="G243">
        <v>0</v>
      </c>
      <c r="H243">
        <f t="shared" si="37"/>
        <v>0.27032141215905714</v>
      </c>
      <c r="I243">
        <f t="shared" si="38"/>
        <v>-1.09154435611996</v>
      </c>
      <c r="J243">
        <f t="shared" si="39"/>
        <v>1.09154435611996</v>
      </c>
      <c r="K243">
        <f t="shared" si="40"/>
        <v>0.54333381846411721</v>
      </c>
      <c r="L243">
        <f t="shared" si="41"/>
        <v>0.4566661815358829</v>
      </c>
      <c r="M243">
        <f t="shared" si="42"/>
        <v>1.8404891542123691</v>
      </c>
      <c r="N243">
        <f t="shared" si="43"/>
        <v>2.189783348170756</v>
      </c>
    </row>
    <row r="244" spans="1:14" x14ac:dyDescent="0.25">
      <c r="A244" s="4">
        <f>IF('True_Odds_Calculator_2-way'!A245="","",'True_Odds_Calculator_2-way'!A245)</f>
        <v>1.21</v>
      </c>
      <c r="B244" s="4">
        <f>IF('True_Odds_Calculator_2-way'!B245="","",'True_Odds_Calculator_2-way'!B245)</f>
        <v>4.4000000000000004</v>
      </c>
      <c r="C244" s="4">
        <f t="shared" si="33"/>
        <v>0.82644628099173556</v>
      </c>
      <c r="D244">
        <f t="shared" si="34"/>
        <v>0.22727272727272727</v>
      </c>
      <c r="E244">
        <f t="shared" si="35"/>
        <v>5.3719008264462742E-2</v>
      </c>
      <c r="F244">
        <f t="shared" si="36"/>
        <v>-0.1341096919609317</v>
      </c>
      <c r="G244">
        <v>0</v>
      </c>
      <c r="H244">
        <f t="shared" si="37"/>
        <v>0.18782870022539444</v>
      </c>
      <c r="I244">
        <f t="shared" si="38"/>
        <v>-1.183452670827877</v>
      </c>
      <c r="J244">
        <f t="shared" si="39"/>
        <v>1.183452670827877</v>
      </c>
      <c r="K244">
        <f t="shared" si="40"/>
        <v>0.80094507618460675</v>
      </c>
      <c r="L244">
        <f t="shared" si="41"/>
        <v>0.19905492381539322</v>
      </c>
      <c r="M244">
        <f t="shared" si="42"/>
        <v>1.2485250608738543</v>
      </c>
      <c r="N244">
        <f t="shared" si="43"/>
        <v>5.0237390808147824</v>
      </c>
    </row>
    <row r="245" spans="1:14" x14ac:dyDescent="0.25">
      <c r="A245" s="4">
        <f>IF('True_Odds_Calculator_2-way'!A246="","",'True_Odds_Calculator_2-way'!A246)</f>
        <v>1.32</v>
      </c>
      <c r="B245" s="4">
        <f>IF('True_Odds_Calculator_2-way'!B246="","",'True_Odds_Calculator_2-way'!B246)</f>
        <v>3.37</v>
      </c>
      <c r="C245" s="4">
        <f t="shared" si="33"/>
        <v>0.75757575757575757</v>
      </c>
      <c r="D245">
        <f t="shared" si="34"/>
        <v>0.29673590504451036</v>
      </c>
      <c r="E245">
        <f t="shared" si="35"/>
        <v>5.4311662620267986E-2</v>
      </c>
      <c r="F245">
        <f t="shared" si="36"/>
        <v>-0.17048826544375495</v>
      </c>
      <c r="G245">
        <v>0</v>
      </c>
      <c r="H245">
        <f t="shared" si="37"/>
        <v>0.22479992806402299</v>
      </c>
      <c r="I245">
        <f t="shared" si="38"/>
        <v>-1.1482880304365637</v>
      </c>
      <c r="J245">
        <f t="shared" si="39"/>
        <v>1.1482880304365637</v>
      </c>
      <c r="K245">
        <f t="shared" si="40"/>
        <v>0.73128700376434652</v>
      </c>
      <c r="L245">
        <f t="shared" si="41"/>
        <v>0.26871299623565342</v>
      </c>
      <c r="M245">
        <f t="shared" si="42"/>
        <v>1.3674521697397002</v>
      </c>
      <c r="N245">
        <f t="shared" si="43"/>
        <v>3.7214426321346559</v>
      </c>
    </row>
    <row r="246" spans="1:14" x14ac:dyDescent="0.25">
      <c r="A246" s="4">
        <f>IF('True_Odds_Calculator_2-way'!A247="","",'True_Odds_Calculator_2-way'!A247)</f>
        <v>1.61</v>
      </c>
      <c r="B246" s="4">
        <f>IF('True_Odds_Calculator_2-way'!B247="","",'True_Odds_Calculator_2-way'!B247)</f>
        <v>2.37</v>
      </c>
      <c r="C246" s="4">
        <f t="shared" si="33"/>
        <v>0.6211180124223602</v>
      </c>
      <c r="D246">
        <f t="shared" si="34"/>
        <v>0.42194092827004215</v>
      </c>
      <c r="E246">
        <f t="shared" si="35"/>
        <v>4.3058940692402459E-2</v>
      </c>
      <c r="F246">
        <f t="shared" si="36"/>
        <v>-0.21901617003433183</v>
      </c>
      <c r="G246">
        <v>0</v>
      </c>
      <c r="H246">
        <f t="shared" si="37"/>
        <v>0.26207511072673423</v>
      </c>
      <c r="I246">
        <f t="shared" si="38"/>
        <v>-1.0938928884083114</v>
      </c>
      <c r="J246">
        <f t="shared" si="39"/>
        <v>1.0938928884083114</v>
      </c>
      <c r="K246">
        <f t="shared" si="40"/>
        <v>0.59978120152259728</v>
      </c>
      <c r="L246">
        <f t="shared" si="41"/>
        <v>0.40021879847740255</v>
      </c>
      <c r="M246">
        <f t="shared" si="42"/>
        <v>1.6672746619290704</v>
      </c>
      <c r="N246">
        <f t="shared" si="43"/>
        <v>2.4986332571193874</v>
      </c>
    </row>
    <row r="247" spans="1:14" x14ac:dyDescent="0.25">
      <c r="A247" s="4">
        <f>IF('True_Odds_Calculator_2-way'!A248="","",'True_Odds_Calculator_2-way'!A248)</f>
        <v>1.56</v>
      </c>
      <c r="B247" s="4">
        <f>IF('True_Odds_Calculator_2-way'!B248="","",'True_Odds_Calculator_2-way'!B248)</f>
        <v>2.44</v>
      </c>
      <c r="C247" s="4">
        <f t="shared" si="33"/>
        <v>0.64102564102564097</v>
      </c>
      <c r="D247">
        <f t="shared" si="34"/>
        <v>0.4098360655737705</v>
      </c>
      <c r="E247">
        <f t="shared" si="35"/>
        <v>5.0861706599411471E-2</v>
      </c>
      <c r="F247">
        <f t="shared" si="36"/>
        <v>-0.21185372005044134</v>
      </c>
      <c r="G247">
        <v>0</v>
      </c>
      <c r="H247">
        <f t="shared" si="37"/>
        <v>0.26271542664985287</v>
      </c>
      <c r="I247">
        <f t="shared" si="38"/>
        <v>-1.1135885079684349</v>
      </c>
      <c r="J247">
        <f t="shared" si="39"/>
        <v>1.1135885079684349</v>
      </c>
      <c r="K247">
        <f t="shared" si="40"/>
        <v>0.615911621788925</v>
      </c>
      <c r="L247">
        <f t="shared" si="41"/>
        <v>0.384088378211075</v>
      </c>
      <c r="M247">
        <f t="shared" si="42"/>
        <v>1.6236095644623239</v>
      </c>
      <c r="N247">
        <f t="shared" si="43"/>
        <v>2.6035674514745457</v>
      </c>
    </row>
    <row r="248" spans="1:14" x14ac:dyDescent="0.25">
      <c r="A248" s="4">
        <f>IF('True_Odds_Calculator_2-way'!A249="","",'True_Odds_Calculator_2-way'!A249)</f>
        <v>1.44</v>
      </c>
      <c r="B248" s="4">
        <f>IF('True_Odds_Calculator_2-way'!B249="","",'True_Odds_Calculator_2-way'!B249)</f>
        <v>2.96</v>
      </c>
      <c r="C248" s="4">
        <f t="shared" si="33"/>
        <v>0.69444444444444442</v>
      </c>
      <c r="D248">
        <f t="shared" si="34"/>
        <v>0.33783783783783783</v>
      </c>
      <c r="E248">
        <f t="shared" si="35"/>
        <v>3.228228228228236E-2</v>
      </c>
      <c r="F248">
        <f t="shared" si="36"/>
        <v>-0.20232732732732717</v>
      </c>
      <c r="G248">
        <v>0</v>
      </c>
      <c r="H248">
        <f t="shared" si="37"/>
        <v>0.23460960960960958</v>
      </c>
      <c r="I248">
        <f t="shared" si="38"/>
        <v>-1.0768262306348704</v>
      </c>
      <c r="J248">
        <f t="shared" si="39"/>
        <v>1.0768262306348704</v>
      </c>
      <c r="K248">
        <f t="shared" si="40"/>
        <v>0.67851648598716308</v>
      </c>
      <c r="L248">
        <f t="shared" si="41"/>
        <v>0.32148351401283681</v>
      </c>
      <c r="M248">
        <f t="shared" si="42"/>
        <v>1.4738035414793431</v>
      </c>
      <c r="N248">
        <f t="shared" si="43"/>
        <v>3.1105794120443453</v>
      </c>
    </row>
    <row r="249" spans="1:14" x14ac:dyDescent="0.25">
      <c r="A249" s="4">
        <f>IF('True_Odds_Calculator_2-way'!A250="","",'True_Odds_Calculator_2-way'!A250)</f>
        <v>1.77</v>
      </c>
      <c r="B249" s="4">
        <f>IF('True_Odds_Calculator_2-way'!B250="","",'True_Odds_Calculator_2-way'!B250)</f>
        <v>2.16</v>
      </c>
      <c r="C249" s="4">
        <f t="shared" si="33"/>
        <v>0.56497175141242939</v>
      </c>
      <c r="D249">
        <f t="shared" si="34"/>
        <v>0.46296296296296291</v>
      </c>
      <c r="E249">
        <f t="shared" si="35"/>
        <v>2.79347143753923E-2</v>
      </c>
      <c r="F249">
        <f t="shared" si="36"/>
        <v>-0.23362628164888055</v>
      </c>
      <c r="G249">
        <v>0</v>
      </c>
      <c r="H249">
        <f t="shared" si="37"/>
        <v>0.26156099602427285</v>
      </c>
      <c r="I249">
        <f t="shared" si="38"/>
        <v>-1.0580973892262122</v>
      </c>
      <c r="J249">
        <f t="shared" si="39"/>
        <v>1.0580973892262122</v>
      </c>
      <c r="K249">
        <f t="shared" si="40"/>
        <v>0.55104464600806979</v>
      </c>
      <c r="L249">
        <f t="shared" si="41"/>
        <v>0.44895535399193021</v>
      </c>
      <c r="M249">
        <f t="shared" si="42"/>
        <v>1.8147349897041836</v>
      </c>
      <c r="N249">
        <f t="shared" si="43"/>
        <v>2.2273929715024061</v>
      </c>
    </row>
    <row r="250" spans="1:14" x14ac:dyDescent="0.25">
      <c r="A250" s="4">
        <f>IF('True_Odds_Calculator_2-way'!A251="","",'True_Odds_Calculator_2-way'!A251)</f>
        <v>1.74</v>
      </c>
      <c r="B250" s="4">
        <f>IF('True_Odds_Calculator_2-way'!B251="","",'True_Odds_Calculator_2-way'!B251)</f>
        <v>2.17</v>
      </c>
      <c r="C250" s="4">
        <f t="shared" si="33"/>
        <v>0.57471264367816088</v>
      </c>
      <c r="D250">
        <f t="shared" si="34"/>
        <v>0.46082949308755761</v>
      </c>
      <c r="E250">
        <f t="shared" si="35"/>
        <v>3.5542136765718491E-2</v>
      </c>
      <c r="F250">
        <f t="shared" si="36"/>
        <v>-0.22930239949149844</v>
      </c>
      <c r="G250">
        <v>0</v>
      </c>
      <c r="H250">
        <f t="shared" si="37"/>
        <v>0.26484453625721699</v>
      </c>
      <c r="I250">
        <f t="shared" si="38"/>
        <v>-1.0747098003652684</v>
      </c>
      <c r="J250">
        <f t="shared" si="39"/>
        <v>1.0747098003652684</v>
      </c>
      <c r="K250">
        <f t="shared" si="40"/>
        <v>0.55701454614825729</v>
      </c>
      <c r="L250">
        <f t="shared" si="41"/>
        <v>0.44298545385174265</v>
      </c>
      <c r="M250">
        <f t="shared" si="42"/>
        <v>1.7952852522702987</v>
      </c>
      <c r="N250">
        <f t="shared" si="43"/>
        <v>2.2574104664273644</v>
      </c>
    </row>
    <row r="251" spans="1:14" x14ac:dyDescent="0.25">
      <c r="A251" s="4">
        <f>IF('True_Odds_Calculator_2-way'!A252="","",'True_Odds_Calculator_2-way'!A252)</f>
        <v>1.56</v>
      </c>
      <c r="B251" s="4">
        <f>IF('True_Odds_Calculator_2-way'!B252="","",'True_Odds_Calculator_2-way'!B252)</f>
        <v>2.52</v>
      </c>
      <c r="C251" s="4">
        <f t="shared" si="33"/>
        <v>0.64102564102564097</v>
      </c>
      <c r="D251">
        <f t="shared" si="34"/>
        <v>0.3968253968253968</v>
      </c>
      <c r="E251">
        <f t="shared" si="35"/>
        <v>3.7851037851037717E-2</v>
      </c>
      <c r="F251">
        <f t="shared" si="36"/>
        <v>-0.21652421652421661</v>
      </c>
      <c r="G251">
        <v>0</v>
      </c>
      <c r="H251">
        <f t="shared" si="37"/>
        <v>0.25437525437525432</v>
      </c>
      <c r="I251">
        <f t="shared" si="38"/>
        <v>-1.0838874619051497</v>
      </c>
      <c r="J251">
        <f t="shared" si="39"/>
        <v>1.0838874619051497</v>
      </c>
      <c r="K251">
        <f t="shared" si="40"/>
        <v>0.62228645044410036</v>
      </c>
      <c r="L251">
        <f t="shared" si="41"/>
        <v>0.3777135495558997</v>
      </c>
      <c r="M251">
        <f t="shared" si="42"/>
        <v>1.6069769786668839</v>
      </c>
      <c r="N251">
        <f t="shared" si="43"/>
        <v>2.6475089420958278</v>
      </c>
    </row>
    <row r="252" spans="1:14" x14ac:dyDescent="0.25">
      <c r="A252" s="4">
        <f>IF('True_Odds_Calculator_2-way'!A253="","",'True_Odds_Calculator_2-way'!A253)</f>
        <v>1.5</v>
      </c>
      <c r="B252" s="4">
        <f>IF('True_Odds_Calculator_2-way'!B253="","",'True_Odds_Calculator_2-way'!B253)</f>
        <v>2.67</v>
      </c>
      <c r="C252" s="4">
        <f t="shared" si="33"/>
        <v>0.66666666666666663</v>
      </c>
      <c r="D252">
        <f t="shared" si="34"/>
        <v>0.37453183520599254</v>
      </c>
      <c r="E252">
        <f t="shared" si="35"/>
        <v>4.1198501872659055E-2</v>
      </c>
      <c r="F252">
        <f t="shared" si="36"/>
        <v>-0.20848938826466923</v>
      </c>
      <c r="G252">
        <v>0</v>
      </c>
      <c r="H252">
        <f t="shared" si="37"/>
        <v>0.24968789013732834</v>
      </c>
      <c r="I252">
        <f t="shared" si="38"/>
        <v>-1.0943513103291653</v>
      </c>
      <c r="J252">
        <f t="shared" si="39"/>
        <v>1.0943513103291653</v>
      </c>
      <c r="K252">
        <f t="shared" si="40"/>
        <v>0.64633902211550998</v>
      </c>
      <c r="L252">
        <f t="shared" si="41"/>
        <v>0.35366097788449008</v>
      </c>
      <c r="M252">
        <f t="shared" si="42"/>
        <v>1.547175655164583</v>
      </c>
      <c r="N252">
        <f t="shared" si="43"/>
        <v>2.8275666882497057</v>
      </c>
    </row>
    <row r="253" spans="1:14" x14ac:dyDescent="0.25">
      <c r="A253" s="4">
        <f>IF('True_Odds_Calculator_2-way'!A254="","",'True_Odds_Calculator_2-way'!A254)</f>
        <v>1.61</v>
      </c>
      <c r="B253" s="4">
        <f>IF('True_Odds_Calculator_2-way'!B254="","",'True_Odds_Calculator_2-way'!B254)</f>
        <v>2.39</v>
      </c>
      <c r="C253" s="4">
        <f t="shared" si="33"/>
        <v>0.6211180124223602</v>
      </c>
      <c r="D253">
        <f t="shared" si="34"/>
        <v>0.41841004184100417</v>
      </c>
      <c r="E253">
        <f t="shared" si="35"/>
        <v>3.9528054263364254E-2</v>
      </c>
      <c r="F253">
        <f t="shared" si="36"/>
        <v>-0.22035395930247681</v>
      </c>
      <c r="G253">
        <v>0</v>
      </c>
      <c r="H253">
        <f t="shared" si="37"/>
        <v>0.25988201356584106</v>
      </c>
      <c r="I253">
        <f t="shared" si="38"/>
        <v>-1.0859946414984594</v>
      </c>
      <c r="J253">
        <f t="shared" si="39"/>
        <v>1.0859946414984594</v>
      </c>
      <c r="K253">
        <f t="shared" si="40"/>
        <v>0.60151941470955883</v>
      </c>
      <c r="L253">
        <f t="shared" si="41"/>
        <v>0.39848058529044122</v>
      </c>
      <c r="M253">
        <f t="shared" si="42"/>
        <v>1.6624567313140606</v>
      </c>
      <c r="N253">
        <f t="shared" si="43"/>
        <v>2.5095325516828586</v>
      </c>
    </row>
    <row r="254" spans="1:14" x14ac:dyDescent="0.25">
      <c r="A254" s="4">
        <f>IF('True_Odds_Calculator_2-way'!A255="","",'True_Odds_Calculator_2-way'!A255)</f>
        <v>1.62</v>
      </c>
      <c r="B254" s="4">
        <f>IF('True_Odds_Calculator_2-way'!B255="","",'True_Odds_Calculator_2-way'!B255)</f>
        <v>2.38</v>
      </c>
      <c r="C254" s="4">
        <f t="shared" si="33"/>
        <v>0.61728395061728392</v>
      </c>
      <c r="D254">
        <f t="shared" si="34"/>
        <v>0.42016806722689076</v>
      </c>
      <c r="E254">
        <f t="shared" si="35"/>
        <v>3.7452017844174623E-2</v>
      </c>
      <c r="F254">
        <f t="shared" si="36"/>
        <v>-0.22191098661686903</v>
      </c>
      <c r="G254">
        <v>0</v>
      </c>
      <c r="H254">
        <f t="shared" si="37"/>
        <v>0.25936300446104366</v>
      </c>
      <c r="I254">
        <f t="shared" si="38"/>
        <v>-1.0810968751610261</v>
      </c>
      <c r="J254">
        <f t="shared" si="39"/>
        <v>1.0810968751610261</v>
      </c>
      <c r="K254">
        <f t="shared" si="40"/>
        <v>0.59870199159503401</v>
      </c>
      <c r="L254">
        <f t="shared" si="41"/>
        <v>0.4012980084049661</v>
      </c>
      <c r="M254">
        <f t="shared" si="42"/>
        <v>1.6702800625998362</v>
      </c>
      <c r="N254">
        <f t="shared" si="43"/>
        <v>2.4919136877222163</v>
      </c>
    </row>
    <row r="255" spans="1:14" x14ac:dyDescent="0.25">
      <c r="A255" s="4">
        <f>IF('True_Odds_Calculator_2-way'!A256="","",'True_Odds_Calculator_2-way'!A256)</f>
        <v>1.57</v>
      </c>
      <c r="B255" s="4">
        <f>IF('True_Odds_Calculator_2-way'!B256="","",'True_Odds_Calculator_2-way'!B256)</f>
        <v>2.4900000000000002</v>
      </c>
      <c r="C255" s="4">
        <f t="shared" si="33"/>
        <v>0.63694267515923564</v>
      </c>
      <c r="D255">
        <f t="shared" si="34"/>
        <v>0.40160642570281119</v>
      </c>
      <c r="E255">
        <f t="shared" si="35"/>
        <v>3.8549100862046881E-2</v>
      </c>
      <c r="F255">
        <f t="shared" si="36"/>
        <v>-0.21725117028624052</v>
      </c>
      <c r="G255">
        <v>0</v>
      </c>
      <c r="H255">
        <f t="shared" si="37"/>
        <v>0.25580027114828735</v>
      </c>
      <c r="I255">
        <f t="shared" si="38"/>
        <v>-1.0850991866680071</v>
      </c>
      <c r="J255">
        <f t="shared" si="39"/>
        <v>1.0850991866680071</v>
      </c>
      <c r="K255">
        <f t="shared" si="40"/>
        <v>0.61785354430745798</v>
      </c>
      <c r="L255">
        <f t="shared" si="41"/>
        <v>0.38214645569254196</v>
      </c>
      <c r="M255">
        <f t="shared" si="42"/>
        <v>1.6185065364007643</v>
      </c>
      <c r="N255">
        <f t="shared" si="43"/>
        <v>2.6167977881353308</v>
      </c>
    </row>
    <row r="256" spans="1:14" x14ac:dyDescent="0.25">
      <c r="A256" s="4">
        <f>IF('True_Odds_Calculator_2-way'!A257="","",'True_Odds_Calculator_2-way'!A257)</f>
        <v>1.47</v>
      </c>
      <c r="B256" s="4">
        <f>IF('True_Odds_Calculator_2-way'!B257="","",'True_Odds_Calculator_2-way'!B257)</f>
        <v>2.77</v>
      </c>
      <c r="C256" s="4">
        <f t="shared" si="33"/>
        <v>0.68027210884353739</v>
      </c>
      <c r="D256">
        <f t="shared" si="34"/>
        <v>0.36101083032490977</v>
      </c>
      <c r="E256">
        <f t="shared" si="35"/>
        <v>4.1282939168447275E-2</v>
      </c>
      <c r="F256">
        <f t="shared" si="36"/>
        <v>-0.20430265969203554</v>
      </c>
      <c r="G256">
        <v>0</v>
      </c>
      <c r="H256">
        <f t="shared" si="37"/>
        <v>0.24558559886048284</v>
      </c>
      <c r="I256">
        <f t="shared" si="38"/>
        <v>-1.0963884148405887</v>
      </c>
      <c r="J256">
        <f t="shared" si="39"/>
        <v>1.0963884148405887</v>
      </c>
      <c r="K256">
        <f t="shared" si="40"/>
        <v>0.65993421361085725</v>
      </c>
      <c r="L256">
        <f t="shared" si="41"/>
        <v>0.34006578638914264</v>
      </c>
      <c r="M256">
        <f t="shared" si="42"/>
        <v>1.5153025549750767</v>
      </c>
      <c r="N256">
        <f t="shared" si="43"/>
        <v>2.9406074942678422</v>
      </c>
    </row>
    <row r="257" spans="1:14" x14ac:dyDescent="0.25">
      <c r="A257" s="4">
        <f>IF('True_Odds_Calculator_2-way'!A258="","",'True_Odds_Calculator_2-way'!A258)</f>
        <v>1.68</v>
      </c>
      <c r="B257" s="4">
        <f>IF('True_Odds_Calculator_2-way'!B258="","",'True_Odds_Calculator_2-way'!B258)</f>
        <v>2.25</v>
      </c>
      <c r="C257" s="4">
        <f t="shared" si="33"/>
        <v>0.59523809523809523</v>
      </c>
      <c r="D257">
        <f t="shared" si="34"/>
        <v>0.44444444444444442</v>
      </c>
      <c r="E257">
        <f t="shared" si="35"/>
        <v>3.9682539682539542E-2</v>
      </c>
      <c r="F257">
        <f t="shared" si="36"/>
        <v>-0.22486772486772499</v>
      </c>
      <c r="G257">
        <v>0</v>
      </c>
      <c r="H257">
        <f t="shared" si="37"/>
        <v>0.26455026455026454</v>
      </c>
      <c r="I257">
        <f t="shared" si="38"/>
        <v>-1.0846522890932806</v>
      </c>
      <c r="J257">
        <f t="shared" si="39"/>
        <v>1.0846522890932806</v>
      </c>
      <c r="K257">
        <f t="shared" si="40"/>
        <v>0.57551851626440576</v>
      </c>
      <c r="L257">
        <f t="shared" si="41"/>
        <v>0.42448148373559424</v>
      </c>
      <c r="M257">
        <f t="shared" si="42"/>
        <v>1.7375635565834309</v>
      </c>
      <c r="N257">
        <f t="shared" si="43"/>
        <v>2.3558153613666013</v>
      </c>
    </row>
    <row r="258" spans="1:14" x14ac:dyDescent="0.25">
      <c r="A258" s="4">
        <f>IF('True_Odds_Calculator_2-way'!A259="","",'True_Odds_Calculator_2-way'!A259)</f>
        <v>1.5</v>
      </c>
      <c r="B258" s="4">
        <f>IF('True_Odds_Calculator_2-way'!B259="","",'True_Odds_Calculator_2-way'!B259)</f>
        <v>2.65</v>
      </c>
      <c r="C258" s="4">
        <f t="shared" si="33"/>
        <v>0.66666666666666663</v>
      </c>
      <c r="D258">
        <f t="shared" si="34"/>
        <v>0.37735849056603776</v>
      </c>
      <c r="E258">
        <f t="shared" si="35"/>
        <v>4.4025157232704393E-2</v>
      </c>
      <c r="F258">
        <f t="shared" si="36"/>
        <v>-0.20754716981132071</v>
      </c>
      <c r="G258">
        <v>0</v>
      </c>
      <c r="H258">
        <f t="shared" si="37"/>
        <v>0.25157232704402516</v>
      </c>
      <c r="I258">
        <f t="shared" si="38"/>
        <v>-1.1009637651263608</v>
      </c>
      <c r="J258">
        <f t="shared" si="39"/>
        <v>1.1009637651263608</v>
      </c>
      <c r="K258">
        <f t="shared" si="40"/>
        <v>0.64496077719195855</v>
      </c>
      <c r="L258">
        <f t="shared" si="41"/>
        <v>0.35503922280804129</v>
      </c>
      <c r="M258">
        <f t="shared" si="42"/>
        <v>1.5504818825631808</v>
      </c>
      <c r="N258">
        <f t="shared" si="43"/>
        <v>2.8165902124584949</v>
      </c>
    </row>
    <row r="259" spans="1:14" x14ac:dyDescent="0.25">
      <c r="A259" s="4">
        <f>IF('True_Odds_Calculator_2-way'!A260="","",'True_Odds_Calculator_2-way'!A260)</f>
        <v>1.95</v>
      </c>
      <c r="B259" s="4">
        <f>IF('True_Odds_Calculator_2-way'!B260="","",'True_Odds_Calculator_2-way'!B260)</f>
        <v>1.95</v>
      </c>
      <c r="C259" s="4">
        <f t="shared" ref="C259:C322" si="44">1/A259</f>
        <v>0.51282051282051289</v>
      </c>
      <c r="D259">
        <f t="shared" ref="D259:D322" si="45">1/B259</f>
        <v>0.51282051282051289</v>
      </c>
      <c r="E259">
        <f t="shared" ref="E259:E322" si="46">C259+D259-1</f>
        <v>2.5641025641025772E-2</v>
      </c>
      <c r="F259">
        <f t="shared" ref="F259:F322" si="47">C259+D259-(C259*D259)-1</f>
        <v>-0.23734385272846803</v>
      </c>
      <c r="G259">
        <v>0</v>
      </c>
      <c r="H259">
        <f t="shared" ref="H259:H322" si="48">C259*D259</f>
        <v>0.2629848783694938</v>
      </c>
      <c r="I259">
        <f t="shared" ref="I259:I322" si="49">((-4*F259*H259)^0.5)/(2*F259)</f>
        <v>-1.0526315789473688</v>
      </c>
      <c r="J259">
        <f t="shared" ref="J259:J322" si="50">(-((-4*F259*H259)^0.5))/(2*F259)</f>
        <v>1.0526315789473688</v>
      </c>
      <c r="K259">
        <f t="shared" ref="K259:K322" si="51">IF(A259="","",(C259/($J259+C259-($J259*C259))))</f>
        <v>0.49999999999999989</v>
      </c>
      <c r="L259">
        <f t="shared" ref="L259:L322" si="52">IF(B259="","",(D259/($J259+D259-($J259*D259))))</f>
        <v>0.49999999999999989</v>
      </c>
      <c r="M259">
        <f t="shared" ref="M259:M322" si="53">IF(A259="","",1/K259)</f>
        <v>2.0000000000000004</v>
      </c>
      <c r="N259">
        <f t="shared" ref="N259:N322" si="54">IF(B259="","",1/L259)</f>
        <v>2.0000000000000004</v>
      </c>
    </row>
    <row r="260" spans="1:14" x14ac:dyDescent="0.25">
      <c r="A260" s="4">
        <f>IF('True_Odds_Calculator_2-way'!A261="","",'True_Odds_Calculator_2-way'!A261)</f>
        <v>1.88</v>
      </c>
      <c r="B260" s="4">
        <f>IF('True_Odds_Calculator_2-way'!B261="","",'True_Odds_Calculator_2-way'!B261)</f>
        <v>2.04</v>
      </c>
      <c r="C260" s="4">
        <f t="shared" si="44"/>
        <v>0.53191489361702127</v>
      </c>
      <c r="D260">
        <f t="shared" si="45"/>
        <v>0.49019607843137253</v>
      </c>
      <c r="E260">
        <f t="shared" si="46"/>
        <v>2.2110972048393851E-2</v>
      </c>
      <c r="F260">
        <f t="shared" si="47"/>
        <v>-0.23863162286191075</v>
      </c>
      <c r="G260">
        <v>0</v>
      </c>
      <c r="H260">
        <f t="shared" si="48"/>
        <v>0.26074259491030455</v>
      </c>
      <c r="I260">
        <f t="shared" si="49"/>
        <v>-1.0453025125088635</v>
      </c>
      <c r="J260">
        <f t="shared" si="50"/>
        <v>1.0453025125088635</v>
      </c>
      <c r="K260">
        <f t="shared" si="51"/>
        <v>0.52086962844930107</v>
      </c>
      <c r="L260">
        <f t="shared" si="52"/>
        <v>0.47913037155069899</v>
      </c>
      <c r="M260">
        <f t="shared" si="53"/>
        <v>1.9198662110077995</v>
      </c>
      <c r="N260">
        <f t="shared" si="54"/>
        <v>2.0871146130092182</v>
      </c>
    </row>
    <row r="261" spans="1:14" x14ac:dyDescent="0.25">
      <c r="A261" s="4">
        <f>IF('True_Odds_Calculator_2-way'!A262="","",'True_Odds_Calculator_2-way'!A262)</f>
        <v>1.44</v>
      </c>
      <c r="B261" s="4">
        <f>IF('True_Odds_Calculator_2-way'!B262="","",'True_Odds_Calculator_2-way'!B262)</f>
        <v>2.86</v>
      </c>
      <c r="C261" s="4">
        <f t="shared" si="44"/>
        <v>0.69444444444444442</v>
      </c>
      <c r="D261">
        <f t="shared" si="45"/>
        <v>0.34965034965034969</v>
      </c>
      <c r="E261">
        <f t="shared" si="46"/>
        <v>4.4094794094794221E-2</v>
      </c>
      <c r="F261">
        <f t="shared" si="47"/>
        <v>-0.19871794871794868</v>
      </c>
      <c r="G261">
        <v>0</v>
      </c>
      <c r="H261">
        <f t="shared" si="48"/>
        <v>0.24281274281274284</v>
      </c>
      <c r="I261">
        <f t="shared" si="49"/>
        <v>-1.1053942207134548</v>
      </c>
      <c r="J261">
        <f t="shared" si="50"/>
        <v>1.1053942207134548</v>
      </c>
      <c r="K261">
        <f t="shared" si="51"/>
        <v>0.67277842941416099</v>
      </c>
      <c r="L261">
        <f t="shared" si="52"/>
        <v>0.32722157058583895</v>
      </c>
      <c r="M261">
        <f t="shared" si="53"/>
        <v>1.4863734571139202</v>
      </c>
      <c r="N261">
        <f t="shared" si="54"/>
        <v>3.0560332505270256</v>
      </c>
    </row>
    <row r="262" spans="1:14" x14ac:dyDescent="0.25">
      <c r="A262" s="4">
        <f>IF('True_Odds_Calculator_2-way'!A263="","",'True_Odds_Calculator_2-way'!A263)</f>
        <v>1.85</v>
      </c>
      <c r="B262" s="4">
        <f>IF('True_Odds_Calculator_2-way'!B263="","",'True_Odds_Calculator_2-way'!B263)</f>
        <v>2.0499999999999998</v>
      </c>
      <c r="C262" s="4">
        <f t="shared" si="44"/>
        <v>0.54054054054054046</v>
      </c>
      <c r="D262">
        <f t="shared" si="45"/>
        <v>0.48780487804878053</v>
      </c>
      <c r="E262">
        <f t="shared" si="46"/>
        <v>2.8345418589321048E-2</v>
      </c>
      <c r="F262">
        <f t="shared" si="47"/>
        <v>-0.2353328938694792</v>
      </c>
      <c r="G262">
        <v>0</v>
      </c>
      <c r="H262">
        <f t="shared" si="48"/>
        <v>0.26367831245880025</v>
      </c>
      <c r="I262">
        <f t="shared" si="49"/>
        <v>-1.0585122480499263</v>
      </c>
      <c r="J262">
        <f t="shared" si="50"/>
        <v>1.0585122480499263</v>
      </c>
      <c r="K262">
        <f t="shared" si="51"/>
        <v>0.52638909307720383</v>
      </c>
      <c r="L262">
        <f t="shared" si="52"/>
        <v>0.47361090692279612</v>
      </c>
      <c r="M262">
        <f t="shared" si="53"/>
        <v>1.8997354108424378</v>
      </c>
      <c r="N262">
        <f t="shared" si="54"/>
        <v>2.1114378604524222</v>
      </c>
    </row>
    <row r="263" spans="1:14" x14ac:dyDescent="0.25">
      <c r="A263" s="4">
        <f>IF('True_Odds_Calculator_2-way'!A264="","",'True_Odds_Calculator_2-way'!A264)</f>
        <v>1.99</v>
      </c>
      <c r="B263" s="4">
        <f>IF('True_Odds_Calculator_2-way'!B264="","",'True_Odds_Calculator_2-way'!B264)</f>
        <v>1.92</v>
      </c>
      <c r="C263" s="4">
        <f t="shared" si="44"/>
        <v>0.50251256281407031</v>
      </c>
      <c r="D263">
        <f t="shared" si="45"/>
        <v>0.52083333333333337</v>
      </c>
      <c r="E263">
        <f t="shared" si="46"/>
        <v>2.3345896147403788E-2</v>
      </c>
      <c r="F263">
        <f t="shared" si="47"/>
        <v>-0.2383793969849245</v>
      </c>
      <c r="G263">
        <v>0</v>
      </c>
      <c r="H263">
        <f t="shared" si="48"/>
        <v>0.26172529313232828</v>
      </c>
      <c r="I263">
        <f t="shared" si="49"/>
        <v>-1.0478243557698861</v>
      </c>
      <c r="J263">
        <f t="shared" si="50"/>
        <v>1.0478243557698861</v>
      </c>
      <c r="K263">
        <f t="shared" si="51"/>
        <v>0.49083461764588526</v>
      </c>
      <c r="L263">
        <f t="shared" si="52"/>
        <v>0.50916538235411457</v>
      </c>
      <c r="M263">
        <f t="shared" si="53"/>
        <v>2.0373461122121879</v>
      </c>
      <c r="N263">
        <f t="shared" si="54"/>
        <v>1.9639984073082948</v>
      </c>
    </row>
    <row r="264" spans="1:14" x14ac:dyDescent="0.25">
      <c r="A264" s="4">
        <f>IF('True_Odds_Calculator_2-way'!A265="","",'True_Odds_Calculator_2-way'!A265)</f>
        <v>1.79</v>
      </c>
      <c r="B264" s="4">
        <f>IF('True_Odds_Calculator_2-way'!B265="","",'True_Odds_Calculator_2-way'!B265)</f>
        <v>2.1</v>
      </c>
      <c r="C264" s="4">
        <f t="shared" si="44"/>
        <v>0.55865921787709494</v>
      </c>
      <c r="D264">
        <f t="shared" si="45"/>
        <v>0.47619047619047616</v>
      </c>
      <c r="E264">
        <f t="shared" si="46"/>
        <v>3.4849694067571102E-2</v>
      </c>
      <c r="F264">
        <f t="shared" si="47"/>
        <v>-0.2311785049215217</v>
      </c>
      <c r="G264">
        <v>0</v>
      </c>
      <c r="H264">
        <f t="shared" si="48"/>
        <v>0.2660281989890928</v>
      </c>
      <c r="I264">
        <f t="shared" si="49"/>
        <v>-1.072729223145815</v>
      </c>
      <c r="J264">
        <f t="shared" si="50"/>
        <v>1.072729223145815</v>
      </c>
      <c r="K264">
        <f t="shared" si="51"/>
        <v>0.5412848551170536</v>
      </c>
      <c r="L264">
        <f t="shared" si="52"/>
        <v>0.4587151448829464</v>
      </c>
      <c r="M264">
        <f t="shared" si="53"/>
        <v>1.8474560862851939</v>
      </c>
      <c r="N264">
        <f t="shared" si="54"/>
        <v>2.1800021454603971</v>
      </c>
    </row>
    <row r="265" spans="1:14" x14ac:dyDescent="0.25">
      <c r="A265" s="4">
        <f>IF('True_Odds_Calculator_2-way'!A266="","",'True_Odds_Calculator_2-way'!A266)</f>
        <v>1.91</v>
      </c>
      <c r="B265" s="4">
        <f>IF('True_Odds_Calculator_2-way'!B266="","",'True_Odds_Calculator_2-way'!B266)</f>
        <v>2</v>
      </c>
      <c r="C265" s="4">
        <f t="shared" si="44"/>
        <v>0.52356020942408377</v>
      </c>
      <c r="D265">
        <f t="shared" si="45"/>
        <v>0.5</v>
      </c>
      <c r="E265">
        <f t="shared" si="46"/>
        <v>2.3560209424083656E-2</v>
      </c>
      <c r="F265">
        <f t="shared" si="47"/>
        <v>-0.23821989528795817</v>
      </c>
      <c r="G265">
        <v>0</v>
      </c>
      <c r="H265">
        <f t="shared" si="48"/>
        <v>0.26178010471204188</v>
      </c>
      <c r="I265">
        <f t="shared" si="49"/>
        <v>-1.0482848367219182</v>
      </c>
      <c r="J265">
        <f t="shared" si="50"/>
        <v>1.0482848367219182</v>
      </c>
      <c r="K265">
        <f t="shared" si="51"/>
        <v>0.51178665092282616</v>
      </c>
      <c r="L265">
        <f t="shared" si="52"/>
        <v>0.4882133490771739</v>
      </c>
      <c r="M265">
        <f t="shared" si="53"/>
        <v>1.9539392014169454</v>
      </c>
      <c r="N265">
        <f t="shared" si="54"/>
        <v>2.0482848367219182</v>
      </c>
    </row>
    <row r="266" spans="1:14" x14ac:dyDescent="0.25">
      <c r="A266" s="4">
        <f>IF('True_Odds_Calculator_2-way'!A267="","",'True_Odds_Calculator_2-way'!A267)</f>
        <v>1.93</v>
      </c>
      <c r="B266" s="4">
        <f>IF('True_Odds_Calculator_2-way'!B267="","",'True_Odds_Calculator_2-way'!B267)</f>
        <v>1.98</v>
      </c>
      <c r="C266" s="4">
        <f t="shared" si="44"/>
        <v>0.5181347150259068</v>
      </c>
      <c r="D266">
        <f t="shared" si="45"/>
        <v>0.50505050505050508</v>
      </c>
      <c r="E266">
        <f t="shared" si="46"/>
        <v>2.3185220076411994E-2</v>
      </c>
      <c r="F266">
        <f t="shared" si="47"/>
        <v>-0.23849897943162168</v>
      </c>
      <c r="G266">
        <v>0</v>
      </c>
      <c r="H266">
        <f t="shared" si="48"/>
        <v>0.26168419950803373</v>
      </c>
      <c r="I266">
        <f t="shared" si="49"/>
        <v>-1.0474793930096669</v>
      </c>
      <c r="J266">
        <f t="shared" si="50"/>
        <v>1.0474793930096669</v>
      </c>
      <c r="K266">
        <f t="shared" si="51"/>
        <v>0.50654562421980165</v>
      </c>
      <c r="L266">
        <f t="shared" si="52"/>
        <v>0.49345437578019818</v>
      </c>
      <c r="M266">
        <f t="shared" si="53"/>
        <v>1.9741558354989901</v>
      </c>
      <c r="N266">
        <f t="shared" si="54"/>
        <v>2.0265298051494733</v>
      </c>
    </row>
    <row r="267" spans="1:14" x14ac:dyDescent="0.25">
      <c r="A267" s="4">
        <f>IF('True_Odds_Calculator_2-way'!A268="","",'True_Odds_Calculator_2-way'!A268)</f>
        <v>2</v>
      </c>
      <c r="B267" s="4">
        <f>IF('True_Odds_Calculator_2-way'!B268="","",'True_Odds_Calculator_2-way'!B268)</f>
        <v>1.91</v>
      </c>
      <c r="C267" s="4">
        <f t="shared" si="44"/>
        <v>0.5</v>
      </c>
      <c r="D267">
        <f t="shared" si="45"/>
        <v>0.52356020942408377</v>
      </c>
      <c r="E267">
        <f t="shared" si="46"/>
        <v>2.3560209424083656E-2</v>
      </c>
      <c r="F267">
        <f t="shared" si="47"/>
        <v>-0.23821989528795817</v>
      </c>
      <c r="G267">
        <v>0</v>
      </c>
      <c r="H267">
        <f t="shared" si="48"/>
        <v>0.26178010471204188</v>
      </c>
      <c r="I267">
        <f t="shared" si="49"/>
        <v>-1.0482848367219182</v>
      </c>
      <c r="J267">
        <f t="shared" si="50"/>
        <v>1.0482848367219182</v>
      </c>
      <c r="K267">
        <f t="shared" si="51"/>
        <v>0.4882133490771739</v>
      </c>
      <c r="L267">
        <f t="shared" si="52"/>
        <v>0.51178665092282616</v>
      </c>
      <c r="M267">
        <f t="shared" si="53"/>
        <v>2.0482848367219182</v>
      </c>
      <c r="N267">
        <f t="shared" si="54"/>
        <v>1.9539392014169454</v>
      </c>
    </row>
    <row r="268" spans="1:14" x14ac:dyDescent="0.25">
      <c r="A268" s="4">
        <f>IF('True_Odds_Calculator_2-way'!A269="","",'True_Odds_Calculator_2-way'!A269)</f>
        <v>1.93</v>
      </c>
      <c r="B268" s="4">
        <f>IF('True_Odds_Calculator_2-way'!B269="","",'True_Odds_Calculator_2-way'!B269)</f>
        <v>1.98</v>
      </c>
      <c r="C268" s="4">
        <f t="shared" si="44"/>
        <v>0.5181347150259068</v>
      </c>
      <c r="D268">
        <f t="shared" si="45"/>
        <v>0.50505050505050508</v>
      </c>
      <c r="E268">
        <f t="shared" si="46"/>
        <v>2.3185220076411994E-2</v>
      </c>
      <c r="F268">
        <f t="shared" si="47"/>
        <v>-0.23849897943162168</v>
      </c>
      <c r="G268">
        <v>0</v>
      </c>
      <c r="H268">
        <f t="shared" si="48"/>
        <v>0.26168419950803373</v>
      </c>
      <c r="I268">
        <f t="shared" si="49"/>
        <v>-1.0474793930096669</v>
      </c>
      <c r="J268">
        <f t="shared" si="50"/>
        <v>1.0474793930096669</v>
      </c>
      <c r="K268">
        <f t="shared" si="51"/>
        <v>0.50654562421980165</v>
      </c>
      <c r="L268">
        <f t="shared" si="52"/>
        <v>0.49345437578019818</v>
      </c>
      <c r="M268">
        <f t="shared" si="53"/>
        <v>1.9741558354989901</v>
      </c>
      <c r="N268">
        <f t="shared" si="54"/>
        <v>2.0265298051494733</v>
      </c>
    </row>
    <row r="269" spans="1:14" x14ac:dyDescent="0.25">
      <c r="A269" s="4">
        <f>IF('True_Odds_Calculator_2-way'!A270="","",'True_Odds_Calculator_2-way'!A270)</f>
        <v>1.58</v>
      </c>
      <c r="B269" s="4">
        <f>IF('True_Odds_Calculator_2-way'!B270="","",'True_Odds_Calculator_2-way'!B270)</f>
        <v>2.5099999999999998</v>
      </c>
      <c r="C269" s="4">
        <f t="shared" si="44"/>
        <v>0.63291139240506322</v>
      </c>
      <c r="D269">
        <f t="shared" si="45"/>
        <v>0.39840637450199207</v>
      </c>
      <c r="E269">
        <f t="shared" si="46"/>
        <v>3.1317766907055233E-2</v>
      </c>
      <c r="F269">
        <f t="shared" si="47"/>
        <v>-0.22083816632205366</v>
      </c>
      <c r="G269">
        <v>0</v>
      </c>
      <c r="H269">
        <f t="shared" si="48"/>
        <v>0.2521559332291089</v>
      </c>
      <c r="I269">
        <f t="shared" si="49"/>
        <v>-1.0685565962365233</v>
      </c>
      <c r="J269">
        <f t="shared" si="50"/>
        <v>1.0685565962365233</v>
      </c>
      <c r="K269">
        <f t="shared" si="51"/>
        <v>0.61737433657640084</v>
      </c>
      <c r="L269">
        <f t="shared" si="52"/>
        <v>0.38262566342359927</v>
      </c>
      <c r="M269">
        <f t="shared" si="53"/>
        <v>1.6197628258171834</v>
      </c>
      <c r="N269">
        <f t="shared" si="54"/>
        <v>2.61352046031715</v>
      </c>
    </row>
    <row r="270" spans="1:14" x14ac:dyDescent="0.25">
      <c r="A270" s="4">
        <f>IF('True_Odds_Calculator_2-way'!A271="","",'True_Odds_Calculator_2-way'!A271)</f>
        <v>1.91</v>
      </c>
      <c r="B270" s="4">
        <f>IF('True_Odds_Calculator_2-way'!B271="","",'True_Odds_Calculator_2-way'!B271)</f>
        <v>2</v>
      </c>
      <c r="C270" s="4">
        <f t="shared" si="44"/>
        <v>0.52356020942408377</v>
      </c>
      <c r="D270">
        <f t="shared" si="45"/>
        <v>0.5</v>
      </c>
      <c r="E270">
        <f t="shared" si="46"/>
        <v>2.3560209424083656E-2</v>
      </c>
      <c r="F270">
        <f t="shared" si="47"/>
        <v>-0.23821989528795817</v>
      </c>
      <c r="G270">
        <v>0</v>
      </c>
      <c r="H270">
        <f t="shared" si="48"/>
        <v>0.26178010471204188</v>
      </c>
      <c r="I270">
        <f t="shared" si="49"/>
        <v>-1.0482848367219182</v>
      </c>
      <c r="J270">
        <f t="shared" si="50"/>
        <v>1.0482848367219182</v>
      </c>
      <c r="K270">
        <f t="shared" si="51"/>
        <v>0.51178665092282616</v>
      </c>
      <c r="L270">
        <f t="shared" si="52"/>
        <v>0.4882133490771739</v>
      </c>
      <c r="M270">
        <f t="shared" si="53"/>
        <v>1.9539392014169454</v>
      </c>
      <c r="N270">
        <f t="shared" si="54"/>
        <v>2.0482848367219182</v>
      </c>
    </row>
    <row r="271" spans="1:14" x14ac:dyDescent="0.25">
      <c r="A271" s="4">
        <f>IF('True_Odds_Calculator_2-way'!A272="","",'True_Odds_Calculator_2-way'!A272)</f>
        <v>1.44</v>
      </c>
      <c r="B271" s="4">
        <f>IF('True_Odds_Calculator_2-way'!B272="","",'True_Odds_Calculator_2-way'!B272)</f>
        <v>2.96</v>
      </c>
      <c r="C271" s="4">
        <f t="shared" si="44"/>
        <v>0.69444444444444442</v>
      </c>
      <c r="D271">
        <f t="shared" si="45"/>
        <v>0.33783783783783783</v>
      </c>
      <c r="E271">
        <f t="shared" si="46"/>
        <v>3.228228228228236E-2</v>
      </c>
      <c r="F271">
        <f t="shared" si="47"/>
        <v>-0.20232732732732717</v>
      </c>
      <c r="G271">
        <v>0</v>
      </c>
      <c r="H271">
        <f t="shared" si="48"/>
        <v>0.23460960960960958</v>
      </c>
      <c r="I271">
        <f t="shared" si="49"/>
        <v>-1.0768262306348704</v>
      </c>
      <c r="J271">
        <f t="shared" si="50"/>
        <v>1.0768262306348704</v>
      </c>
      <c r="K271">
        <f t="shared" si="51"/>
        <v>0.67851648598716308</v>
      </c>
      <c r="L271">
        <f t="shared" si="52"/>
        <v>0.32148351401283681</v>
      </c>
      <c r="M271">
        <f t="shared" si="53"/>
        <v>1.4738035414793431</v>
      </c>
      <c r="N271">
        <f t="shared" si="54"/>
        <v>3.1105794120443453</v>
      </c>
    </row>
    <row r="272" spans="1:14" x14ac:dyDescent="0.25">
      <c r="A272" s="4">
        <f>IF('True_Odds_Calculator_2-way'!A273="","",'True_Odds_Calculator_2-way'!A273)</f>
        <v>1.37</v>
      </c>
      <c r="B272" s="4">
        <f>IF('True_Odds_Calculator_2-way'!B273="","",'True_Odds_Calculator_2-way'!B273)</f>
        <v>3.23</v>
      </c>
      <c r="C272" s="4">
        <f t="shared" si="44"/>
        <v>0.72992700729927007</v>
      </c>
      <c r="D272">
        <f t="shared" si="45"/>
        <v>0.30959752321981426</v>
      </c>
      <c r="E272">
        <f t="shared" si="46"/>
        <v>3.9524530519084333E-2</v>
      </c>
      <c r="F272">
        <f t="shared" si="47"/>
        <v>-0.18645906307202098</v>
      </c>
      <c r="G272">
        <v>0</v>
      </c>
      <c r="H272">
        <f t="shared" si="48"/>
        <v>0.22598359359110531</v>
      </c>
      <c r="I272">
        <f t="shared" si="49"/>
        <v>-1.1008970461149896</v>
      </c>
      <c r="J272">
        <f t="shared" si="50"/>
        <v>1.1008970461149896</v>
      </c>
      <c r="K272">
        <f t="shared" si="51"/>
        <v>0.71056443400565705</v>
      </c>
      <c r="L272">
        <f t="shared" si="52"/>
        <v>0.289435565994343</v>
      </c>
      <c r="M272">
        <f t="shared" si="53"/>
        <v>1.4073319070625461</v>
      </c>
      <c r="N272">
        <f t="shared" si="54"/>
        <v>3.4550004128364269</v>
      </c>
    </row>
    <row r="273" spans="1:14" x14ac:dyDescent="0.25">
      <c r="A273" s="4">
        <f>IF('True_Odds_Calculator_2-way'!A274="","",'True_Odds_Calculator_2-way'!A274)</f>
        <v>2.0699999999999998</v>
      </c>
      <c r="B273" s="4">
        <f>IF('True_Odds_Calculator_2-way'!B274="","",'True_Odds_Calculator_2-way'!B274)</f>
        <v>1.76</v>
      </c>
      <c r="C273" s="4">
        <f t="shared" si="44"/>
        <v>0.48309178743961356</v>
      </c>
      <c r="D273">
        <f t="shared" si="45"/>
        <v>0.56818181818181823</v>
      </c>
      <c r="E273">
        <f t="shared" si="46"/>
        <v>5.1273605621431795E-2</v>
      </c>
      <c r="F273">
        <f t="shared" si="47"/>
        <v>-0.22321036451471232</v>
      </c>
      <c r="G273">
        <v>0</v>
      </c>
      <c r="H273">
        <f t="shared" si="48"/>
        <v>0.27448397013614412</v>
      </c>
      <c r="I273">
        <f t="shared" si="49"/>
        <v>-1.1089228054693063</v>
      </c>
      <c r="J273">
        <f t="shared" si="50"/>
        <v>1.1089228054693063</v>
      </c>
      <c r="K273">
        <f t="shared" si="51"/>
        <v>0.45734201744399888</v>
      </c>
      <c r="L273">
        <f t="shared" si="52"/>
        <v>0.54265798255600095</v>
      </c>
      <c r="M273">
        <f t="shared" si="53"/>
        <v>2.1865474018521578</v>
      </c>
      <c r="N273">
        <f t="shared" si="54"/>
        <v>1.8427813321566728</v>
      </c>
    </row>
    <row r="274" spans="1:14" x14ac:dyDescent="0.25">
      <c r="A274" s="4">
        <f>IF('True_Odds_Calculator_2-way'!A275="","",'True_Odds_Calculator_2-way'!A275)</f>
        <v>2.4</v>
      </c>
      <c r="B274" s="4">
        <f>IF('True_Odds_Calculator_2-way'!B275="","",'True_Odds_Calculator_2-way'!B275)</f>
        <v>1.57</v>
      </c>
      <c r="C274" s="4">
        <f t="shared" si="44"/>
        <v>0.41666666666666669</v>
      </c>
      <c r="D274">
        <f t="shared" si="45"/>
        <v>0.63694267515923564</v>
      </c>
      <c r="E274">
        <f t="shared" si="46"/>
        <v>5.3609341825902268E-2</v>
      </c>
      <c r="F274">
        <f t="shared" si="47"/>
        <v>-0.21178343949044587</v>
      </c>
      <c r="G274">
        <v>0</v>
      </c>
      <c r="H274">
        <f t="shared" si="48"/>
        <v>0.26539278131634819</v>
      </c>
      <c r="I274">
        <f t="shared" si="49"/>
        <v>-1.1194341570991124</v>
      </c>
      <c r="J274">
        <f t="shared" si="50"/>
        <v>1.1194341570991124</v>
      </c>
      <c r="K274">
        <f t="shared" si="51"/>
        <v>0.38952826188565276</v>
      </c>
      <c r="L274">
        <f t="shared" si="52"/>
        <v>0.6104717381143473</v>
      </c>
      <c r="M274">
        <f t="shared" si="53"/>
        <v>2.5672078199387576</v>
      </c>
      <c r="N274">
        <f t="shared" si="54"/>
        <v>1.6380774695464939</v>
      </c>
    </row>
    <row r="275" spans="1:14" x14ac:dyDescent="0.25">
      <c r="A275" s="4">
        <f>IF('True_Odds_Calculator_2-way'!A276="","",'True_Odds_Calculator_2-way'!A276)</f>
        <v>1.68</v>
      </c>
      <c r="B275" s="4">
        <f>IF('True_Odds_Calculator_2-way'!B276="","",'True_Odds_Calculator_2-way'!B276)</f>
        <v>2.2000000000000002</v>
      </c>
      <c r="C275" s="4">
        <f t="shared" si="44"/>
        <v>0.59523809523809523</v>
      </c>
      <c r="D275">
        <f t="shared" si="45"/>
        <v>0.45454545454545453</v>
      </c>
      <c r="E275">
        <f t="shared" si="46"/>
        <v>4.9783549783549708E-2</v>
      </c>
      <c r="F275">
        <f t="shared" si="47"/>
        <v>-0.22077922077922085</v>
      </c>
      <c r="G275">
        <v>0</v>
      </c>
      <c r="H275">
        <f t="shared" si="48"/>
        <v>0.27056277056277056</v>
      </c>
      <c r="I275">
        <f t="shared" si="49"/>
        <v>-1.1070186069251189</v>
      </c>
      <c r="J275">
        <f t="shared" si="50"/>
        <v>1.1070186069251189</v>
      </c>
      <c r="K275">
        <f t="shared" si="51"/>
        <v>0.57052464759442856</v>
      </c>
      <c r="L275">
        <f t="shared" si="52"/>
        <v>0.42947535240557161</v>
      </c>
      <c r="M275">
        <f t="shared" si="53"/>
        <v>1.7527726527090808</v>
      </c>
      <c r="N275">
        <f t="shared" si="54"/>
        <v>2.3284223283101424</v>
      </c>
    </row>
    <row r="276" spans="1:14" x14ac:dyDescent="0.25">
      <c r="A276" s="4">
        <f>IF('True_Odds_Calculator_2-way'!A277="","",'True_Odds_Calculator_2-way'!A277)</f>
        <v>1.59</v>
      </c>
      <c r="B276" s="4">
        <f>IF('True_Odds_Calculator_2-way'!B277="","",'True_Odds_Calculator_2-way'!B277)</f>
        <v>2.5099999999999998</v>
      </c>
      <c r="C276" s="4">
        <f t="shared" si="44"/>
        <v>0.62893081761006286</v>
      </c>
      <c r="D276">
        <f t="shared" si="45"/>
        <v>0.39840637450199207</v>
      </c>
      <c r="E276">
        <f t="shared" si="46"/>
        <v>2.7337192112054876E-2</v>
      </c>
      <c r="F276">
        <f t="shared" si="47"/>
        <v>-0.22323285474454391</v>
      </c>
      <c r="G276">
        <v>0</v>
      </c>
      <c r="H276">
        <f t="shared" si="48"/>
        <v>0.25057004685659878</v>
      </c>
      <c r="I276">
        <f t="shared" si="49"/>
        <v>-1.0594623321618033</v>
      </c>
      <c r="J276">
        <f t="shared" si="50"/>
        <v>1.0594623321618033</v>
      </c>
      <c r="K276">
        <f t="shared" si="51"/>
        <v>0.61535326986635819</v>
      </c>
      <c r="L276">
        <f t="shared" si="52"/>
        <v>0.38464673013364192</v>
      </c>
      <c r="M276">
        <f t="shared" si="53"/>
        <v>1.6250827759754636</v>
      </c>
      <c r="N276">
        <f t="shared" si="54"/>
        <v>2.5997881215643228</v>
      </c>
    </row>
    <row r="277" spans="1:14" x14ac:dyDescent="0.25">
      <c r="A277" s="4">
        <f>IF('True_Odds_Calculator_2-way'!A278="","",'True_Odds_Calculator_2-way'!A278)</f>
        <v>1.49</v>
      </c>
      <c r="B277" s="4">
        <f>IF('True_Odds_Calculator_2-way'!B278="","",'True_Odds_Calculator_2-way'!B278)</f>
        <v>2.72</v>
      </c>
      <c r="C277" s="4">
        <f t="shared" si="44"/>
        <v>0.67114093959731547</v>
      </c>
      <c r="D277">
        <f t="shared" si="45"/>
        <v>0.36764705882352938</v>
      </c>
      <c r="E277">
        <f t="shared" si="46"/>
        <v>3.8787998420844794E-2</v>
      </c>
      <c r="F277">
        <f t="shared" si="47"/>
        <v>-0.2079549940781682</v>
      </c>
      <c r="G277">
        <v>0</v>
      </c>
      <c r="H277">
        <f t="shared" si="48"/>
        <v>0.24674299249901302</v>
      </c>
      <c r="I277">
        <f t="shared" si="49"/>
        <v>-1.0892755023757474</v>
      </c>
      <c r="J277">
        <f t="shared" si="50"/>
        <v>1.0892755023757474</v>
      </c>
      <c r="K277">
        <f t="shared" si="51"/>
        <v>0.6519988671526179</v>
      </c>
      <c r="L277">
        <f t="shared" si="52"/>
        <v>0.34800113284738216</v>
      </c>
      <c r="M277">
        <f t="shared" si="53"/>
        <v>1.5337449961641161</v>
      </c>
      <c r="N277">
        <f t="shared" si="54"/>
        <v>2.8735538640862863</v>
      </c>
    </row>
    <row r="278" spans="1:14" x14ac:dyDescent="0.25">
      <c r="A278" s="4">
        <f>IF('True_Odds_Calculator_2-way'!A279="","",'True_Odds_Calculator_2-way'!A279)</f>
        <v>1.94</v>
      </c>
      <c r="B278" s="4">
        <f>IF('True_Odds_Calculator_2-way'!B279="","",'True_Odds_Calculator_2-way'!B279)</f>
        <v>1.96</v>
      </c>
      <c r="C278" s="4">
        <f t="shared" si="44"/>
        <v>0.51546391752577325</v>
      </c>
      <c r="D278">
        <f t="shared" si="45"/>
        <v>0.51020408163265307</v>
      </c>
      <c r="E278">
        <f t="shared" si="46"/>
        <v>2.5667999158426325E-2</v>
      </c>
      <c r="F278">
        <f t="shared" si="47"/>
        <v>-0.23732379549758043</v>
      </c>
      <c r="G278">
        <v>0</v>
      </c>
      <c r="H278">
        <f t="shared" si="48"/>
        <v>0.26299179465600675</v>
      </c>
      <c r="I278">
        <f t="shared" si="49"/>
        <v>-1.052689901333149</v>
      </c>
      <c r="J278">
        <f t="shared" si="50"/>
        <v>1.052689901333149</v>
      </c>
      <c r="K278">
        <f t="shared" si="51"/>
        <v>0.50263165184833114</v>
      </c>
      <c r="L278">
        <f t="shared" si="52"/>
        <v>0.49736834815166897</v>
      </c>
      <c r="M278">
        <f t="shared" si="53"/>
        <v>1.9895285072531594</v>
      </c>
      <c r="N278">
        <f t="shared" si="54"/>
        <v>2.0105823052798226</v>
      </c>
    </row>
    <row r="279" spans="1:14" x14ac:dyDescent="0.25">
      <c r="A279" s="4">
        <f>IF('True_Odds_Calculator_2-way'!A280="","",'True_Odds_Calculator_2-way'!A280)</f>
        <v>1.54</v>
      </c>
      <c r="B279" s="4">
        <f>IF('True_Odds_Calculator_2-way'!B280="","",'True_Odds_Calculator_2-way'!B280)</f>
        <v>2.57</v>
      </c>
      <c r="C279" s="4">
        <f t="shared" si="44"/>
        <v>0.64935064935064934</v>
      </c>
      <c r="D279">
        <f t="shared" si="45"/>
        <v>0.38910505836575876</v>
      </c>
      <c r="E279">
        <f t="shared" si="46"/>
        <v>3.845570771640805E-2</v>
      </c>
      <c r="F279">
        <f t="shared" si="47"/>
        <v>-0.21420991459901972</v>
      </c>
      <c r="G279">
        <v>0</v>
      </c>
      <c r="H279">
        <f t="shared" si="48"/>
        <v>0.25266562231542777</v>
      </c>
      <c r="I279">
        <f t="shared" si="49"/>
        <v>-1.0860586874184577</v>
      </c>
      <c r="J279">
        <f t="shared" si="50"/>
        <v>1.0860586874184577</v>
      </c>
      <c r="K279">
        <f t="shared" si="51"/>
        <v>0.63032955806469082</v>
      </c>
      <c r="L279">
        <f t="shared" si="52"/>
        <v>0.36967044193530912</v>
      </c>
      <c r="M279">
        <f t="shared" si="53"/>
        <v>1.5864716912059673</v>
      </c>
      <c r="N279">
        <f t="shared" si="54"/>
        <v>2.7051121392469786</v>
      </c>
    </row>
    <row r="280" spans="1:14" x14ac:dyDescent="0.25">
      <c r="A280" s="4">
        <f>IF('True_Odds_Calculator_2-way'!A281="","",'True_Odds_Calculator_2-way'!A281)</f>
        <v>1.61</v>
      </c>
      <c r="B280" s="4">
        <f>IF('True_Odds_Calculator_2-way'!B281="","",'True_Odds_Calculator_2-way'!B281)</f>
        <v>2.46</v>
      </c>
      <c r="C280" s="4">
        <f t="shared" si="44"/>
        <v>0.6211180124223602</v>
      </c>
      <c r="D280">
        <f t="shared" si="45"/>
        <v>0.4065040650406504</v>
      </c>
      <c r="E280">
        <f t="shared" si="46"/>
        <v>2.7622077463010708E-2</v>
      </c>
      <c r="F280">
        <f t="shared" si="47"/>
        <v>-0.22486491945664788</v>
      </c>
      <c r="G280">
        <v>0</v>
      </c>
      <c r="H280">
        <f t="shared" si="48"/>
        <v>0.25248699691965859</v>
      </c>
      <c r="I280">
        <f t="shared" si="49"/>
        <v>-1.0596407579073908</v>
      </c>
      <c r="J280">
        <f t="shared" si="50"/>
        <v>1.0596407579073908</v>
      </c>
      <c r="K280">
        <f t="shared" si="51"/>
        <v>0.60739287177373846</v>
      </c>
      <c r="L280">
        <f t="shared" si="52"/>
        <v>0.39260712822626126</v>
      </c>
      <c r="M280">
        <f t="shared" si="53"/>
        <v>1.646380862323509</v>
      </c>
      <c r="N280">
        <f t="shared" si="54"/>
        <v>2.5470755065447905</v>
      </c>
    </row>
    <row r="281" spans="1:14" x14ac:dyDescent="0.25">
      <c r="A281" s="4">
        <f>IF('True_Odds_Calculator_2-way'!A282="","",'True_Odds_Calculator_2-way'!A282)</f>
        <v>1.43</v>
      </c>
      <c r="B281" s="4">
        <f>IF('True_Odds_Calculator_2-way'!B282="","",'True_Odds_Calculator_2-way'!B282)</f>
        <v>2.82</v>
      </c>
      <c r="C281" s="4">
        <f t="shared" si="44"/>
        <v>0.69930069930069938</v>
      </c>
      <c r="D281">
        <f t="shared" si="45"/>
        <v>0.3546099290780142</v>
      </c>
      <c r="E281">
        <f t="shared" si="46"/>
        <v>5.3910628378713632E-2</v>
      </c>
      <c r="F281">
        <f t="shared" si="47"/>
        <v>-0.19406834300451314</v>
      </c>
      <c r="G281">
        <v>0</v>
      </c>
      <c r="H281">
        <f t="shared" si="48"/>
        <v>0.24797897138322675</v>
      </c>
      <c r="I281">
        <f t="shared" si="49"/>
        <v>-1.1303946105083813</v>
      </c>
      <c r="J281">
        <f t="shared" si="50"/>
        <v>1.1303946105083813</v>
      </c>
      <c r="K281">
        <f t="shared" si="51"/>
        <v>0.67291595526341086</v>
      </c>
      <c r="L281">
        <f t="shared" si="52"/>
        <v>0.32708404473658903</v>
      </c>
      <c r="M281">
        <f t="shared" si="53"/>
        <v>1.4860696825186039</v>
      </c>
      <c r="N281">
        <f t="shared" si="54"/>
        <v>3.0573181911252538</v>
      </c>
    </row>
    <row r="282" spans="1:14" x14ac:dyDescent="0.25">
      <c r="A282" s="4">
        <f>IF('True_Odds_Calculator_2-way'!A283="","",'True_Odds_Calculator_2-way'!A283)</f>
        <v>1.38</v>
      </c>
      <c r="B282" s="4">
        <f>IF('True_Odds_Calculator_2-way'!B283="","",'True_Odds_Calculator_2-way'!B283)</f>
        <v>3.04</v>
      </c>
      <c r="C282" s="4">
        <f t="shared" si="44"/>
        <v>0.7246376811594204</v>
      </c>
      <c r="D282">
        <f t="shared" si="45"/>
        <v>0.32894736842105265</v>
      </c>
      <c r="E282">
        <f t="shared" si="46"/>
        <v>5.3585049580473054E-2</v>
      </c>
      <c r="F282">
        <f t="shared" si="47"/>
        <v>-0.18478260869565211</v>
      </c>
      <c r="G282">
        <v>0</v>
      </c>
      <c r="H282">
        <f t="shared" si="48"/>
        <v>0.23836765827612516</v>
      </c>
      <c r="I282">
        <f t="shared" si="49"/>
        <v>-1.1357771260606371</v>
      </c>
      <c r="J282">
        <f t="shared" si="50"/>
        <v>1.1357771260606371</v>
      </c>
      <c r="K282">
        <f t="shared" si="51"/>
        <v>0.69852142884204493</v>
      </c>
      <c r="L282">
        <f t="shared" si="52"/>
        <v>0.30147857115795507</v>
      </c>
      <c r="M282">
        <f t="shared" si="53"/>
        <v>1.4315953079030417</v>
      </c>
      <c r="N282">
        <f t="shared" si="54"/>
        <v>3.3169853371636995</v>
      </c>
    </row>
    <row r="283" spans="1:14" x14ac:dyDescent="0.25">
      <c r="A283" s="4">
        <f>IF('True_Odds_Calculator_2-way'!A284="","",'True_Odds_Calculator_2-way'!A284)</f>
        <v>1.79</v>
      </c>
      <c r="B283" s="4">
        <f>IF('True_Odds_Calculator_2-way'!B284="","",'True_Odds_Calculator_2-way'!B284)</f>
        <v>2.0499999999999998</v>
      </c>
      <c r="C283" s="4">
        <f t="shared" si="44"/>
        <v>0.55865921787709494</v>
      </c>
      <c r="D283">
        <f t="shared" si="45"/>
        <v>0.48780487804878053</v>
      </c>
      <c r="E283">
        <f t="shared" si="46"/>
        <v>4.6464095925875526E-2</v>
      </c>
      <c r="F283">
        <f t="shared" si="47"/>
        <v>-0.22605259572148784</v>
      </c>
      <c r="G283">
        <v>0</v>
      </c>
      <c r="H283">
        <f t="shared" si="48"/>
        <v>0.27251669164736342</v>
      </c>
      <c r="I283">
        <f t="shared" si="49"/>
        <v>-1.0979733645872189</v>
      </c>
      <c r="J283">
        <f t="shared" si="50"/>
        <v>1.0979733645872189</v>
      </c>
      <c r="K283">
        <f t="shared" si="51"/>
        <v>0.53550420798039233</v>
      </c>
      <c r="L283">
        <f t="shared" si="52"/>
        <v>0.46449579201960772</v>
      </c>
      <c r="M283">
        <f t="shared" si="53"/>
        <v>1.8673989580239028</v>
      </c>
      <c r="N283">
        <f t="shared" si="54"/>
        <v>2.1528720328165796</v>
      </c>
    </row>
    <row r="284" spans="1:14" x14ac:dyDescent="0.25">
      <c r="A284" s="4">
        <f>IF('True_Odds_Calculator_2-way'!A285="","",'True_Odds_Calculator_2-way'!A285)</f>
        <v>1.65</v>
      </c>
      <c r="B284" s="4">
        <f>IF('True_Odds_Calculator_2-way'!B285="","",'True_Odds_Calculator_2-way'!B285)</f>
        <v>2.2599999999999998</v>
      </c>
      <c r="C284" s="4">
        <f t="shared" si="44"/>
        <v>0.60606060606060608</v>
      </c>
      <c r="D284">
        <f t="shared" si="45"/>
        <v>0.44247787610619471</v>
      </c>
      <c r="E284">
        <f t="shared" si="46"/>
        <v>4.85384821668009E-2</v>
      </c>
      <c r="F284">
        <f t="shared" si="47"/>
        <v>-0.21962992759452926</v>
      </c>
      <c r="G284">
        <v>0</v>
      </c>
      <c r="H284">
        <f t="shared" si="48"/>
        <v>0.26816840976133016</v>
      </c>
      <c r="I284">
        <f t="shared" si="49"/>
        <v>-1.1049892402196602</v>
      </c>
      <c r="J284">
        <f t="shared" si="50"/>
        <v>1.1049892402196602</v>
      </c>
      <c r="K284">
        <f t="shared" si="51"/>
        <v>0.58198985616409593</v>
      </c>
      <c r="L284">
        <f t="shared" si="52"/>
        <v>0.41801014383590385</v>
      </c>
      <c r="M284">
        <f t="shared" si="53"/>
        <v>1.7182430061427794</v>
      </c>
      <c r="N284">
        <f t="shared" si="54"/>
        <v>2.3922864426767716</v>
      </c>
    </row>
    <row r="285" spans="1:14" x14ac:dyDescent="0.25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2.56</v>
      </c>
      <c r="C285" s="4">
        <f t="shared" si="44"/>
        <v>0.65789473684210531</v>
      </c>
      <c r="D285">
        <f t="shared" si="45"/>
        <v>0.390625</v>
      </c>
      <c r="E285">
        <f t="shared" si="46"/>
        <v>4.851973684210531E-2</v>
      </c>
      <c r="F285">
        <f t="shared" si="47"/>
        <v>-0.20847039473684204</v>
      </c>
      <c r="G285">
        <v>0</v>
      </c>
      <c r="H285">
        <f t="shared" si="48"/>
        <v>0.2569901315789474</v>
      </c>
      <c r="I285">
        <f t="shared" si="49"/>
        <v>-1.110288979210819</v>
      </c>
      <c r="J285">
        <f t="shared" si="50"/>
        <v>1.110288979210819</v>
      </c>
      <c r="K285">
        <f t="shared" si="51"/>
        <v>0.63397459621556129</v>
      </c>
      <c r="L285">
        <f t="shared" si="52"/>
        <v>0.3660254037844386</v>
      </c>
      <c r="M285">
        <f t="shared" si="53"/>
        <v>1.577350269189626</v>
      </c>
      <c r="N285">
        <f t="shared" si="54"/>
        <v>2.7320508075688776</v>
      </c>
    </row>
    <row r="286" spans="1:14" x14ac:dyDescent="0.25">
      <c r="A286" s="4">
        <f>IF('True_Odds_Calculator_2-way'!A287="","",'True_Odds_Calculator_2-way'!A287)</f>
        <v>1.38</v>
      </c>
      <c r="B286" s="4">
        <f>IF('True_Odds_Calculator_2-way'!B287="","",'True_Odds_Calculator_2-way'!B287)</f>
        <v>3.04</v>
      </c>
      <c r="C286" s="4">
        <f t="shared" si="44"/>
        <v>0.7246376811594204</v>
      </c>
      <c r="D286">
        <f t="shared" si="45"/>
        <v>0.32894736842105265</v>
      </c>
      <c r="E286">
        <f t="shared" si="46"/>
        <v>5.3585049580473054E-2</v>
      </c>
      <c r="F286">
        <f t="shared" si="47"/>
        <v>-0.18478260869565211</v>
      </c>
      <c r="G286">
        <v>0</v>
      </c>
      <c r="H286">
        <f t="shared" si="48"/>
        <v>0.23836765827612516</v>
      </c>
      <c r="I286">
        <f t="shared" si="49"/>
        <v>-1.1357771260606371</v>
      </c>
      <c r="J286">
        <f t="shared" si="50"/>
        <v>1.1357771260606371</v>
      </c>
      <c r="K286">
        <f t="shared" si="51"/>
        <v>0.69852142884204493</v>
      </c>
      <c r="L286">
        <f t="shared" si="52"/>
        <v>0.30147857115795507</v>
      </c>
      <c r="M286">
        <f t="shared" si="53"/>
        <v>1.4315953079030417</v>
      </c>
      <c r="N286">
        <f t="shared" si="54"/>
        <v>3.3169853371636995</v>
      </c>
    </row>
    <row r="287" spans="1:14" x14ac:dyDescent="0.25">
      <c r="A287" s="4">
        <f>IF('True_Odds_Calculator_2-way'!A288="","",'True_Odds_Calculator_2-way'!A288)</f>
        <v>1.61</v>
      </c>
      <c r="B287" s="4">
        <f>IF('True_Odds_Calculator_2-way'!B288="","",'True_Odds_Calculator_2-way'!B288)</f>
        <v>2.35</v>
      </c>
      <c r="C287" s="4">
        <f t="shared" si="44"/>
        <v>0.6211180124223602</v>
      </c>
      <c r="D287">
        <f t="shared" si="45"/>
        <v>0.42553191489361702</v>
      </c>
      <c r="E287">
        <f t="shared" si="46"/>
        <v>4.664992731597728E-2</v>
      </c>
      <c r="F287">
        <f t="shared" si="47"/>
        <v>-0.21765560988502708</v>
      </c>
      <c r="G287">
        <v>0</v>
      </c>
      <c r="H287">
        <f t="shared" si="48"/>
        <v>0.26430553720100436</v>
      </c>
      <c r="I287">
        <f t="shared" si="49"/>
        <v>-1.1019660081788105</v>
      </c>
      <c r="J287">
        <f t="shared" si="50"/>
        <v>1.1019660081788105</v>
      </c>
      <c r="K287">
        <f t="shared" si="51"/>
        <v>0.59801485441182367</v>
      </c>
      <c r="L287">
        <f t="shared" si="52"/>
        <v>0.40198514558817633</v>
      </c>
      <c r="M287">
        <f t="shared" si="53"/>
        <v>1.6721992649890747</v>
      </c>
      <c r="N287">
        <f t="shared" si="54"/>
        <v>2.4876541110413939</v>
      </c>
    </row>
    <row r="288" spans="1:14" x14ac:dyDescent="0.25">
      <c r="A288" s="4">
        <f>IF('True_Odds_Calculator_2-way'!A289="","",'True_Odds_Calculator_2-way'!A289)</f>
        <v>1.57</v>
      </c>
      <c r="B288" s="4">
        <f>IF('True_Odds_Calculator_2-way'!B289="","",'True_Odds_Calculator_2-way'!B289)</f>
        <v>2.4300000000000002</v>
      </c>
      <c r="C288" s="4">
        <f t="shared" si="44"/>
        <v>0.63694267515923564</v>
      </c>
      <c r="D288">
        <f t="shared" si="45"/>
        <v>0.41152263374485593</v>
      </c>
      <c r="E288">
        <f t="shared" si="46"/>
        <v>4.846530890409162E-2</v>
      </c>
      <c r="F288">
        <f t="shared" si="47"/>
        <v>-0.21365101832193123</v>
      </c>
      <c r="G288">
        <v>0</v>
      </c>
      <c r="H288">
        <f t="shared" si="48"/>
        <v>0.26211632722602285</v>
      </c>
      <c r="I288">
        <f t="shared" si="49"/>
        <v>-1.1076296005915018</v>
      </c>
      <c r="J288">
        <f t="shared" si="50"/>
        <v>1.1076296005915018</v>
      </c>
      <c r="K288">
        <f t="shared" si="51"/>
        <v>0.61298966576496128</v>
      </c>
      <c r="L288">
        <f t="shared" si="52"/>
        <v>0.38701033423503856</v>
      </c>
      <c r="M288">
        <f t="shared" si="53"/>
        <v>1.6313488723371565</v>
      </c>
      <c r="N288">
        <f t="shared" si="54"/>
        <v>2.5839103288458478</v>
      </c>
    </row>
    <row r="289" spans="1:14" x14ac:dyDescent="0.25">
      <c r="A289" s="4">
        <f>IF('True_Odds_Calculator_2-way'!A290="","",'True_Odds_Calculator_2-way'!A290)</f>
        <v>1.93</v>
      </c>
      <c r="B289" s="4">
        <f>IF('True_Odds_Calculator_2-way'!B290="","",'True_Odds_Calculator_2-way'!B290)</f>
        <v>1.9</v>
      </c>
      <c r="C289" s="4">
        <f t="shared" si="44"/>
        <v>0.5181347150259068</v>
      </c>
      <c r="D289">
        <f t="shared" si="45"/>
        <v>0.52631578947368418</v>
      </c>
      <c r="E289">
        <f t="shared" si="46"/>
        <v>4.445050449959087E-2</v>
      </c>
      <c r="F289">
        <f t="shared" si="47"/>
        <v>-0.22825197709299161</v>
      </c>
      <c r="G289">
        <v>0</v>
      </c>
      <c r="H289">
        <f t="shared" si="48"/>
        <v>0.27270248159258254</v>
      </c>
      <c r="I289">
        <f t="shared" si="49"/>
        <v>-1.0930430596399217</v>
      </c>
      <c r="J289">
        <f t="shared" si="50"/>
        <v>1.0930430596399217</v>
      </c>
      <c r="K289">
        <f t="shared" si="51"/>
        <v>0.49590136395381257</v>
      </c>
      <c r="L289">
        <f t="shared" si="52"/>
        <v>0.50409863604618754</v>
      </c>
      <c r="M289">
        <f t="shared" si="53"/>
        <v>2.0165300454651267</v>
      </c>
      <c r="N289">
        <f t="shared" si="54"/>
        <v>1.9837387536759294</v>
      </c>
    </row>
    <row r="290" spans="1:14" x14ac:dyDescent="0.25">
      <c r="A290" s="4">
        <f>IF('True_Odds_Calculator_2-way'!A291="","",'True_Odds_Calculator_2-way'!A291)</f>
        <v>1.9</v>
      </c>
      <c r="B290" s="4">
        <f>IF('True_Odds_Calculator_2-way'!B291="","",'True_Odds_Calculator_2-way'!B291)</f>
        <v>1.97</v>
      </c>
      <c r="C290" s="4">
        <f t="shared" si="44"/>
        <v>0.52631578947368418</v>
      </c>
      <c r="D290">
        <f t="shared" si="45"/>
        <v>0.50761421319796951</v>
      </c>
      <c r="E290">
        <f t="shared" si="46"/>
        <v>3.3930002671653803E-2</v>
      </c>
      <c r="F290">
        <f t="shared" si="47"/>
        <v>-0.23323537269569861</v>
      </c>
      <c r="G290">
        <v>0</v>
      </c>
      <c r="H290">
        <f t="shared" si="48"/>
        <v>0.26716537536735235</v>
      </c>
      <c r="I290">
        <f t="shared" si="49"/>
        <v>-1.0702688317798925</v>
      </c>
      <c r="J290">
        <f t="shared" si="50"/>
        <v>1.0702688317798925</v>
      </c>
      <c r="K290">
        <f t="shared" si="51"/>
        <v>0.50936156937362553</v>
      </c>
      <c r="L290">
        <f t="shared" si="52"/>
        <v>0.49063843062637452</v>
      </c>
      <c r="M290">
        <f t="shared" si="53"/>
        <v>1.963241948601903</v>
      </c>
      <c r="N290">
        <f t="shared" si="54"/>
        <v>2.0381607668264961</v>
      </c>
    </row>
    <row r="291" spans="1:14" x14ac:dyDescent="0.25">
      <c r="A291" s="4">
        <f>IF('True_Odds_Calculator_2-way'!A292="","",'True_Odds_Calculator_2-way'!A292)</f>
        <v>2.44</v>
      </c>
      <c r="B291" s="4">
        <f>IF('True_Odds_Calculator_2-way'!B292="","",'True_Odds_Calculator_2-way'!B292)</f>
        <v>1.59</v>
      </c>
      <c r="C291" s="4">
        <f t="shared" si="44"/>
        <v>0.4098360655737705</v>
      </c>
      <c r="D291">
        <f t="shared" si="45"/>
        <v>0.62893081761006286</v>
      </c>
      <c r="E291">
        <f t="shared" si="46"/>
        <v>3.8766883183833478E-2</v>
      </c>
      <c r="F291">
        <f t="shared" si="47"/>
        <v>-0.21899164862356935</v>
      </c>
      <c r="G291">
        <v>0</v>
      </c>
      <c r="H291">
        <f t="shared" si="48"/>
        <v>0.25775853180740282</v>
      </c>
      <c r="I291">
        <f t="shared" si="49"/>
        <v>-1.0849075915068658</v>
      </c>
      <c r="J291">
        <f t="shared" si="50"/>
        <v>1.0849075915068658</v>
      </c>
      <c r="K291">
        <f t="shared" si="51"/>
        <v>0.39027939969909758</v>
      </c>
      <c r="L291">
        <f t="shared" si="52"/>
        <v>0.60972060030090225</v>
      </c>
      <c r="M291">
        <f t="shared" si="53"/>
        <v>2.5622669317698867</v>
      </c>
      <c r="N291">
        <f t="shared" si="54"/>
        <v>1.6400954789890509</v>
      </c>
    </row>
    <row r="292" spans="1:14" x14ac:dyDescent="0.25">
      <c r="A292" s="4">
        <f>IF('True_Odds_Calculator_2-way'!A293="","",'True_Odds_Calculator_2-way'!A293)</f>
        <v>2.44</v>
      </c>
      <c r="B292" s="4">
        <f>IF('True_Odds_Calculator_2-way'!B293="","",'True_Odds_Calculator_2-way'!B293)</f>
        <v>1.59</v>
      </c>
      <c r="C292" s="4">
        <f t="shared" si="44"/>
        <v>0.4098360655737705</v>
      </c>
      <c r="D292">
        <f t="shared" si="45"/>
        <v>0.62893081761006286</v>
      </c>
      <c r="E292">
        <f t="shared" si="46"/>
        <v>3.8766883183833478E-2</v>
      </c>
      <c r="F292">
        <f t="shared" si="47"/>
        <v>-0.21899164862356935</v>
      </c>
      <c r="G292">
        <v>0</v>
      </c>
      <c r="H292">
        <f t="shared" si="48"/>
        <v>0.25775853180740282</v>
      </c>
      <c r="I292">
        <f t="shared" si="49"/>
        <v>-1.0849075915068658</v>
      </c>
      <c r="J292">
        <f t="shared" si="50"/>
        <v>1.0849075915068658</v>
      </c>
      <c r="K292">
        <f t="shared" si="51"/>
        <v>0.39027939969909758</v>
      </c>
      <c r="L292">
        <f t="shared" si="52"/>
        <v>0.60972060030090225</v>
      </c>
      <c r="M292">
        <f t="shared" si="53"/>
        <v>2.5622669317698867</v>
      </c>
      <c r="N292">
        <f t="shared" si="54"/>
        <v>1.6400954789890509</v>
      </c>
    </row>
    <row r="293" spans="1:14" x14ac:dyDescent="0.25">
      <c r="A293" s="4">
        <f>IF('True_Odds_Calculator_2-way'!A294="","",'True_Odds_Calculator_2-way'!A294)</f>
        <v>1.81</v>
      </c>
      <c r="B293" s="4">
        <f>IF('True_Odds_Calculator_2-way'!B294="","",'True_Odds_Calculator_2-way'!B294)</f>
        <v>2.08</v>
      </c>
      <c r="C293" s="4">
        <f t="shared" si="44"/>
        <v>0.5524861878453039</v>
      </c>
      <c r="D293">
        <f t="shared" si="45"/>
        <v>0.48076923076923073</v>
      </c>
      <c r="E293">
        <f t="shared" si="46"/>
        <v>3.3255418614534626E-2</v>
      </c>
      <c r="F293">
        <f t="shared" si="47"/>
        <v>-0.23236294092647691</v>
      </c>
      <c r="G293">
        <v>0</v>
      </c>
      <c r="H293">
        <f t="shared" si="48"/>
        <v>0.26561835954101148</v>
      </c>
      <c r="I293">
        <f t="shared" si="49"/>
        <v>-1.0691671651659735</v>
      </c>
      <c r="J293">
        <f t="shared" si="50"/>
        <v>1.0691671651659735</v>
      </c>
      <c r="K293">
        <f t="shared" si="51"/>
        <v>0.5358983848622455</v>
      </c>
      <c r="L293">
        <f t="shared" si="52"/>
        <v>0.4641016151377545</v>
      </c>
      <c r="M293">
        <f t="shared" si="53"/>
        <v>1.8660254037844384</v>
      </c>
      <c r="N293">
        <f t="shared" si="54"/>
        <v>2.1547005383792519</v>
      </c>
    </row>
    <row r="294" spans="1:14" x14ac:dyDescent="0.25">
      <c r="A294" s="4">
        <f>IF('True_Odds_Calculator_2-way'!A295="","",'True_Odds_Calculator_2-way'!A295)</f>
        <v>2.16</v>
      </c>
      <c r="B294" s="4">
        <f>IF('True_Odds_Calculator_2-way'!B295="","",'True_Odds_Calculator_2-way'!B295)</f>
        <v>1.74</v>
      </c>
      <c r="C294" s="4">
        <f t="shared" si="44"/>
        <v>0.46296296296296291</v>
      </c>
      <c r="D294">
        <f t="shared" si="45"/>
        <v>0.57471264367816088</v>
      </c>
      <c r="E294">
        <f t="shared" si="46"/>
        <v>3.7675606641123682E-2</v>
      </c>
      <c r="F294">
        <f t="shared" si="47"/>
        <v>-0.22839506172839519</v>
      </c>
      <c r="G294">
        <v>0</v>
      </c>
      <c r="H294">
        <f t="shared" si="48"/>
        <v>0.26607066836951887</v>
      </c>
      <c r="I294">
        <f t="shared" si="49"/>
        <v>-1.0793322294408634</v>
      </c>
      <c r="J294">
        <f t="shared" si="50"/>
        <v>1.0793322294408634</v>
      </c>
      <c r="K294">
        <f t="shared" si="51"/>
        <v>0.44404472798104189</v>
      </c>
      <c r="L294">
        <f t="shared" si="52"/>
        <v>0.55595527201895822</v>
      </c>
      <c r="M294">
        <f t="shared" si="53"/>
        <v>2.2520253861514017</v>
      </c>
      <c r="N294">
        <f t="shared" si="54"/>
        <v>1.7987058497862392</v>
      </c>
    </row>
    <row r="295" spans="1:14" x14ac:dyDescent="0.25">
      <c r="A295" s="4">
        <f>IF('True_Odds_Calculator_2-way'!A296="","",'True_Odds_Calculator_2-way'!A296)</f>
        <v>2.0299999999999998</v>
      </c>
      <c r="B295" s="4">
        <f>IF('True_Odds_Calculator_2-way'!B296="","",'True_Odds_Calculator_2-way'!B296)</f>
        <v>1.86</v>
      </c>
      <c r="C295" s="4">
        <f t="shared" si="44"/>
        <v>0.49261083743842371</v>
      </c>
      <c r="D295">
        <f t="shared" si="45"/>
        <v>0.5376344086021505</v>
      </c>
      <c r="E295">
        <f t="shared" si="46"/>
        <v>3.0245246040574214E-2</v>
      </c>
      <c r="F295">
        <f t="shared" si="47"/>
        <v>-0.23459929021664283</v>
      </c>
      <c r="G295">
        <v>0</v>
      </c>
      <c r="H295">
        <f t="shared" si="48"/>
        <v>0.26484453625721704</v>
      </c>
      <c r="I295">
        <f t="shared" si="49"/>
        <v>-1.0625078858299792</v>
      </c>
      <c r="J295">
        <f t="shared" si="50"/>
        <v>1.0625078858299792</v>
      </c>
      <c r="K295">
        <f t="shared" si="51"/>
        <v>0.47746756040114985</v>
      </c>
      <c r="L295">
        <f t="shared" si="52"/>
        <v>0.5225324395988501</v>
      </c>
      <c r="M295">
        <f t="shared" si="53"/>
        <v>2.0943831224048783</v>
      </c>
      <c r="N295">
        <f t="shared" si="54"/>
        <v>1.9137567818137824</v>
      </c>
    </row>
    <row r="296" spans="1:14" x14ac:dyDescent="0.25">
      <c r="A296" s="4">
        <f>IF('True_Odds_Calculator_2-way'!A297="","",'True_Odds_Calculator_2-way'!A297)</f>
        <v>2.21</v>
      </c>
      <c r="B296" s="4">
        <f>IF('True_Odds_Calculator_2-way'!B297="","",'True_Odds_Calculator_2-way'!B297)</f>
        <v>1.74</v>
      </c>
      <c r="C296" s="4">
        <f t="shared" si="44"/>
        <v>0.45248868778280543</v>
      </c>
      <c r="D296">
        <f t="shared" si="45"/>
        <v>0.57471264367816088</v>
      </c>
      <c r="E296">
        <f t="shared" si="46"/>
        <v>2.720133146096626E-2</v>
      </c>
      <c r="F296">
        <f t="shared" si="47"/>
        <v>-0.23284963852915186</v>
      </c>
      <c r="G296">
        <v>0</v>
      </c>
      <c r="H296">
        <f t="shared" si="48"/>
        <v>0.26005096999011806</v>
      </c>
      <c r="I296">
        <f t="shared" si="49"/>
        <v>-1.0567967158529021</v>
      </c>
      <c r="J296">
        <f t="shared" si="50"/>
        <v>1.0567967158529021</v>
      </c>
      <c r="K296">
        <f t="shared" si="51"/>
        <v>0.43884208377593403</v>
      </c>
      <c r="L296">
        <f t="shared" si="52"/>
        <v>0.56115791622406608</v>
      </c>
      <c r="M296">
        <f t="shared" si="53"/>
        <v>2.2787240261820116</v>
      </c>
      <c r="N296">
        <f t="shared" si="54"/>
        <v>1.7820295697311479</v>
      </c>
    </row>
    <row r="297" spans="1:14" x14ac:dyDescent="0.25">
      <c r="A297" s="4">
        <f>IF('True_Odds_Calculator_2-way'!A298="","",'True_Odds_Calculator_2-way'!A298)</f>
        <v>1.79</v>
      </c>
      <c r="B297" s="4">
        <f>IF('True_Odds_Calculator_2-way'!B298="","",'True_Odds_Calculator_2-way'!B298)</f>
        <v>2.13</v>
      </c>
      <c r="C297" s="4">
        <f t="shared" si="44"/>
        <v>0.55865921787709494</v>
      </c>
      <c r="D297">
        <f t="shared" si="45"/>
        <v>0.46948356807511737</v>
      </c>
      <c r="E297">
        <f t="shared" si="46"/>
        <v>2.8142785952212312E-2</v>
      </c>
      <c r="F297">
        <f t="shared" si="47"/>
        <v>-0.2341385369947806</v>
      </c>
      <c r="G297">
        <v>0</v>
      </c>
      <c r="H297">
        <f t="shared" si="48"/>
        <v>0.26228132294699291</v>
      </c>
      <c r="I297">
        <f t="shared" si="49"/>
        <v>-1.0583936671670078</v>
      </c>
      <c r="J297">
        <f t="shared" si="50"/>
        <v>1.0583936671670078</v>
      </c>
      <c r="K297">
        <f t="shared" si="51"/>
        <v>0.5446234509412119</v>
      </c>
      <c r="L297">
        <f t="shared" si="52"/>
        <v>0.45537654905878816</v>
      </c>
      <c r="M297">
        <f t="shared" si="53"/>
        <v>1.8361309970619364</v>
      </c>
      <c r="N297">
        <f t="shared" si="54"/>
        <v>2.1959848438987186</v>
      </c>
    </row>
    <row r="298" spans="1:14" x14ac:dyDescent="0.25">
      <c r="A298" s="4">
        <f>IF('True_Odds_Calculator_2-way'!A299="","",'True_Odds_Calculator_2-way'!A299)</f>
        <v>1.88</v>
      </c>
      <c r="B298" s="4">
        <f>IF('True_Odds_Calculator_2-way'!B299="","",'True_Odds_Calculator_2-way'!B299)</f>
        <v>2.0099999999999998</v>
      </c>
      <c r="C298" s="4">
        <f t="shared" si="44"/>
        <v>0.53191489361702127</v>
      </c>
      <c r="D298">
        <f t="shared" si="45"/>
        <v>0.49751243781094534</v>
      </c>
      <c r="E298">
        <f t="shared" si="46"/>
        <v>2.9427331427966497E-2</v>
      </c>
      <c r="F298">
        <f t="shared" si="47"/>
        <v>-0.23520694400338749</v>
      </c>
      <c r="G298">
        <v>0</v>
      </c>
      <c r="H298">
        <f t="shared" si="48"/>
        <v>0.26463427543135393</v>
      </c>
      <c r="I298">
        <f t="shared" si="49"/>
        <v>-1.060713208766217</v>
      </c>
      <c r="J298">
        <f t="shared" si="50"/>
        <v>1.060713208766217</v>
      </c>
      <c r="K298">
        <f t="shared" si="51"/>
        <v>0.5172161542198922</v>
      </c>
      <c r="L298">
        <f t="shared" si="52"/>
        <v>0.48278384578010813</v>
      </c>
      <c r="M298">
        <f t="shared" si="53"/>
        <v>1.9334276237142709</v>
      </c>
      <c r="N298">
        <f t="shared" si="54"/>
        <v>2.0713203408538785</v>
      </c>
    </row>
    <row r="299" spans="1:14" x14ac:dyDescent="0.25">
      <c r="A299" s="4">
        <f>IF('True_Odds_Calculator_2-way'!A300="","",'True_Odds_Calculator_2-way'!A300)</f>
        <v>1.33</v>
      </c>
      <c r="B299" s="4">
        <f>IF('True_Odds_Calculator_2-way'!B300="","",'True_Odds_Calculator_2-way'!B300)</f>
        <v>3.47</v>
      </c>
      <c r="C299" s="4">
        <f t="shared" si="44"/>
        <v>0.75187969924812026</v>
      </c>
      <c r="D299">
        <f t="shared" si="45"/>
        <v>0.28818443804034583</v>
      </c>
      <c r="E299">
        <f t="shared" si="46"/>
        <v>4.0064137288466029E-2</v>
      </c>
      <c r="F299">
        <f t="shared" si="47"/>
        <v>-0.1766158913132978</v>
      </c>
      <c r="G299">
        <v>0</v>
      </c>
      <c r="H299">
        <f t="shared" si="48"/>
        <v>0.21668002860176377</v>
      </c>
      <c r="I299">
        <f t="shared" si="49"/>
        <v>-1.1076296005915014</v>
      </c>
      <c r="J299">
        <f t="shared" si="50"/>
        <v>1.1076296005915014</v>
      </c>
      <c r="K299">
        <f t="shared" si="51"/>
        <v>0.73232294979339574</v>
      </c>
      <c r="L299">
        <f t="shared" si="52"/>
        <v>0.26767705020660437</v>
      </c>
      <c r="M299">
        <f t="shared" si="53"/>
        <v>1.3655177681951955</v>
      </c>
      <c r="N299">
        <f t="shared" si="54"/>
        <v>3.7358451134610084</v>
      </c>
    </row>
    <row r="300" spans="1:14" x14ac:dyDescent="0.25">
      <c r="A300" s="4">
        <f>IF('True_Odds_Calculator_2-way'!A301="","",'True_Odds_Calculator_2-way'!A301)</f>
        <v>2.0499999999999998</v>
      </c>
      <c r="B300" s="4">
        <f>IF('True_Odds_Calculator_2-way'!B301="","",'True_Odds_Calculator_2-way'!B301)</f>
        <v>1.86</v>
      </c>
      <c r="C300" s="4">
        <f t="shared" si="44"/>
        <v>0.48780487804878053</v>
      </c>
      <c r="D300">
        <f t="shared" si="45"/>
        <v>0.5376344086021505</v>
      </c>
      <c r="E300">
        <f t="shared" si="46"/>
        <v>2.5439286650930981E-2</v>
      </c>
      <c r="F300">
        <f t="shared" si="47"/>
        <v>-0.23682140047206923</v>
      </c>
      <c r="G300">
        <v>0</v>
      </c>
      <c r="H300">
        <f t="shared" si="48"/>
        <v>0.26226068712300027</v>
      </c>
      <c r="I300">
        <f t="shared" si="49"/>
        <v>-1.0523401123547818</v>
      </c>
      <c r="J300">
        <f t="shared" si="50"/>
        <v>1.0523401123547818</v>
      </c>
      <c r="K300">
        <f t="shared" si="51"/>
        <v>0.47506906029667378</v>
      </c>
      <c r="L300">
        <f t="shared" si="52"/>
        <v>0.52493093970332627</v>
      </c>
      <c r="M300">
        <f t="shared" si="53"/>
        <v>2.1049571179725204</v>
      </c>
      <c r="N300">
        <f t="shared" si="54"/>
        <v>1.9050124966251125</v>
      </c>
    </row>
    <row r="301" spans="1:14" x14ac:dyDescent="0.25">
      <c r="A301" s="4">
        <f>IF('True_Odds_Calculator_2-way'!A302="","",'True_Odds_Calculator_2-way'!A302)</f>
        <v>2.31</v>
      </c>
      <c r="B301" s="4">
        <f>IF('True_Odds_Calculator_2-way'!B302="","",'True_Odds_Calculator_2-way'!B302)</f>
        <v>1.68</v>
      </c>
      <c r="C301" s="4">
        <f t="shared" si="44"/>
        <v>0.4329004329004329</v>
      </c>
      <c r="D301">
        <f t="shared" si="45"/>
        <v>0.59523809523809523</v>
      </c>
      <c r="E301">
        <f t="shared" si="46"/>
        <v>2.813852813852824E-2</v>
      </c>
      <c r="F301">
        <f t="shared" si="47"/>
        <v>-0.22954030096887235</v>
      </c>
      <c r="G301">
        <v>0</v>
      </c>
      <c r="H301">
        <f t="shared" si="48"/>
        <v>0.25767882910740053</v>
      </c>
      <c r="I301">
        <f t="shared" si="49"/>
        <v>-1.0595217973953226</v>
      </c>
      <c r="J301">
        <f t="shared" si="50"/>
        <v>1.0595217973953226</v>
      </c>
      <c r="K301">
        <f t="shared" si="51"/>
        <v>0.41876510653929105</v>
      </c>
      <c r="L301">
        <f t="shared" si="52"/>
        <v>0.581234893460709</v>
      </c>
      <c r="M301">
        <f t="shared" si="53"/>
        <v>2.3879735545878726</v>
      </c>
      <c r="N301">
        <f t="shared" si="54"/>
        <v>1.7204748222288193</v>
      </c>
    </row>
    <row r="302" spans="1:14" x14ac:dyDescent="0.25">
      <c r="A302" s="4">
        <f>IF('True_Odds_Calculator_2-way'!A303="","",'True_Odds_Calculator_2-way'!A303)</f>
        <v>2.2400000000000002</v>
      </c>
      <c r="B302" s="4">
        <f>IF('True_Odds_Calculator_2-way'!B303="","",'True_Odds_Calculator_2-way'!B303)</f>
        <v>1.72</v>
      </c>
      <c r="C302" s="4">
        <f t="shared" si="44"/>
        <v>0.4464285714285714</v>
      </c>
      <c r="D302">
        <f t="shared" si="45"/>
        <v>0.58139534883720934</v>
      </c>
      <c r="E302">
        <f t="shared" si="46"/>
        <v>2.7823920265780622E-2</v>
      </c>
      <c r="F302">
        <f t="shared" si="47"/>
        <v>-0.23172757475083072</v>
      </c>
      <c r="G302">
        <v>0</v>
      </c>
      <c r="H302">
        <f t="shared" si="48"/>
        <v>0.25955149501661129</v>
      </c>
      <c r="I302">
        <f t="shared" si="49"/>
        <v>-1.0583343916682537</v>
      </c>
      <c r="J302">
        <f t="shared" si="50"/>
        <v>1.0583343916682537</v>
      </c>
      <c r="K302">
        <f t="shared" si="51"/>
        <v>0.43246335554118726</v>
      </c>
      <c r="L302">
        <f t="shared" si="52"/>
        <v>0.56753664445881302</v>
      </c>
      <c r="M302">
        <f t="shared" si="53"/>
        <v>2.3123346456686344</v>
      </c>
      <c r="N302">
        <f t="shared" si="54"/>
        <v>1.7620007620011424</v>
      </c>
    </row>
    <row r="303" spans="1:14" x14ac:dyDescent="0.25">
      <c r="A303" s="4">
        <f>IF('True_Odds_Calculator_2-way'!A304="","",'True_Odds_Calculator_2-way'!A304)</f>
        <v>2.08</v>
      </c>
      <c r="B303" s="4">
        <f>IF('True_Odds_Calculator_2-way'!B304="","",'True_Odds_Calculator_2-way'!B304)</f>
        <v>1.84</v>
      </c>
      <c r="C303" s="4">
        <f t="shared" si="44"/>
        <v>0.48076923076923073</v>
      </c>
      <c r="D303">
        <f t="shared" si="45"/>
        <v>0.54347826086956519</v>
      </c>
      <c r="E303">
        <f t="shared" si="46"/>
        <v>2.4247491638795804E-2</v>
      </c>
      <c r="F303">
        <f t="shared" si="47"/>
        <v>-0.23704013377926436</v>
      </c>
      <c r="G303">
        <v>0</v>
      </c>
      <c r="H303">
        <f t="shared" si="48"/>
        <v>0.26128762541806017</v>
      </c>
      <c r="I303">
        <f t="shared" si="49"/>
        <v>-1.0499013139145197</v>
      </c>
      <c r="J303">
        <f t="shared" si="50"/>
        <v>1.0499013139145197</v>
      </c>
      <c r="K303">
        <f t="shared" si="51"/>
        <v>0.46862696659688596</v>
      </c>
      <c r="L303">
        <f t="shared" si="52"/>
        <v>0.53137303340311415</v>
      </c>
      <c r="M303">
        <f t="shared" si="53"/>
        <v>2.1338934190276815</v>
      </c>
      <c r="N303">
        <f t="shared" si="54"/>
        <v>1.8819171036881968</v>
      </c>
    </row>
    <row r="304" spans="1:14" x14ac:dyDescent="0.25">
      <c r="A304" s="4">
        <f>IF('True_Odds_Calculator_2-way'!A305="","",'True_Odds_Calculator_2-way'!A305)</f>
        <v>2.0699999999999998</v>
      </c>
      <c r="B304" s="4">
        <f>IF('True_Odds_Calculator_2-way'!B305="","",'True_Odds_Calculator_2-way'!B305)</f>
        <v>1.85</v>
      </c>
      <c r="C304" s="4">
        <f t="shared" si="44"/>
        <v>0.48309178743961356</v>
      </c>
      <c r="D304">
        <f t="shared" si="45"/>
        <v>0.54054054054054046</v>
      </c>
      <c r="E304">
        <f t="shared" si="46"/>
        <v>2.3632327980154022E-2</v>
      </c>
      <c r="F304">
        <f t="shared" si="47"/>
        <v>-0.2374983679331506</v>
      </c>
      <c r="G304">
        <v>0</v>
      </c>
      <c r="H304">
        <f t="shared" si="48"/>
        <v>0.26113069591330457</v>
      </c>
      <c r="I304">
        <f t="shared" si="49"/>
        <v>-1.0485729457933801</v>
      </c>
      <c r="J304">
        <f t="shared" si="50"/>
        <v>1.0485729457933801</v>
      </c>
      <c r="K304">
        <f t="shared" si="51"/>
        <v>0.47125951908672531</v>
      </c>
      <c r="L304">
        <f t="shared" si="52"/>
        <v>0.52874048091327497</v>
      </c>
      <c r="M304">
        <f t="shared" si="53"/>
        <v>2.1219730519989164</v>
      </c>
      <c r="N304">
        <f t="shared" si="54"/>
        <v>1.8912870039243732</v>
      </c>
    </row>
    <row r="305" spans="1:14" x14ac:dyDescent="0.25">
      <c r="A305" s="4">
        <f>IF('True_Odds_Calculator_2-way'!A306="","",'True_Odds_Calculator_2-way'!A306)</f>
        <v>2.06</v>
      </c>
      <c r="B305" s="4">
        <f>IF('True_Odds_Calculator_2-way'!B306="","",'True_Odds_Calculator_2-way'!B306)</f>
        <v>1.86</v>
      </c>
      <c r="C305" s="4">
        <f t="shared" si="44"/>
        <v>0.4854368932038835</v>
      </c>
      <c r="D305">
        <f t="shared" si="45"/>
        <v>0.5376344086021505</v>
      </c>
      <c r="E305">
        <f t="shared" si="46"/>
        <v>2.3071301806034006E-2</v>
      </c>
      <c r="F305">
        <f t="shared" si="47"/>
        <v>-0.23791627518530123</v>
      </c>
      <c r="G305">
        <v>0</v>
      </c>
      <c r="H305">
        <f t="shared" si="48"/>
        <v>0.26098757699133518</v>
      </c>
      <c r="I305">
        <f t="shared" si="49"/>
        <v>-1.0473644811127694</v>
      </c>
      <c r="J305">
        <f t="shared" si="50"/>
        <v>1.0473644811127694</v>
      </c>
      <c r="K305">
        <f t="shared" si="51"/>
        <v>0.47388730491200443</v>
      </c>
      <c r="L305">
        <f t="shared" si="52"/>
        <v>0.52611269508799574</v>
      </c>
      <c r="M305">
        <f t="shared" si="53"/>
        <v>2.1102063499795354</v>
      </c>
      <c r="N305">
        <f t="shared" si="54"/>
        <v>1.9007334537569818</v>
      </c>
    </row>
    <row r="306" spans="1:14" x14ac:dyDescent="0.25">
      <c r="A306" s="4">
        <f>IF('True_Odds_Calculator_2-way'!A307="","",'True_Odds_Calculator_2-way'!A307)</f>
        <v>2.69</v>
      </c>
      <c r="B306" s="4">
        <f>IF('True_Odds_Calculator_2-way'!B307="","",'True_Odds_Calculator_2-way'!B307)</f>
        <v>1.5</v>
      </c>
      <c r="C306" s="4">
        <f t="shared" si="44"/>
        <v>0.37174721189591081</v>
      </c>
      <c r="D306">
        <f t="shared" si="45"/>
        <v>0.66666666666666663</v>
      </c>
      <c r="E306">
        <f t="shared" si="46"/>
        <v>3.8413878562577386E-2</v>
      </c>
      <c r="F306">
        <f t="shared" si="47"/>
        <v>-0.20941759603469645</v>
      </c>
      <c r="G306">
        <v>0</v>
      </c>
      <c r="H306">
        <f t="shared" si="48"/>
        <v>0.24783147459727387</v>
      </c>
      <c r="I306">
        <f t="shared" si="49"/>
        <v>-1.0878565864408423</v>
      </c>
      <c r="J306">
        <f t="shared" si="50"/>
        <v>1.0878565864408423</v>
      </c>
      <c r="K306">
        <f t="shared" si="51"/>
        <v>0.35230152566597633</v>
      </c>
      <c r="L306">
        <f t="shared" si="52"/>
        <v>0.64769847433402361</v>
      </c>
      <c r="M306">
        <f t="shared" si="53"/>
        <v>2.838477631085023</v>
      </c>
      <c r="N306">
        <f t="shared" si="54"/>
        <v>1.5439282932204215</v>
      </c>
    </row>
    <row r="307" spans="1:14" x14ac:dyDescent="0.25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</v>
      </c>
      <c r="C307" s="4">
        <f t="shared" si="44"/>
        <v>0.41152263374485593</v>
      </c>
      <c r="D307">
        <f t="shared" si="45"/>
        <v>0.625</v>
      </c>
      <c r="E307">
        <f t="shared" si="46"/>
        <v>3.652263374485587E-2</v>
      </c>
      <c r="F307">
        <f t="shared" si="47"/>
        <v>-0.2206790123456791</v>
      </c>
      <c r="G307">
        <v>0</v>
      </c>
      <c r="H307">
        <f t="shared" si="48"/>
        <v>0.25720164609053497</v>
      </c>
      <c r="I307">
        <f t="shared" si="49"/>
        <v>-1.0795837927188259</v>
      </c>
      <c r="J307">
        <f t="shared" si="50"/>
        <v>1.0795837927188259</v>
      </c>
      <c r="K307">
        <f t="shared" si="51"/>
        <v>0.39311192066596734</v>
      </c>
      <c r="L307">
        <f t="shared" si="52"/>
        <v>0.60688807933403277</v>
      </c>
      <c r="M307">
        <f t="shared" si="53"/>
        <v>2.5438048235879216</v>
      </c>
      <c r="N307">
        <f t="shared" si="54"/>
        <v>1.6477502756312954</v>
      </c>
    </row>
    <row r="308" spans="1:14" x14ac:dyDescent="0.25">
      <c r="A308" s="4">
        <f>IF('True_Odds_Calculator_2-way'!A309="","",'True_Odds_Calculator_2-way'!A309)</f>
        <v>2.84</v>
      </c>
      <c r="B308" s="4">
        <f>IF('True_Odds_Calculator_2-way'!B309="","",'True_Odds_Calculator_2-way'!B309)</f>
        <v>1.45</v>
      </c>
      <c r="C308" s="4">
        <f t="shared" si="44"/>
        <v>0.35211267605633806</v>
      </c>
      <c r="D308">
        <f t="shared" si="45"/>
        <v>0.68965517241379315</v>
      </c>
      <c r="E308">
        <f t="shared" si="46"/>
        <v>4.1767848470131153E-2</v>
      </c>
      <c r="F308">
        <f t="shared" si="47"/>
        <v>-0.20106847984458476</v>
      </c>
      <c r="G308">
        <v>0</v>
      </c>
      <c r="H308">
        <f t="shared" si="48"/>
        <v>0.24283632831471591</v>
      </c>
      <c r="I308">
        <f t="shared" si="49"/>
        <v>-1.0989674556596449</v>
      </c>
      <c r="J308">
        <f t="shared" si="50"/>
        <v>1.0989674556596449</v>
      </c>
      <c r="K308">
        <f t="shared" si="51"/>
        <v>0.33089572178862314</v>
      </c>
      <c r="L308">
        <f t="shared" si="52"/>
        <v>0.66910427821137708</v>
      </c>
      <c r="M308">
        <f t="shared" si="53"/>
        <v>3.0221001184137459</v>
      </c>
      <c r="N308">
        <f t="shared" si="54"/>
        <v>1.4945353550468399</v>
      </c>
    </row>
    <row r="309" spans="1:14" x14ac:dyDescent="0.25">
      <c r="A309" s="4">
        <f>IF('True_Odds_Calculator_2-way'!A310="","",'True_Odds_Calculator_2-way'!A310)</f>
        <v>2.73</v>
      </c>
      <c r="B309" s="4">
        <f>IF('True_Odds_Calculator_2-way'!B310="","",'True_Odds_Calculator_2-way'!B310)</f>
        <v>1.49</v>
      </c>
      <c r="C309" s="4">
        <f t="shared" si="44"/>
        <v>0.36630036630036628</v>
      </c>
      <c r="D309">
        <f t="shared" si="45"/>
        <v>0.67114093959731547</v>
      </c>
      <c r="E309">
        <f t="shared" si="46"/>
        <v>3.7441305897681687E-2</v>
      </c>
      <c r="F309">
        <f t="shared" si="47"/>
        <v>-0.20839786611598698</v>
      </c>
      <c r="G309">
        <v>0</v>
      </c>
      <c r="H309">
        <f t="shared" si="48"/>
        <v>0.24583917201366864</v>
      </c>
      <c r="I309">
        <f t="shared" si="49"/>
        <v>-1.0861227446710078</v>
      </c>
      <c r="J309">
        <f t="shared" si="50"/>
        <v>1.0861227446710078</v>
      </c>
      <c r="K309">
        <f t="shared" si="51"/>
        <v>0.34734375053033334</v>
      </c>
      <c r="L309">
        <f t="shared" si="52"/>
        <v>0.65265624946966672</v>
      </c>
      <c r="M309">
        <f t="shared" si="53"/>
        <v>2.8789923482808439</v>
      </c>
      <c r="N309">
        <f t="shared" si="54"/>
        <v>1.5322001448887936</v>
      </c>
    </row>
    <row r="310" spans="1:14" x14ac:dyDescent="0.25">
      <c r="A310" s="4">
        <f>IF('True_Odds_Calculator_2-way'!A311="","",'True_Odds_Calculator_2-way'!A311)</f>
        <v>1.77</v>
      </c>
      <c r="B310" s="4">
        <f>IF('True_Odds_Calculator_2-way'!B311="","",'True_Odds_Calculator_2-way'!B311)</f>
        <v>2.15</v>
      </c>
      <c r="C310" s="4">
        <f t="shared" si="44"/>
        <v>0.56497175141242939</v>
      </c>
      <c r="D310">
        <f t="shared" si="45"/>
        <v>0.46511627906976744</v>
      </c>
      <c r="E310">
        <f t="shared" si="46"/>
        <v>3.0088030482196881E-2</v>
      </c>
      <c r="F310">
        <f t="shared" si="47"/>
        <v>-0.23268952831428191</v>
      </c>
      <c r="G310">
        <v>0</v>
      </c>
      <c r="H310">
        <f t="shared" si="48"/>
        <v>0.26277755879647879</v>
      </c>
      <c r="I310">
        <f t="shared" si="49"/>
        <v>-1.0626878549845031</v>
      </c>
      <c r="J310">
        <f t="shared" si="50"/>
        <v>1.0626878549845031</v>
      </c>
      <c r="K310">
        <f t="shared" si="51"/>
        <v>0.54997343266111198</v>
      </c>
      <c r="L310">
        <f t="shared" si="52"/>
        <v>0.45002656733888785</v>
      </c>
      <c r="M310">
        <f t="shared" si="53"/>
        <v>1.8182696483380676</v>
      </c>
      <c r="N310">
        <f t="shared" si="54"/>
        <v>2.2220910332321786</v>
      </c>
    </row>
    <row r="311" spans="1:14" x14ac:dyDescent="0.25">
      <c r="A311" s="4">
        <f>IF('True_Odds_Calculator_2-way'!A312="","",'True_Odds_Calculator_2-way'!A312)</f>
        <v>3.2</v>
      </c>
      <c r="B311" s="4">
        <f>IF('True_Odds_Calculator_2-way'!B312="","",'True_Odds_Calculator_2-way'!B312)</f>
        <v>1.37</v>
      </c>
      <c r="C311" s="4">
        <f t="shared" si="44"/>
        <v>0.3125</v>
      </c>
      <c r="D311">
        <f t="shared" si="45"/>
        <v>0.72992700729927007</v>
      </c>
      <c r="E311">
        <f t="shared" si="46"/>
        <v>4.242700729927007E-2</v>
      </c>
      <c r="F311">
        <f t="shared" si="47"/>
        <v>-0.18567518248175185</v>
      </c>
      <c r="G311">
        <v>0</v>
      </c>
      <c r="H311">
        <f t="shared" si="48"/>
        <v>0.2281021897810219</v>
      </c>
      <c r="I311">
        <f t="shared" si="49"/>
        <v>-1.1083777463036815</v>
      </c>
      <c r="J311">
        <f t="shared" si="50"/>
        <v>1.1083777463036815</v>
      </c>
      <c r="K311">
        <f t="shared" si="51"/>
        <v>0.29083031994054476</v>
      </c>
      <c r="L311">
        <f t="shared" si="52"/>
        <v>0.70916968005945535</v>
      </c>
      <c r="M311">
        <f t="shared" si="53"/>
        <v>3.4384310418680992</v>
      </c>
      <c r="N311">
        <f t="shared" si="54"/>
        <v>1.410099766132362</v>
      </c>
    </row>
    <row r="312" spans="1:14" x14ac:dyDescent="0.25">
      <c r="A312" s="4">
        <f>IF('True_Odds_Calculator_2-way'!A313="","",'True_Odds_Calculator_2-way'!A313)</f>
        <v>2.85</v>
      </c>
      <c r="B312" s="4">
        <f>IF('True_Odds_Calculator_2-way'!B313="","",'True_Odds_Calculator_2-way'!B313)</f>
        <v>1.45</v>
      </c>
      <c r="C312" s="4">
        <f t="shared" si="44"/>
        <v>0.35087719298245612</v>
      </c>
      <c r="D312">
        <f t="shared" si="45"/>
        <v>0.68965517241379315</v>
      </c>
      <c r="E312">
        <f t="shared" si="46"/>
        <v>4.053236539624927E-2</v>
      </c>
      <c r="F312">
        <f t="shared" si="47"/>
        <v>-0.20145190562613424</v>
      </c>
      <c r="G312">
        <v>0</v>
      </c>
      <c r="H312">
        <f t="shared" si="48"/>
        <v>0.24198427102238354</v>
      </c>
      <c r="I312">
        <f t="shared" si="49"/>
        <v>-1.095993248702382</v>
      </c>
      <c r="J312">
        <f t="shared" si="50"/>
        <v>1.095993248702382</v>
      </c>
      <c r="K312">
        <f t="shared" si="51"/>
        <v>0.33029598538909488</v>
      </c>
      <c r="L312">
        <f t="shared" si="52"/>
        <v>0.66970401461090501</v>
      </c>
      <c r="M312">
        <f t="shared" si="53"/>
        <v>3.0275875100994072</v>
      </c>
      <c r="N312">
        <f t="shared" si="54"/>
        <v>1.4931969619160719</v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07" activePane="bottomLeft" state="frozen"/>
      <selection pane="bottomLeft" activeCell="R322" sqref="R32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100</v>
      </c>
      <c r="O186" s="73">
        <f t="shared" si="29"/>
        <v>48.979591836734699</v>
      </c>
      <c r="P186" s="73">
        <f t="shared" si="30"/>
        <v>47.089947089947096</v>
      </c>
      <c r="Q186" s="73">
        <f t="shared" si="31"/>
        <v>52.910052910052919</v>
      </c>
      <c r="R186" s="73">
        <f t="shared" si="32"/>
        <v>51.020408163265309</v>
      </c>
      <c r="S186" s="74">
        <f t="shared" si="33"/>
        <v>-3.9304610733182201</v>
      </c>
      <c r="T186" s="74">
        <f t="shared" si="34"/>
        <v>-3.930461073318213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1.55</v>
      </c>
      <c r="B187">
        <v>2.5499999999999998</v>
      </c>
      <c r="C187" s="43">
        <f t="shared" si="26"/>
        <v>3.7318153067678717E-2</v>
      </c>
      <c r="D187" s="44">
        <f>IF(OR($A187="",$B187=""),"",A187*'MPTO_working_2-way'!$G186)</f>
        <v>1.607843137254902</v>
      </c>
      <c r="E187" s="46">
        <f>IF(OR($A187="",$B187=""),"",B187*'MPTO_working_2-way'!$G186)</f>
        <v>2.6451612903225805</v>
      </c>
      <c r="F187" s="44">
        <f>IF(OR($A187="",$B187=""),"",'MPTO_working_2-way'!D186)</f>
        <v>1.596163553760727</v>
      </c>
      <c r="G187" s="46">
        <f>IF(OR($A187="",$B187=""),"",'MPTO_working_2-way'!E186)</f>
        <v>2.6773920406435225</v>
      </c>
      <c r="H187" s="44">
        <f>IF(OR($A187="",$B187=""),"",'OddsRatio_working_2-way'!M186)</f>
        <v>1.5956833971812705</v>
      </c>
      <c r="I187" s="44">
        <f>IF(OR($A187="",$B187=""),"",'OddsRatio_working_2-way'!N186)</f>
        <v>2.6787441193290351</v>
      </c>
      <c r="J187" s="44">
        <f>IF('Log_working_2-way'!$D186="","",A187^('Log_working_2-way'!$D186))</f>
        <v>1.5903533707669273</v>
      </c>
      <c r="K187" s="46">
        <f>IF('Log_working_2-way'!$D186="","",B187^('Log_working_2-way'!$D186))</f>
        <v>2.693900720344212</v>
      </c>
      <c r="L187" s="53">
        <f t="shared" ref="L187:L250" si="35">(1/D187)</f>
        <v>0.62195121951219512</v>
      </c>
      <c r="M187" s="53">
        <f t="shared" ref="M187:M250" si="36">(1/E187)</f>
        <v>0.37804878048780488</v>
      </c>
      <c r="N187" s="54">
        <v>101</v>
      </c>
      <c r="O187" s="54">
        <f t="shared" ref="O187:O250" si="37">(1/A187)*((N187*A187)-N187)</f>
        <v>35.838709677419359</v>
      </c>
      <c r="P187" s="54">
        <f t="shared" ref="P187:P250" si="38">(1/B187)*((N187*B187)-N187)</f>
        <v>61.39215686274509</v>
      </c>
      <c r="Q187" s="54">
        <f t="shared" ref="Q187:Q250" si="39">(1/B187)*N187</f>
        <v>39.60784313725491</v>
      </c>
      <c r="R187" s="54">
        <f t="shared" ref="R187:R250" si="40">(1/A187)*N187</f>
        <v>65.161290322580641</v>
      </c>
      <c r="S187" s="55">
        <f t="shared" ref="S187:S250" si="41">O187-Q187</f>
        <v>-3.769133459835551</v>
      </c>
      <c r="T187" s="55">
        <f t="shared" ref="T187:T250" si="42">P187-R187</f>
        <v>-3.769133459835551</v>
      </c>
      <c r="U187" t="s">
        <v>69</v>
      </c>
      <c r="V187" t="s">
        <v>68</v>
      </c>
      <c r="W187" t="s">
        <v>443</v>
      </c>
      <c r="X187" t="s">
        <v>511</v>
      </c>
      <c r="Y187" s="66"/>
    </row>
    <row r="188" spans="1:25" s="50" customFormat="1" ht="15" x14ac:dyDescent="0.25">
      <c r="A188">
        <v>2.46</v>
      </c>
      <c r="B188">
        <v>1.6</v>
      </c>
      <c r="C188" s="43">
        <f t="shared" si="26"/>
        <v>3.1504065040650397E-2</v>
      </c>
      <c r="D188" s="44">
        <f>IF(OR($A188="",$B188=""),"",A188*'MPTO_working_2-way'!$G187)</f>
        <v>2.5375000000000001</v>
      </c>
      <c r="E188" s="46">
        <f>IF(OR($A188="",$B188=""),"",B188*'MPTO_working_2-way'!$G187)</f>
        <v>1.6504065040650406</v>
      </c>
      <c r="F188" s="44">
        <f>IF(OR($A188="",$B188=""),"",'MPTO_working_2-way'!D187)</f>
        <v>2.5591677503250976</v>
      </c>
      <c r="G188" s="46">
        <f>IF(OR($A188="",$B188=""),"",'MPTO_working_2-way'!E187)</f>
        <v>1.6413678065054211</v>
      </c>
      <c r="H188" s="44">
        <f>IF(OR($A188="",$B188=""),"",'OddsRatio_working_2-way'!M187)</f>
        <v>2.5599145275730124</v>
      </c>
      <c r="I188" s="44">
        <f>IF(OR($A188="",$B188=""),"",'OddsRatio_working_2-way'!N187)</f>
        <v>1.6410607647560327</v>
      </c>
      <c r="J188" s="44">
        <f>IF('Log_working_2-way'!$D187="","",A188^('Log_working_2-way'!$D187))</f>
        <v>2.5699693865556159</v>
      </c>
      <c r="K188" s="46">
        <f>IF('Log_working_2-way'!$D187="","",B188^('Log_working_2-way'!$D187))</f>
        <v>1.6369550951524368</v>
      </c>
      <c r="L188" s="53">
        <f t="shared" si="35"/>
        <v>0.39408866995073888</v>
      </c>
      <c r="M188" s="53">
        <f t="shared" si="36"/>
        <v>0.60591133004926112</v>
      </c>
      <c r="N188" s="54">
        <v>102</v>
      </c>
      <c r="O188" s="54">
        <f t="shared" si="37"/>
        <v>60.536585365853654</v>
      </c>
      <c r="P188" s="54">
        <f t="shared" si="38"/>
        <v>38.250000000000014</v>
      </c>
      <c r="Q188" s="54">
        <f t="shared" si="39"/>
        <v>63.75</v>
      </c>
      <c r="R188" s="54">
        <f t="shared" si="40"/>
        <v>41.463414634146339</v>
      </c>
      <c r="S188" s="55">
        <f t="shared" si="41"/>
        <v>-3.2134146341463463</v>
      </c>
      <c r="T188" s="55">
        <f t="shared" si="42"/>
        <v>-3.213414634146325</v>
      </c>
      <c r="U188" t="s">
        <v>174</v>
      </c>
      <c r="V188" t="s">
        <v>171</v>
      </c>
      <c r="W188" t="s">
        <v>435</v>
      </c>
      <c r="X188" t="s">
        <v>511</v>
      </c>
      <c r="Y188" s="66"/>
    </row>
    <row r="189" spans="1:25" s="50" customFormat="1" ht="15" x14ac:dyDescent="0.25">
      <c r="A189">
        <v>1.58</v>
      </c>
      <c r="B189">
        <v>2.4900000000000002</v>
      </c>
      <c r="C189" s="43">
        <f t="shared" si="26"/>
        <v>3.4517818107874465E-2</v>
      </c>
      <c r="D189" s="44">
        <f>IF(OR($A189="",$B189=""),"",A189*'MPTO_working_2-way'!$G188)</f>
        <v>1.6345381526104417</v>
      </c>
      <c r="E189" s="46">
        <f>IF(OR($A189="",$B189=""),"",B189*'MPTO_working_2-way'!$G188)</f>
        <v>2.5759493670886076</v>
      </c>
      <c r="F189" s="44">
        <f>IF(OR($A189="",$B189=""),"",'MPTO_working_2-way'!D188)</f>
        <v>1.6242929689112753</v>
      </c>
      <c r="G189" s="46">
        <f>IF(OR($A189="",$B189=""),"",'MPTO_working_2-way'!E188)</f>
        <v>2.6018120494676276</v>
      </c>
      <c r="H189" s="44">
        <f>IF(OR($A189="",$B189=""),"",'OddsRatio_working_2-way'!M188)</f>
        <v>1.6239084427754149</v>
      </c>
      <c r="I189" s="44">
        <f>IF(OR($A189="",$B189=""),"",'OddsRatio_working_2-way'!N188)</f>
        <v>2.6027992754058067</v>
      </c>
      <c r="J189" s="44">
        <f>IF('Log_working_2-way'!$D188="","",A189^('Log_working_2-way'!$D188))</f>
        <v>1.6192445352091833</v>
      </c>
      <c r="K189" s="46">
        <f>IF('Log_working_2-way'!$D188="","",B189^('Log_working_2-way'!$D188))</f>
        <v>2.6148709324694677</v>
      </c>
      <c r="L189" s="53">
        <f t="shared" si="35"/>
        <v>0.6117936117936118</v>
      </c>
      <c r="M189" s="53">
        <f t="shared" si="36"/>
        <v>0.3882063882063882</v>
      </c>
      <c r="N189" s="54">
        <v>103</v>
      </c>
      <c r="O189" s="54">
        <f t="shared" si="37"/>
        <v>37.810126582278485</v>
      </c>
      <c r="P189" s="54">
        <f t="shared" si="38"/>
        <v>61.634538152610446</v>
      </c>
      <c r="Q189" s="54">
        <f t="shared" si="39"/>
        <v>41.365461847389554</v>
      </c>
      <c r="R189" s="54">
        <f t="shared" si="40"/>
        <v>65.189873417721515</v>
      </c>
      <c r="S189" s="55">
        <f t="shared" si="41"/>
        <v>-3.5553352651110686</v>
      </c>
      <c r="T189" s="55">
        <f t="shared" si="42"/>
        <v>-3.5553352651110686</v>
      </c>
      <c r="U189" t="s">
        <v>175</v>
      </c>
      <c r="V189" t="s">
        <v>182</v>
      </c>
      <c r="W189" t="s">
        <v>435</v>
      </c>
      <c r="X189" t="s">
        <v>511</v>
      </c>
      <c r="Y189" s="66"/>
    </row>
    <row r="190" spans="1:25" s="50" customFormat="1" ht="15" x14ac:dyDescent="0.25">
      <c r="A190">
        <v>2.4300000000000002</v>
      </c>
      <c r="B190">
        <v>1.61</v>
      </c>
      <c r="C190" s="43">
        <f t="shared" si="26"/>
        <v>3.2640646167216181E-2</v>
      </c>
      <c r="D190" s="44">
        <f>IF(OR($A190="",$B190=""),"",A190*'MPTO_working_2-way'!$G189)</f>
        <v>2.5093167701863357</v>
      </c>
      <c r="E190" s="46">
        <f>IF(OR($A190="",$B190=""),"",B190*'MPTO_working_2-way'!$G189)</f>
        <v>1.6625514403292181</v>
      </c>
      <c r="F190" s="44">
        <f>IF(OR($A190="",$B190=""),"",'MPTO_working_2-way'!D189)</f>
        <v>2.5303495779840248</v>
      </c>
      <c r="G190" s="46">
        <f>IF(OR($A190="",$B190=""),"",'MPTO_working_2-way'!E189)</f>
        <v>1.6534454704900365</v>
      </c>
      <c r="H190" s="44">
        <f>IF(OR($A190="",$B190=""),"",'OddsRatio_working_2-way'!M189)</f>
        <v>2.5310983949707371</v>
      </c>
      <c r="I190" s="44">
        <f>IF(OR($A190="",$B190=""),"",'OddsRatio_working_2-way'!N189)</f>
        <v>1.6531258887637414</v>
      </c>
      <c r="J190" s="44">
        <f>IF('Log_working_2-way'!$D189="","",A190^('Log_working_2-way'!$D189))</f>
        <v>2.5408594420942658</v>
      </c>
      <c r="K190" s="46">
        <f>IF('Log_working_2-way'!$D189="","",B190^('Log_working_2-way'!$D189))</f>
        <v>1.6489884623355247</v>
      </c>
      <c r="L190" s="53">
        <f t="shared" si="35"/>
        <v>0.39851485148514848</v>
      </c>
      <c r="M190" s="53">
        <f t="shared" si="36"/>
        <v>0.60148514851485146</v>
      </c>
      <c r="N190" s="54">
        <v>104</v>
      </c>
      <c r="O190" s="54">
        <f t="shared" si="37"/>
        <v>61.201646090534986</v>
      </c>
      <c r="P190" s="54">
        <f t="shared" si="38"/>
        <v>39.403726708074529</v>
      </c>
      <c r="Q190" s="54">
        <f t="shared" si="39"/>
        <v>64.596273291925456</v>
      </c>
      <c r="R190" s="54">
        <f t="shared" si="40"/>
        <v>42.798353909465014</v>
      </c>
      <c r="S190" s="55">
        <f t="shared" si="41"/>
        <v>-3.3946272013904704</v>
      </c>
      <c r="T190" s="55">
        <f t="shared" si="42"/>
        <v>-3.3946272013904846</v>
      </c>
      <c r="U190" t="s">
        <v>115</v>
      </c>
      <c r="V190" t="s">
        <v>431</v>
      </c>
      <c r="W190" t="s">
        <v>437</v>
      </c>
      <c r="X190" t="s">
        <v>511</v>
      </c>
      <c r="Y190" s="66"/>
    </row>
    <row r="191" spans="1:25" ht="15" x14ac:dyDescent="0.25">
      <c r="A191">
        <v>2.16</v>
      </c>
      <c r="B191">
        <v>1.77</v>
      </c>
      <c r="C191" s="43">
        <f t="shared" si="26"/>
        <v>2.79347143753923E-2</v>
      </c>
      <c r="D191" s="44">
        <f>IF(OR($A191="",$B191=""),"",A191*'MPTO_working_2-way'!$G190)</f>
        <v>2.2203389830508473</v>
      </c>
      <c r="E191" s="46">
        <f>IF(OR($A191="",$B191=""),"",B191*'MPTO_working_2-way'!$G190)</f>
        <v>1.8194444444444444</v>
      </c>
      <c r="F191" s="44">
        <f>IF(OR($A191="",$B191=""),"",'MPTO_working_2-way'!D190)</f>
        <v>2.2271932890597692</v>
      </c>
      <c r="G191" s="46">
        <f>IF(OR($A191="",$B191=""),"",'MPTO_working_2-way'!E190)</f>
        <v>1.8148675590999714</v>
      </c>
      <c r="H191" s="44">
        <f>IF(OR($A191="",$B191=""),"",'OddsRatio_working_2-way'!M190)</f>
        <v>2.2273929715024061</v>
      </c>
      <c r="I191" s="44">
        <f>IF(OR($A191="",$B191=""),"",'OddsRatio_working_2-way'!N190)</f>
        <v>1.8147349897041836</v>
      </c>
      <c r="J191" s="44">
        <f>IF('Log_working_2-way'!$D190="","",A191^('Log_working_2-way'!$D190))</f>
        <v>2.2305183638047077</v>
      </c>
      <c r="K191" s="46">
        <f>IF('Log_working_2-way'!$D190="","",B191^('Log_working_2-way'!$D190))</f>
        <v>1.8126656451578935</v>
      </c>
      <c r="L191" s="53">
        <f t="shared" si="35"/>
        <v>0.45038167938931301</v>
      </c>
      <c r="M191" s="53">
        <f t="shared" si="36"/>
        <v>0.54961832061068705</v>
      </c>
      <c r="N191" s="54">
        <v>105</v>
      </c>
      <c r="O191" s="54">
        <f t="shared" si="37"/>
        <v>56.388888888888886</v>
      </c>
      <c r="P191" s="54">
        <f t="shared" si="38"/>
        <v>45.677966101694913</v>
      </c>
      <c r="Q191" s="54">
        <f t="shared" si="39"/>
        <v>59.322033898305087</v>
      </c>
      <c r="R191" s="54">
        <f t="shared" si="40"/>
        <v>48.611111111111107</v>
      </c>
      <c r="S191" s="55">
        <f t="shared" si="41"/>
        <v>-2.9331450094162008</v>
      </c>
      <c r="T191" s="55">
        <f t="shared" si="42"/>
        <v>-2.9331450094161937</v>
      </c>
      <c r="U191" t="s">
        <v>262</v>
      </c>
      <c r="V191" t="s">
        <v>267</v>
      </c>
      <c r="W191" t="s">
        <v>230</v>
      </c>
      <c r="X191" t="s">
        <v>512</v>
      </c>
      <c r="Y191" s="66"/>
    </row>
    <row r="192" spans="1:25" s="50" customFormat="1" ht="15" x14ac:dyDescent="0.25">
      <c r="A192">
        <v>1.79</v>
      </c>
      <c r="B192">
        <v>2.13</v>
      </c>
      <c r="C192" s="43">
        <f t="shared" si="26"/>
        <v>2.8142785952212312E-2</v>
      </c>
      <c r="D192" s="44">
        <f>IF(OR($A192="",$B192=""),"",A192*'MPTO_working_2-way'!$G191)</f>
        <v>1.84037558685446</v>
      </c>
      <c r="E192" s="46">
        <f>IF(OR($A192="",$B192=""),"",B192*'MPTO_working_2-way'!$G191)</f>
        <v>2.1899441340782122</v>
      </c>
      <c r="F192" s="44">
        <f>IF(OR($A192="",$B192=""),"",'MPTO_working_2-way'!D191)</f>
        <v>1.8362511137332338</v>
      </c>
      <c r="G192" s="46">
        <f>IF(OR($A192="",$B192=""),"",'MPTO_working_2-way'!E191)</f>
        <v>2.1958130561234772</v>
      </c>
      <c r="H192" s="44">
        <f>IF(OR($A192="",$B192=""),"",'OddsRatio_working_2-way'!M191)</f>
        <v>1.8361309970619364</v>
      </c>
      <c r="I192" s="44">
        <f>IF(OR($A192="",$B192=""),"",'OddsRatio_working_2-way'!N191)</f>
        <v>2.1959848438987186</v>
      </c>
      <c r="J192" s="44">
        <f>IF('Log_working_2-way'!$D191="","",A192^('Log_working_2-way'!$D191))</f>
        <v>1.8342658577685029</v>
      </c>
      <c r="K192" s="46">
        <f>IF('Log_working_2-way'!$D191="","",B192^('Log_working_2-way'!$D191))</f>
        <v>2.1986586658056355</v>
      </c>
      <c r="L192" s="53">
        <f t="shared" si="35"/>
        <v>0.54336734693877553</v>
      </c>
      <c r="M192" s="53">
        <f t="shared" si="36"/>
        <v>0.45663265306122452</v>
      </c>
      <c r="N192" s="54">
        <v>106</v>
      </c>
      <c r="O192" s="54">
        <f t="shared" si="37"/>
        <v>46.782122905027933</v>
      </c>
      <c r="P192" s="54">
        <f t="shared" si="38"/>
        <v>56.23474178403756</v>
      </c>
      <c r="Q192" s="54">
        <f t="shared" si="39"/>
        <v>49.76525821596244</v>
      </c>
      <c r="R192" s="54">
        <f t="shared" si="40"/>
        <v>59.21787709497206</v>
      </c>
      <c r="S192" s="55">
        <f t="shared" si="41"/>
        <v>-2.9831353109345073</v>
      </c>
      <c r="T192" s="55">
        <f t="shared" si="42"/>
        <v>-2.9831353109345002</v>
      </c>
      <c r="U192" t="s">
        <v>389</v>
      </c>
      <c r="V192" t="s">
        <v>260</v>
      </c>
      <c r="W192" t="s">
        <v>230</v>
      </c>
      <c r="X192" t="s">
        <v>512</v>
      </c>
      <c r="Y192" s="66"/>
    </row>
    <row r="193" spans="1:25" ht="15" x14ac:dyDescent="0.25">
      <c r="A193">
        <v>1.29</v>
      </c>
      <c r="B193">
        <v>3.69</v>
      </c>
      <c r="C193" s="43">
        <f t="shared" si="26"/>
        <v>4.6196508476712639E-2</v>
      </c>
      <c r="D193" s="44">
        <f>IF(OR($A193="",$B193=""),"",A193*'MPTO_working_2-way'!$G192)</f>
        <v>1.3495934959349594</v>
      </c>
      <c r="E193" s="46">
        <f>IF(OR($A193="",$B193=""),"",B193*'MPTO_working_2-way'!$G192)</f>
        <v>3.8604651162790695</v>
      </c>
      <c r="F193" s="44">
        <f>IF(OR($A193="",$B193=""),"",'MPTO_working_2-way'!D192)</f>
        <v>1.3296183014203713</v>
      </c>
      <c r="G193" s="46">
        <f>IF(OR($A193="",$B193=""),"",'MPTO_working_2-way'!E192)</f>
        <v>4.0338121266048041</v>
      </c>
      <c r="H193" s="44">
        <f>IF(OR($A193="",$B193=""),"",'OddsRatio_working_2-way'!M192)</f>
        <v>1.3283392931858968</v>
      </c>
      <c r="I193" s="44">
        <f>IF(OR($A193="",$B193=""),"",'OddsRatio_working_2-way'!N192)</f>
        <v>4.0456299954140045</v>
      </c>
      <c r="J193" s="44">
        <f>IF('Log_working_2-way'!$D192="","",A193^('Log_working_2-way'!$D192))</f>
        <v>1.3189717878218905</v>
      </c>
      <c r="K193" s="46">
        <f>IF('Log_working_2-way'!$D192="","",B193^('Log_working_2-way'!$D192))</f>
        <v>4.135073502247316</v>
      </c>
      <c r="L193" s="53">
        <f t="shared" si="35"/>
        <v>0.74096385542168675</v>
      </c>
      <c r="M193" s="53">
        <f t="shared" si="36"/>
        <v>0.25903614457831325</v>
      </c>
      <c r="N193" s="54">
        <v>107</v>
      </c>
      <c r="O193" s="54">
        <f t="shared" si="37"/>
        <v>24.054263565891471</v>
      </c>
      <c r="P193" s="54">
        <f t="shared" si="38"/>
        <v>78.002710027100278</v>
      </c>
      <c r="Q193" s="54">
        <f t="shared" si="39"/>
        <v>28.997289972899733</v>
      </c>
      <c r="R193" s="54">
        <f t="shared" si="40"/>
        <v>82.945736434108525</v>
      </c>
      <c r="S193" s="55">
        <f t="shared" si="41"/>
        <v>-4.9430264070082615</v>
      </c>
      <c r="T193" s="55">
        <f t="shared" si="42"/>
        <v>-4.9430264070082472</v>
      </c>
      <c r="U193" t="s">
        <v>391</v>
      </c>
      <c r="V193" t="s">
        <v>225</v>
      </c>
      <c r="W193" t="s">
        <v>230</v>
      </c>
      <c r="X193" t="s">
        <v>512</v>
      </c>
      <c r="Y193" s="66"/>
    </row>
    <row r="194" spans="1:25" ht="15" x14ac:dyDescent="0.25">
      <c r="A194">
        <v>2.0299999999999998</v>
      </c>
      <c r="B194">
        <v>1.88</v>
      </c>
      <c r="C194" s="43">
        <f t="shared" si="26"/>
        <v>2.4525731055444977E-2</v>
      </c>
      <c r="D194" s="44">
        <f>IF(OR($A194="",$B194=""),"",A194*'MPTO_working_2-way'!$G193)</f>
        <v>2.0797872340425529</v>
      </c>
      <c r="E194" s="46">
        <f>IF(OR($A194="",$B194=""),"",B194*'MPTO_working_2-way'!$G193)</f>
        <v>1.9261083743842364</v>
      </c>
      <c r="F194" s="44">
        <f>IF(OR($A194="",$B194=""),"",'MPTO_working_2-way'!D193)</f>
        <v>2.0818241326641935</v>
      </c>
      <c r="G194" s="46">
        <f>IF(OR($A194="",$B194=""),"",'MPTO_working_2-way'!E193)</f>
        <v>1.9243646631706333</v>
      </c>
      <c r="H194" s="44">
        <f>IF(OR($A194="",$B194=""),"",'OddsRatio_working_2-way'!M193)</f>
        <v>2.081875475946537</v>
      </c>
      <c r="I194" s="44">
        <f>IF(OR($A194="",$B194=""),"",'OddsRatio_working_2-way'!N193)</f>
        <v>1.9243207949834495</v>
      </c>
      <c r="J194" s="44">
        <f>IF('Log_working_2-way'!$D193="","",A194^('Log_working_2-way'!$D193))</f>
        <v>2.0827972819225606</v>
      </c>
      <c r="K194" s="46">
        <f>IF('Log_working_2-way'!$D193="","",B194^('Log_working_2-way'!$D193))</f>
        <v>1.9235339030630429</v>
      </c>
      <c r="L194" s="53">
        <f t="shared" si="35"/>
        <v>0.4808184143222507</v>
      </c>
      <c r="M194" s="53">
        <f t="shared" si="36"/>
        <v>0.51918158567774941</v>
      </c>
      <c r="N194" s="54">
        <v>108</v>
      </c>
      <c r="O194" s="54">
        <f t="shared" si="37"/>
        <v>54.798029556650242</v>
      </c>
      <c r="P194" s="54">
        <f t="shared" si="38"/>
        <v>50.553191489361694</v>
      </c>
      <c r="Q194" s="54">
        <f t="shared" si="39"/>
        <v>57.446808510638299</v>
      </c>
      <c r="R194" s="54">
        <f t="shared" si="40"/>
        <v>53.201970443349758</v>
      </c>
      <c r="S194" s="55">
        <f t="shared" si="41"/>
        <v>-2.6487789539880566</v>
      </c>
      <c r="T194" s="55">
        <f t="shared" si="42"/>
        <v>-2.6487789539880637</v>
      </c>
      <c r="U194" t="s">
        <v>264</v>
      </c>
      <c r="V194" t="s">
        <v>388</v>
      </c>
      <c r="W194" t="s">
        <v>230</v>
      </c>
      <c r="X194" t="s">
        <v>512</v>
      </c>
      <c r="Y194" s="66"/>
    </row>
    <row r="195" spans="1:25" ht="15" x14ac:dyDescent="0.25">
      <c r="A195">
        <v>1.89</v>
      </c>
      <c r="B195">
        <v>2.0099999999999998</v>
      </c>
      <c r="C195" s="43">
        <f t="shared" ref="C195:C258" si="43">IF(OR($A195="",$B195=""),"",(1/A195)+(1/B195)-1)</f>
        <v>2.6612966911474523E-2</v>
      </c>
      <c r="D195" s="44">
        <f>IF(OR($A195="",$B195=""),"",A195*'MPTO_working_2-way'!$G194)</f>
        <v>1.9402985074626868</v>
      </c>
      <c r="E195" s="46">
        <f>IF(OR($A195="",$B195=""),"",B195*'MPTO_working_2-way'!$G194)</f>
        <v>2.0634920634920637</v>
      </c>
      <c r="F195" s="44">
        <f>IF(OR($A195="",$B195=""),"",'MPTO_working_2-way'!D194)</f>
        <v>1.9387583250401901</v>
      </c>
      <c r="G195" s="46">
        <f>IF(OR($A195="",$B195=""),"",'MPTO_working_2-way'!E194)</f>
        <v>2.065236891462122</v>
      </c>
      <c r="H195" s="44">
        <f>IF(OR($A195="",$B195=""),"",'OddsRatio_working_2-way'!M194)</f>
        <v>1.9387162078135651</v>
      </c>
      <c r="I195" s="44">
        <f>IF(OR($A195="",$B195=""),"",'OddsRatio_working_2-way'!N194)</f>
        <v>2.0652846852715743</v>
      </c>
      <c r="J195" s="44">
        <f>IF('Log_working_2-way'!$D194="","",A195^('Log_working_2-way'!$D194))</f>
        <v>1.9380198887252209</v>
      </c>
      <c r="K195" s="46">
        <f>IF('Log_working_2-way'!$D194="","",B195^('Log_working_2-way'!$D194))</f>
        <v>2.0660754766713998</v>
      </c>
      <c r="L195" s="53">
        <f t="shared" si="35"/>
        <v>0.51538461538461533</v>
      </c>
      <c r="M195" s="53">
        <f t="shared" si="36"/>
        <v>0.48461538461538456</v>
      </c>
      <c r="N195" s="54">
        <v>109</v>
      </c>
      <c r="O195" s="54">
        <f t="shared" si="37"/>
        <v>51.328042328042329</v>
      </c>
      <c r="P195" s="54">
        <f t="shared" si="38"/>
        <v>54.771144278606961</v>
      </c>
      <c r="Q195" s="54">
        <f t="shared" si="39"/>
        <v>54.228855721393039</v>
      </c>
      <c r="R195" s="54">
        <f t="shared" si="40"/>
        <v>57.671957671957678</v>
      </c>
      <c r="S195" s="55">
        <f t="shared" si="41"/>
        <v>-2.9008133933507096</v>
      </c>
      <c r="T195" s="55">
        <f t="shared" si="42"/>
        <v>-2.9008133933507168</v>
      </c>
      <c r="U195" t="s">
        <v>270</v>
      </c>
      <c r="V195" t="s">
        <v>265</v>
      </c>
      <c r="W195" t="s">
        <v>230</v>
      </c>
      <c r="X195" t="s">
        <v>512</v>
      </c>
      <c r="Y195" s="66"/>
    </row>
    <row r="196" spans="1:25" ht="15" x14ac:dyDescent="0.25">
      <c r="A196">
        <v>1.39</v>
      </c>
      <c r="B196">
        <v>3.16</v>
      </c>
      <c r="C196" s="43">
        <f t="shared" si="43"/>
        <v>3.5880156634186422E-2</v>
      </c>
      <c r="D196" s="44">
        <f>IF(OR($A196="",$B196=""),"",A196*'MPTO_working_2-way'!$G195)</f>
        <v>1.4398734177215191</v>
      </c>
      <c r="E196" s="46">
        <f>IF(OR($A196="",$B196=""),"",B196*'MPTO_working_2-way'!$G195)</f>
        <v>3.2733812949640293</v>
      </c>
      <c r="F196" s="44">
        <f>IF(OR($A196="",$B196=""),"",'MPTO_working_2-way'!D195)</f>
        <v>1.4255484876022328</v>
      </c>
      <c r="G196" s="46">
        <f>IF(OR($A196="",$B196=""),"",'MPTO_working_2-way'!E195)</f>
        <v>3.3499084807809649</v>
      </c>
      <c r="H196" s="44">
        <f>IF(OR($A196="",$B196=""),"",'OddsRatio_working_2-way'!M195)</f>
        <v>1.4249182927993984</v>
      </c>
      <c r="I196" s="44">
        <f>IF(OR($A196="",$B196=""),"",'OddsRatio_working_2-way'!N195)</f>
        <v>3.353393621658209</v>
      </c>
      <c r="J196" s="44">
        <f>IF('Log_working_2-way'!$D195="","",A196^('Log_working_2-way'!$D195))</f>
        <v>1.4183052844469048</v>
      </c>
      <c r="K196" s="46">
        <f>IF('Log_working_2-way'!$D195="","",B196^('Log_working_2-way'!$D195))</f>
        <v>3.3905985345636629</v>
      </c>
      <c r="L196" s="53">
        <f t="shared" si="35"/>
        <v>0.69450549450549448</v>
      </c>
      <c r="M196" s="53">
        <f t="shared" si="36"/>
        <v>0.30549450549450546</v>
      </c>
      <c r="N196" s="54">
        <v>110</v>
      </c>
      <c r="O196" s="54">
        <f t="shared" si="37"/>
        <v>30.863309352517973</v>
      </c>
      <c r="P196" s="54">
        <f t="shared" si="38"/>
        <v>75.189873417721515</v>
      </c>
      <c r="Q196" s="54">
        <f t="shared" si="39"/>
        <v>34.810126582278478</v>
      </c>
      <c r="R196" s="54">
        <f t="shared" si="40"/>
        <v>79.136690647482027</v>
      </c>
      <c r="S196" s="55">
        <f t="shared" si="41"/>
        <v>-3.9468172297605051</v>
      </c>
      <c r="T196" s="55">
        <f t="shared" si="42"/>
        <v>-3.9468172297605122</v>
      </c>
      <c r="U196" t="s">
        <v>266</v>
      </c>
      <c r="V196" t="s">
        <v>240</v>
      </c>
      <c r="W196" t="s">
        <v>230</v>
      </c>
      <c r="X196" t="s">
        <v>512</v>
      </c>
      <c r="Y196" s="66"/>
    </row>
    <row r="197" spans="1:25" ht="15" x14ac:dyDescent="0.25">
      <c r="A197">
        <v>1.35</v>
      </c>
      <c r="B197">
        <v>3.32</v>
      </c>
      <c r="C197" s="43">
        <f t="shared" si="43"/>
        <v>4.1945560017849104E-2</v>
      </c>
      <c r="D197" s="44">
        <f>IF(OR($A197="",$B197=""),"",A197*'MPTO_working_2-way'!$G196)</f>
        <v>1.4066265060240963</v>
      </c>
      <c r="E197" s="46">
        <f>IF(OR($A197="",$B197=""),"",B197*'MPTO_working_2-way'!$G196)</f>
        <v>3.4592592592592588</v>
      </c>
      <c r="F197" s="44">
        <f>IF(OR($A197="",$B197=""),"",'MPTO_working_2-way'!D196)</f>
        <v>1.3893366398016118</v>
      </c>
      <c r="G197" s="46">
        <f>IF(OR($A197="",$B197=""),"",'MPTO_working_2-way'!E196)</f>
        <v>3.5684713375796173</v>
      </c>
      <c r="H197" s="44">
        <f>IF(OR($A197="",$B197=""),"",'OddsRatio_working_2-way'!M196)</f>
        <v>1.388409666416166</v>
      </c>
      <c r="I197" s="44">
        <f>IF(OR($A197="",$B197=""),"",'OddsRatio_working_2-way'!N196)</f>
        <v>3.5746012173871553</v>
      </c>
      <c r="J197" s="44">
        <f>IF('Log_working_2-way'!$D196="","",A197^('Log_working_2-way'!$D196))</f>
        <v>1.3803790164376561</v>
      </c>
      <c r="K197" s="46">
        <f>IF('Log_working_2-way'!$D196="","",B197^('Log_working_2-way'!$D196))</f>
        <v>3.6289567951448642</v>
      </c>
      <c r="L197" s="53">
        <f t="shared" si="35"/>
        <v>0.71092077087794436</v>
      </c>
      <c r="M197" s="53">
        <f t="shared" si="36"/>
        <v>0.28907922912205569</v>
      </c>
      <c r="N197" s="54">
        <v>111</v>
      </c>
      <c r="O197" s="54">
        <f t="shared" si="37"/>
        <v>28.777777777777793</v>
      </c>
      <c r="P197" s="54">
        <f t="shared" si="38"/>
        <v>77.566265060240966</v>
      </c>
      <c r="Q197" s="54">
        <f t="shared" si="39"/>
        <v>33.433734939759042</v>
      </c>
      <c r="R197" s="54">
        <f t="shared" si="40"/>
        <v>82.222222222222214</v>
      </c>
      <c r="S197" s="55">
        <f t="shared" si="41"/>
        <v>-4.6559571619812488</v>
      </c>
      <c r="T197" s="55">
        <f t="shared" si="42"/>
        <v>-4.6559571619812488</v>
      </c>
      <c r="U197" t="s">
        <v>268</v>
      </c>
      <c r="V197" t="s">
        <v>263</v>
      </c>
      <c r="W197" t="s">
        <v>230</v>
      </c>
      <c r="X197" t="s">
        <v>512</v>
      </c>
      <c r="Y197" s="66"/>
    </row>
    <row r="198" spans="1:25" ht="15" x14ac:dyDescent="0.25">
      <c r="A198">
        <v>1.68</v>
      </c>
      <c r="B198">
        <v>2.2999999999999998</v>
      </c>
      <c r="C198" s="43">
        <f t="shared" si="43"/>
        <v>3.002070393374745E-2</v>
      </c>
      <c r="D198" s="44">
        <f>IF(OR($A198="",$B198=""),"",A198*'MPTO_working_2-way'!$G197)</f>
        <v>1.7304347826086957</v>
      </c>
      <c r="E198" s="46">
        <f>IF(OR($A198="",$B198=""),"",B198*'MPTO_working_2-way'!$G197)</f>
        <v>2.3690476190476191</v>
      </c>
      <c r="F198" s="44">
        <f>IF(OR($A198="",$B198=""),"",'MPTO_working_2-way'!D197)</f>
        <v>1.7234611953612846</v>
      </c>
      <c r="G198" s="46">
        <f>IF(OR($A198="",$B198=""),"",'MPTO_working_2-way'!E197)</f>
        <v>2.3822441430332923</v>
      </c>
      <c r="H198" s="44">
        <f>IF(OR($A198="",$B198=""),"",'OddsRatio_working_2-way'!M197)</f>
        <v>1.7232405706795793</v>
      </c>
      <c r="I198" s="44">
        <f>IF(OR($A198="",$B198=""),"",'OddsRatio_working_2-way'!N197)</f>
        <v>2.3826657968874305</v>
      </c>
      <c r="J198" s="44">
        <f>IF('Log_working_2-way'!$D197="","",A198^('Log_working_2-way'!$D197))</f>
        <v>1.7200813813896441</v>
      </c>
      <c r="K198" s="46">
        <f>IF('Log_working_2-way'!$D197="","",B198^('Log_working_2-way'!$D197))</f>
        <v>2.3887319209255629</v>
      </c>
      <c r="L198" s="53">
        <f t="shared" si="35"/>
        <v>0.57788944723618085</v>
      </c>
      <c r="M198" s="53">
        <f t="shared" si="36"/>
        <v>0.42211055276381909</v>
      </c>
      <c r="N198" s="54">
        <v>112</v>
      </c>
      <c r="O198" s="54">
        <f t="shared" si="37"/>
        <v>45.333333333333329</v>
      </c>
      <c r="P198" s="54">
        <f t="shared" si="38"/>
        <v>63.304347826086946</v>
      </c>
      <c r="Q198" s="54">
        <f t="shared" si="39"/>
        <v>48.695652173913047</v>
      </c>
      <c r="R198" s="54">
        <f t="shared" si="40"/>
        <v>66.666666666666671</v>
      </c>
      <c r="S198" s="55">
        <f t="shared" si="41"/>
        <v>-3.362318840579718</v>
      </c>
      <c r="T198" s="55">
        <f t="shared" si="42"/>
        <v>-3.3623188405797251</v>
      </c>
      <c r="U198" t="s">
        <v>73</v>
      </c>
      <c r="V198" t="s">
        <v>138</v>
      </c>
      <c r="W198" t="s">
        <v>443</v>
      </c>
      <c r="X198" t="s">
        <v>512</v>
      </c>
      <c r="Y198" s="66"/>
    </row>
    <row r="199" spans="1:25" ht="15" x14ac:dyDescent="0.25">
      <c r="A199">
        <v>2</v>
      </c>
      <c r="B199">
        <v>1.89</v>
      </c>
      <c r="C199" s="43">
        <f t="shared" si="43"/>
        <v>2.9100529100529293E-2</v>
      </c>
      <c r="D199" s="44">
        <f>IF(OR($A199="",$B199=""),"",A199*'MPTO_working_2-way'!$G198)</f>
        <v>2.0582010582010586</v>
      </c>
      <c r="E199" s="46">
        <f>IF(OR($A199="",$B199=""),"",B199*'MPTO_working_2-way'!$G198)</f>
        <v>1.9450000000000003</v>
      </c>
      <c r="F199" s="44">
        <f>IF(OR($A199="",$B199=""),"",'MPTO_working_2-way'!D198)</f>
        <v>2.0599455040871937</v>
      </c>
      <c r="G199" s="46">
        <f>IF(OR($A199="",$B199=""),"",'MPTO_working_2-way'!E198)</f>
        <v>1.9434447300771212</v>
      </c>
      <c r="H199" s="44">
        <f>IF(OR($A199="",$B199=""),"",'OddsRatio_working_2-way'!M198)</f>
        <v>2.0599978800063603</v>
      </c>
      <c r="I199" s="44">
        <f>IF(OR($A199="",$B199=""),"",'OddsRatio_working_2-way'!N198)</f>
        <v>1.9433981132056606</v>
      </c>
      <c r="J199" s="44">
        <f>IF('Log_working_2-way'!$D198="","",A199^('Log_working_2-way'!$D198))</f>
        <v>2.0607901501181232</v>
      </c>
      <c r="K199" s="46">
        <f>IF('Log_working_2-way'!$D198="","",B199^('Log_working_2-way'!$D198))</f>
        <v>1.9426935194379702</v>
      </c>
      <c r="L199" s="53">
        <f t="shared" si="35"/>
        <v>0.48586118251928012</v>
      </c>
      <c r="M199" s="53">
        <f t="shared" si="36"/>
        <v>0.51413881748071977</v>
      </c>
      <c r="N199" s="54">
        <v>113</v>
      </c>
      <c r="O199" s="54">
        <f t="shared" si="37"/>
        <v>56.5</v>
      </c>
      <c r="P199" s="54">
        <f t="shared" si="38"/>
        <v>53.211640211640216</v>
      </c>
      <c r="Q199" s="54">
        <f t="shared" si="39"/>
        <v>59.788359788359799</v>
      </c>
      <c r="R199" s="54">
        <f t="shared" si="40"/>
        <v>56.5</v>
      </c>
      <c r="S199" s="55">
        <f t="shared" si="41"/>
        <v>-3.2883597883597986</v>
      </c>
      <c r="T199" s="55">
        <f t="shared" si="42"/>
        <v>-3.2883597883597844</v>
      </c>
      <c r="U199" t="s">
        <v>135</v>
      </c>
      <c r="V199" t="s">
        <v>41</v>
      </c>
      <c r="W199" t="s">
        <v>443</v>
      </c>
      <c r="X199" t="s">
        <v>512</v>
      </c>
      <c r="Y199" s="66"/>
    </row>
    <row r="200" spans="1:25" ht="15" x14ac:dyDescent="0.25">
      <c r="A200">
        <v>2.0499999999999998</v>
      </c>
      <c r="B200">
        <v>1.86</v>
      </c>
      <c r="C200" s="43">
        <f t="shared" si="43"/>
        <v>2.5439286650930981E-2</v>
      </c>
      <c r="D200" s="44">
        <f>IF(OR($A200="",$B200=""),"",A200*'MPTO_working_2-way'!$G199)</f>
        <v>2.1021505376344085</v>
      </c>
      <c r="E200" s="46">
        <f>IF(OR($A200="",$B200=""),"",B200*'MPTO_working_2-way'!$G199)</f>
        <v>1.9073170731707316</v>
      </c>
      <c r="F200" s="44">
        <f>IF(OR($A200="",$B200=""),"",'MPTO_working_2-way'!D199)</f>
        <v>2.1048854540436102</v>
      </c>
      <c r="G200" s="46">
        <f>IF(OR($A200="",$B200=""),"",'MPTO_working_2-way'!E199)</f>
        <v>1.905071196602548</v>
      </c>
      <c r="H200" s="44">
        <f>IF(OR($A200="",$B200=""),"",'OddsRatio_working_2-way'!M199)</f>
        <v>2.1049571179725204</v>
      </c>
      <c r="I200" s="44">
        <f>IF(OR($A200="",$B200=""),"",'OddsRatio_working_2-way'!N199)</f>
        <v>1.9050124966251125</v>
      </c>
      <c r="J200" s="44">
        <f>IF('Log_working_2-way'!$D199="","",A200^('Log_working_2-way'!$D199))</f>
        <v>2.1061965618695773</v>
      </c>
      <c r="K200" s="46">
        <f>IF('Log_working_2-way'!$D199="","",B200^('Log_working_2-way'!$D199))</f>
        <v>1.9039984704977753</v>
      </c>
      <c r="L200" s="53">
        <f t="shared" si="35"/>
        <v>0.47570332480818417</v>
      </c>
      <c r="M200" s="53">
        <f t="shared" si="36"/>
        <v>0.52429667519181589</v>
      </c>
      <c r="N200" s="54">
        <v>114</v>
      </c>
      <c r="O200" s="54">
        <f t="shared" si="37"/>
        <v>58.390243902439025</v>
      </c>
      <c r="P200" s="54">
        <f t="shared" si="38"/>
        <v>52.709677419354847</v>
      </c>
      <c r="Q200" s="54">
        <f t="shared" si="39"/>
        <v>61.29032258064516</v>
      </c>
      <c r="R200" s="54">
        <f t="shared" si="40"/>
        <v>55.609756097560982</v>
      </c>
      <c r="S200" s="55">
        <f t="shared" si="41"/>
        <v>-2.9000786782061354</v>
      </c>
      <c r="T200" s="55">
        <f t="shared" si="42"/>
        <v>-2.9000786782061354</v>
      </c>
      <c r="U200" t="s">
        <v>74</v>
      </c>
      <c r="V200" t="s">
        <v>72</v>
      </c>
      <c r="W200" t="s">
        <v>443</v>
      </c>
      <c r="X200" t="s">
        <v>512</v>
      </c>
      <c r="Y200" s="66"/>
    </row>
    <row r="201" spans="1:25" ht="15" x14ac:dyDescent="0.25">
      <c r="A201">
        <v>1.89</v>
      </c>
      <c r="B201">
        <v>1.93</v>
      </c>
      <c r="C201" s="43">
        <f t="shared" si="43"/>
        <v>4.7235244126436093E-2</v>
      </c>
      <c r="D201" s="44">
        <f>IF(OR($A201="",$B201=""),"",A201*'MPTO_working_2-way'!$G200)</f>
        <v>1.9792746113989641</v>
      </c>
      <c r="E201" s="46">
        <f>IF(OR($A201="",$B201=""),"",B201*'MPTO_working_2-way'!$G200)</f>
        <v>2.0211640211640214</v>
      </c>
      <c r="F201" s="44">
        <f>IF(OR($A201="",$B201=""),"",'MPTO_working_2-way'!D200)</f>
        <v>1.9783062613553166</v>
      </c>
      <c r="G201" s="46">
        <f>IF(OR($A201="",$B201=""),"",'MPTO_working_2-way'!E200)</f>
        <v>2.0221747928042801</v>
      </c>
      <c r="H201" s="44">
        <f>IF(OR($A201="",$B201=""),"",'OddsRatio_working_2-way'!M200)</f>
        <v>1.9782582722940953</v>
      </c>
      <c r="I201" s="44">
        <f>IF(OR($A201="",$B201=""),"",'OddsRatio_working_2-way'!N200)</f>
        <v>2.0222249362174249</v>
      </c>
      <c r="J201" s="44">
        <f>IF('Log_working_2-way'!$D200="","",A201^('Log_working_2-way'!$D200))</f>
        <v>1.9778125435355127</v>
      </c>
      <c r="K201" s="46">
        <f>IF('Log_working_2-way'!$D200="","",B201^('Log_working_2-way'!$D200))</f>
        <v>2.0226909100425914</v>
      </c>
      <c r="L201" s="53">
        <f t="shared" si="35"/>
        <v>0.50523560209424079</v>
      </c>
      <c r="M201" s="53">
        <f t="shared" si="36"/>
        <v>0.4947643979057591</v>
      </c>
      <c r="N201" s="54">
        <v>115</v>
      </c>
      <c r="O201" s="54">
        <f t="shared" si="37"/>
        <v>54.153439153439159</v>
      </c>
      <c r="P201" s="54">
        <f t="shared" si="38"/>
        <v>55.414507772020727</v>
      </c>
      <c r="Q201" s="54">
        <f t="shared" si="39"/>
        <v>59.58549222797928</v>
      </c>
      <c r="R201" s="54">
        <f t="shared" si="40"/>
        <v>60.846560846560855</v>
      </c>
      <c r="S201" s="55">
        <f t="shared" si="41"/>
        <v>-5.4320530745401214</v>
      </c>
      <c r="T201" s="55">
        <f t="shared" si="42"/>
        <v>-5.4320530745401285</v>
      </c>
      <c r="U201" t="s">
        <v>500</v>
      </c>
      <c r="V201" t="s">
        <v>311</v>
      </c>
      <c r="W201" t="s">
        <v>445</v>
      </c>
      <c r="X201" t="s">
        <v>512</v>
      </c>
      <c r="Y201" s="66"/>
    </row>
    <row r="202" spans="1:25" ht="15" x14ac:dyDescent="0.25">
      <c r="A202">
        <v>2</v>
      </c>
      <c r="B202">
        <v>1.82</v>
      </c>
      <c r="C202" s="43">
        <f t="shared" si="43"/>
        <v>4.9450549450549275E-2</v>
      </c>
      <c r="D202" s="44">
        <f>IF(OR($A202="",$B202=""),"",A202*'MPTO_working_2-way'!$G201)</f>
        <v>2.0989010989010985</v>
      </c>
      <c r="E202" s="46">
        <f>IF(OR($A202="",$B202=""),"",B202*'MPTO_working_2-way'!$G201)</f>
        <v>1.9099999999999997</v>
      </c>
      <c r="F202" s="44">
        <f>IF(OR($A202="",$B202=""),"",'MPTO_working_2-way'!D201)</f>
        <v>2.1040462427745661</v>
      </c>
      <c r="G202" s="46">
        <f>IF(OR($A202="",$B202=""),"",'MPTO_working_2-way'!E201)</f>
        <v>1.9057591623036647</v>
      </c>
      <c r="H202" s="44">
        <f>IF(OR($A202="",$B202=""),"",'OddsRatio_working_2-way'!M201)</f>
        <v>2.1043152607484652</v>
      </c>
      <c r="I202" s="44">
        <f>IF(OR($A202="",$B202=""),"",'OddsRatio_working_2-way'!N201)</f>
        <v>1.9055385138137413</v>
      </c>
      <c r="J202" s="44">
        <f>IF('Log_working_2-way'!$D201="","",A202^('Log_working_2-way'!$D201))</f>
        <v>2.1066999292400821</v>
      </c>
      <c r="K202" s="46">
        <f>IF('Log_working_2-way'!$D201="","",B202^('Log_working_2-way'!$D201))</f>
        <v>1.9035872991206888</v>
      </c>
      <c r="L202" s="53">
        <f t="shared" si="35"/>
        <v>0.47643979057591629</v>
      </c>
      <c r="M202" s="53">
        <f t="shared" si="36"/>
        <v>0.52356020942408388</v>
      </c>
      <c r="N202" s="54">
        <v>116</v>
      </c>
      <c r="O202" s="54">
        <f t="shared" si="37"/>
        <v>58</v>
      </c>
      <c r="P202" s="54">
        <f t="shared" si="38"/>
        <v>52.263736263736263</v>
      </c>
      <c r="Q202" s="54">
        <f t="shared" si="39"/>
        <v>63.73626373626373</v>
      </c>
      <c r="R202" s="54">
        <f t="shared" si="40"/>
        <v>58</v>
      </c>
      <c r="S202" s="55">
        <f t="shared" si="41"/>
        <v>-5.7362637362637301</v>
      </c>
      <c r="T202" s="55">
        <f t="shared" si="42"/>
        <v>-5.7362637362637372</v>
      </c>
      <c r="U202" t="s">
        <v>309</v>
      </c>
      <c r="V202" t="s">
        <v>312</v>
      </c>
      <c r="W202" t="s">
        <v>445</v>
      </c>
      <c r="X202" t="s">
        <v>512</v>
      </c>
      <c r="Y202" s="66"/>
    </row>
    <row r="203" spans="1:25" ht="15" x14ac:dyDescent="0.25">
      <c r="A203">
        <v>1.45</v>
      </c>
      <c r="B203">
        <v>2.68</v>
      </c>
      <c r="C203" s="43">
        <f t="shared" si="43"/>
        <v>6.2789500772002071E-2</v>
      </c>
      <c r="D203" s="44">
        <f>IF(OR($A203="",$B203=""),"",A203*'MPTO_working_2-way'!$G202)</f>
        <v>1.541044776119403</v>
      </c>
      <c r="E203" s="46">
        <f>IF(OR($A203="",$B203=""),"",B203*'MPTO_working_2-way'!$G202)</f>
        <v>2.8482758620689657</v>
      </c>
      <c r="F203" s="44">
        <f>IF(OR($A203="",$B203=""),"",'MPTO_working_2-way'!D202)</f>
        <v>1.5191555903049259</v>
      </c>
      <c r="G203" s="46">
        <f>IF(OR($A203="",$B203=""),"",'MPTO_working_2-way'!E202)</f>
        <v>2.9262048192771086</v>
      </c>
      <c r="H203" s="44">
        <f>IF(OR($A203="",$B203=""),"",'OddsRatio_working_2-way'!M202)</f>
        <v>1.5175491695067655</v>
      </c>
      <c r="I203" s="44">
        <f>IF(OR($A203="",$B203=""),"",'OddsRatio_working_2-way'!N202)</f>
        <v>2.9321835661585927</v>
      </c>
      <c r="J203" s="44">
        <f>IF('Log_working_2-way'!$D202="","",A203^('Log_working_2-way'!$D202))</f>
        <v>1.5074072524464233</v>
      </c>
      <c r="K203" s="46">
        <f>IF('Log_working_2-way'!$D202="","",B203^('Log_working_2-way'!$D202))</f>
        <v>2.9708035215313204</v>
      </c>
      <c r="L203" s="53">
        <f t="shared" si="35"/>
        <v>0.64891041162227603</v>
      </c>
      <c r="M203" s="53">
        <f t="shared" si="36"/>
        <v>0.35108958837772397</v>
      </c>
      <c r="N203" s="54">
        <v>117</v>
      </c>
      <c r="O203" s="54">
        <f t="shared" si="37"/>
        <v>36.310344827586214</v>
      </c>
      <c r="P203" s="54">
        <f t="shared" si="38"/>
        <v>73.343283582089541</v>
      </c>
      <c r="Q203" s="54">
        <f t="shared" si="39"/>
        <v>43.656716417910445</v>
      </c>
      <c r="R203" s="54">
        <f t="shared" si="40"/>
        <v>80.689655172413794</v>
      </c>
      <c r="S203" s="55">
        <f t="shared" si="41"/>
        <v>-7.3463715903242317</v>
      </c>
      <c r="T203" s="55">
        <f t="shared" si="42"/>
        <v>-7.346371590324253</v>
      </c>
      <c r="U203" t="s">
        <v>470</v>
      </c>
      <c r="V203" t="s">
        <v>314</v>
      </c>
      <c r="W203" t="s">
        <v>445</v>
      </c>
      <c r="X203" t="s">
        <v>512</v>
      </c>
      <c r="Y203" s="66"/>
    </row>
    <row r="204" spans="1:25" ht="15" x14ac:dyDescent="0.25">
      <c r="A204">
        <v>1.93</v>
      </c>
      <c r="B204">
        <v>1.88</v>
      </c>
      <c r="C204" s="43">
        <f t="shared" si="43"/>
        <v>5.0049608642928067E-2</v>
      </c>
      <c r="D204" s="44">
        <f>IF(OR($A204="",$B204=""),"",A204*'MPTO_working_2-way'!$G203)</f>
        <v>2.0265957446808511</v>
      </c>
      <c r="E204" s="46">
        <f>IF(OR($A204="",$B204=""),"",B204*'MPTO_working_2-way'!$G203)</f>
        <v>1.9740932642487046</v>
      </c>
      <c r="F204" s="44">
        <f>IF(OR($A204="",$B204=""),"",'MPTO_working_2-way'!D203)</f>
        <v>2.027945450480662</v>
      </c>
      <c r="G204" s="46">
        <f>IF(OR($A204="",$B204=""),"",'MPTO_working_2-way'!E203)</f>
        <v>1.9728142670726401</v>
      </c>
      <c r="H204" s="44">
        <f>IF(OR($A204="",$B204=""),"",'OddsRatio_working_2-way'!M203)</f>
        <v>2.0280166252635121</v>
      </c>
      <c r="I204" s="44">
        <f>IF(OR($A204="",$B204=""),"",'OddsRatio_working_2-way'!N203)</f>
        <v>1.97274691422784</v>
      </c>
      <c r="J204" s="44">
        <f>IF('Log_working_2-way'!$D203="","",A204^('Log_working_2-way'!$D203))</f>
        <v>2.0286405498267945</v>
      </c>
      <c r="K204" s="46">
        <f>IF('Log_working_2-way'!$D203="","",B204^('Log_working_2-way'!$D203))</f>
        <v>1.972156892091637</v>
      </c>
      <c r="L204" s="53">
        <f t="shared" si="35"/>
        <v>0.49343832020997375</v>
      </c>
      <c r="M204" s="53">
        <f t="shared" si="36"/>
        <v>0.50656167979002631</v>
      </c>
      <c r="N204" s="54">
        <v>118</v>
      </c>
      <c r="O204" s="54">
        <f t="shared" si="37"/>
        <v>56.860103626943001</v>
      </c>
      <c r="P204" s="54">
        <f t="shared" si="38"/>
        <v>55.234042553191472</v>
      </c>
      <c r="Q204" s="54">
        <f t="shared" si="39"/>
        <v>62.765957446808507</v>
      </c>
      <c r="R204" s="54">
        <f t="shared" si="40"/>
        <v>61.139896373056999</v>
      </c>
      <c r="S204" s="55">
        <f t="shared" si="41"/>
        <v>-5.9058538198655057</v>
      </c>
      <c r="T204" s="55">
        <f t="shared" si="42"/>
        <v>-5.905853819865527</v>
      </c>
      <c r="U204" t="s">
        <v>310</v>
      </c>
      <c r="V204" t="s">
        <v>509</v>
      </c>
      <c r="W204" t="s">
        <v>445</v>
      </c>
      <c r="X204" t="s">
        <v>512</v>
      </c>
      <c r="Y204" s="66"/>
    </row>
    <row r="205" spans="1:25" ht="15" x14ac:dyDescent="0.25">
      <c r="A205">
        <v>2.04</v>
      </c>
      <c r="B205">
        <v>1.78</v>
      </c>
      <c r="C205" s="43">
        <f t="shared" si="43"/>
        <v>5.1993831240361388E-2</v>
      </c>
      <c r="D205" s="44">
        <f>IF(OR($A205="",$B205=""),"",A205*'MPTO_working_2-way'!$G204)</f>
        <v>2.1460674157303372</v>
      </c>
      <c r="E205" s="46">
        <f>IF(OR($A205="",$B205=""),"",B205*'MPTO_working_2-way'!$G204)</f>
        <v>1.8725490196078434</v>
      </c>
      <c r="F205" s="44">
        <f>IF(OR($A205="",$B205=""),"",'MPTO_working_2-way'!D204)</f>
        <v>2.1542477456098719</v>
      </c>
      <c r="G205" s="46">
        <f>IF(OR($A205="",$B205=""),"",'MPTO_working_2-way'!E204)</f>
        <v>1.8663651315789476</v>
      </c>
      <c r="H205" s="44">
        <f>IF(OR($A205="",$B205=""),"",'OddsRatio_working_2-way'!M204)</f>
        <v>2.1547005383792519</v>
      </c>
      <c r="I205" s="44">
        <f>IF(OR($A205="",$B205=""),"",'OddsRatio_working_2-way'!N204)</f>
        <v>1.8660254037844388</v>
      </c>
      <c r="J205" s="44">
        <f>IF('Log_working_2-way'!$D204="","",A205^('Log_working_2-way'!$D204))</f>
        <v>2.1585101502976682</v>
      </c>
      <c r="K205" s="46">
        <f>IF('Log_working_2-way'!$D204="","",B205^('Log_working_2-way'!$D204))</f>
        <v>1.8631775904092678</v>
      </c>
      <c r="L205" s="53">
        <f t="shared" si="35"/>
        <v>0.46596858638743455</v>
      </c>
      <c r="M205" s="53">
        <f t="shared" si="36"/>
        <v>0.53403141361256534</v>
      </c>
      <c r="N205" s="54">
        <v>119</v>
      </c>
      <c r="O205" s="54">
        <f t="shared" si="37"/>
        <v>60.666666666666657</v>
      </c>
      <c r="P205" s="54">
        <f t="shared" si="38"/>
        <v>52.146067415730336</v>
      </c>
      <c r="Q205" s="54">
        <f t="shared" si="39"/>
        <v>66.853932584269671</v>
      </c>
      <c r="R205" s="54">
        <f t="shared" si="40"/>
        <v>58.333333333333329</v>
      </c>
      <c r="S205" s="55">
        <f t="shared" si="41"/>
        <v>-6.187265917603014</v>
      </c>
      <c r="T205" s="55">
        <f t="shared" si="42"/>
        <v>-6.1872659176029927</v>
      </c>
      <c r="U205" t="s">
        <v>510</v>
      </c>
      <c r="V205" t="s">
        <v>308</v>
      </c>
      <c r="W205" t="s">
        <v>445</v>
      </c>
      <c r="X205" t="s">
        <v>512</v>
      </c>
      <c r="Y205" s="66"/>
    </row>
    <row r="206" spans="1:25" ht="15" x14ac:dyDescent="0.25">
      <c r="A206">
        <v>1.89</v>
      </c>
      <c r="B206">
        <v>1.93</v>
      </c>
      <c r="C206" s="43">
        <f t="shared" si="43"/>
        <v>4.7235244126436093E-2</v>
      </c>
      <c r="D206" s="44">
        <f>IF(OR($A206="",$B206=""),"",A206*'MPTO_working_2-way'!$G205)</f>
        <v>1.9792746113989641</v>
      </c>
      <c r="E206" s="46">
        <f>IF(OR($A206="",$B206=""),"",B206*'MPTO_working_2-way'!$G205)</f>
        <v>2.0211640211640214</v>
      </c>
      <c r="F206" s="44">
        <f>IF(OR($A206="",$B206=""),"",'MPTO_working_2-way'!D205)</f>
        <v>1.9783062613553166</v>
      </c>
      <c r="G206" s="46">
        <f>IF(OR($A206="",$B206=""),"",'MPTO_working_2-way'!E205)</f>
        <v>2.0221747928042801</v>
      </c>
      <c r="H206" s="44">
        <f>IF(OR($A206="",$B206=""),"",'OddsRatio_working_2-way'!M205)</f>
        <v>1.9782582722940953</v>
      </c>
      <c r="I206" s="44">
        <f>IF(OR($A206="",$B206=""),"",'OddsRatio_working_2-way'!N205)</f>
        <v>2.0222249362174249</v>
      </c>
      <c r="J206" s="44">
        <f>IF('Log_working_2-way'!$D205="","",A206^('Log_working_2-way'!$D205))</f>
        <v>1.9778125435355127</v>
      </c>
      <c r="K206" s="46">
        <f>IF('Log_working_2-way'!$D205="","",B206^('Log_working_2-way'!$D205))</f>
        <v>2.0226909100425914</v>
      </c>
      <c r="L206" s="53">
        <f t="shared" si="35"/>
        <v>0.50523560209424079</v>
      </c>
      <c r="M206" s="53">
        <f t="shared" si="36"/>
        <v>0.4947643979057591</v>
      </c>
      <c r="N206" s="54">
        <v>120</v>
      </c>
      <c r="O206" s="54">
        <f t="shared" si="37"/>
        <v>56.507936507936506</v>
      </c>
      <c r="P206" s="54">
        <f t="shared" si="38"/>
        <v>57.823834196891198</v>
      </c>
      <c r="Q206" s="54">
        <f t="shared" si="39"/>
        <v>62.176165803108816</v>
      </c>
      <c r="R206" s="54">
        <f t="shared" si="40"/>
        <v>63.492063492063501</v>
      </c>
      <c r="S206" s="55">
        <f t="shared" si="41"/>
        <v>-5.6682292951723099</v>
      </c>
      <c r="T206" s="55">
        <f t="shared" si="42"/>
        <v>-5.6682292951723028</v>
      </c>
      <c r="U206" t="s">
        <v>501</v>
      </c>
      <c r="V206" t="s">
        <v>503</v>
      </c>
      <c r="W206" t="s">
        <v>445</v>
      </c>
      <c r="X206" t="s">
        <v>512</v>
      </c>
      <c r="Y206" s="66"/>
    </row>
    <row r="207" spans="1:25" ht="15" x14ac:dyDescent="0.25">
      <c r="A207">
        <v>1.87</v>
      </c>
      <c r="B207">
        <v>1.95</v>
      </c>
      <c r="C207" s="43">
        <f t="shared" si="43"/>
        <v>4.7579871109282745E-2</v>
      </c>
      <c r="D207" s="44">
        <f>IF(OR($A207="",$B207=""),"",A207*'MPTO_working_2-way'!$G206)</f>
        <v>1.9589743589743589</v>
      </c>
      <c r="E207" s="46">
        <f>IF(OR($A207="",$B207=""),"",B207*'MPTO_working_2-way'!$G206)</f>
        <v>2.0427807486631013</v>
      </c>
      <c r="F207" s="44">
        <f>IF(OR($A207="",$B207=""),"",'MPTO_working_2-way'!D206)</f>
        <v>1.9570642694217093</v>
      </c>
      <c r="G207" s="46">
        <f>IF(OR($A207="",$B207=""),"",'MPTO_working_2-way'!E206)</f>
        <v>2.0448619094350202</v>
      </c>
      <c r="H207" s="44">
        <f>IF(OR($A207="",$B207=""),"",'OddsRatio_working_2-way'!M206)</f>
        <v>1.9569688990161649</v>
      </c>
      <c r="I207" s="44">
        <f>IF(OR($A207="",$B207=""),"",'OddsRatio_working_2-way'!N206)</f>
        <v>2.0449660391555815</v>
      </c>
      <c r="J207" s="44">
        <f>IF('Log_working_2-way'!$D206="","",A207^('Log_working_2-way'!$D206))</f>
        <v>1.9560900444564779</v>
      </c>
      <c r="K207" s="46">
        <f>IF('Log_working_2-way'!$D206="","",B207^('Log_working_2-way'!$D206))</f>
        <v>2.0459265900711681</v>
      </c>
      <c r="L207" s="53">
        <f t="shared" si="35"/>
        <v>0.51047120418848169</v>
      </c>
      <c r="M207" s="53">
        <f t="shared" si="36"/>
        <v>0.48952879581151837</v>
      </c>
      <c r="N207" s="54">
        <v>121</v>
      </c>
      <c r="O207" s="54">
        <f t="shared" si="37"/>
        <v>56.294117647058819</v>
      </c>
      <c r="P207" s="54">
        <f t="shared" si="38"/>
        <v>58.948717948717949</v>
      </c>
      <c r="Q207" s="54">
        <f t="shared" si="39"/>
        <v>62.051282051282058</v>
      </c>
      <c r="R207" s="54">
        <f t="shared" si="40"/>
        <v>64.70588235294116</v>
      </c>
      <c r="S207" s="55">
        <f t="shared" si="41"/>
        <v>-5.7571644042232393</v>
      </c>
      <c r="T207" s="55">
        <f t="shared" si="42"/>
        <v>-5.7571644042232109</v>
      </c>
      <c r="U207" t="s">
        <v>502</v>
      </c>
      <c r="V207" t="s">
        <v>318</v>
      </c>
      <c r="W207" t="s">
        <v>445</v>
      </c>
      <c r="X207" t="s">
        <v>512</v>
      </c>
      <c r="Y207" s="66"/>
    </row>
    <row r="208" spans="1:25" ht="15" x14ac:dyDescent="0.25">
      <c r="A208">
        <v>1.77</v>
      </c>
      <c r="B208">
        <v>2.06</v>
      </c>
      <c r="C208" s="43">
        <f t="shared" si="43"/>
        <v>5.0408644616312781E-2</v>
      </c>
      <c r="D208" s="44">
        <f>IF(OR($A208="",$B208=""),"",A208*'MPTO_working_2-way'!$G207)</f>
        <v>1.8592233009708736</v>
      </c>
      <c r="E208" s="46">
        <f>IF(OR($A208="",$B208=""),"",B208*'MPTO_working_2-way'!$G207)</f>
        <v>2.1638418079096042</v>
      </c>
      <c r="F208" s="44">
        <f>IF(OR($A208="",$B208=""),"",'MPTO_working_2-way'!D207)</f>
        <v>1.8526497637315176</v>
      </c>
      <c r="G208" s="46">
        <f>IF(OR($A208="",$B208=""),"",'MPTO_working_2-way'!E207)</f>
        <v>2.172814492580895</v>
      </c>
      <c r="H208" s="44">
        <f>IF(OR($A208="",$B208=""),"",'OddsRatio_working_2-way'!M207)</f>
        <v>1.8522998852162438</v>
      </c>
      <c r="I208" s="44">
        <f>IF(OR($A208="",$B208=""),"",'OddsRatio_working_2-way'!N207)</f>
        <v>2.1732959458821015</v>
      </c>
      <c r="J208" s="44">
        <f>IF('Log_working_2-way'!$D207="","",A208^('Log_working_2-way'!$D207))</f>
        <v>1.849277322288444</v>
      </c>
      <c r="K208" s="46">
        <f>IF('Log_working_2-way'!$D207="","",B208^('Log_working_2-way'!$D207))</f>
        <v>2.1774716853433858</v>
      </c>
      <c r="L208" s="53">
        <f t="shared" si="35"/>
        <v>0.53785900783289819</v>
      </c>
      <c r="M208" s="53">
        <f t="shared" si="36"/>
        <v>0.46214099216710192</v>
      </c>
      <c r="N208" s="54">
        <v>122</v>
      </c>
      <c r="O208" s="54">
        <f t="shared" si="37"/>
        <v>53.073446327683612</v>
      </c>
      <c r="P208" s="54">
        <f t="shared" si="38"/>
        <v>62.776699029126213</v>
      </c>
      <c r="Q208" s="54">
        <f t="shared" si="39"/>
        <v>59.223300970873787</v>
      </c>
      <c r="R208" s="54">
        <f t="shared" si="40"/>
        <v>68.926553672316388</v>
      </c>
      <c r="S208" s="55">
        <f t="shared" si="41"/>
        <v>-6.1498546431901744</v>
      </c>
      <c r="T208" s="55">
        <f t="shared" si="42"/>
        <v>-6.1498546431901744</v>
      </c>
      <c r="U208" t="s">
        <v>313</v>
      </c>
      <c r="V208" t="s">
        <v>504</v>
      </c>
      <c r="W208" t="s">
        <v>445</v>
      </c>
      <c r="X208" t="s">
        <v>512</v>
      </c>
      <c r="Y208" s="66"/>
    </row>
    <row r="209" spans="1:25" ht="15" x14ac:dyDescent="0.25">
      <c r="A209">
        <v>2.0099999999999998</v>
      </c>
      <c r="B209">
        <v>1.82</v>
      </c>
      <c r="C209" s="43">
        <f t="shared" si="43"/>
        <v>4.6962987261494726E-2</v>
      </c>
      <c r="D209" s="44">
        <f>IF(OR($A209="",$B209=""),"",A209*'MPTO_working_2-way'!$G208)</f>
        <v>2.104395604395604</v>
      </c>
      <c r="E209" s="46">
        <f>IF(OR($A209="",$B209=""),"",B209*'MPTO_working_2-way'!$G208)</f>
        <v>1.9054726368159205</v>
      </c>
      <c r="F209" s="44">
        <f>IF(OR($A209="",$B209=""),"",'MPTO_working_2-way'!D208)</f>
        <v>2.1095669223228186</v>
      </c>
      <c r="G209" s="46">
        <f>IF(OR($A209="",$B209=""),"",'MPTO_working_2-way'!E208)</f>
        <v>1.9012525336520971</v>
      </c>
      <c r="H209" s="44">
        <f>IF(OR($A209="",$B209=""),"",'OddsRatio_working_2-way'!M208)</f>
        <v>2.109823101702776</v>
      </c>
      <c r="I209" s="44">
        <f>IF(OR($A209="",$B209=""),"",'OddsRatio_working_2-way'!N208)</f>
        <v>1.9010444984121553</v>
      </c>
      <c r="J209" s="44">
        <f>IF('Log_working_2-way'!$D208="","",A209^('Log_working_2-way'!$D208))</f>
        <v>2.112214798332626</v>
      </c>
      <c r="K209" s="46">
        <f>IF('Log_working_2-way'!$D208="","",B209^('Log_working_2-way'!$D208))</f>
        <v>1.8991069004823022</v>
      </c>
      <c r="L209" s="53">
        <f t="shared" si="35"/>
        <v>0.47519582245430819</v>
      </c>
      <c r="M209" s="53">
        <f t="shared" si="36"/>
        <v>0.52480417754569186</v>
      </c>
      <c r="N209" s="54">
        <v>123</v>
      </c>
      <c r="O209" s="54">
        <f t="shared" si="37"/>
        <v>61.805970149253717</v>
      </c>
      <c r="P209" s="54">
        <f t="shared" si="38"/>
        <v>55.417582417582416</v>
      </c>
      <c r="Q209" s="54">
        <f t="shared" si="39"/>
        <v>67.582417582417577</v>
      </c>
      <c r="R209" s="54">
        <f t="shared" si="40"/>
        <v>61.194029850746276</v>
      </c>
      <c r="S209" s="55">
        <f t="shared" si="41"/>
        <v>-5.7764474331638596</v>
      </c>
      <c r="T209" s="55">
        <f t="shared" si="42"/>
        <v>-5.7764474331638596</v>
      </c>
      <c r="U209" t="s">
        <v>315</v>
      </c>
      <c r="V209" t="s">
        <v>452</v>
      </c>
      <c r="W209" t="s">
        <v>445</v>
      </c>
      <c r="X209" t="s">
        <v>512</v>
      </c>
      <c r="Y209" s="66"/>
    </row>
    <row r="210" spans="1:25" ht="15" x14ac:dyDescent="0.25">
      <c r="A210">
        <v>1.54</v>
      </c>
      <c r="B210">
        <v>2.4900000000000002</v>
      </c>
      <c r="C210" s="43">
        <f t="shared" si="43"/>
        <v>5.0957075053460477E-2</v>
      </c>
      <c r="D210" s="44">
        <f>IF(OR($A210="",$B210=""),"",A210*'MPTO_working_2-way'!$G209)</f>
        <v>1.6184738955823292</v>
      </c>
      <c r="E210" s="46">
        <f>IF(OR($A210="",$B210=""),"",B210*'MPTO_working_2-way'!$G209)</f>
        <v>2.6168831168831166</v>
      </c>
      <c r="F210" s="44">
        <f>IF(OR($A210="",$B210=""),"",'MPTO_working_2-way'!D209)</f>
        <v>1.6028926138026167</v>
      </c>
      <c r="G210" s="46">
        <f>IF(OR($A210="",$B210=""),"",'MPTO_working_2-way'!E209)</f>
        <v>2.6586701795742909</v>
      </c>
      <c r="H210" s="44">
        <f>IF(OR($A210="",$B210=""),"",'OddsRatio_working_2-way'!M209)</f>
        <v>1.602010055881586</v>
      </c>
      <c r="I210" s="44">
        <f>IF(OR($A210="",$B210=""),"",'OddsRatio_working_2-way'!N209)</f>
        <v>2.6611018208584509</v>
      </c>
      <c r="J210" s="44">
        <f>IF('Log_working_2-way'!$D209="","",A210^('Log_working_2-way'!$D209))</f>
        <v>1.5948498777122406</v>
      </c>
      <c r="K210" s="46">
        <f>IF('Log_working_2-way'!$D209="","",B210^('Log_working_2-way'!$D209))</f>
        <v>2.6810964202312868</v>
      </c>
      <c r="L210" s="53">
        <f t="shared" si="35"/>
        <v>0.61786600496277921</v>
      </c>
      <c r="M210" s="53">
        <f t="shared" si="36"/>
        <v>0.3821339950372209</v>
      </c>
      <c r="N210" s="54">
        <v>124</v>
      </c>
      <c r="O210" s="54">
        <f t="shared" si="37"/>
        <v>43.480519480519483</v>
      </c>
      <c r="P210" s="54">
        <f t="shared" si="38"/>
        <v>74.200803212851412</v>
      </c>
      <c r="Q210" s="54">
        <f t="shared" si="39"/>
        <v>49.799196787148588</v>
      </c>
      <c r="R210" s="54">
        <f t="shared" si="40"/>
        <v>80.519480519480524</v>
      </c>
      <c r="S210" s="55">
        <f t="shared" si="41"/>
        <v>-6.3186773066291053</v>
      </c>
      <c r="T210" s="55">
        <f t="shared" si="42"/>
        <v>-6.3186773066291124</v>
      </c>
      <c r="U210" t="s">
        <v>317</v>
      </c>
      <c r="V210" t="s">
        <v>465</v>
      </c>
      <c r="W210" t="s">
        <v>445</v>
      </c>
      <c r="X210" t="s">
        <v>512</v>
      </c>
      <c r="Y210" s="66"/>
    </row>
    <row r="211" spans="1:25" ht="15" x14ac:dyDescent="0.25">
      <c r="A211">
        <v>1.82</v>
      </c>
      <c r="B211">
        <v>1.85</v>
      </c>
      <c r="C211" s="43">
        <f t="shared" si="43"/>
        <v>8.9991089991089845E-2</v>
      </c>
      <c r="D211" s="44">
        <f>IF(OR($A211="",$B211=""),"",A211*'MPTO_working_2-way'!$G210)</f>
        <v>1.9837837837837835</v>
      </c>
      <c r="E211" s="46">
        <f>IF(OR($A211="",$B211=""),"",B211*'MPTO_working_2-way'!$G210)</f>
        <v>2.0164835164835164</v>
      </c>
      <c r="F211" s="44">
        <f>IF(OR($A211="",$B211=""),"",'MPTO_working_2-way'!D210)</f>
        <v>1.9823373564910212</v>
      </c>
      <c r="G211" s="46">
        <f>IF(OR($A211="",$B211=""),"",'MPTO_working_2-way'!E210)</f>
        <v>2.0179802217560683</v>
      </c>
      <c r="H211" s="44">
        <f>IF(OR($A211="",$B211=""),"",'OddsRatio_working_2-way'!M210)</f>
        <v>1.9821944218702023</v>
      </c>
      <c r="I211" s="44">
        <f>IF(OR($A211="",$B211=""),"",'OddsRatio_working_2-way'!N210)</f>
        <v>2.0181283641337466</v>
      </c>
      <c r="J211" s="44">
        <f>IF('Log_working_2-way'!$D210="","",A211^('Log_working_2-way'!$D210))</f>
        <v>1.9815029225140937</v>
      </c>
      <c r="K211" s="46">
        <f>IF('Log_working_2-way'!$D210="","",B211^('Log_working_2-way'!$D210))</f>
        <v>2.018845667167112</v>
      </c>
      <c r="L211" s="53">
        <f t="shared" si="35"/>
        <v>0.50408719346049058</v>
      </c>
      <c r="M211" s="53">
        <f t="shared" si="36"/>
        <v>0.49591280653950953</v>
      </c>
      <c r="N211" s="54">
        <v>125</v>
      </c>
      <c r="O211" s="54">
        <f t="shared" si="37"/>
        <v>56.318681318681314</v>
      </c>
      <c r="P211" s="54">
        <f t="shared" si="38"/>
        <v>57.432432432432421</v>
      </c>
      <c r="Q211" s="54">
        <f t="shared" si="39"/>
        <v>67.567567567567551</v>
      </c>
      <c r="R211" s="54">
        <f t="shared" si="40"/>
        <v>68.681318681318672</v>
      </c>
      <c r="S211" s="55">
        <f t="shared" si="41"/>
        <v>-11.248886248886237</v>
      </c>
      <c r="T211" s="55">
        <f t="shared" si="42"/>
        <v>-11.248886248886251</v>
      </c>
      <c r="U211" t="s">
        <v>332</v>
      </c>
      <c r="V211" t="s">
        <v>324</v>
      </c>
      <c r="W211" t="s">
        <v>446</v>
      </c>
      <c r="X211" t="s">
        <v>512</v>
      </c>
      <c r="Y211" s="66"/>
    </row>
    <row r="212" spans="1:25" ht="15" x14ac:dyDescent="0.25">
      <c r="A212">
        <v>2.06</v>
      </c>
      <c r="B212">
        <v>1.79</v>
      </c>
      <c r="C212" s="43">
        <f t="shared" si="43"/>
        <v>4.4096111080978329E-2</v>
      </c>
      <c r="D212" s="44">
        <f>IF(OR($A212="",$B212=""),"",A212*'MPTO_working_2-way'!$G211)</f>
        <v>2.1508379888268152</v>
      </c>
      <c r="E212" s="46">
        <f>IF(OR($A212="",$B212=""),"",B212*'MPTO_working_2-way'!$G211)</f>
        <v>1.8689320388349513</v>
      </c>
      <c r="F212" s="44">
        <f>IF(OR($A212="",$B212=""),"",'MPTO_working_2-way'!D211)</f>
        <v>2.1580148651021243</v>
      </c>
      <c r="G212" s="46">
        <f>IF(OR($A212="",$B212=""),"",'MPTO_working_2-way'!E211)</f>
        <v>1.8635467731338755</v>
      </c>
      <c r="H212" s="44">
        <f>IF(OR($A212="",$B212=""),"",'OddsRatio_working_2-way'!M211)</f>
        <v>2.1583488904033761</v>
      </c>
      <c r="I212" s="44">
        <f>IF(OR($A212="",$B212=""),"",'OddsRatio_working_2-way'!N211)</f>
        <v>1.863297757942139</v>
      </c>
      <c r="J212" s="44">
        <f>IF('Log_working_2-way'!$D211="","",A212^('Log_working_2-way'!$D211))</f>
        <v>2.1616657579923269</v>
      </c>
      <c r="K212" s="46">
        <f>IF('Log_working_2-way'!$D211="","",B212^('Log_working_2-way'!$D211))</f>
        <v>1.8608328110900716</v>
      </c>
      <c r="L212" s="53">
        <f t="shared" si="35"/>
        <v>0.46493506493506503</v>
      </c>
      <c r="M212" s="53">
        <f t="shared" si="36"/>
        <v>0.53506493506493513</v>
      </c>
      <c r="N212" s="54">
        <v>126</v>
      </c>
      <c r="O212" s="54">
        <f t="shared" si="37"/>
        <v>64.834951456310677</v>
      </c>
      <c r="P212" s="54">
        <f t="shared" si="38"/>
        <v>55.608938547486026</v>
      </c>
      <c r="Q212" s="54">
        <f t="shared" si="39"/>
        <v>70.391061452513966</v>
      </c>
      <c r="R212" s="54">
        <f t="shared" si="40"/>
        <v>61.165048543689323</v>
      </c>
      <c r="S212" s="55">
        <f t="shared" si="41"/>
        <v>-5.5561099962032898</v>
      </c>
      <c r="T212" s="55">
        <f t="shared" si="42"/>
        <v>-5.5561099962032969</v>
      </c>
      <c r="U212" t="s">
        <v>330</v>
      </c>
      <c r="V212" t="s">
        <v>327</v>
      </c>
      <c r="W212" t="s">
        <v>446</v>
      </c>
      <c r="X212" t="s">
        <v>512</v>
      </c>
      <c r="Y212" s="66"/>
    </row>
    <row r="213" spans="1:25" ht="15" x14ac:dyDescent="0.25">
      <c r="A213">
        <v>2.11</v>
      </c>
      <c r="B213">
        <v>1.73</v>
      </c>
      <c r="C213" s="43">
        <f t="shared" si="43"/>
        <v>5.1968331370024323E-2</v>
      </c>
      <c r="D213" s="44">
        <f>IF(OR($A213="",$B213=""),"",A213*'MPTO_working_2-way'!$G212)</f>
        <v>2.2196531791907512</v>
      </c>
      <c r="E213" s="46">
        <f>IF(OR($A213="",$B213=""),"",B213*'MPTO_working_2-way'!$G212)</f>
        <v>1.8199052132701421</v>
      </c>
      <c r="F213" s="44">
        <f>IF(OR($A213="",$B213=""),"",'MPTO_working_2-way'!D212)</f>
        <v>2.232394581536862</v>
      </c>
      <c r="G213" s="46">
        <f>IF(OR($A213="",$B213=""),"",'MPTO_working_2-way'!E212)</f>
        <v>1.8114284296454357</v>
      </c>
      <c r="H213" s="44">
        <f>IF(OR($A213="",$B213=""),"",'OddsRatio_working_2-way'!M212)</f>
        <v>2.2331050016951024</v>
      </c>
      <c r="I213" s="44">
        <f>IF(OR($A213="",$B213=""),"",'OddsRatio_working_2-way'!N212)</f>
        <v>1.8109609470607431</v>
      </c>
      <c r="J213" s="44">
        <f>IF('Log_working_2-way'!$D212="","",A213^('Log_working_2-way'!$D212))</f>
        <v>2.2390618576075667</v>
      </c>
      <c r="K213" s="46">
        <f>IF('Log_working_2-way'!$D212="","",B213^('Log_working_2-way'!$D212))</f>
        <v>1.8070622090888457</v>
      </c>
      <c r="L213" s="53">
        <f t="shared" si="35"/>
        <v>0.45052083333333337</v>
      </c>
      <c r="M213" s="53">
        <f t="shared" si="36"/>
        <v>0.54947916666666674</v>
      </c>
      <c r="N213" s="54">
        <v>127</v>
      </c>
      <c r="O213" s="54">
        <f t="shared" si="37"/>
        <v>66.810426540284354</v>
      </c>
      <c r="P213" s="54">
        <f t="shared" si="38"/>
        <v>53.589595375722553</v>
      </c>
      <c r="Q213" s="54">
        <f t="shared" si="39"/>
        <v>73.410404624277461</v>
      </c>
      <c r="R213" s="54">
        <f t="shared" si="40"/>
        <v>60.189573459715639</v>
      </c>
      <c r="S213" s="55">
        <f t="shared" si="41"/>
        <v>-6.5999780839931077</v>
      </c>
      <c r="T213" s="55">
        <f t="shared" si="42"/>
        <v>-6.5999780839930864</v>
      </c>
      <c r="U213" t="s">
        <v>342</v>
      </c>
      <c r="V213" t="s">
        <v>323</v>
      </c>
      <c r="W213" t="s">
        <v>446</v>
      </c>
      <c r="X213" t="s">
        <v>512</v>
      </c>
      <c r="Y213" s="66"/>
    </row>
    <row r="214" spans="1:25" ht="15" x14ac:dyDescent="0.25">
      <c r="A214">
        <v>2.08</v>
      </c>
      <c r="B214">
        <v>1.78</v>
      </c>
      <c r="C214" s="43">
        <f t="shared" si="43"/>
        <v>4.2566983578219642E-2</v>
      </c>
      <c r="D214" s="44">
        <f>IF(OR($A214="",$B214=""),"",A214*'MPTO_working_2-way'!$G213)</f>
        <v>2.1685393258426968</v>
      </c>
      <c r="E214" s="46">
        <f>IF(OR($A214="",$B214=""),"",B214*'MPTO_working_2-way'!$G213)</f>
        <v>1.8557692307692311</v>
      </c>
      <c r="F214" s="44">
        <f>IF(OR($A214="",$B214=""),"",'MPTO_working_2-way'!D213)</f>
        <v>2.1763461086292031</v>
      </c>
      <c r="G214" s="46">
        <f>IF(OR($A214="",$B214=""),"",'MPTO_working_2-way'!E213)</f>
        <v>1.8500899460323807</v>
      </c>
      <c r="H214" s="44">
        <f>IF(OR($A214="",$B214=""),"",'OddsRatio_working_2-way'!M213)</f>
        <v>2.1766968108291049</v>
      </c>
      <c r="I214" s="44">
        <f>IF(OR($A214="",$B214=""),"",'OddsRatio_working_2-way'!N213)</f>
        <v>1.8498365855987975</v>
      </c>
      <c r="J214" s="44">
        <f>IF('Log_working_2-way'!$D213="","",A214^('Log_working_2-way'!$D213))</f>
        <v>2.180302148833781</v>
      </c>
      <c r="K214" s="46">
        <f>IF('Log_working_2-way'!$D213="","",B214^('Log_working_2-way'!$D213))</f>
        <v>1.8472406840805713</v>
      </c>
      <c r="L214" s="53">
        <f t="shared" si="35"/>
        <v>0.46113989637305697</v>
      </c>
      <c r="M214" s="53">
        <f t="shared" si="36"/>
        <v>0.53886010362694292</v>
      </c>
      <c r="N214" s="54">
        <v>128</v>
      </c>
      <c r="O214" s="54">
        <f t="shared" si="37"/>
        <v>66.461538461538467</v>
      </c>
      <c r="P214" s="54">
        <f t="shared" si="38"/>
        <v>56.089887640449447</v>
      </c>
      <c r="Q214" s="54">
        <f t="shared" si="39"/>
        <v>71.910112359550567</v>
      </c>
      <c r="R214" s="54">
        <f t="shared" si="40"/>
        <v>61.538461538461533</v>
      </c>
      <c r="S214" s="55">
        <f t="shared" si="41"/>
        <v>-5.4485738980120999</v>
      </c>
      <c r="T214" s="55">
        <f t="shared" si="42"/>
        <v>-5.4485738980120857</v>
      </c>
      <c r="U214" t="s">
        <v>328</v>
      </c>
      <c r="V214" t="s">
        <v>339</v>
      </c>
      <c r="W214" t="s">
        <v>446</v>
      </c>
      <c r="X214" t="s">
        <v>512</v>
      </c>
      <c r="Y214" s="66"/>
    </row>
    <row r="215" spans="1:25" ht="15" x14ac:dyDescent="0.25">
      <c r="A215">
        <v>2.0699999999999998</v>
      </c>
      <c r="B215">
        <v>1.79</v>
      </c>
      <c r="C215" s="43">
        <f t="shared" si="43"/>
        <v>4.17510053167085E-2</v>
      </c>
      <c r="D215" s="44">
        <f>IF(OR($A215="",$B215=""),"",A215*'MPTO_working_2-way'!$G214)</f>
        <v>2.1564245810055866</v>
      </c>
      <c r="E215" s="46">
        <f>IF(OR($A215="",$B215=""),"",B215*'MPTO_working_2-way'!$G214)</f>
        <v>1.8647342995169083</v>
      </c>
      <c r="F215" s="44">
        <f>IF(OR($A215="",$B215=""),"",'MPTO_working_2-way'!D214)</f>
        <v>2.1634893294018038</v>
      </c>
      <c r="G215" s="46">
        <f>IF(OR($A215="",$B215=""),"",'MPTO_working_2-way'!E214)</f>
        <v>1.8594836022382255</v>
      </c>
      <c r="H215" s="44">
        <f>IF(OR($A215="",$B215=""),"",'OddsRatio_working_2-way'!M214)</f>
        <v>2.1637999741136076</v>
      </c>
      <c r="I215" s="44">
        <f>IF(OR($A215="",$B215=""),"",'OddsRatio_working_2-way'!N214)</f>
        <v>1.8592541864950944</v>
      </c>
      <c r="J215" s="44">
        <f>IF('Log_working_2-way'!$D214="","",A215^('Log_working_2-way'!$D214))</f>
        <v>2.167058235858538</v>
      </c>
      <c r="K215" s="46">
        <f>IF('Log_working_2-way'!$D214="","",B215^('Log_working_2-way'!$D214))</f>
        <v>1.8568552701777588</v>
      </c>
      <c r="L215" s="53">
        <f t="shared" si="35"/>
        <v>0.46373056994818651</v>
      </c>
      <c r="M215" s="53">
        <f t="shared" si="36"/>
        <v>0.53626943005181349</v>
      </c>
      <c r="N215" s="54">
        <v>129</v>
      </c>
      <c r="O215" s="54">
        <f t="shared" si="37"/>
        <v>66.681159420289845</v>
      </c>
      <c r="P215" s="54">
        <f t="shared" si="38"/>
        <v>56.932960893854741</v>
      </c>
      <c r="Q215" s="54">
        <f t="shared" si="39"/>
        <v>72.067039106145245</v>
      </c>
      <c r="R215" s="54">
        <f t="shared" si="40"/>
        <v>62.318840579710148</v>
      </c>
      <c r="S215" s="55">
        <f t="shared" si="41"/>
        <v>-5.3858796858554001</v>
      </c>
      <c r="T215" s="55">
        <f t="shared" si="42"/>
        <v>-5.3858796858554072</v>
      </c>
      <c r="U215" t="s">
        <v>338</v>
      </c>
      <c r="V215" t="s">
        <v>325</v>
      </c>
      <c r="W215" t="s">
        <v>446</v>
      </c>
      <c r="X215" t="s">
        <v>512</v>
      </c>
      <c r="Y215" s="66"/>
    </row>
    <row r="216" spans="1:25" ht="15" x14ac:dyDescent="0.25">
      <c r="A216">
        <v>2.0699999999999998</v>
      </c>
      <c r="B216">
        <v>1.79</v>
      </c>
      <c r="C216" s="43">
        <f t="shared" si="43"/>
        <v>4.17510053167085E-2</v>
      </c>
      <c r="D216" s="44">
        <f>IF(OR($A216="",$B216=""),"",A216*'MPTO_working_2-way'!$G215)</f>
        <v>2.1564245810055866</v>
      </c>
      <c r="E216" s="46">
        <f>IF(OR($A216="",$B216=""),"",B216*'MPTO_working_2-way'!$G215)</f>
        <v>1.8647342995169083</v>
      </c>
      <c r="F216" s="44">
        <f>IF(OR($A216="",$B216=""),"",'MPTO_working_2-way'!D215)</f>
        <v>2.1634893294018038</v>
      </c>
      <c r="G216" s="46">
        <f>IF(OR($A216="",$B216=""),"",'MPTO_working_2-way'!E215)</f>
        <v>1.8594836022382255</v>
      </c>
      <c r="H216" s="44">
        <f>IF(OR($A216="",$B216=""),"",'OddsRatio_working_2-way'!M215)</f>
        <v>2.1637999741136076</v>
      </c>
      <c r="I216" s="44">
        <f>IF(OR($A216="",$B216=""),"",'OddsRatio_working_2-way'!N215)</f>
        <v>1.8592541864950944</v>
      </c>
      <c r="J216" s="44">
        <f>IF('Log_working_2-way'!$D215="","",A216^('Log_working_2-way'!$D215))</f>
        <v>2.167058235858538</v>
      </c>
      <c r="K216" s="46">
        <f>IF('Log_working_2-way'!$D215="","",B216^('Log_working_2-way'!$D215))</f>
        <v>1.8568552701777588</v>
      </c>
      <c r="L216" s="53">
        <f t="shared" si="35"/>
        <v>0.46373056994818651</v>
      </c>
      <c r="M216" s="53">
        <f t="shared" si="36"/>
        <v>0.53626943005181349</v>
      </c>
      <c r="N216" s="54">
        <v>130</v>
      </c>
      <c r="O216" s="54">
        <f t="shared" si="37"/>
        <v>67.198067632850226</v>
      </c>
      <c r="P216" s="54">
        <f t="shared" si="38"/>
        <v>57.374301675977662</v>
      </c>
      <c r="Q216" s="54">
        <f t="shared" si="39"/>
        <v>72.625698324022338</v>
      </c>
      <c r="R216" s="54">
        <f t="shared" si="40"/>
        <v>62.80193236714976</v>
      </c>
      <c r="S216" s="55">
        <f t="shared" si="41"/>
        <v>-5.4276306911721122</v>
      </c>
      <c r="T216" s="55">
        <f t="shared" si="42"/>
        <v>-5.427630691172098</v>
      </c>
      <c r="U216" t="s">
        <v>335</v>
      </c>
      <c r="V216" t="s">
        <v>329</v>
      </c>
      <c r="W216" t="s">
        <v>446</v>
      </c>
      <c r="X216" t="s">
        <v>512</v>
      </c>
      <c r="Y216" s="66"/>
    </row>
    <row r="217" spans="1:25" ht="15" x14ac:dyDescent="0.25">
      <c r="A217">
        <v>2.14</v>
      </c>
      <c r="B217">
        <v>1.74</v>
      </c>
      <c r="C217" s="43">
        <f t="shared" si="43"/>
        <v>4.200236330432916E-2</v>
      </c>
      <c r="D217" s="44">
        <f>IF(OR($A217="",$B217=""),"",A217*'MPTO_working_2-way'!$G216)</f>
        <v>2.2298850574712645</v>
      </c>
      <c r="E217" s="46">
        <f>IF(OR($A217="",$B217=""),"",B217*'MPTO_working_2-way'!$G216)</f>
        <v>1.8130841121495327</v>
      </c>
      <c r="F217" s="44">
        <f>IF(OR($A217="",$B217=""),"",'MPTO_working_2-way'!D216)</f>
        <v>2.2407028523288002</v>
      </c>
      <c r="G217" s="46">
        <f>IF(OR($A217="",$B217=""),"",'MPTO_working_2-way'!E216)</f>
        <v>1.8059947618585701</v>
      </c>
      <c r="H217" s="44">
        <f>IF(OR($A217="",$B217=""),"",'OddsRatio_working_2-way'!M216)</f>
        <v>2.2411851354816257</v>
      </c>
      <c r="I217" s="44">
        <f>IF(OR($A217="",$B217=""),"",'OddsRatio_working_2-way'!N216)</f>
        <v>1.8056815791722833</v>
      </c>
      <c r="J217" s="44">
        <f>IF('Log_working_2-way'!$D216="","",A217^('Log_working_2-way'!$D216))</f>
        <v>2.2461922009554618</v>
      </c>
      <c r="K217" s="46">
        <f>IF('Log_working_2-way'!$D216="","",B217^('Log_working_2-way'!$D216))</f>
        <v>1.8024444377303941</v>
      </c>
      <c r="L217" s="53">
        <f t="shared" si="35"/>
        <v>0.44845360824742264</v>
      </c>
      <c r="M217" s="53">
        <f t="shared" si="36"/>
        <v>0.55154639175257736</v>
      </c>
      <c r="N217" s="54">
        <v>131</v>
      </c>
      <c r="O217" s="54">
        <f t="shared" si="37"/>
        <v>69.785046728971977</v>
      </c>
      <c r="P217" s="54">
        <f t="shared" si="38"/>
        <v>55.712643678160916</v>
      </c>
      <c r="Q217" s="54">
        <f t="shared" si="39"/>
        <v>75.28735632183907</v>
      </c>
      <c r="R217" s="54">
        <f t="shared" si="40"/>
        <v>61.214953271028037</v>
      </c>
      <c r="S217" s="55">
        <f t="shared" si="41"/>
        <v>-5.5023095928670926</v>
      </c>
      <c r="T217" s="55">
        <f t="shared" si="42"/>
        <v>-5.5023095928671211</v>
      </c>
      <c r="U217" t="s">
        <v>337</v>
      </c>
      <c r="V217" t="s">
        <v>333</v>
      </c>
      <c r="W217" t="s">
        <v>446</v>
      </c>
      <c r="X217" t="s">
        <v>512</v>
      </c>
      <c r="Y217" s="66"/>
    </row>
    <row r="218" spans="1:25" ht="15" x14ac:dyDescent="0.25">
      <c r="A218">
        <v>1.95</v>
      </c>
      <c r="B218">
        <v>1.9</v>
      </c>
      <c r="C218" s="43">
        <f t="shared" si="43"/>
        <v>3.9136302294197067E-2</v>
      </c>
      <c r="D218" s="44">
        <f>IF(OR($A218="",$B218=""),"",A218*'MPTO_working_2-way'!$G217)</f>
        <v>2.0263157894736841</v>
      </c>
      <c r="E218" s="46">
        <f>IF(OR($A218="",$B218=""),"",B218*'MPTO_working_2-way'!$G217)</f>
        <v>1.9743589743589742</v>
      </c>
      <c r="F218" s="44">
        <f>IF(OR($A218="",$B218=""),"",'MPTO_working_2-way'!D217)</f>
        <v>2.027359781121751</v>
      </c>
      <c r="G218" s="46">
        <f>IF(OR($A218="",$B218=""),"",'MPTO_working_2-way'!E217)</f>
        <v>1.9733688415446073</v>
      </c>
      <c r="H218" s="44">
        <f>IF(OR($A218="",$B218=""),"",'OddsRatio_working_2-way'!M217)</f>
        <v>2.0274023338281628</v>
      </c>
      <c r="I218" s="44">
        <f>IF(OR($A218="",$B218=""),"",'OddsRatio_working_2-way'!N217)</f>
        <v>1.9733285267845753</v>
      </c>
      <c r="J218" s="44">
        <f>IF('Log_working_2-way'!$D217="","",A218^('Log_working_2-way'!$D217))</f>
        <v>2.02788027389437</v>
      </c>
      <c r="K218" s="46">
        <f>IF('Log_working_2-way'!$D217="","",B218^('Log_working_2-way'!$D217))</f>
        <v>1.9728759519930477</v>
      </c>
      <c r="L218" s="53">
        <f t="shared" si="35"/>
        <v>0.49350649350649356</v>
      </c>
      <c r="M218" s="53">
        <f t="shared" si="36"/>
        <v>0.50649350649350655</v>
      </c>
      <c r="N218" s="54">
        <v>132</v>
      </c>
      <c r="O218" s="54">
        <f t="shared" si="37"/>
        <v>64.307692307692307</v>
      </c>
      <c r="P218" s="54">
        <f t="shared" si="38"/>
        <v>62.526315789473671</v>
      </c>
      <c r="Q218" s="54">
        <f t="shared" si="39"/>
        <v>69.473684210526315</v>
      </c>
      <c r="R218" s="54">
        <f t="shared" si="40"/>
        <v>67.692307692307708</v>
      </c>
      <c r="S218" s="55">
        <f t="shared" si="41"/>
        <v>-5.1659919028340084</v>
      </c>
      <c r="T218" s="55">
        <f t="shared" si="42"/>
        <v>-5.1659919028340369</v>
      </c>
      <c r="U218" t="s">
        <v>336</v>
      </c>
      <c r="V218" t="s">
        <v>331</v>
      </c>
      <c r="W218" t="s">
        <v>446</v>
      </c>
      <c r="X218" t="s">
        <v>512</v>
      </c>
      <c r="Y218" s="66"/>
    </row>
    <row r="219" spans="1:25" ht="15" x14ac:dyDescent="0.25">
      <c r="A219">
        <v>1.71</v>
      </c>
      <c r="B219">
        <v>2.1800000000000002</v>
      </c>
      <c r="C219" s="43">
        <f t="shared" si="43"/>
        <v>4.3510917967702012E-2</v>
      </c>
      <c r="D219" s="44">
        <f>IF(OR($A219="",$B219=""),"",A219*'MPTO_working_2-way'!$G218)</f>
        <v>1.7844036697247705</v>
      </c>
      <c r="E219" s="46">
        <f>IF(OR($A219="",$B219=""),"",B219*'MPTO_working_2-way'!$G218)</f>
        <v>2.2748538011695905</v>
      </c>
      <c r="F219" s="44">
        <f>IF(OR($A219="",$B219=""),"",'MPTO_working_2-way'!D218)</f>
        <v>1.7760731811901471</v>
      </c>
      <c r="G219" s="46">
        <f>IF(OR($A219="",$B219=""),"",'MPTO_working_2-way'!E218)</f>
        <v>2.2885382773650926</v>
      </c>
      <c r="H219" s="44">
        <f>IF(OR($A219="",$B219=""),"",'OddsRatio_working_2-way'!M218)</f>
        <v>1.7756899607795869</v>
      </c>
      <c r="I219" s="44">
        <f>IF(OR($A219="",$B219=""),"",'OddsRatio_working_2-way'!N218)</f>
        <v>2.2891748643942433</v>
      </c>
      <c r="J219" s="44">
        <f>IF('Log_working_2-way'!$D218="","",A219^('Log_working_2-way'!$D218))</f>
        <v>1.7718830893109678</v>
      </c>
      <c r="K219" s="46">
        <f>IF('Log_working_2-way'!$D218="","",B219^('Log_working_2-way'!$D218))</f>
        <v>2.2955329814159455</v>
      </c>
      <c r="L219" s="53">
        <f t="shared" si="35"/>
        <v>0.56041131105398467</v>
      </c>
      <c r="M219" s="53">
        <f t="shared" si="36"/>
        <v>0.43958868894601544</v>
      </c>
      <c r="N219" s="54">
        <v>133</v>
      </c>
      <c r="O219" s="54">
        <f t="shared" si="37"/>
        <v>55.222222222222221</v>
      </c>
      <c r="P219" s="54">
        <f t="shared" si="38"/>
        <v>71.990825688073386</v>
      </c>
      <c r="Q219" s="54">
        <f t="shared" si="39"/>
        <v>61.0091743119266</v>
      </c>
      <c r="R219" s="54">
        <f t="shared" si="40"/>
        <v>77.777777777777771</v>
      </c>
      <c r="S219" s="55">
        <f t="shared" si="41"/>
        <v>-5.7869520897043785</v>
      </c>
      <c r="T219" s="55">
        <f t="shared" si="42"/>
        <v>-5.7869520897043856</v>
      </c>
      <c r="U219" t="s">
        <v>334</v>
      </c>
      <c r="V219" t="s">
        <v>341</v>
      </c>
      <c r="W219" t="s">
        <v>446</v>
      </c>
      <c r="X219" t="s">
        <v>512</v>
      </c>
      <c r="Y219" s="66"/>
    </row>
    <row r="220" spans="1:25" ht="15" x14ac:dyDescent="0.25">
      <c r="A220">
        <v>2.08</v>
      </c>
      <c r="B220">
        <v>1.78</v>
      </c>
      <c r="C220" s="43">
        <f t="shared" si="43"/>
        <v>4.2566983578219642E-2</v>
      </c>
      <c r="D220" s="44">
        <f>IF(OR($A220="",$B220=""),"",A220*'MPTO_working_2-way'!$G219)</f>
        <v>2.1685393258426968</v>
      </c>
      <c r="E220" s="46">
        <f>IF(OR($A220="",$B220=""),"",B220*'MPTO_working_2-way'!$G219)</f>
        <v>1.8557692307692311</v>
      </c>
      <c r="F220" s="44">
        <f>IF(OR($A220="",$B220=""),"",'MPTO_working_2-way'!D219)</f>
        <v>2.1763461086292031</v>
      </c>
      <c r="G220" s="46">
        <f>IF(OR($A220="",$B220=""),"",'MPTO_working_2-way'!E219)</f>
        <v>1.8500899460323807</v>
      </c>
      <c r="H220" s="44">
        <f>IF(OR($A220="",$B220=""),"",'OddsRatio_working_2-way'!M219)</f>
        <v>2.1766968108291049</v>
      </c>
      <c r="I220" s="44">
        <f>IF(OR($A220="",$B220=""),"",'OddsRatio_working_2-way'!N219)</f>
        <v>1.8498365855987975</v>
      </c>
      <c r="J220" s="44">
        <f>IF('Log_working_2-way'!$D219="","",A220^('Log_working_2-way'!$D219))</f>
        <v>2.180302148833781</v>
      </c>
      <c r="K220" s="46">
        <f>IF('Log_working_2-way'!$D219="","",B220^('Log_working_2-way'!$D219))</f>
        <v>1.8472406840805713</v>
      </c>
      <c r="L220" s="53">
        <f t="shared" si="35"/>
        <v>0.46113989637305697</v>
      </c>
      <c r="M220" s="53">
        <f t="shared" si="36"/>
        <v>0.53886010362694292</v>
      </c>
      <c r="N220" s="54">
        <v>134</v>
      </c>
      <c r="O220" s="54">
        <f t="shared" si="37"/>
        <v>69.57692307692308</v>
      </c>
      <c r="P220" s="54">
        <f t="shared" si="38"/>
        <v>58.719101123595514</v>
      </c>
      <c r="Q220" s="54">
        <f t="shared" si="39"/>
        <v>75.280898876404507</v>
      </c>
      <c r="R220" s="54">
        <f t="shared" si="40"/>
        <v>64.42307692307692</v>
      </c>
      <c r="S220" s="55">
        <f t="shared" si="41"/>
        <v>-5.7039757994814266</v>
      </c>
      <c r="T220" s="55">
        <f t="shared" si="42"/>
        <v>-5.7039757994814053</v>
      </c>
      <c r="U220" t="s">
        <v>340</v>
      </c>
      <c r="V220" t="s">
        <v>326</v>
      </c>
      <c r="W220" t="s">
        <v>446</v>
      </c>
      <c r="X220" t="s">
        <v>512</v>
      </c>
      <c r="Y220" s="66"/>
    </row>
    <row r="221" spans="1:25" ht="15" x14ac:dyDescent="0.25">
      <c r="A221">
        <v>2.16</v>
      </c>
      <c r="B221">
        <v>1.7</v>
      </c>
      <c r="C221" s="43">
        <f t="shared" si="43"/>
        <v>5.1198257080609988E-2</v>
      </c>
      <c r="D221" s="44">
        <f>IF(OR($A221="",$B221=""),"",A221*'MPTO_working_2-way'!$G220)</f>
        <v>2.2705882352941176</v>
      </c>
      <c r="E221" s="46">
        <f>IF(OR($A221="",$B221=""),"",B221*'MPTO_working_2-way'!$G220)</f>
        <v>1.787037037037037</v>
      </c>
      <c r="F221" s="44">
        <f>IF(OR($A221="",$B221=""),"",'MPTO_working_2-way'!D220)</f>
        <v>2.2864259028642593</v>
      </c>
      <c r="G221" s="46">
        <f>IF(OR($A221="",$B221=""),"",'MPTO_working_2-way'!E220)</f>
        <v>1.7773475314617617</v>
      </c>
      <c r="H221" s="44">
        <f>IF(OR($A221="",$B221=""),"",'OddsRatio_working_2-way'!M220)</f>
        <v>2.2873006086935783</v>
      </c>
      <c r="I221" s="44">
        <f>IF(OR($A221="",$B221=""),"",'OddsRatio_working_2-way'!N220)</f>
        <v>1.7768193328323316</v>
      </c>
      <c r="J221" s="44">
        <f>IF('Log_working_2-way'!$D220="","",A221^('Log_working_2-way'!$D220))</f>
        <v>2.2947199464629975</v>
      </c>
      <c r="K221" s="46">
        <f>IF('Log_working_2-way'!$D220="","",B221^('Log_working_2-way'!$D220))</f>
        <v>1.7723678025741501</v>
      </c>
      <c r="L221" s="53">
        <f t="shared" si="35"/>
        <v>0.44041450777202074</v>
      </c>
      <c r="M221" s="53">
        <f t="shared" si="36"/>
        <v>0.55958549222797926</v>
      </c>
      <c r="N221" s="54">
        <v>135</v>
      </c>
      <c r="O221" s="54">
        <f t="shared" si="37"/>
        <v>72.5</v>
      </c>
      <c r="P221" s="54">
        <f t="shared" si="38"/>
        <v>55.588235294117652</v>
      </c>
      <c r="Q221" s="54">
        <f t="shared" si="39"/>
        <v>79.411764705882362</v>
      </c>
      <c r="R221" s="54">
        <f t="shared" si="40"/>
        <v>62.499999999999993</v>
      </c>
      <c r="S221" s="55">
        <f t="shared" si="41"/>
        <v>-6.9117647058823621</v>
      </c>
      <c r="T221" s="55">
        <f t="shared" si="42"/>
        <v>-6.9117647058823408</v>
      </c>
      <c r="U221" t="s">
        <v>412</v>
      </c>
      <c r="V221" t="s">
        <v>346</v>
      </c>
      <c r="W221" t="s">
        <v>447</v>
      </c>
      <c r="X221" t="s">
        <v>512</v>
      </c>
      <c r="Y221" s="66"/>
    </row>
    <row r="222" spans="1:25" ht="15" x14ac:dyDescent="0.25">
      <c r="A222">
        <v>1.94</v>
      </c>
      <c r="B222">
        <v>1.87</v>
      </c>
      <c r="C222" s="43">
        <f t="shared" si="43"/>
        <v>5.0223275814543111E-2</v>
      </c>
      <c r="D222" s="44">
        <f>IF(OR($A222="",$B222=""),"",A222*'MPTO_working_2-way'!$G221)</f>
        <v>2.0374331550802136</v>
      </c>
      <c r="E222" s="46">
        <f>IF(OR($A222="",$B222=""),"",B222*'MPTO_working_2-way'!$G221)</f>
        <v>1.9639175257731958</v>
      </c>
      <c r="F222" s="44">
        <f>IF(OR($A222="",$B222=""),"",'MPTO_working_2-way'!D221)</f>
        <v>2.0393501602113662</v>
      </c>
      <c r="G222" s="46">
        <f>IF(OR($A222="",$B222=""),"",'MPTO_working_2-way'!E221)</f>
        <v>1.9621396506030613</v>
      </c>
      <c r="H222" s="44">
        <f>IF(OR($A222="",$B222=""),"",'OddsRatio_working_2-way'!M221)</f>
        <v>2.0394516680033474</v>
      </c>
      <c r="I222" s="44">
        <f>IF(OR($A222="",$B222=""),"",'OddsRatio_working_2-way'!N221)</f>
        <v>1.9620456927265033</v>
      </c>
      <c r="J222" s="44">
        <f>IF('Log_working_2-way'!$D221="","",A222^('Log_working_2-way'!$D221))</f>
        <v>2.0403383779497468</v>
      </c>
      <c r="K222" s="46">
        <f>IF('Log_working_2-way'!$D221="","",B222^('Log_working_2-way'!$D221))</f>
        <v>1.9612257138583866</v>
      </c>
      <c r="L222" s="53">
        <f t="shared" si="35"/>
        <v>0.49081364829396334</v>
      </c>
      <c r="M222" s="53">
        <f t="shared" si="36"/>
        <v>0.50918635170603677</v>
      </c>
      <c r="N222" s="54">
        <v>136</v>
      </c>
      <c r="O222" s="54">
        <f t="shared" si="37"/>
        <v>65.896907216494839</v>
      </c>
      <c r="P222" s="54">
        <f t="shared" si="38"/>
        <v>63.272727272727273</v>
      </c>
      <c r="Q222" s="54">
        <f t="shared" si="39"/>
        <v>72.72727272727272</v>
      </c>
      <c r="R222" s="54">
        <f t="shared" si="40"/>
        <v>70.103092783505161</v>
      </c>
      <c r="S222" s="55">
        <f t="shared" si="41"/>
        <v>-6.8303655107778809</v>
      </c>
      <c r="T222" s="55">
        <f t="shared" si="42"/>
        <v>-6.830365510777888</v>
      </c>
      <c r="U222" t="s">
        <v>410</v>
      </c>
      <c r="V222" t="s">
        <v>344</v>
      </c>
      <c r="W222" t="s">
        <v>447</v>
      </c>
      <c r="X222" t="s">
        <v>512</v>
      </c>
      <c r="Y222" s="66"/>
    </row>
    <row r="223" spans="1:25" ht="15" x14ac:dyDescent="0.25">
      <c r="A223">
        <v>2.2400000000000002</v>
      </c>
      <c r="B223">
        <v>1.65</v>
      </c>
      <c r="C223" s="43">
        <f t="shared" si="43"/>
        <v>5.2489177489177585E-2</v>
      </c>
      <c r="D223" s="44">
        <f>IF(OR($A223="",$B223=""),"",A223*'MPTO_working_2-way'!$G222)</f>
        <v>2.3575757575757579</v>
      </c>
      <c r="E223" s="46">
        <f>IF(OR($A223="",$B223=""),"",B223*'MPTO_working_2-way'!$G222)</f>
        <v>1.736607142857143</v>
      </c>
      <c r="F223" s="44">
        <f>IF(OR($A223="",$B223=""),"",'MPTO_working_2-way'!D222)</f>
        <v>2.3799098518995501</v>
      </c>
      <c r="G223" s="46">
        <f>IF(OR($A223="",$B223=""),"",'MPTO_working_2-way'!E222)</f>
        <v>1.7246850209986002</v>
      </c>
      <c r="H223" s="44">
        <f>IF(OR($A223="",$B223=""),"",'OddsRatio_working_2-way'!M222)</f>
        <v>2.3811923499977508</v>
      </c>
      <c r="I223" s="44">
        <f>IF(OR($A223="",$B223=""),"",'OddsRatio_working_2-way'!N222)</f>
        <v>1.7240121189504336</v>
      </c>
      <c r="J223" s="44">
        <f>IF('Log_working_2-way'!$D222="","",A223^('Log_working_2-way'!$D222))</f>
        <v>2.3917243382937521</v>
      </c>
      <c r="K223" s="46">
        <f>IF('Log_working_2-way'!$D222="","",B223^('Log_working_2-way'!$D222))</f>
        <v>1.7185330977425686</v>
      </c>
      <c r="L223" s="53">
        <f t="shared" si="35"/>
        <v>0.4241645244215938</v>
      </c>
      <c r="M223" s="53">
        <f t="shared" si="36"/>
        <v>0.57583547557840609</v>
      </c>
      <c r="N223" s="54">
        <v>137</v>
      </c>
      <c r="O223" s="54">
        <f t="shared" si="37"/>
        <v>75.839285714285737</v>
      </c>
      <c r="P223" s="54">
        <f t="shared" si="38"/>
        <v>53.969696969696962</v>
      </c>
      <c r="Q223" s="54">
        <f t="shared" si="39"/>
        <v>83.030303030303031</v>
      </c>
      <c r="R223" s="54">
        <f t="shared" si="40"/>
        <v>61.160714285714285</v>
      </c>
      <c r="S223" s="55">
        <f t="shared" si="41"/>
        <v>-7.1910173160172945</v>
      </c>
      <c r="T223" s="55">
        <f t="shared" si="42"/>
        <v>-7.191017316017323</v>
      </c>
      <c r="U223" t="s">
        <v>93</v>
      </c>
      <c r="V223" t="s">
        <v>411</v>
      </c>
      <c r="W223" t="s">
        <v>447</v>
      </c>
      <c r="X223" t="s">
        <v>512</v>
      </c>
      <c r="Y223" s="66"/>
    </row>
    <row r="224" spans="1:25" ht="15" x14ac:dyDescent="0.25">
      <c r="A224">
        <v>1.41</v>
      </c>
      <c r="B224">
        <v>3.03</v>
      </c>
      <c r="C224" s="43">
        <f t="shared" si="43"/>
        <v>3.9252861456358534E-2</v>
      </c>
      <c r="D224" s="44">
        <f>IF(OR($A224="",$B224=""),"",A224*'MPTO_working_2-way'!$G223)</f>
        <v>1.4653465346534655</v>
      </c>
      <c r="E224" s="46">
        <f>IF(OR($A224="",$B224=""),"",B224*'MPTO_working_2-way'!$G223)</f>
        <v>3.1489361702127661</v>
      </c>
      <c r="F224" s="44">
        <f>IF(OR($A224="",$B224=""),"",'MPTO_working_2-way'!D223)</f>
        <v>1.4501298304566979</v>
      </c>
      <c r="G224" s="46">
        <f>IF(OR($A224="",$B224=""),"",'MPTO_working_2-way'!E223)</f>
        <v>3.2215812690872077</v>
      </c>
      <c r="H224" s="44">
        <f>IF(OR($A224="",$B224=""),"",'OddsRatio_working_2-way'!M223)</f>
        <v>1.4494112185401624</v>
      </c>
      <c r="I224" s="44">
        <f>IF(OR($A224="",$B224=""),"",'OddsRatio_working_2-way'!N223)</f>
        <v>3.2251335942354391</v>
      </c>
      <c r="J224" s="44">
        <f>IF('Log_working_2-way'!$D223="","",A224^('Log_working_2-way'!$D223))</f>
        <v>1.442396505829008</v>
      </c>
      <c r="K224" s="46">
        <f>IF('Log_working_2-way'!$D223="","",B224^('Log_working_2-way'!$D223))</f>
        <v>3.2604156832672548</v>
      </c>
      <c r="L224" s="53">
        <f t="shared" si="35"/>
        <v>0.68243243243243235</v>
      </c>
      <c r="M224" s="53">
        <f t="shared" si="36"/>
        <v>0.31756756756756754</v>
      </c>
      <c r="N224" s="54">
        <v>138</v>
      </c>
      <c r="O224" s="54">
        <f t="shared" si="37"/>
        <v>40.127659574468076</v>
      </c>
      <c r="P224" s="54">
        <f t="shared" si="38"/>
        <v>92.455445544554451</v>
      </c>
      <c r="Q224" s="54">
        <f t="shared" si="39"/>
        <v>45.544554455445542</v>
      </c>
      <c r="R224" s="54">
        <f t="shared" si="40"/>
        <v>97.872340425531917</v>
      </c>
      <c r="S224" s="55">
        <f t="shared" si="41"/>
        <v>-5.4168948809774662</v>
      </c>
      <c r="T224" s="55">
        <f t="shared" si="42"/>
        <v>-5.4168948809774662</v>
      </c>
      <c r="U224" t="s">
        <v>96</v>
      </c>
      <c r="V224" t="s">
        <v>98</v>
      </c>
      <c r="W224" t="s">
        <v>441</v>
      </c>
      <c r="X224" t="s">
        <v>512</v>
      </c>
      <c r="Y224" s="66"/>
    </row>
    <row r="225" spans="1:25" ht="15" x14ac:dyDescent="0.25">
      <c r="A225">
        <v>1.83</v>
      </c>
      <c r="B225">
        <v>2.0699999999999998</v>
      </c>
      <c r="C225" s="43">
        <f t="shared" si="43"/>
        <v>2.9539874871307603E-2</v>
      </c>
      <c r="D225" s="44">
        <f>IF(OR($A225="",$B225=""),"",A225*'MPTO_working_2-way'!$G224)</f>
        <v>1.8840579710144929</v>
      </c>
      <c r="E225" s="46">
        <f>IF(OR($A225="",$B225=""),"",B225*'MPTO_working_2-way'!$G224)</f>
        <v>2.1311475409836067</v>
      </c>
      <c r="F225" s="44">
        <f>IF(OR($A225="",$B225=""),"",'MPTO_working_2-way'!D224)</f>
        <v>1.8808371192373576</v>
      </c>
      <c r="G225" s="46">
        <f>IF(OR($A225="",$B225=""),"",'MPTO_working_2-way'!E224)</f>
        <v>2.1352836729517204</v>
      </c>
      <c r="H225" s="44">
        <f>IF(OR($A225="",$B225=""),"",'OddsRatio_working_2-way'!M224)</f>
        <v>1.8807388571985679</v>
      </c>
      <c r="I225" s="44">
        <f>IF(OR($A225="",$B225=""),"",'OddsRatio_working_2-way'!N224)</f>
        <v>2.1354103339788768</v>
      </c>
      <c r="J225" s="44">
        <f>IF('Log_working_2-way'!$D224="","",A225^('Log_working_2-way'!$D224))</f>
        <v>1.8792804075818812</v>
      </c>
      <c r="K225" s="46">
        <f>IF('Log_working_2-way'!$D224="","",B225^('Log_working_2-way'!$D224))</f>
        <v>2.137293622577233</v>
      </c>
      <c r="L225" s="53">
        <f t="shared" si="35"/>
        <v>0.53076923076923077</v>
      </c>
      <c r="M225" s="53">
        <f t="shared" si="36"/>
        <v>0.46923076923076917</v>
      </c>
      <c r="N225" s="54">
        <v>139</v>
      </c>
      <c r="O225" s="54">
        <f t="shared" si="37"/>
        <v>63.04371584699453</v>
      </c>
      <c r="P225" s="54">
        <f t="shared" si="38"/>
        <v>71.850241545893709</v>
      </c>
      <c r="Q225" s="54">
        <f t="shared" si="39"/>
        <v>67.149758454106291</v>
      </c>
      <c r="R225" s="54">
        <f t="shared" si="40"/>
        <v>75.956284153005456</v>
      </c>
      <c r="S225" s="55">
        <f t="shared" si="41"/>
        <v>-4.1060426071117604</v>
      </c>
      <c r="T225" s="55">
        <f t="shared" si="42"/>
        <v>-4.1060426071117462</v>
      </c>
      <c r="U225" t="s">
        <v>413</v>
      </c>
      <c r="V225" t="s">
        <v>104</v>
      </c>
      <c r="W225" t="s">
        <v>441</v>
      </c>
      <c r="X225" t="s">
        <v>512</v>
      </c>
      <c r="Y225" s="66"/>
    </row>
    <row r="226" spans="1:25" ht="15" x14ac:dyDescent="0.25">
      <c r="A226">
        <v>1.69</v>
      </c>
      <c r="B226">
        <v>2.29</v>
      </c>
      <c r="C226" s="43">
        <f t="shared" si="43"/>
        <v>2.8397199038784571E-2</v>
      </c>
      <c r="D226" s="44">
        <f>IF(OR($A226="",$B226=""),"",A226*'MPTO_working_2-way'!$G225)</f>
        <v>1.7379912663755459</v>
      </c>
      <c r="E226" s="46">
        <f>IF(OR($A226="",$B226=""),"",B226*'MPTO_working_2-way'!$G225)</f>
        <v>2.3550295857988166</v>
      </c>
      <c r="F226" s="44">
        <f>IF(OR($A226="",$B226=""),"",'MPTO_working_2-way'!D225)</f>
        <v>1.7315496297621977</v>
      </c>
      <c r="G226" s="46">
        <f>IF(OR($A226="",$B226=""),"",'MPTO_working_2-way'!E225)</f>
        <v>2.3669612550074923</v>
      </c>
      <c r="H226" s="44">
        <f>IF(OR($A226="",$B226=""),"",'OddsRatio_working_2-way'!M225)</f>
        <v>1.7313574508612271</v>
      </c>
      <c r="I226" s="44">
        <f>IF(OR($A226="",$B226=""),"",'OddsRatio_working_2-way'!N225)</f>
        <v>2.3673204516101207</v>
      </c>
      <c r="J226" s="44">
        <f>IF('Log_working_2-way'!$D225="","",A226^('Log_working_2-way'!$D225))</f>
        <v>1.7284425512400656</v>
      </c>
      <c r="K226" s="46">
        <f>IF('Log_working_2-way'!$D225="","",B226^('Log_working_2-way'!$D225))</f>
        <v>2.372791853383128</v>
      </c>
      <c r="L226" s="53">
        <f t="shared" si="35"/>
        <v>0.57537688442211055</v>
      </c>
      <c r="M226" s="53">
        <f t="shared" si="36"/>
        <v>0.42462311557788945</v>
      </c>
      <c r="N226" s="54">
        <v>140</v>
      </c>
      <c r="O226" s="54">
        <f t="shared" si="37"/>
        <v>57.159763313609467</v>
      </c>
      <c r="P226" s="54">
        <f t="shared" si="38"/>
        <v>78.864628820960718</v>
      </c>
      <c r="Q226" s="54">
        <f t="shared" si="39"/>
        <v>61.135371179039304</v>
      </c>
      <c r="R226" s="54">
        <f t="shared" si="40"/>
        <v>82.84023668639054</v>
      </c>
      <c r="S226" s="55">
        <f t="shared" si="41"/>
        <v>-3.9756078654298364</v>
      </c>
      <c r="T226" s="55">
        <f t="shared" si="42"/>
        <v>-3.9756078654298221</v>
      </c>
      <c r="U226" t="s">
        <v>53</v>
      </c>
      <c r="V226" t="s">
        <v>143</v>
      </c>
      <c r="W226" t="s">
        <v>441</v>
      </c>
      <c r="X226" t="s">
        <v>512</v>
      </c>
      <c r="Y226" s="66"/>
    </row>
    <row r="227" spans="1:25" ht="15" x14ac:dyDescent="0.25">
      <c r="A227">
        <v>1.54</v>
      </c>
      <c r="B227">
        <v>2.6</v>
      </c>
      <c r="C227" s="43">
        <f t="shared" si="43"/>
        <v>3.3966033966033926E-2</v>
      </c>
      <c r="D227" s="44">
        <f>IF(OR($A227="",$B227=""),"",A227*'MPTO_working_2-way'!$G226)</f>
        <v>1.5923076923076922</v>
      </c>
      <c r="E227" s="46">
        <f>IF(OR($A227="",$B227=""),"",B227*'MPTO_working_2-way'!$G226)</f>
        <v>2.6883116883116882</v>
      </c>
      <c r="F227" s="44">
        <f>IF(OR($A227="",$B227=""),"",'MPTO_working_2-way'!D226)</f>
        <v>1.5813586097946286</v>
      </c>
      <c r="G227" s="46">
        <f>IF(OR($A227="",$B227=""),"",'MPTO_working_2-way'!E226)</f>
        <v>2.7201086956521738</v>
      </c>
      <c r="H227" s="44">
        <f>IF(OR($A227="",$B227=""),"",'OddsRatio_working_2-way'!M226)</f>
        <v>1.5809475019311128</v>
      </c>
      <c r="I227" s="44">
        <f>IF(OR($A227="",$B227=""),"",'OddsRatio_working_2-way'!N226)</f>
        <v>2.7213259316477414</v>
      </c>
      <c r="J227" s="44">
        <f>IF('Log_working_2-way'!$D226="","",A227^('Log_working_2-way'!$D226))</f>
        <v>1.5759562356951364</v>
      </c>
      <c r="K227" s="46">
        <f>IF('Log_working_2-way'!$D226="","",B227^('Log_working_2-way'!$D226))</f>
        <v>2.7362430303283927</v>
      </c>
      <c r="L227" s="53">
        <f t="shared" si="35"/>
        <v>0.6280193236714976</v>
      </c>
      <c r="M227" s="53">
        <f t="shared" si="36"/>
        <v>0.37198067632850246</v>
      </c>
      <c r="N227" s="54">
        <v>141</v>
      </c>
      <c r="O227" s="54">
        <f t="shared" si="37"/>
        <v>49.441558441558449</v>
      </c>
      <c r="P227" s="54">
        <f t="shared" si="38"/>
        <v>86.769230769230774</v>
      </c>
      <c r="Q227" s="54">
        <f t="shared" si="39"/>
        <v>54.230769230769226</v>
      </c>
      <c r="R227" s="54">
        <f t="shared" si="40"/>
        <v>91.558441558441558</v>
      </c>
      <c r="S227" s="55">
        <f t="shared" si="41"/>
        <v>-4.7892107892107774</v>
      </c>
      <c r="T227" s="55">
        <f t="shared" si="42"/>
        <v>-4.7892107892107845</v>
      </c>
      <c r="U227" t="s">
        <v>102</v>
      </c>
      <c r="V227" t="s">
        <v>51</v>
      </c>
      <c r="W227" t="s">
        <v>441</v>
      </c>
      <c r="X227" t="s">
        <v>512</v>
      </c>
      <c r="Y227" s="66"/>
    </row>
    <row r="228" spans="1:25" s="50" customFormat="1" ht="15" x14ac:dyDescent="0.25">
      <c r="A228">
        <v>2.2799999999999998</v>
      </c>
      <c r="B228">
        <v>1.68</v>
      </c>
      <c r="C228" s="43">
        <f t="shared" si="43"/>
        <v>3.383458646616555E-2</v>
      </c>
      <c r="D228" s="44">
        <f>IF(OR($A228="",$B228=""),"",A228*'MPTO_working_2-way'!$G227)</f>
        <v>2.3571428571428572</v>
      </c>
      <c r="E228" s="46">
        <f>IF(OR($A228="",$B228=""),"",B228*'MPTO_working_2-way'!$G227)</f>
        <v>1.736842105263158</v>
      </c>
      <c r="F228" s="44">
        <f>IF(OR($A228="",$B228=""),"",'MPTO_working_2-way'!D227)</f>
        <v>2.3714710252600297</v>
      </c>
      <c r="G228" s="46">
        <f>IF(OR($A228="",$B228=""),"",'MPTO_working_2-way'!E227)</f>
        <v>1.7291440953412784</v>
      </c>
      <c r="H228" s="44">
        <f>IF(OR($A228="",$B228=""),"",'OddsRatio_working_2-way'!M227)</f>
        <v>2.3719886811400706</v>
      </c>
      <c r="I228" s="44">
        <f>IF(OR($A228="",$B228=""),"",'OddsRatio_working_2-way'!N227)</f>
        <v>1.728868986855663</v>
      </c>
      <c r="J228" s="44">
        <f>IF('Log_working_2-way'!$D227="","",A228^('Log_working_2-way'!$D227))</f>
        <v>2.3786002597874161</v>
      </c>
      <c r="K228" s="46">
        <f>IF('Log_working_2-way'!$D227="","",B228^('Log_working_2-way'!$D227))</f>
        <v>1.7253734306956654</v>
      </c>
      <c r="L228" s="53">
        <f t="shared" si="35"/>
        <v>0.42424242424242425</v>
      </c>
      <c r="M228" s="53">
        <f t="shared" si="36"/>
        <v>0.57575757575757569</v>
      </c>
      <c r="N228" s="54">
        <v>142</v>
      </c>
      <c r="O228" s="54">
        <f t="shared" si="37"/>
        <v>79.719298245614041</v>
      </c>
      <c r="P228" s="54">
        <f t="shared" si="38"/>
        <v>57.476190476190474</v>
      </c>
      <c r="Q228" s="54">
        <f t="shared" si="39"/>
        <v>84.523809523809518</v>
      </c>
      <c r="R228" s="54">
        <f t="shared" si="40"/>
        <v>62.280701754385973</v>
      </c>
      <c r="S228" s="55">
        <f t="shared" si="41"/>
        <v>-4.8045112781954771</v>
      </c>
      <c r="T228" s="55">
        <f t="shared" si="42"/>
        <v>-4.8045112781954984</v>
      </c>
      <c r="U228" t="s">
        <v>106</v>
      </c>
      <c r="V228" t="s">
        <v>145</v>
      </c>
      <c r="W228" t="s">
        <v>435</v>
      </c>
      <c r="X228" t="s">
        <v>512</v>
      </c>
      <c r="Y228" s="66"/>
    </row>
    <row r="229" spans="1:25" ht="15" x14ac:dyDescent="0.25">
      <c r="A229">
        <v>1.98</v>
      </c>
      <c r="B229">
        <v>1.91</v>
      </c>
      <c r="C229" s="43">
        <f t="shared" si="43"/>
        <v>2.861071447458885E-2</v>
      </c>
      <c r="D229" s="44">
        <f>IF(OR($A229="",$B229=""),"",A229*'MPTO_working_2-way'!$G228)</f>
        <v>2.0366492146596857</v>
      </c>
      <c r="E229" s="46">
        <f>IF(OR($A229="",$B229=""),"",B229*'MPTO_working_2-way'!$G228)</f>
        <v>1.9646464646464645</v>
      </c>
      <c r="F229" s="44">
        <f>IF(OR($A229="",$B229=""),"",'MPTO_working_2-way'!D228)</f>
        <v>2.0377175494369308</v>
      </c>
      <c r="G229" s="46">
        <f>IF(OR($A229="",$B229=""),"",'MPTO_working_2-way'!E228)</f>
        <v>1.9636533568721115</v>
      </c>
      <c r="H229" s="44">
        <f>IF(OR($A229="",$B229=""),"",'OddsRatio_working_2-way'!M228)</f>
        <v>2.0377490433255412</v>
      </c>
      <c r="I229" s="44">
        <f>IF(OR($A229="",$B229=""),"",'OddsRatio_working_2-way'!N228)</f>
        <v>1.9636241116594322</v>
      </c>
      <c r="J229" s="44">
        <f>IF('Log_working_2-way'!$D228="","",A229^('Log_working_2-way'!$D228))</f>
        <v>2.0382337672504618</v>
      </c>
      <c r="K229" s="46">
        <f>IF('Log_working_2-way'!$D228="","",B229^('Log_working_2-way'!$D228))</f>
        <v>1.9631742210121639</v>
      </c>
      <c r="L229" s="53">
        <f t="shared" si="35"/>
        <v>0.49100257069408743</v>
      </c>
      <c r="M229" s="53">
        <f t="shared" si="36"/>
        <v>0.50899742930591263</v>
      </c>
      <c r="N229" s="54">
        <v>143</v>
      </c>
      <c r="O229" s="54">
        <f t="shared" si="37"/>
        <v>70.777777777777771</v>
      </c>
      <c r="P229" s="54">
        <f t="shared" si="38"/>
        <v>68.130890052356023</v>
      </c>
      <c r="Q229" s="54">
        <f t="shared" si="39"/>
        <v>74.869109947643977</v>
      </c>
      <c r="R229" s="54">
        <f t="shared" si="40"/>
        <v>72.222222222222229</v>
      </c>
      <c r="S229" s="55">
        <f t="shared" si="41"/>
        <v>-4.091332169866206</v>
      </c>
      <c r="T229" s="55">
        <f t="shared" si="42"/>
        <v>-4.091332169866206</v>
      </c>
      <c r="U229" t="s">
        <v>365</v>
      </c>
      <c r="V229" t="s">
        <v>146</v>
      </c>
      <c r="W229" t="s">
        <v>435</v>
      </c>
      <c r="X229" t="s">
        <v>512</v>
      </c>
      <c r="Y229" s="66"/>
    </row>
    <row r="230" spans="1:25" ht="15" x14ac:dyDescent="0.25">
      <c r="A230">
        <v>2.17</v>
      </c>
      <c r="B230">
        <v>1.74</v>
      </c>
      <c r="C230" s="43">
        <f t="shared" si="43"/>
        <v>3.5542136765718491E-2</v>
      </c>
      <c r="D230" s="44">
        <f>IF(OR($A230="",$B230=""),"",A230*'MPTO_working_2-way'!$G229)</f>
        <v>2.2471264367816088</v>
      </c>
      <c r="E230" s="46">
        <f>IF(OR($A230="",$B230=""),"",B230*'MPTO_working_2-way'!$G229)</f>
        <v>1.8018433179723501</v>
      </c>
      <c r="F230" s="44">
        <f>IF(OR($A230="",$B230=""),"",'MPTO_working_2-way'!D229)</f>
        <v>2.2570386753541753</v>
      </c>
      <c r="G230" s="46">
        <f>IF(OR($A230="",$B230=""),"",'MPTO_working_2-way'!E229)</f>
        <v>1.7955204717295163</v>
      </c>
      <c r="H230" s="44">
        <f>IF(OR($A230="",$B230=""),"",'OddsRatio_working_2-way'!M229)</f>
        <v>2.2574104664273644</v>
      </c>
      <c r="I230" s="44">
        <f>IF(OR($A230="",$B230=""),"",'OddsRatio_working_2-way'!N229)</f>
        <v>1.7952852522702987</v>
      </c>
      <c r="J230" s="44">
        <f>IF('Log_working_2-way'!$D229="","",A230^('Log_working_2-way'!$D229))</f>
        <v>2.2619707702020815</v>
      </c>
      <c r="K230" s="46">
        <f>IF('Log_working_2-way'!$D229="","",B230^('Log_working_2-way'!$D229))</f>
        <v>1.7924113803680148</v>
      </c>
      <c r="L230" s="53">
        <f t="shared" si="35"/>
        <v>0.44501278772378522</v>
      </c>
      <c r="M230" s="53">
        <f t="shared" si="36"/>
        <v>0.55498721227621484</v>
      </c>
      <c r="N230" s="54">
        <v>144</v>
      </c>
      <c r="O230" s="54">
        <f t="shared" si="37"/>
        <v>77.640552995391715</v>
      </c>
      <c r="P230" s="54">
        <f t="shared" si="38"/>
        <v>61.241379310344826</v>
      </c>
      <c r="Q230" s="54">
        <f t="shared" si="39"/>
        <v>82.758620689655174</v>
      </c>
      <c r="R230" s="54">
        <f t="shared" si="40"/>
        <v>66.359447004608299</v>
      </c>
      <c r="S230" s="55">
        <f t="shared" si="41"/>
        <v>-5.1180676942634591</v>
      </c>
      <c r="T230" s="55">
        <f t="shared" si="42"/>
        <v>-5.1180676942634733</v>
      </c>
      <c r="U230" t="s">
        <v>149</v>
      </c>
      <c r="V230" t="s">
        <v>172</v>
      </c>
      <c r="W230" t="s">
        <v>435</v>
      </c>
      <c r="X230" t="s">
        <v>512</v>
      </c>
      <c r="Y230" s="66"/>
    </row>
    <row r="231" spans="1:25" s="50" customFormat="1" ht="15" x14ac:dyDescent="0.25">
      <c r="A231">
        <v>1.88</v>
      </c>
      <c r="B231">
        <v>2.02</v>
      </c>
      <c r="C231" s="43">
        <f t="shared" si="43"/>
        <v>2.6964398567516312E-2</v>
      </c>
      <c r="D231" s="44">
        <f>IF(OR($A231="",$B231=""),"",A231*'MPTO_working_2-way'!$G230)</f>
        <v>1.9306930693069306</v>
      </c>
      <c r="E231" s="46">
        <f>IF(OR($A231="",$B231=""),"",B231*'MPTO_working_2-way'!$G230)</f>
        <v>2.0744680851063828</v>
      </c>
      <c r="F231" s="44">
        <f>IF(OR($A231="",$B231=""),"",'MPTO_working_2-way'!D230)</f>
        <v>1.9288906948394962</v>
      </c>
      <c r="G231" s="46">
        <f>IF(OR($A231="",$B231=""),"",'MPTO_working_2-way'!E230)</f>
        <v>2.0765529308836395</v>
      </c>
      <c r="H231" s="44">
        <f>IF(OR($A231="",$B231=""),"",'OddsRatio_working_2-way'!M230)</f>
        <v>1.9288407280256479</v>
      </c>
      <c r="I231" s="44">
        <f>IF(OR($A231="",$B231=""),"",'OddsRatio_working_2-way'!N230)</f>
        <v>2.0766108438479098</v>
      </c>
      <c r="J231" s="44">
        <f>IF('Log_working_2-way'!$D230="","",A231^('Log_working_2-way'!$D230))</f>
        <v>1.9280257534933587</v>
      </c>
      <c r="K231" s="46">
        <f>IF('Log_working_2-way'!$D230="","",B231^('Log_working_2-way'!$D230))</f>
        <v>2.0775563029751076</v>
      </c>
      <c r="L231" s="53">
        <f t="shared" si="35"/>
        <v>0.517948717948718</v>
      </c>
      <c r="M231" s="53">
        <f t="shared" si="36"/>
        <v>0.48205128205128212</v>
      </c>
      <c r="N231" s="54">
        <v>145</v>
      </c>
      <c r="O231" s="54">
        <f t="shared" si="37"/>
        <v>67.872340425531902</v>
      </c>
      <c r="P231" s="54">
        <f t="shared" si="38"/>
        <v>73.217821782178206</v>
      </c>
      <c r="Q231" s="54">
        <f t="shared" si="39"/>
        <v>71.78217821782178</v>
      </c>
      <c r="R231" s="54">
        <f t="shared" si="40"/>
        <v>77.127659574468083</v>
      </c>
      <c r="S231" s="55">
        <f t="shared" si="41"/>
        <v>-3.9098377922898777</v>
      </c>
      <c r="T231" s="55">
        <f t="shared" si="42"/>
        <v>-3.9098377922898777</v>
      </c>
      <c r="U231" t="s">
        <v>144</v>
      </c>
      <c r="V231" t="s">
        <v>147</v>
      </c>
      <c r="W231" t="s">
        <v>435</v>
      </c>
      <c r="X231" t="s">
        <v>512</v>
      </c>
      <c r="Y231" s="66"/>
    </row>
    <row r="232" spans="1:25" ht="15" x14ac:dyDescent="0.25">
      <c r="A232">
        <v>1.88</v>
      </c>
      <c r="B232">
        <v>2.0099999999999998</v>
      </c>
      <c r="C232" s="43">
        <f t="shared" si="43"/>
        <v>2.9427331427966497E-2</v>
      </c>
      <c r="D232" s="44">
        <f>IF(OR($A232="",$B232=""),"",A232*'MPTO_working_2-way'!$G231)</f>
        <v>1.9353233830845769</v>
      </c>
      <c r="E232" s="46">
        <f>IF(OR($A232="",$B232=""),"",B232*'MPTO_working_2-way'!$G231)</f>
        <v>2.0691489361702122</v>
      </c>
      <c r="F232" s="44">
        <f>IF(OR($A232="",$B232=""),"",'MPTO_working_2-way'!D231)</f>
        <v>1.9334834220221038</v>
      </c>
      <c r="G232" s="46">
        <f>IF(OR($A232="",$B232=""),"",'MPTO_working_2-way'!E231)</f>
        <v>2.0712563034422273</v>
      </c>
      <c r="H232" s="44">
        <f>IF(OR($A232="",$B232=""),"",'OddsRatio_working_2-way'!M231)</f>
        <v>1.9334276237142709</v>
      </c>
      <c r="I232" s="44">
        <f>IF(OR($A232="",$B232=""),"",'OddsRatio_working_2-way'!N231)</f>
        <v>2.0713203408538785</v>
      </c>
      <c r="J232" s="44">
        <f>IF('Log_working_2-way'!$D231="","",A232^('Log_working_2-way'!$D231))</f>
        <v>1.9325939690668699</v>
      </c>
      <c r="K232" s="46">
        <f>IF('Log_working_2-way'!$D231="","",B232^('Log_working_2-way'!$D231))</f>
        <v>2.0722780043286777</v>
      </c>
      <c r="L232" s="53">
        <f t="shared" si="35"/>
        <v>0.5167095115681235</v>
      </c>
      <c r="M232" s="53">
        <f t="shared" si="36"/>
        <v>0.48329048843187672</v>
      </c>
      <c r="N232" s="54">
        <v>146</v>
      </c>
      <c r="O232" s="54">
        <f t="shared" si="37"/>
        <v>68.340425531914875</v>
      </c>
      <c r="P232" s="54">
        <f t="shared" si="38"/>
        <v>73.363184079601993</v>
      </c>
      <c r="Q232" s="54">
        <f t="shared" si="39"/>
        <v>72.636815920398021</v>
      </c>
      <c r="R232" s="54">
        <f t="shared" si="40"/>
        <v>77.659574468085111</v>
      </c>
      <c r="S232" s="55">
        <f t="shared" si="41"/>
        <v>-4.2963903884831467</v>
      </c>
      <c r="T232" s="55">
        <f t="shared" si="42"/>
        <v>-4.2963903884831183</v>
      </c>
      <c r="U232" t="s">
        <v>369</v>
      </c>
      <c r="V232" t="s">
        <v>366</v>
      </c>
      <c r="W232" t="s">
        <v>449</v>
      </c>
      <c r="X232" t="s">
        <v>512</v>
      </c>
      <c r="Y232" s="66"/>
    </row>
    <row r="233" spans="1:25" ht="15" x14ac:dyDescent="0.25">
      <c r="A233">
        <v>1.79</v>
      </c>
      <c r="B233">
        <v>2.11</v>
      </c>
      <c r="C233" s="43">
        <f t="shared" si="43"/>
        <v>3.2592867166194583E-2</v>
      </c>
      <c r="D233" s="44">
        <f>IF(OR($A233="",$B233=""),"",A233*'MPTO_working_2-way'!$G232)</f>
        <v>1.8483412322274884</v>
      </c>
      <c r="E233" s="46">
        <f>IF(OR($A233="",$B233=""),"",B233*'MPTO_working_2-way'!$G232)</f>
        <v>2.1787709497206706</v>
      </c>
      <c r="F233" s="44">
        <f>IF(OR($A233="",$B233=""),"",'MPTO_working_2-way'!D232)</f>
        <v>1.8437843247333352</v>
      </c>
      <c r="G233" s="46">
        <f>IF(OR($A233="",$B233=""),"",'MPTO_working_2-way'!E232)</f>
        <v>2.1851369724319478</v>
      </c>
      <c r="H233" s="44">
        <f>IF(OR($A233="",$B233=""),"",'OddsRatio_working_2-way'!M232)</f>
        <v>1.8436300798997822</v>
      </c>
      <c r="I233" s="44">
        <f>IF(OR($A233="",$B233=""),"",'OddsRatio_working_2-way'!N232)</f>
        <v>2.1853536565680476</v>
      </c>
      <c r="J233" s="44">
        <f>IF('Log_working_2-way'!$D232="","",A233^('Log_working_2-way'!$D232))</f>
        <v>1.8415626408173078</v>
      </c>
      <c r="K233" s="46">
        <f>IF('Log_working_2-way'!$D232="","",B233^('Log_working_2-way'!$D232))</f>
        <v>2.1882656756587764</v>
      </c>
      <c r="L233" s="53">
        <f t="shared" si="35"/>
        <v>0.54102564102564099</v>
      </c>
      <c r="M233" s="53">
        <f t="shared" si="36"/>
        <v>0.4589743589743589</v>
      </c>
      <c r="N233" s="54">
        <v>147</v>
      </c>
      <c r="O233" s="54">
        <f t="shared" si="37"/>
        <v>64.877094972067027</v>
      </c>
      <c r="P233" s="54">
        <f t="shared" si="38"/>
        <v>77.331753554502356</v>
      </c>
      <c r="Q233" s="54">
        <f t="shared" si="39"/>
        <v>69.66824644549763</v>
      </c>
      <c r="R233" s="54">
        <f t="shared" si="40"/>
        <v>82.122905027932958</v>
      </c>
      <c r="S233" s="55">
        <f t="shared" si="41"/>
        <v>-4.7911514734306024</v>
      </c>
      <c r="T233" s="55">
        <f t="shared" si="42"/>
        <v>-4.7911514734306024</v>
      </c>
      <c r="U233" t="s">
        <v>506</v>
      </c>
      <c r="V233" t="s">
        <v>371</v>
      </c>
      <c r="W233" t="s">
        <v>449</v>
      </c>
      <c r="X233" t="s">
        <v>512</v>
      </c>
      <c r="Y233" s="66"/>
    </row>
    <row r="234" spans="1:25" ht="15" x14ac:dyDescent="0.25">
      <c r="A234">
        <v>2.4500000000000002</v>
      </c>
      <c r="B234">
        <v>1.6</v>
      </c>
      <c r="C234" s="43">
        <f t="shared" si="43"/>
        <v>3.3163265306122458E-2</v>
      </c>
      <c r="D234" s="44">
        <f>IF(OR($A234="",$B234=""),"",A234*'MPTO_working_2-way'!$G233)</f>
        <v>2.53125</v>
      </c>
      <c r="E234" s="46">
        <f>IF(OR($A234="",$B234=""),"",B234*'MPTO_working_2-way'!$G233)</f>
        <v>1.653061224489796</v>
      </c>
      <c r="F234" s="44">
        <f>IF(OR($A234="",$B234=""),"",'MPTO_working_2-way'!D233)</f>
        <v>2.5537459283387625</v>
      </c>
      <c r="G234" s="46">
        <f>IF(OR($A234="",$B234=""),"",'MPTO_working_2-way'!E233)</f>
        <v>1.6436058700209644</v>
      </c>
      <c r="H234" s="44">
        <f>IF(OR($A234="",$B234=""),"",'OddsRatio_working_2-way'!M233)</f>
        <v>2.5545631755148031</v>
      </c>
      <c r="I234" s="44">
        <f>IF(OR($A234="",$B234=""),"",'OddsRatio_working_2-way'!N233)</f>
        <v>1.643267520902677</v>
      </c>
      <c r="J234" s="44">
        <f>IF('Log_working_2-way'!$D233="","",A234^('Log_working_2-way'!$D233))</f>
        <v>2.5650213685886376</v>
      </c>
      <c r="K234" s="46">
        <f>IF('Log_working_2-way'!$D233="","",B234^('Log_working_2-way'!$D233))</f>
        <v>1.6389689112690746</v>
      </c>
      <c r="L234" s="53">
        <f t="shared" si="35"/>
        <v>0.39506172839506171</v>
      </c>
      <c r="M234" s="53">
        <f t="shared" si="36"/>
        <v>0.60493827160493829</v>
      </c>
      <c r="N234" s="54">
        <v>148</v>
      </c>
      <c r="O234" s="54">
        <f t="shared" si="37"/>
        <v>87.591836734693871</v>
      </c>
      <c r="P234" s="54">
        <f t="shared" si="38"/>
        <v>55.500000000000007</v>
      </c>
      <c r="Q234" s="54">
        <f t="shared" si="39"/>
        <v>92.5</v>
      </c>
      <c r="R234" s="54">
        <f t="shared" si="40"/>
        <v>60.408163265306115</v>
      </c>
      <c r="S234" s="55">
        <f t="shared" si="41"/>
        <v>-4.9081632653061291</v>
      </c>
      <c r="T234" s="55">
        <f t="shared" si="42"/>
        <v>-4.9081632653061078</v>
      </c>
      <c r="U234" t="s">
        <v>507</v>
      </c>
      <c r="V234" t="s">
        <v>505</v>
      </c>
      <c r="W234" t="s">
        <v>449</v>
      </c>
      <c r="X234" t="s">
        <v>512</v>
      </c>
      <c r="Y234" s="66"/>
    </row>
    <row r="235" spans="1:25" ht="15" x14ac:dyDescent="0.25">
      <c r="A235">
        <v>2.54</v>
      </c>
      <c r="B235">
        <v>1.55</v>
      </c>
      <c r="C235" s="43">
        <f t="shared" si="43"/>
        <v>3.8862077724155508E-2</v>
      </c>
      <c r="D235" s="44">
        <f>IF(OR($A235="",$B235=""),"",A235*'MPTO_working_2-way'!$G234)</f>
        <v>2.6387096774193552</v>
      </c>
      <c r="E235" s="46">
        <f>IF(OR($A235="",$B235=""),"",B235*'MPTO_working_2-way'!$G234)</f>
        <v>1.6102362204724412</v>
      </c>
      <c r="F235" s="44">
        <f>IF(OR($A235="",$B235=""),"",'MPTO_working_2-way'!D234)</f>
        <v>2.6718696979979644</v>
      </c>
      <c r="G235" s="46">
        <f>IF(OR($A235="",$B235=""),"",'MPTO_working_2-way'!E234)</f>
        <v>1.5981327379744266</v>
      </c>
      <c r="H235" s="44">
        <f>IF(OR($A235="",$B235=""),"",'OddsRatio_working_2-way'!M234)</f>
        <v>2.673320053068152</v>
      </c>
      <c r="I235" s="44">
        <f>IF(OR($A235="",$B235=""),"",'OddsRatio_working_2-way'!N234)</f>
        <v>1.5976143046671971</v>
      </c>
      <c r="J235" s="44">
        <f>IF('Log_working_2-way'!$D234="","",A235^('Log_working_2-way'!$D234))</f>
        <v>2.6889415019824594</v>
      </c>
      <c r="K235" s="46">
        <f>IF('Log_working_2-way'!$D234="","",B235^('Log_working_2-way'!$D234))</f>
        <v>1.5920868181792243</v>
      </c>
      <c r="L235" s="53">
        <f t="shared" si="35"/>
        <v>0.37897310513447424</v>
      </c>
      <c r="M235" s="53">
        <f t="shared" si="36"/>
        <v>0.62102689486552554</v>
      </c>
      <c r="N235" s="54">
        <v>149</v>
      </c>
      <c r="O235" s="54">
        <f t="shared" si="37"/>
        <v>90.338582677165334</v>
      </c>
      <c r="P235" s="54">
        <f t="shared" si="38"/>
        <v>52.870967741935495</v>
      </c>
      <c r="Q235" s="54">
        <f t="shared" si="39"/>
        <v>96.129032258064512</v>
      </c>
      <c r="R235" s="54">
        <f t="shared" si="40"/>
        <v>58.661417322834637</v>
      </c>
      <c r="S235" s="55">
        <f t="shared" si="41"/>
        <v>-5.7904495808991783</v>
      </c>
      <c r="T235" s="55">
        <f t="shared" si="42"/>
        <v>-5.7904495808991427</v>
      </c>
      <c r="U235" t="s">
        <v>378</v>
      </c>
      <c r="V235" t="s">
        <v>122</v>
      </c>
      <c r="W235" t="s">
        <v>437</v>
      </c>
      <c r="X235" t="s">
        <v>512</v>
      </c>
      <c r="Y235" s="66"/>
    </row>
    <row r="236" spans="1:25" ht="15" x14ac:dyDescent="0.25">
      <c r="A236">
        <v>2.4900000000000002</v>
      </c>
      <c r="B236">
        <v>1.57</v>
      </c>
      <c r="C236" s="43">
        <f t="shared" si="43"/>
        <v>3.8549100862046881E-2</v>
      </c>
      <c r="D236" s="44">
        <f>IF(OR($A236="",$B236=""),"",A236*'MPTO_working_2-way'!$G235)</f>
        <v>2.5859872611464971</v>
      </c>
      <c r="E236" s="46">
        <f>IF(OR($A236="",$B236=""),"",B236*'MPTO_working_2-way'!$G235)</f>
        <v>1.6305220883534137</v>
      </c>
      <c r="F236" s="44">
        <f>IF(OR($A236="",$B236=""),"",'MPTO_working_2-way'!D235)</f>
        <v>2.6155287190981165</v>
      </c>
      <c r="G236" s="46">
        <f>IF(OR($A236="",$B236=""),"",'MPTO_working_2-way'!E235)</f>
        <v>1.6189924005549459</v>
      </c>
      <c r="H236" s="44">
        <f>IF(OR($A236="",$B236=""),"",'OddsRatio_working_2-way'!M235)</f>
        <v>2.6167977881353308</v>
      </c>
      <c r="I236" s="44">
        <f>IF(OR($A236="",$B236=""),"",'OddsRatio_working_2-way'!N235)</f>
        <v>1.6185065364007643</v>
      </c>
      <c r="J236" s="44">
        <f>IF('Log_working_2-way'!$D235="","",A236^('Log_working_2-way'!$D235))</f>
        <v>2.6306681131242473</v>
      </c>
      <c r="K236" s="46">
        <f>IF('Log_working_2-way'!$D235="","",B236^('Log_working_2-way'!$D235))</f>
        <v>1.6132455721377705</v>
      </c>
      <c r="L236" s="53">
        <f t="shared" si="35"/>
        <v>0.38669950738916253</v>
      </c>
      <c r="M236" s="53">
        <f t="shared" si="36"/>
        <v>0.61330049261083741</v>
      </c>
      <c r="N236" s="54">
        <v>150</v>
      </c>
      <c r="O236" s="54">
        <f t="shared" si="37"/>
        <v>89.759036144578317</v>
      </c>
      <c r="P236" s="54">
        <f t="shared" si="38"/>
        <v>54.458598726114644</v>
      </c>
      <c r="Q236" s="54">
        <f t="shared" si="39"/>
        <v>95.541401273885342</v>
      </c>
      <c r="R236" s="54">
        <f t="shared" si="40"/>
        <v>60.240963855421676</v>
      </c>
      <c r="S236" s="55">
        <f t="shared" si="41"/>
        <v>-5.7823651293070242</v>
      </c>
      <c r="T236" s="55">
        <f t="shared" si="42"/>
        <v>-5.7823651293070313</v>
      </c>
      <c r="U236" t="s">
        <v>123</v>
      </c>
      <c r="V236" t="s">
        <v>58</v>
      </c>
      <c r="W236" t="s">
        <v>437</v>
      </c>
      <c r="X236" t="s">
        <v>512</v>
      </c>
      <c r="Y236" s="66"/>
    </row>
    <row r="237" spans="1:25" ht="15" x14ac:dyDescent="0.25">
      <c r="A237">
        <v>2.1</v>
      </c>
      <c r="B237">
        <v>1.78</v>
      </c>
      <c r="C237" s="43">
        <f t="shared" si="43"/>
        <v>3.7988228999465079E-2</v>
      </c>
      <c r="D237" s="44">
        <f>IF(OR($A237="",$B237=""),"",A237*'MPTO_working_2-way'!$G236)</f>
        <v>2.1797752808988768</v>
      </c>
      <c r="E237" s="46">
        <f>IF(OR($A237="",$B237=""),"",B237*'MPTO_working_2-way'!$G236)</f>
        <v>1.8476190476190479</v>
      </c>
      <c r="F237" s="44">
        <f>IF(OR($A237="",$B237=""),"",'MPTO_working_2-way'!D236)</f>
        <v>2.1872440023405506</v>
      </c>
      <c r="G237" s="46">
        <f>IF(OR($A237="",$B237=""),"",'MPTO_working_2-way'!E236)</f>
        <v>1.8422868408082802</v>
      </c>
      <c r="H237" s="44">
        <f>IF(OR($A237="",$B237=""),"",'OddsRatio_working_2-way'!M236)</f>
        <v>2.1875421719907089</v>
      </c>
      <c r="I237" s="44">
        <f>IF(OR($A237="",$B237=""),"",'OddsRatio_working_2-way'!N236)</f>
        <v>1.8420753583206844</v>
      </c>
      <c r="J237" s="44">
        <f>IF('Log_working_2-way'!$D236="","",A237^('Log_working_2-way'!$D236))</f>
        <v>2.1909772182449698</v>
      </c>
      <c r="K237" s="46">
        <f>IF('Log_working_2-way'!$D236="","",B237^('Log_working_2-way'!$D236))</f>
        <v>1.8396466235294411</v>
      </c>
      <c r="L237" s="53">
        <f t="shared" si="35"/>
        <v>0.45876288659793807</v>
      </c>
      <c r="M237" s="53">
        <f t="shared" si="36"/>
        <v>0.54123711340206171</v>
      </c>
      <c r="N237" s="54">
        <v>151</v>
      </c>
      <c r="O237" s="54">
        <f t="shared" si="37"/>
        <v>79.095238095238102</v>
      </c>
      <c r="P237" s="54">
        <f t="shared" si="38"/>
        <v>66.168539325842715</v>
      </c>
      <c r="Q237" s="54">
        <f t="shared" si="39"/>
        <v>84.831460674157313</v>
      </c>
      <c r="R237" s="54">
        <f t="shared" si="40"/>
        <v>71.904761904761898</v>
      </c>
      <c r="S237" s="55">
        <f t="shared" si="41"/>
        <v>-5.7362225789192109</v>
      </c>
      <c r="T237" s="55">
        <f t="shared" si="42"/>
        <v>-5.7362225789191825</v>
      </c>
      <c r="U237" t="s">
        <v>161</v>
      </c>
      <c r="V237" t="s">
        <v>156</v>
      </c>
      <c r="W237" t="s">
        <v>437</v>
      </c>
      <c r="X237" t="s">
        <v>512</v>
      </c>
      <c r="Y237" s="66"/>
    </row>
    <row r="238" spans="1:25" ht="15" x14ac:dyDescent="0.25">
      <c r="A238">
        <v>2.5</v>
      </c>
      <c r="B238">
        <v>1.56</v>
      </c>
      <c r="C238" s="43">
        <f t="shared" si="43"/>
        <v>4.102564102564088E-2</v>
      </c>
      <c r="D238" s="44">
        <f>IF(OR($A238="",$B238=""),"",A238*'MPTO_working_2-way'!$G237)</f>
        <v>2.6025641025641022</v>
      </c>
      <c r="E238" s="46">
        <f>IF(OR($A238="",$B238=""),"",B238*'MPTO_working_2-way'!$G237)</f>
        <v>1.6239999999999999</v>
      </c>
      <c r="F238" s="44">
        <f>IF(OR($A238="",$B238=""),"",'MPTO_working_2-way'!D237)</f>
        <v>2.6351351351351346</v>
      </c>
      <c r="G238" s="46">
        <f>IF(OR($A238="",$B238=""),"",'MPTO_working_2-way'!E237)</f>
        <v>1.6115702479338843</v>
      </c>
      <c r="H238" s="44">
        <f>IF(OR($A238="",$B238=""),"",'OddsRatio_working_2-way'!M237)</f>
        <v>2.6366341767699417</v>
      </c>
      <c r="I238" s="44">
        <f>IF(OR($A238="",$B238=""),"",'OddsRatio_working_2-way'!N237)</f>
        <v>1.6110100926607782</v>
      </c>
      <c r="J238" s="44">
        <f>IF('Log_working_2-way'!$D237="","",A238^('Log_working_2-way'!$D237))</f>
        <v>2.6519924845520593</v>
      </c>
      <c r="K238" s="46">
        <f>IF('Log_working_2-way'!$D237="","",B238^('Log_working_2-way'!$D237))</f>
        <v>1.6053296303406839</v>
      </c>
      <c r="L238" s="53">
        <f t="shared" si="35"/>
        <v>0.38423645320197047</v>
      </c>
      <c r="M238" s="53">
        <f t="shared" si="36"/>
        <v>0.61576354679802958</v>
      </c>
      <c r="N238" s="54">
        <v>152</v>
      </c>
      <c r="O238" s="54">
        <f t="shared" si="37"/>
        <v>91.2</v>
      </c>
      <c r="P238" s="54">
        <f t="shared" si="38"/>
        <v>54.564102564102562</v>
      </c>
      <c r="Q238" s="54">
        <f t="shared" si="39"/>
        <v>97.435897435897431</v>
      </c>
      <c r="R238" s="54">
        <f t="shared" si="40"/>
        <v>60.800000000000004</v>
      </c>
      <c r="S238" s="55">
        <f t="shared" si="41"/>
        <v>-6.235897435897428</v>
      </c>
      <c r="T238" s="55">
        <f t="shared" si="42"/>
        <v>-6.2358974358974422</v>
      </c>
      <c r="U238" t="s">
        <v>119</v>
      </c>
      <c r="V238" t="s">
        <v>163</v>
      </c>
      <c r="W238" t="s">
        <v>437</v>
      </c>
      <c r="X238" t="s">
        <v>512</v>
      </c>
      <c r="Y238" s="66"/>
    </row>
    <row r="239" spans="1:25" ht="15" x14ac:dyDescent="0.25">
      <c r="A239">
        <v>1.61</v>
      </c>
      <c r="B239">
        <v>2.38</v>
      </c>
      <c r="C239" s="43">
        <f t="shared" si="43"/>
        <v>4.1286079649250906E-2</v>
      </c>
      <c r="D239" s="44">
        <f>IF(OR($A239="",$B239=""),"",A239*'MPTO_working_2-way'!$G238)</f>
        <v>1.6764705882352942</v>
      </c>
      <c r="E239" s="46">
        <f>IF(OR($A239="",$B239=""),"",B239*'MPTO_working_2-way'!$G238)</f>
        <v>2.4782608695652169</v>
      </c>
      <c r="F239" s="44">
        <f>IF(OR($A239="",$B239=""),"",'MPTO_working_2-way'!D238)</f>
        <v>1.6653483419531487</v>
      </c>
      <c r="G239" s="46">
        <f>IF(OR($A239="",$B239=""),"",'MPTO_working_2-way'!E238)</f>
        <v>2.5029721079103791</v>
      </c>
      <c r="H239" s="44">
        <f>IF(OR($A239="",$B239=""),"",'OddsRatio_working_2-way'!M238)</f>
        <v>1.6648526043471934</v>
      </c>
      <c r="I239" s="44">
        <f>IF(OR($A239="",$B239=""),"",'OddsRatio_working_2-way'!N238)</f>
        <v>2.5040927770477501</v>
      </c>
      <c r="J239" s="44">
        <f>IF('Log_working_2-way'!$D238="","",A239^('Log_working_2-way'!$D238))</f>
        <v>1.6597750977731451</v>
      </c>
      <c r="K239" s="46">
        <f>IF('Log_working_2-way'!$D238="","",B239^('Log_working_2-way'!$D238))</f>
        <v>2.5156679956166372</v>
      </c>
      <c r="L239" s="53">
        <f t="shared" si="35"/>
        <v>0.59649122807017541</v>
      </c>
      <c r="M239" s="53">
        <f t="shared" si="36"/>
        <v>0.40350877192982465</v>
      </c>
      <c r="N239" s="54">
        <v>153</v>
      </c>
      <c r="O239" s="54">
        <f t="shared" si="37"/>
        <v>57.968944099378888</v>
      </c>
      <c r="P239" s="54">
        <f t="shared" si="38"/>
        <v>88.714285714285708</v>
      </c>
      <c r="Q239" s="54">
        <f t="shared" si="39"/>
        <v>64.285714285714292</v>
      </c>
      <c r="R239" s="54">
        <f t="shared" si="40"/>
        <v>95.031055900621112</v>
      </c>
      <c r="S239" s="55">
        <f t="shared" si="41"/>
        <v>-6.316770186335404</v>
      </c>
      <c r="T239" s="55">
        <f t="shared" si="42"/>
        <v>-6.316770186335404</v>
      </c>
      <c r="U239" t="s">
        <v>131</v>
      </c>
      <c r="V239" t="s">
        <v>128</v>
      </c>
      <c r="W239" t="s">
        <v>442</v>
      </c>
      <c r="X239" t="s">
        <v>512</v>
      </c>
      <c r="Y239" s="66"/>
    </row>
    <row r="240" spans="1:25" ht="15" x14ac:dyDescent="0.25">
      <c r="A240">
        <v>1.93</v>
      </c>
      <c r="B240">
        <v>1.93</v>
      </c>
      <c r="C240" s="43">
        <f t="shared" si="43"/>
        <v>3.62694300518136E-2</v>
      </c>
      <c r="D240" s="44">
        <f>IF(OR($A240="",$B240=""),"",A240*'MPTO_working_2-way'!$G239)</f>
        <v>2</v>
      </c>
      <c r="E240" s="46">
        <f>IF(OR($A240="",$B240=""),"",B240*'MPTO_working_2-way'!$G239)</f>
        <v>2</v>
      </c>
      <c r="F240" s="44">
        <f>IF(OR($A240="",$B240=""),"",'MPTO_working_2-way'!D239)</f>
        <v>2.0000000000000004</v>
      </c>
      <c r="G240" s="46">
        <f>IF(OR($A240="",$B240=""),"",'MPTO_working_2-way'!E239)</f>
        <v>2.0000000000000004</v>
      </c>
      <c r="H240" s="44">
        <f>IF(OR($A240="",$B240=""),"",'OddsRatio_working_2-way'!M239)</f>
        <v>2</v>
      </c>
      <c r="I240" s="44">
        <f>IF(OR($A240="",$B240=""),"",'OddsRatio_working_2-way'!N239)</f>
        <v>2</v>
      </c>
      <c r="J240" s="44">
        <f>IF('Log_working_2-way'!$D239="","",A240^('Log_working_2-way'!$D239))</f>
        <v>1.9999999999999618</v>
      </c>
      <c r="K240" s="46">
        <f>IF('Log_working_2-way'!$D239="","",B240^('Log_working_2-way'!$D239))</f>
        <v>1.9999999999999618</v>
      </c>
      <c r="L240" s="53">
        <f t="shared" si="35"/>
        <v>0.5</v>
      </c>
      <c r="M240" s="53">
        <f t="shared" si="36"/>
        <v>0.5</v>
      </c>
      <c r="N240" s="54">
        <v>154</v>
      </c>
      <c r="O240" s="54">
        <f t="shared" si="37"/>
        <v>74.207253886010363</v>
      </c>
      <c r="P240" s="54">
        <f t="shared" si="38"/>
        <v>74.207253886010363</v>
      </c>
      <c r="Q240" s="54">
        <f t="shared" si="39"/>
        <v>79.792746113989651</v>
      </c>
      <c r="R240" s="54">
        <f t="shared" si="40"/>
        <v>79.792746113989651</v>
      </c>
      <c r="S240" s="55">
        <f t="shared" si="41"/>
        <v>-5.5854922279792873</v>
      </c>
      <c r="T240" s="55">
        <f t="shared" si="42"/>
        <v>-5.5854922279792873</v>
      </c>
      <c r="U240" t="s">
        <v>127</v>
      </c>
      <c r="V240" t="s">
        <v>169</v>
      </c>
      <c r="W240" t="s">
        <v>442</v>
      </c>
      <c r="X240" t="s">
        <v>512</v>
      </c>
      <c r="Y240" s="66"/>
    </row>
    <row r="241" spans="1:25" ht="15" x14ac:dyDescent="0.25">
      <c r="A241">
        <v>1.51</v>
      </c>
      <c r="B241">
        <v>2.59</v>
      </c>
      <c r="C241" s="43">
        <f t="shared" si="43"/>
        <v>4.8352041729525119E-2</v>
      </c>
      <c r="D241" s="44">
        <f>IF(OR($A241="",$B241=""),"",A241*'MPTO_working_2-way'!$G240)</f>
        <v>1.583011583011583</v>
      </c>
      <c r="E241" s="46">
        <f>IF(OR($A241="",$B241=""),"",B241*'MPTO_working_2-way'!$G240)</f>
        <v>2.7152317880794699</v>
      </c>
      <c r="F241" s="44">
        <f>IF(OR($A241="",$B241=""),"",'MPTO_working_2-way'!D240)</f>
        <v>1.56721232643411</v>
      </c>
      <c r="G241" s="46">
        <f>IF(OR($A241="",$B241=""),"",'MPTO_working_2-way'!E240)</f>
        <v>2.7630082305980426</v>
      </c>
      <c r="H241" s="44">
        <f>IF(OR($A241="",$B241=""),"",'OddsRatio_working_2-way'!M240)</f>
        <v>1.566352113954854</v>
      </c>
      <c r="I241" s="44">
        <f>IF(OR($A241="",$B241=""),"",'OddsRatio_working_2-way'!N240)</f>
        <v>2.7656860023298391</v>
      </c>
      <c r="J241" s="44">
        <f>IF('Log_working_2-way'!$D240="","",A241^('Log_working_2-way'!$D240))</f>
        <v>1.5590940652059142</v>
      </c>
      <c r="K241" s="46">
        <f>IF('Log_working_2-way'!$D240="","",B241^('Log_working_2-way'!$D240))</f>
        <v>2.7886077893336521</v>
      </c>
      <c r="L241" s="53">
        <f t="shared" si="35"/>
        <v>0.63170731707317074</v>
      </c>
      <c r="M241" s="53">
        <f t="shared" si="36"/>
        <v>0.36829268292682932</v>
      </c>
      <c r="N241" s="54">
        <v>155</v>
      </c>
      <c r="O241" s="54">
        <f t="shared" si="37"/>
        <v>52.350993377483455</v>
      </c>
      <c r="P241" s="54">
        <f t="shared" si="38"/>
        <v>95.154440154440152</v>
      </c>
      <c r="Q241" s="54">
        <f t="shared" si="39"/>
        <v>59.845559845559848</v>
      </c>
      <c r="R241" s="54">
        <f t="shared" si="40"/>
        <v>102.64900662251657</v>
      </c>
      <c r="S241" s="55">
        <f t="shared" si="41"/>
        <v>-7.4945664680763926</v>
      </c>
      <c r="T241" s="55">
        <f t="shared" si="42"/>
        <v>-7.4945664680764139</v>
      </c>
      <c r="U241" t="s">
        <v>379</v>
      </c>
      <c r="V241" t="s">
        <v>168</v>
      </c>
      <c r="W241" t="s">
        <v>442</v>
      </c>
      <c r="X241" t="s">
        <v>512</v>
      </c>
      <c r="Y241" s="66"/>
    </row>
    <row r="242" spans="1:25" ht="15" x14ac:dyDescent="0.25">
      <c r="A242">
        <v>1.51</v>
      </c>
      <c r="B242">
        <v>2.63</v>
      </c>
      <c r="C242" s="43">
        <f t="shared" si="43"/>
        <v>4.2479792511268322E-2</v>
      </c>
      <c r="D242" s="44">
        <f>IF(OR($A242="",$B242=""),"",A242*'MPTO_working_2-way'!$G241)</f>
        <v>1.5741444866920151</v>
      </c>
      <c r="E242" s="46">
        <f>IF(OR($A242="",$B242=""),"",B242*'MPTO_working_2-way'!$G241)</f>
        <v>2.7417218543046356</v>
      </c>
      <c r="F242" s="44">
        <f>IF(OR($A242="",$B242=""),"",'MPTO_working_2-way'!D241)</f>
        <v>1.5600337831202247</v>
      </c>
      <c r="G242" s="46">
        <f>IF(OR($A242="",$B242=""),"",'MPTO_working_2-way'!E241)</f>
        <v>2.7856065654262965</v>
      </c>
      <c r="H242" s="44">
        <f>IF(OR($A242="",$B242=""),"",'OddsRatio_working_2-way'!M241)</f>
        <v>1.5593598444497263</v>
      </c>
      <c r="I242" s="44">
        <f>IF(OR($A242="",$B242=""),"",'OddsRatio_working_2-way'!N241)</f>
        <v>2.7877579342216747</v>
      </c>
      <c r="J242" s="44">
        <f>IF('Log_working_2-way'!$D241="","",A242^('Log_working_2-way'!$D241))</f>
        <v>1.5528942236384655</v>
      </c>
      <c r="K242" s="46">
        <f>IF('Log_working_2-way'!$D241="","",B242^('Log_working_2-way'!$D241))</f>
        <v>2.8086642204693022</v>
      </c>
      <c r="L242" s="53">
        <f t="shared" si="35"/>
        <v>0.63526570048309183</v>
      </c>
      <c r="M242" s="53">
        <f t="shared" si="36"/>
        <v>0.36473429951690822</v>
      </c>
      <c r="N242" s="54">
        <v>156</v>
      </c>
      <c r="O242" s="54">
        <f t="shared" si="37"/>
        <v>52.688741721854313</v>
      </c>
      <c r="P242" s="54">
        <f t="shared" si="38"/>
        <v>96.684410646387832</v>
      </c>
      <c r="Q242" s="54">
        <f t="shared" si="39"/>
        <v>59.315589353612175</v>
      </c>
      <c r="R242" s="54">
        <f t="shared" si="40"/>
        <v>103.3112582781457</v>
      </c>
      <c r="S242" s="55">
        <f t="shared" si="41"/>
        <v>-6.6268476317578617</v>
      </c>
      <c r="T242" s="55">
        <f t="shared" si="42"/>
        <v>-6.6268476317578688</v>
      </c>
      <c r="U242" t="s">
        <v>251</v>
      </c>
      <c r="V242" t="s">
        <v>67</v>
      </c>
      <c r="W242" t="s">
        <v>442</v>
      </c>
      <c r="X242" t="s">
        <v>512</v>
      </c>
      <c r="Y242" s="66"/>
    </row>
    <row r="243" spans="1:25" ht="15" x14ac:dyDescent="0.25">
      <c r="A243">
        <v>1.68</v>
      </c>
      <c r="B243">
        <v>2.2400000000000002</v>
      </c>
      <c r="C243" s="43">
        <f t="shared" si="43"/>
        <v>4.1666666666666519E-2</v>
      </c>
      <c r="D243" s="44">
        <f>IF(OR($A243="",$B243=""),"",A243*'MPTO_working_2-way'!$G242)</f>
        <v>1.7499999999999998</v>
      </c>
      <c r="E243" s="46">
        <f>IF(OR($A243="",$B243=""),"",B243*'MPTO_working_2-way'!$G242)</f>
        <v>2.333333333333333</v>
      </c>
      <c r="F243" s="44">
        <f>IF(OR($A243="",$B243=""),"",'MPTO_working_2-way'!D242)</f>
        <v>1.7409326424870464</v>
      </c>
      <c r="G243" s="46">
        <f>IF(OR($A243="",$B243=""),"",'MPTO_working_2-way'!E242)</f>
        <v>2.3496503496503496</v>
      </c>
      <c r="H243" s="44">
        <f>IF(OR($A243="",$B243=""),"",'OddsRatio_working_2-way'!M242)</f>
        <v>1.7405316311773544</v>
      </c>
      <c r="I243" s="44">
        <f>IF(OR($A243="",$B243=""),"",'OddsRatio_working_2-way'!N242)</f>
        <v>2.3503812097939996</v>
      </c>
      <c r="J243" s="44">
        <f>IF('Log_working_2-way'!$D242="","",A243^('Log_working_2-way'!$D242))</f>
        <v>1.7363936538464513</v>
      </c>
      <c r="K243" s="46">
        <f>IF('Log_working_2-way'!$D242="","",B243^('Log_working_2-way'!$D242))</f>
        <v>2.357969334439959</v>
      </c>
      <c r="L243" s="53">
        <f t="shared" si="35"/>
        <v>0.57142857142857151</v>
      </c>
      <c r="M243" s="53">
        <f t="shared" si="36"/>
        <v>0.4285714285714286</v>
      </c>
      <c r="N243" s="54">
        <v>157</v>
      </c>
      <c r="O243" s="54">
        <f t="shared" si="37"/>
        <v>63.547619047619044</v>
      </c>
      <c r="P243" s="54">
        <f t="shared" si="38"/>
        <v>86.910714285714278</v>
      </c>
      <c r="Q243" s="54">
        <f t="shared" si="39"/>
        <v>70.089285714285708</v>
      </c>
      <c r="R243" s="54">
        <f t="shared" si="40"/>
        <v>93.452380952380949</v>
      </c>
      <c r="S243" s="55">
        <f t="shared" si="41"/>
        <v>-6.5416666666666643</v>
      </c>
      <c r="T243" s="55">
        <f t="shared" si="42"/>
        <v>-6.5416666666666714</v>
      </c>
      <c r="U243" t="s">
        <v>164</v>
      </c>
      <c r="V243" t="s">
        <v>66</v>
      </c>
      <c r="W243" t="s">
        <v>442</v>
      </c>
      <c r="X243" t="s">
        <v>512</v>
      </c>
      <c r="Y243" s="66"/>
    </row>
    <row r="244" spans="1:25" ht="15" x14ac:dyDescent="0.25">
      <c r="A244">
        <v>1.77</v>
      </c>
      <c r="B244">
        <v>2.09</v>
      </c>
      <c r="C244" s="43">
        <f t="shared" si="43"/>
        <v>4.3440650933960434E-2</v>
      </c>
      <c r="D244" s="44">
        <f>IF(OR($A244="",$B244=""),"",A244*'MPTO_working_2-way'!$G243)</f>
        <v>1.8468899521531099</v>
      </c>
      <c r="E244" s="46">
        <f>IF(OR($A244="",$B244=""),"",B244*'MPTO_working_2-way'!$G243)</f>
        <v>2.1807909604519771</v>
      </c>
      <c r="F244" s="44">
        <f>IF(OR($A244="",$B244=""),"",'MPTO_working_2-way'!D243)</f>
        <v>1.8407682929863407</v>
      </c>
      <c r="G244" s="46">
        <f>IF(OR($A244="",$B244=""),"",'MPTO_working_2-way'!E243)</f>
        <v>2.1893883348622492</v>
      </c>
      <c r="H244" s="44">
        <f>IF(OR($A244="",$B244=""),"",'OddsRatio_working_2-way'!M243)</f>
        <v>1.8404891542123691</v>
      </c>
      <c r="I244" s="44">
        <f>IF(OR($A244="",$B244=""),"",'OddsRatio_working_2-way'!N243)</f>
        <v>2.189783348170756</v>
      </c>
      <c r="J244" s="44">
        <f>IF('Log_working_2-way'!$D243="","",A244^('Log_working_2-way'!$D243))</f>
        <v>1.8376896646706193</v>
      </c>
      <c r="K244" s="46">
        <f>IF('Log_working_2-way'!$D243="","",B244^('Log_working_2-way'!$D243))</f>
        <v>2.1937595056671091</v>
      </c>
      <c r="L244" s="53">
        <f t="shared" si="35"/>
        <v>0.54145077720207258</v>
      </c>
      <c r="M244" s="53">
        <f t="shared" si="36"/>
        <v>0.45854922279792754</v>
      </c>
      <c r="N244" s="54">
        <v>158</v>
      </c>
      <c r="O244" s="54">
        <f t="shared" si="37"/>
        <v>68.734463276836181</v>
      </c>
      <c r="P244" s="54">
        <f t="shared" si="38"/>
        <v>82.401913875598083</v>
      </c>
      <c r="Q244" s="54">
        <f t="shared" si="39"/>
        <v>75.598086124401917</v>
      </c>
      <c r="R244" s="54">
        <f t="shared" si="40"/>
        <v>89.265536723163848</v>
      </c>
      <c r="S244" s="55">
        <f t="shared" si="41"/>
        <v>-6.8636228475657362</v>
      </c>
      <c r="T244" s="55">
        <f t="shared" si="42"/>
        <v>-6.8636228475657646</v>
      </c>
      <c r="U244" t="s">
        <v>124</v>
      </c>
      <c r="V244" t="s">
        <v>167</v>
      </c>
      <c r="W244" t="s">
        <v>442</v>
      </c>
      <c r="X244" t="s">
        <v>512</v>
      </c>
      <c r="Y244" s="66"/>
    </row>
    <row r="245" spans="1:25" ht="15" x14ac:dyDescent="0.25">
      <c r="A245">
        <v>1.21</v>
      </c>
      <c r="B245">
        <v>4.4000000000000004</v>
      </c>
      <c r="C245" s="43">
        <f t="shared" si="43"/>
        <v>5.3719008264462742E-2</v>
      </c>
      <c r="D245" s="44">
        <f>IF(OR($A245="",$B245=""),"",A245*'MPTO_working_2-way'!$G244)</f>
        <v>1.2749999999999999</v>
      </c>
      <c r="E245" s="46">
        <f>IF(OR($A245="",$B245=""),"",B245*'MPTO_working_2-way'!$G244)</f>
        <v>4.6363636363636367</v>
      </c>
      <c r="F245" s="44">
        <f>IF(OR($A245="",$B245=""),"",'MPTO_working_2-way'!D244)</f>
        <v>1.2506459948320412</v>
      </c>
      <c r="G245" s="46">
        <f>IF(OR($A245="",$B245=""),"",'MPTO_working_2-way'!E244)</f>
        <v>4.9896907216494846</v>
      </c>
      <c r="H245" s="44">
        <f>IF(OR($A245="",$B245=""),"",'OddsRatio_working_2-way'!M244)</f>
        <v>1.2485250608738543</v>
      </c>
      <c r="I245" s="44">
        <f>IF(OR($A245="",$B245=""),"",'OddsRatio_working_2-way'!N244)</f>
        <v>5.0237390808147824</v>
      </c>
      <c r="J245" s="44">
        <f>IF('Log_working_2-way'!$D244="","",A245^('Log_working_2-way'!$D244))</f>
        <v>1.2369225964985169</v>
      </c>
      <c r="K245" s="46">
        <f>IF('Log_working_2-way'!$D244="","",B245^('Log_working_2-way'!$D244))</f>
        <v>5.2207877795491706</v>
      </c>
      <c r="L245" s="53">
        <f t="shared" si="35"/>
        <v>0.78431372549019618</v>
      </c>
      <c r="M245" s="53">
        <f t="shared" si="36"/>
        <v>0.2156862745098039</v>
      </c>
      <c r="N245" s="54">
        <v>159</v>
      </c>
      <c r="O245" s="54">
        <f t="shared" si="37"/>
        <v>27.595041322314039</v>
      </c>
      <c r="P245" s="54">
        <f t="shared" si="38"/>
        <v>122.86363636363636</v>
      </c>
      <c r="Q245" s="54">
        <f t="shared" si="39"/>
        <v>36.136363636363633</v>
      </c>
      <c r="R245" s="54">
        <f t="shared" si="40"/>
        <v>131.40495867768595</v>
      </c>
      <c r="S245" s="55">
        <f t="shared" si="41"/>
        <v>-8.5413223140495944</v>
      </c>
      <c r="T245" s="55">
        <f t="shared" si="42"/>
        <v>-8.5413223140495944</v>
      </c>
      <c r="U245" t="s">
        <v>129</v>
      </c>
      <c r="V245" t="s">
        <v>125</v>
      </c>
      <c r="W245" t="s">
        <v>442</v>
      </c>
      <c r="X245" t="s">
        <v>512</v>
      </c>
      <c r="Y245" s="66"/>
    </row>
    <row r="246" spans="1:25" ht="15" x14ac:dyDescent="0.25">
      <c r="A246">
        <v>1.32</v>
      </c>
      <c r="B246">
        <v>3.37</v>
      </c>
      <c r="C246" s="43">
        <f t="shared" si="43"/>
        <v>5.4311662620267986E-2</v>
      </c>
      <c r="D246" s="44">
        <f>IF(OR($A246="",$B246=""),"",A246*'MPTO_working_2-way'!$G245)</f>
        <v>1.3916913946587539</v>
      </c>
      <c r="E246" s="46">
        <f>IF(OR($A246="",$B246=""),"",B246*'MPTO_working_2-way'!$G245)</f>
        <v>3.5530303030303032</v>
      </c>
      <c r="F246" s="44">
        <f>IF(OR($A246="",$B246=""),"",'MPTO_working_2-way'!D245)</f>
        <v>1.3690754647297798</v>
      </c>
      <c r="G246" s="46">
        <f>IF(OR($A246="",$B246=""),"",'MPTO_working_2-way'!E245)</f>
        <v>3.7094729819879921</v>
      </c>
      <c r="H246" s="44">
        <f>IF(OR($A246="",$B246=""),"",'OddsRatio_working_2-way'!M245)</f>
        <v>1.3674521697397002</v>
      </c>
      <c r="I246" s="44">
        <f>IF(OR($A246="",$B246=""),"",'OddsRatio_working_2-way'!N245)</f>
        <v>3.7214426321346559</v>
      </c>
      <c r="J246" s="44">
        <f>IF('Log_working_2-way'!$D245="","",A246^('Log_working_2-way'!$D245))</f>
        <v>1.3568885605952012</v>
      </c>
      <c r="K246" s="46">
        <f>IF('Log_working_2-way'!$D245="","",B246^('Log_working_2-way'!$D245))</f>
        <v>3.8019951053402865</v>
      </c>
      <c r="L246" s="53">
        <f t="shared" si="35"/>
        <v>0.718550106609808</v>
      </c>
      <c r="M246" s="53">
        <f t="shared" si="36"/>
        <v>0.28144989339019189</v>
      </c>
      <c r="N246" s="54">
        <v>160</v>
      </c>
      <c r="O246" s="54">
        <f t="shared" si="37"/>
        <v>38.787878787878803</v>
      </c>
      <c r="P246" s="54">
        <f t="shared" si="38"/>
        <v>112.52225519287835</v>
      </c>
      <c r="Q246" s="54">
        <f t="shared" si="39"/>
        <v>47.47774480712166</v>
      </c>
      <c r="R246" s="54">
        <f t="shared" si="40"/>
        <v>121.21212121212122</v>
      </c>
      <c r="S246" s="55">
        <f t="shared" si="41"/>
        <v>-8.6898660192428565</v>
      </c>
      <c r="T246" s="55">
        <f t="shared" si="42"/>
        <v>-8.6898660192428707</v>
      </c>
      <c r="U246" t="s">
        <v>130</v>
      </c>
      <c r="V246" t="s">
        <v>166</v>
      </c>
      <c r="W246" t="s">
        <v>442</v>
      </c>
      <c r="X246" t="s">
        <v>512</v>
      </c>
      <c r="Y246" s="66"/>
    </row>
    <row r="247" spans="1:25" ht="15" x14ac:dyDescent="0.25">
      <c r="A247">
        <v>1.61</v>
      </c>
      <c r="B247">
        <v>2.37</v>
      </c>
      <c r="C247" s="43">
        <f t="shared" si="43"/>
        <v>4.3058940692402459E-2</v>
      </c>
      <c r="D247" s="44">
        <f>IF(OR($A247="",$B247=""),"",A247*'MPTO_working_2-way'!$G246)</f>
        <v>1.6793248945147681</v>
      </c>
      <c r="E247" s="46">
        <f>IF(OR($A247="",$B247=""),"",B247*'MPTO_working_2-way'!$G246)</f>
        <v>2.4720496894409938</v>
      </c>
      <c r="F247" s="44">
        <f>IF(OR($A247="",$B247=""),"",'MPTO_working_2-way'!D246)</f>
        <v>1.667810389667155</v>
      </c>
      <c r="G247" s="46">
        <f>IF(OR($A247="",$B247=""),"",'MPTO_working_2-way'!E246)</f>
        <v>2.4974310305331024</v>
      </c>
      <c r="H247" s="44">
        <f>IF(OR($A247="",$B247=""),"",'OddsRatio_working_2-way'!M246)</f>
        <v>1.6672746619290704</v>
      </c>
      <c r="I247" s="44">
        <f>IF(OR($A247="",$B247=""),"",'OddsRatio_working_2-way'!N246)</f>
        <v>2.4986332571193874</v>
      </c>
      <c r="J247" s="44">
        <f>IF('Log_working_2-way'!$D246="","",A247^('Log_working_2-way'!$D246))</f>
        <v>1.6620127951216401</v>
      </c>
      <c r="K247" s="46">
        <f>IF('Log_working_2-way'!$D246="","",B247^('Log_working_2-way'!$D246))</f>
        <v>2.510544822348487</v>
      </c>
      <c r="L247" s="53">
        <f t="shared" si="35"/>
        <v>0.59547738693467334</v>
      </c>
      <c r="M247" s="53">
        <f t="shared" si="36"/>
        <v>0.40452261306532661</v>
      </c>
      <c r="N247" s="54">
        <v>161</v>
      </c>
      <c r="O247" s="54">
        <f t="shared" si="37"/>
        <v>61.000000000000021</v>
      </c>
      <c r="P247" s="54">
        <f t="shared" si="38"/>
        <v>93.067510548523188</v>
      </c>
      <c r="Q247" s="54">
        <f t="shared" si="39"/>
        <v>67.932489451476783</v>
      </c>
      <c r="R247" s="54">
        <f t="shared" si="40"/>
        <v>99.999999999999986</v>
      </c>
      <c r="S247" s="55">
        <f t="shared" si="41"/>
        <v>-6.9324894514767621</v>
      </c>
      <c r="T247" s="55">
        <f t="shared" si="42"/>
        <v>-6.9324894514767976</v>
      </c>
      <c r="U247" t="s">
        <v>165</v>
      </c>
      <c r="V247" t="s">
        <v>65</v>
      </c>
      <c r="W247" t="s">
        <v>442</v>
      </c>
      <c r="X247" t="s">
        <v>512</v>
      </c>
      <c r="Y247" s="66"/>
    </row>
    <row r="248" spans="1:25" s="50" customFormat="1" ht="15" x14ac:dyDescent="0.25">
      <c r="A248">
        <v>1.56</v>
      </c>
      <c r="B248">
        <v>2.44</v>
      </c>
      <c r="C248" s="43">
        <f t="shared" si="43"/>
        <v>5.0861706599411471E-2</v>
      </c>
      <c r="D248" s="44">
        <f>IF(OR($A248="",$B248=""),"",A248*'MPTO_working_2-way'!$G247)</f>
        <v>1.639344262295082</v>
      </c>
      <c r="E248" s="46">
        <f>IF(OR($A248="",$B248=""),"",B248*'MPTO_working_2-way'!$G247)</f>
        <v>2.5641025641025639</v>
      </c>
      <c r="F248" s="44">
        <f>IF(OR($A248="",$B248=""),"",'MPTO_working_2-way'!D247)</f>
        <v>1.6244452031410037</v>
      </c>
      <c r="G248" s="46">
        <f>IF(OR($A248="",$B248=""),"",'MPTO_working_2-way'!E247)</f>
        <v>2.6014215418261344</v>
      </c>
      <c r="H248" s="44">
        <f>IF(OR($A248="",$B248=""),"",'OddsRatio_working_2-way'!M247)</f>
        <v>1.6236095644623239</v>
      </c>
      <c r="I248" s="44">
        <f>IF(OR($A248="",$B248=""),"",'OddsRatio_working_2-way'!N247)</f>
        <v>2.6035674514745457</v>
      </c>
      <c r="J248" s="44">
        <f>IF('Log_working_2-way'!$D247="","",A248^('Log_working_2-way'!$D247))</f>
        <v>1.616766101584739</v>
      </c>
      <c r="K248" s="46">
        <f>IF('Log_working_2-way'!$D247="","",B248^('Log_working_2-way'!$D247))</f>
        <v>2.6213601840763054</v>
      </c>
      <c r="L248" s="53">
        <f t="shared" si="35"/>
        <v>0.61</v>
      </c>
      <c r="M248" s="53">
        <f t="shared" si="36"/>
        <v>0.39</v>
      </c>
      <c r="N248" s="54">
        <v>162</v>
      </c>
      <c r="O248" s="54">
        <f t="shared" si="37"/>
        <v>58.153846153846146</v>
      </c>
      <c r="P248" s="54">
        <f t="shared" si="38"/>
        <v>95.606557377049171</v>
      </c>
      <c r="Q248" s="54">
        <f t="shared" si="39"/>
        <v>66.393442622950815</v>
      </c>
      <c r="R248" s="54">
        <f t="shared" si="40"/>
        <v>103.84615384615384</v>
      </c>
      <c r="S248" s="55">
        <f t="shared" si="41"/>
        <v>-8.2395964691046686</v>
      </c>
      <c r="T248" s="55">
        <f t="shared" si="42"/>
        <v>-8.2395964691046686</v>
      </c>
      <c r="U248" t="s">
        <v>126</v>
      </c>
      <c r="V248" t="s">
        <v>64</v>
      </c>
      <c r="W248" t="s">
        <v>442</v>
      </c>
      <c r="X248" t="s">
        <v>512</v>
      </c>
      <c r="Y248" s="66"/>
    </row>
    <row r="249" spans="1:25" ht="15" x14ac:dyDescent="0.25">
      <c r="A249">
        <v>1.44</v>
      </c>
      <c r="B249">
        <v>2.96</v>
      </c>
      <c r="C249" s="43">
        <f t="shared" si="43"/>
        <v>3.228228228228236E-2</v>
      </c>
      <c r="D249" s="44">
        <f>IF(OR($A249="",$B249=""),"",A249*'MPTO_working_2-way'!$G248)</f>
        <v>1.4864864864864866</v>
      </c>
      <c r="E249" s="46">
        <f>IF(OR($A249="",$B249=""),"",B249*'MPTO_working_2-way'!$G248)</f>
        <v>3.0555555555555558</v>
      </c>
      <c r="F249" s="44">
        <f>IF(OR($A249="",$B249=""),"",'MPTO_working_2-way'!D248)</f>
        <v>1.4742667404537908</v>
      </c>
      <c r="G249" s="46">
        <f>IF(OR($A249="",$B249=""),"",'MPTO_working_2-way'!E248)</f>
        <v>3.1085180863477251</v>
      </c>
      <c r="H249" s="44">
        <f>IF(OR($A249="",$B249=""),"",'OddsRatio_working_2-way'!M248)</f>
        <v>1.4738035414793431</v>
      </c>
      <c r="I249" s="44">
        <f>IF(OR($A249="",$B249=""),"",'OddsRatio_working_2-way'!N248)</f>
        <v>3.1105794120443453</v>
      </c>
      <c r="J249" s="44">
        <f>IF('Log_working_2-way'!$D248="","",A249^('Log_working_2-way'!$D248))</f>
        <v>1.4681972220090935</v>
      </c>
      <c r="K249" s="46">
        <f>IF('Log_working_2-way'!$D248="","",B249^('Log_working_2-way'!$D248))</f>
        <v>3.1358520576192892</v>
      </c>
      <c r="L249" s="53">
        <f t="shared" si="35"/>
        <v>0.67272727272727262</v>
      </c>
      <c r="M249" s="53">
        <f t="shared" si="36"/>
        <v>0.32727272727272727</v>
      </c>
      <c r="N249" s="54">
        <v>163</v>
      </c>
      <c r="O249" s="54">
        <f t="shared" si="37"/>
        <v>49.80555555555555</v>
      </c>
      <c r="P249" s="54">
        <f t="shared" si="38"/>
        <v>107.93243243243244</v>
      </c>
      <c r="Q249" s="54">
        <f t="shared" si="39"/>
        <v>55.067567567567565</v>
      </c>
      <c r="R249" s="54">
        <f t="shared" si="40"/>
        <v>113.19444444444444</v>
      </c>
      <c r="S249" s="55">
        <f t="shared" si="41"/>
        <v>-5.2620120120120148</v>
      </c>
      <c r="T249" s="55">
        <f t="shared" si="42"/>
        <v>-5.2620120120120077</v>
      </c>
      <c r="U249" t="s">
        <v>241</v>
      </c>
      <c r="V249" t="s">
        <v>261</v>
      </c>
      <c r="W249" t="s">
        <v>230</v>
      </c>
      <c r="X249" t="s">
        <v>513</v>
      </c>
      <c r="Y249" s="66"/>
    </row>
    <row r="250" spans="1:25" ht="15" x14ac:dyDescent="0.25">
      <c r="A250">
        <v>1.77</v>
      </c>
      <c r="B250">
        <v>2.16</v>
      </c>
      <c r="C250" s="43">
        <f t="shared" si="43"/>
        <v>2.79347143753923E-2</v>
      </c>
      <c r="D250" s="44">
        <f>IF(OR($A250="",$B250=""),"",A250*'MPTO_working_2-way'!$G249)</f>
        <v>1.8194444444444444</v>
      </c>
      <c r="E250" s="46">
        <f>IF(OR($A250="",$B250=""),"",B250*'MPTO_working_2-way'!$G249)</f>
        <v>2.2203389830508473</v>
      </c>
      <c r="F250" s="44">
        <f>IF(OR($A250="",$B250=""),"",'MPTO_working_2-way'!D249)</f>
        <v>1.8148675590999714</v>
      </c>
      <c r="G250" s="46">
        <f>IF(OR($A250="",$B250=""),"",'MPTO_working_2-way'!E249)</f>
        <v>2.2271932890597692</v>
      </c>
      <c r="H250" s="44">
        <f>IF(OR($A250="",$B250=""),"",'OddsRatio_working_2-way'!M249)</f>
        <v>1.8147349897041836</v>
      </c>
      <c r="I250" s="44">
        <f>IF(OR($A250="",$B250=""),"",'OddsRatio_working_2-way'!N249)</f>
        <v>2.2273929715024061</v>
      </c>
      <c r="J250" s="44">
        <f>IF('Log_working_2-way'!$D249="","",A250^('Log_working_2-way'!$D249))</f>
        <v>1.8126656451578935</v>
      </c>
      <c r="K250" s="46">
        <f>IF('Log_working_2-way'!$D249="","",B250^('Log_working_2-way'!$D249))</f>
        <v>2.2305183638047077</v>
      </c>
      <c r="L250" s="53">
        <f t="shared" si="35"/>
        <v>0.54961832061068705</v>
      </c>
      <c r="M250" s="53">
        <f t="shared" si="36"/>
        <v>0.45038167938931301</v>
      </c>
      <c r="N250" s="54">
        <v>164</v>
      </c>
      <c r="O250" s="54">
        <f t="shared" si="37"/>
        <v>71.344632768361606</v>
      </c>
      <c r="P250" s="54">
        <f t="shared" si="38"/>
        <v>88.074074074074062</v>
      </c>
      <c r="Q250" s="54">
        <f t="shared" si="39"/>
        <v>75.925925925925924</v>
      </c>
      <c r="R250" s="54">
        <f t="shared" si="40"/>
        <v>92.655367231638422</v>
      </c>
      <c r="S250" s="55">
        <f t="shared" si="41"/>
        <v>-4.5812931575643177</v>
      </c>
      <c r="T250" s="55">
        <f t="shared" si="42"/>
        <v>-4.5812931575643603</v>
      </c>
      <c r="U250" t="s">
        <v>269</v>
      </c>
      <c r="V250" t="s">
        <v>390</v>
      </c>
      <c r="W250" t="s">
        <v>230</v>
      </c>
      <c r="X250" t="s">
        <v>513</v>
      </c>
      <c r="Y250" s="66"/>
    </row>
    <row r="251" spans="1:25" ht="15" x14ac:dyDescent="0.25">
      <c r="A251">
        <v>1.74</v>
      </c>
      <c r="B251">
        <v>2.17</v>
      </c>
      <c r="C251" s="43">
        <f t="shared" si="43"/>
        <v>3.5542136765718491E-2</v>
      </c>
      <c r="D251" s="44">
        <f>IF(OR($A251="",$B251=""),"",A251*'MPTO_working_2-way'!$G250)</f>
        <v>1.8018433179723501</v>
      </c>
      <c r="E251" s="46">
        <f>IF(OR($A251="",$B251=""),"",B251*'MPTO_working_2-way'!$G250)</f>
        <v>2.2471264367816088</v>
      </c>
      <c r="F251" s="44">
        <f>IF(OR($A251="",$B251=""),"",'MPTO_working_2-way'!D250)</f>
        <v>1.7955204717295163</v>
      </c>
      <c r="G251" s="46">
        <f>IF(OR($A251="",$B251=""),"",'MPTO_working_2-way'!E250)</f>
        <v>2.2570386753541753</v>
      </c>
      <c r="H251" s="44">
        <f>IF(OR($A251="",$B251=""),"",'OddsRatio_working_2-way'!M250)</f>
        <v>1.7952852522702987</v>
      </c>
      <c r="I251" s="44">
        <f>IF(OR($A251="",$B251=""),"",'OddsRatio_working_2-way'!N250)</f>
        <v>2.2574104664273644</v>
      </c>
      <c r="J251" s="44">
        <f>IF('Log_working_2-way'!$D250="","",A251^('Log_working_2-way'!$D250))</f>
        <v>1.7924113803680148</v>
      </c>
      <c r="K251" s="46">
        <f>IF('Log_working_2-way'!$D250="","",B251^('Log_working_2-way'!$D250))</f>
        <v>2.2619707702020815</v>
      </c>
      <c r="L251" s="53">
        <f t="shared" ref="L251:L313" si="44">(1/D251)</f>
        <v>0.55498721227621484</v>
      </c>
      <c r="M251" s="53">
        <f t="shared" ref="M251:M313" si="45">(1/E251)</f>
        <v>0.44501278772378522</v>
      </c>
      <c r="N251" s="54">
        <v>165</v>
      </c>
      <c r="O251" s="54">
        <f t="shared" ref="O251:O313" si="46">(1/A251)*((N251*A251)-N251)</f>
        <v>70.172413793103459</v>
      </c>
      <c r="P251" s="54">
        <f t="shared" ref="P251:P313" si="47">(1/B251)*((N251*B251)-N251)</f>
        <v>88.963133640552996</v>
      </c>
      <c r="Q251" s="54">
        <f t="shared" ref="Q251:Q313" si="48">(1/B251)*N251</f>
        <v>76.036866359447004</v>
      </c>
      <c r="R251" s="54">
        <f t="shared" ref="R251:R313" si="49">(1/A251)*N251</f>
        <v>94.827586206896541</v>
      </c>
      <c r="S251" s="55">
        <f t="shared" ref="S251:S313" si="50">O251-Q251</f>
        <v>-5.8644525663435445</v>
      </c>
      <c r="T251" s="55">
        <f t="shared" ref="T251:T313" si="51">P251-R251</f>
        <v>-5.8644525663435445</v>
      </c>
      <c r="U251" t="s">
        <v>274</v>
      </c>
      <c r="V251" t="s">
        <v>243</v>
      </c>
      <c r="W251" t="s">
        <v>231</v>
      </c>
      <c r="X251" t="s">
        <v>513</v>
      </c>
      <c r="Y251" s="66"/>
    </row>
    <row r="252" spans="1:25" ht="15" x14ac:dyDescent="0.25">
      <c r="A252">
        <v>1.56</v>
      </c>
      <c r="B252">
        <v>2.52</v>
      </c>
      <c r="C252" s="43">
        <f t="shared" si="43"/>
        <v>3.7851037851037717E-2</v>
      </c>
      <c r="D252" s="44">
        <f>IF(OR($A252="",$B252=""),"",A252*'MPTO_working_2-way'!$G251)</f>
        <v>1.6190476190476188</v>
      </c>
      <c r="E252" s="46">
        <f>IF(OR($A252="",$B252=""),"",B252*'MPTO_working_2-way'!$G251)</f>
        <v>2.615384615384615</v>
      </c>
      <c r="F252" s="44">
        <f>IF(OR($A252="",$B252=""),"",'MPTO_working_2-way'!D251)</f>
        <v>1.6074582924435721</v>
      </c>
      <c r="G252" s="46">
        <f>IF(OR($A252="",$B252=""),"",'MPTO_working_2-way'!E251)</f>
        <v>2.646203554119547</v>
      </c>
      <c r="H252" s="44">
        <f>IF(OR($A252="",$B252=""),"",'OddsRatio_working_2-way'!M251)</f>
        <v>1.6069769786668839</v>
      </c>
      <c r="I252" s="44">
        <f>IF(OR($A252="",$B252=""),"",'OddsRatio_working_2-way'!N251)</f>
        <v>2.6475089420958278</v>
      </c>
      <c r="J252" s="44">
        <f>IF('Log_working_2-way'!$D251="","",A252^('Log_working_2-way'!$D251))</f>
        <v>1.6016888165654291</v>
      </c>
      <c r="K252" s="46">
        <f>IF('Log_working_2-way'!$D251="","",B252^('Log_working_2-way'!$D251))</f>
        <v>2.6619886766517245</v>
      </c>
      <c r="L252" s="53">
        <f t="shared" si="44"/>
        <v>0.61764705882352944</v>
      </c>
      <c r="M252" s="53">
        <f t="shared" si="45"/>
        <v>0.38235294117647067</v>
      </c>
      <c r="N252" s="54">
        <v>166</v>
      </c>
      <c r="O252" s="54">
        <f t="shared" si="46"/>
        <v>59.589743589743605</v>
      </c>
      <c r="P252" s="54">
        <f t="shared" si="47"/>
        <v>100.12698412698411</v>
      </c>
      <c r="Q252" s="54">
        <f t="shared" si="48"/>
        <v>65.873015873015873</v>
      </c>
      <c r="R252" s="54">
        <f t="shared" si="49"/>
        <v>106.41025641025639</v>
      </c>
      <c r="S252" s="55">
        <f t="shared" si="50"/>
        <v>-6.2832722832722681</v>
      </c>
      <c r="T252" s="55">
        <f t="shared" si="51"/>
        <v>-6.2832722832722823</v>
      </c>
      <c r="U252" t="s">
        <v>276</v>
      </c>
      <c r="V252" t="s">
        <v>229</v>
      </c>
      <c r="W252" t="s">
        <v>231</v>
      </c>
      <c r="X252" t="s">
        <v>513</v>
      </c>
      <c r="Y252" s="66"/>
    </row>
    <row r="253" spans="1:25" ht="15" x14ac:dyDescent="0.25">
      <c r="A253">
        <v>1.5</v>
      </c>
      <c r="B253">
        <v>2.67</v>
      </c>
      <c r="C253" s="43">
        <f t="shared" si="43"/>
        <v>4.1198501872659055E-2</v>
      </c>
      <c r="D253" s="44">
        <f>IF(OR($A253="",$B253=""),"",A253*'MPTO_working_2-way'!$G252)</f>
        <v>1.5617977528089886</v>
      </c>
      <c r="E253" s="46">
        <f>IF(OR($A253="",$B253=""),"",B253*'MPTO_working_2-way'!$G252)</f>
        <v>2.78</v>
      </c>
      <c r="F253" s="44">
        <f>IF(OR($A253="",$B253=""),"",'MPTO_working_2-way'!D252)</f>
        <v>1.5478260869565217</v>
      </c>
      <c r="G253" s="46">
        <f>IF(OR($A253="",$B253=""),"",'MPTO_working_2-way'!E252)</f>
        <v>2.8253968253968247</v>
      </c>
      <c r="H253" s="44">
        <f>IF(OR($A253="",$B253=""),"",'OddsRatio_working_2-way'!M252)</f>
        <v>1.547175655164583</v>
      </c>
      <c r="I253" s="44">
        <f>IF(OR($A253="",$B253=""),"",'OddsRatio_working_2-way'!N252)</f>
        <v>2.8275666882497057</v>
      </c>
      <c r="J253" s="44">
        <f>IF('Log_working_2-way'!$D252="","",A253^('Log_working_2-way'!$D252))</f>
        <v>1.5407739873024775</v>
      </c>
      <c r="K253" s="46">
        <f>IF('Log_working_2-way'!$D252="","",B253^('Log_working_2-way'!$D252))</f>
        <v>2.8492013733638273</v>
      </c>
      <c r="L253" s="53">
        <f t="shared" si="44"/>
        <v>0.64028776978417279</v>
      </c>
      <c r="M253" s="53">
        <f t="shared" si="45"/>
        <v>0.35971223021582738</v>
      </c>
      <c r="N253" s="54">
        <v>167</v>
      </c>
      <c r="O253" s="54">
        <f t="shared" si="46"/>
        <v>55.666666666666664</v>
      </c>
      <c r="P253" s="54">
        <f t="shared" si="47"/>
        <v>104.45318352059925</v>
      </c>
      <c r="Q253" s="54">
        <f t="shared" si="48"/>
        <v>62.546816479400754</v>
      </c>
      <c r="R253" s="54">
        <f t="shared" si="49"/>
        <v>111.33333333333333</v>
      </c>
      <c r="S253" s="55">
        <f t="shared" si="50"/>
        <v>-6.8801498127340892</v>
      </c>
      <c r="T253" s="55">
        <f t="shared" si="51"/>
        <v>-6.880149812734075</v>
      </c>
      <c r="U253" t="s">
        <v>244</v>
      </c>
      <c r="V253" t="s">
        <v>242</v>
      </c>
      <c r="W253" t="s">
        <v>231</v>
      </c>
      <c r="X253" t="s">
        <v>513</v>
      </c>
      <c r="Y253" s="66"/>
    </row>
    <row r="254" spans="1:25" ht="15" x14ac:dyDescent="0.25">
      <c r="A254">
        <v>1.61</v>
      </c>
      <c r="B254">
        <v>2.39</v>
      </c>
      <c r="C254" s="43">
        <f t="shared" si="43"/>
        <v>3.9528054263364254E-2</v>
      </c>
      <c r="D254" s="44">
        <f>IF(OR($A254="",$B254=""),"",A254*'MPTO_working_2-way'!$G253)</f>
        <v>1.6736401673640164</v>
      </c>
      <c r="E254" s="46">
        <f>IF(OR($A254="",$B254=""),"",B254*'MPTO_working_2-way'!$G253)</f>
        <v>2.4844720496894408</v>
      </c>
      <c r="F254" s="44">
        <f>IF(OR($A254="",$B254=""),"",'MPTO_working_2-way'!D253)</f>
        <v>1.6629140646945697</v>
      </c>
      <c r="G254" s="46">
        <f>IF(OR($A254="",$B254=""),"",'MPTO_working_2-way'!E253)</f>
        <v>2.5084911502982492</v>
      </c>
      <c r="H254" s="44">
        <f>IF(OR($A254="",$B254=""),"",'OddsRatio_working_2-way'!M253)</f>
        <v>1.6624567313140606</v>
      </c>
      <c r="I254" s="44">
        <f>IF(OR($A254="",$B254=""),"",'OddsRatio_working_2-way'!N253)</f>
        <v>2.5095325516828586</v>
      </c>
      <c r="J254" s="44">
        <f>IF('Log_working_2-way'!$D253="","",A254^('Log_working_2-way'!$D253))</f>
        <v>1.6575648919074468</v>
      </c>
      <c r="K254" s="46">
        <f>IF('Log_working_2-way'!$D253="","",B254^('Log_working_2-way'!$D253))</f>
        <v>2.5207624560048121</v>
      </c>
      <c r="L254" s="53">
        <f t="shared" si="44"/>
        <v>0.59750000000000014</v>
      </c>
      <c r="M254" s="53">
        <f t="shared" si="45"/>
        <v>0.40250000000000002</v>
      </c>
      <c r="N254" s="54">
        <v>168</v>
      </c>
      <c r="O254" s="54">
        <f t="shared" si="46"/>
        <v>63.652173913043484</v>
      </c>
      <c r="P254" s="54">
        <f t="shared" si="47"/>
        <v>97.707112970711307</v>
      </c>
      <c r="Q254" s="54">
        <f t="shared" si="48"/>
        <v>70.292887029288693</v>
      </c>
      <c r="R254" s="54">
        <f t="shared" si="49"/>
        <v>104.34782608695652</v>
      </c>
      <c r="S254" s="55">
        <f t="shared" si="50"/>
        <v>-6.6407131162452089</v>
      </c>
      <c r="T254" s="55">
        <f t="shared" si="51"/>
        <v>-6.6407131162452089</v>
      </c>
      <c r="U254" t="s">
        <v>226</v>
      </c>
      <c r="V254" t="s">
        <v>273</v>
      </c>
      <c r="W254" t="s">
        <v>231</v>
      </c>
      <c r="X254" t="s">
        <v>513</v>
      </c>
      <c r="Y254" s="66"/>
    </row>
    <row r="255" spans="1:25" ht="15" x14ac:dyDescent="0.25">
      <c r="A255">
        <v>1.62</v>
      </c>
      <c r="B255">
        <v>2.38</v>
      </c>
      <c r="C255" s="43">
        <f t="shared" si="43"/>
        <v>3.7452017844174623E-2</v>
      </c>
      <c r="D255" s="44">
        <f>IF(OR($A255="",$B255=""),"",A255*'MPTO_working_2-way'!$G254)</f>
        <v>1.680672268907563</v>
      </c>
      <c r="E255" s="46">
        <f>IF(OR($A255="",$B255=""),"",B255*'MPTO_working_2-way'!$G254)</f>
        <v>2.4691358024691357</v>
      </c>
      <c r="F255" s="44">
        <f>IF(OR($A255="",$B255=""),"",'MPTO_working_2-way'!D254)</f>
        <v>1.6706820348383742</v>
      </c>
      <c r="G255" s="46">
        <f>IF(OR($A255="",$B255=""),"",'MPTO_working_2-way'!E254)</f>
        <v>2.4910195115648013</v>
      </c>
      <c r="H255" s="44">
        <f>IF(OR($A255="",$B255=""),"",'OddsRatio_working_2-way'!M254)</f>
        <v>1.6702800625998362</v>
      </c>
      <c r="I255" s="44">
        <f>IF(OR($A255="",$B255=""),"",'OddsRatio_working_2-way'!N254)</f>
        <v>2.4919136877222163</v>
      </c>
      <c r="J255" s="44"/>
      <c r="K255" s="46"/>
      <c r="L255" s="53">
        <f t="shared" si="44"/>
        <v>0.59499999999999997</v>
      </c>
      <c r="M255" s="53">
        <f t="shared" si="45"/>
        <v>0.40500000000000003</v>
      </c>
      <c r="N255" s="54">
        <v>169</v>
      </c>
      <c r="O255" s="54">
        <f t="shared" si="46"/>
        <v>64.679012345679027</v>
      </c>
      <c r="P255" s="54">
        <f t="shared" si="47"/>
        <v>97.991596638655452</v>
      </c>
      <c r="Q255" s="54">
        <f t="shared" si="48"/>
        <v>71.008403361344534</v>
      </c>
      <c r="R255" s="54">
        <f t="shared" si="49"/>
        <v>104.32098765432099</v>
      </c>
      <c r="S255" s="55">
        <f t="shared" si="50"/>
        <v>-6.3293910156655073</v>
      </c>
      <c r="T255" s="55">
        <f t="shared" si="51"/>
        <v>-6.3293910156655357</v>
      </c>
      <c r="U255" t="s">
        <v>394</v>
      </c>
      <c r="V255" t="s">
        <v>392</v>
      </c>
      <c r="W255" t="s">
        <v>231</v>
      </c>
      <c r="X255" t="s">
        <v>513</v>
      </c>
      <c r="Y255" s="66"/>
    </row>
    <row r="256" spans="1:25" ht="15" x14ac:dyDescent="0.25">
      <c r="A256">
        <v>1.57</v>
      </c>
      <c r="B256">
        <v>2.4900000000000002</v>
      </c>
      <c r="C256" s="43">
        <f t="shared" si="43"/>
        <v>3.8549100862046881E-2</v>
      </c>
      <c r="D256" s="44">
        <f>IF(OR($A256="",$B256=""),"",A256*'MPTO_working_2-way'!$G255)</f>
        <v>1.6305220883534137</v>
      </c>
      <c r="E256" s="46">
        <f>IF(OR($A256="",$B256=""),"",B256*'MPTO_working_2-way'!$G255)</f>
        <v>2.5859872611464971</v>
      </c>
      <c r="F256" s="44">
        <f>IF(OR($A256="",$B256=""),"",'MPTO_working_2-way'!D255)</f>
        <v>1.6189924005549459</v>
      </c>
      <c r="G256" s="46">
        <f>IF(OR($A256="",$B256=""),"",'MPTO_working_2-way'!E255)</f>
        <v>2.6155287190981165</v>
      </c>
      <c r="H256" s="44">
        <f>IF(OR($A256="",$B256=""),"",'OddsRatio_working_2-way'!M255)</f>
        <v>1.6185065364007643</v>
      </c>
      <c r="I256" s="44">
        <f>IF(OR($A256="",$B256=""),"",'OddsRatio_working_2-way'!N255)</f>
        <v>2.6167977881353308</v>
      </c>
      <c r="J256" s="44"/>
      <c r="K256" s="46"/>
      <c r="L256" s="53">
        <f t="shared" si="44"/>
        <v>0.61330049261083741</v>
      </c>
      <c r="M256" s="53">
        <f t="shared" si="45"/>
        <v>0.38669950738916253</v>
      </c>
      <c r="N256" s="54">
        <v>170</v>
      </c>
      <c r="O256" s="54">
        <f t="shared" si="46"/>
        <v>61.719745222929959</v>
      </c>
      <c r="P256" s="54">
        <f t="shared" si="47"/>
        <v>101.72690763052208</v>
      </c>
      <c r="Q256" s="54">
        <f t="shared" si="48"/>
        <v>68.273092369477908</v>
      </c>
      <c r="R256" s="54">
        <f t="shared" si="49"/>
        <v>108.28025477707006</v>
      </c>
      <c r="S256" s="55">
        <f t="shared" si="50"/>
        <v>-6.5533471465479494</v>
      </c>
      <c r="T256" s="55">
        <f t="shared" si="51"/>
        <v>-6.5533471465479778</v>
      </c>
      <c r="U256" t="s">
        <v>233</v>
      </c>
      <c r="V256" t="s">
        <v>271</v>
      </c>
      <c r="W256" t="s">
        <v>231</v>
      </c>
      <c r="X256" t="s">
        <v>513</v>
      </c>
      <c r="Y256" s="66"/>
    </row>
    <row r="257" spans="1:25" ht="15" x14ac:dyDescent="0.25">
      <c r="A257">
        <v>1.47</v>
      </c>
      <c r="B257">
        <v>2.77</v>
      </c>
      <c r="C257" s="43">
        <f t="shared" si="43"/>
        <v>4.1282939168447275E-2</v>
      </c>
      <c r="D257" s="44">
        <f>IF(OR($A257="",$B257=""),"",A257*'MPTO_working_2-way'!$G256)</f>
        <v>1.5306859205776175</v>
      </c>
      <c r="E257" s="46">
        <f>IF(OR($A257="",$B257=""),"",B257*'MPTO_working_2-way'!$G256)</f>
        <v>2.8843537414965992</v>
      </c>
      <c r="F257" s="44">
        <f>IF(OR($A257="",$B257=""),"",'MPTO_working_2-way'!D256)</f>
        <v>1.5159999255384502</v>
      </c>
      <c r="G257" s="46">
        <f>IF(OR($A257="",$B257=""),"",'MPTO_working_2-way'!E256)</f>
        <v>2.9379847757855626</v>
      </c>
      <c r="H257" s="44">
        <f>IF(OR($A257="",$B257=""),"",'OddsRatio_working_2-way'!M256)</f>
        <v>1.5153025549750767</v>
      </c>
      <c r="I257" s="44">
        <f>IF(OR($A257="",$B257=""),"",'OddsRatio_working_2-way'!N256)</f>
        <v>2.9406074942678422</v>
      </c>
      <c r="J257" s="44"/>
      <c r="K257" s="46"/>
      <c r="L257" s="53">
        <f t="shared" si="44"/>
        <v>0.65330188679245271</v>
      </c>
      <c r="M257" s="53">
        <f t="shared" si="45"/>
        <v>0.34669811320754712</v>
      </c>
      <c r="N257" s="54">
        <v>171</v>
      </c>
      <c r="O257" s="54">
        <f t="shared" si="46"/>
        <v>54.673469387755105</v>
      </c>
      <c r="P257" s="54">
        <f t="shared" si="47"/>
        <v>109.26714801444045</v>
      </c>
      <c r="Q257" s="54">
        <f t="shared" si="48"/>
        <v>61.73285198555957</v>
      </c>
      <c r="R257" s="54">
        <f t="shared" si="49"/>
        <v>116.32653061224489</v>
      </c>
      <c r="S257" s="55">
        <f t="shared" si="50"/>
        <v>-7.0593825978044649</v>
      </c>
      <c r="T257" s="55">
        <f t="shared" si="51"/>
        <v>-7.0593825978044435</v>
      </c>
      <c r="U257" t="s">
        <v>272</v>
      </c>
      <c r="V257" t="s">
        <v>227</v>
      </c>
      <c r="W257" t="s">
        <v>231</v>
      </c>
      <c r="X257" t="s">
        <v>513</v>
      </c>
      <c r="Y257" s="66"/>
    </row>
    <row r="258" spans="1:25" ht="15" x14ac:dyDescent="0.25">
      <c r="A258">
        <v>1.68</v>
      </c>
      <c r="B258">
        <v>2.25</v>
      </c>
      <c r="C258" s="43">
        <f t="shared" si="43"/>
        <v>3.9682539682539542E-2</v>
      </c>
      <c r="D258" s="44">
        <f>IF(OR($A258="",$B258=""),"",A258*'MPTO_working_2-way'!$G257)</f>
        <v>1.7466666666666664</v>
      </c>
      <c r="E258" s="46">
        <f>IF(OR($A258="",$B258=""),"",B258*'MPTO_working_2-way'!$G257)</f>
        <v>2.339285714285714</v>
      </c>
      <c r="F258" s="44">
        <f>IF(OR($A258="",$B258=""),"",'MPTO_working_2-way'!D257)</f>
        <v>1.7379310344827583</v>
      </c>
      <c r="G258" s="46">
        <f>IF(OR($A258="",$B258=""),"",'MPTO_working_2-way'!E257)</f>
        <v>2.3551401869158877</v>
      </c>
      <c r="H258" s="44">
        <f>IF(OR($A258="",$B258=""),"",'OddsRatio_working_2-way'!M257)</f>
        <v>1.7375635565834309</v>
      </c>
      <c r="I258" s="44">
        <f>IF(OR($A258="",$B258=""),"",'OddsRatio_working_2-way'!N257)</f>
        <v>2.3558153613666013</v>
      </c>
      <c r="J258" s="44"/>
      <c r="K258" s="46"/>
      <c r="L258" s="53">
        <f t="shared" si="44"/>
        <v>0.57251908396946571</v>
      </c>
      <c r="M258" s="53">
        <f t="shared" si="45"/>
        <v>0.4274809160305344</v>
      </c>
      <c r="N258" s="54">
        <v>172</v>
      </c>
      <c r="O258" s="54">
        <f t="shared" si="46"/>
        <v>69.619047619047606</v>
      </c>
      <c r="P258" s="54">
        <f t="shared" si="47"/>
        <v>95.555555555555557</v>
      </c>
      <c r="Q258" s="54">
        <f t="shared" si="48"/>
        <v>76.444444444444443</v>
      </c>
      <c r="R258" s="54">
        <f t="shared" si="49"/>
        <v>102.38095238095238</v>
      </c>
      <c r="S258" s="55">
        <f t="shared" si="50"/>
        <v>-6.8253968253968367</v>
      </c>
      <c r="T258" s="55">
        <f t="shared" si="51"/>
        <v>-6.8253968253968225</v>
      </c>
      <c r="U258" t="s">
        <v>228</v>
      </c>
      <c r="V258" t="s">
        <v>275</v>
      </c>
      <c r="W258" t="s">
        <v>231</v>
      </c>
      <c r="X258" t="s">
        <v>513</v>
      </c>
      <c r="Y258" s="66"/>
    </row>
    <row r="259" spans="1:25" ht="15" x14ac:dyDescent="0.25">
      <c r="A259">
        <v>1.5</v>
      </c>
      <c r="B259">
        <v>2.65</v>
      </c>
      <c r="C259" s="43">
        <f t="shared" ref="C259:C313" si="52">IF(OR($A259="",$B259=""),"",(1/A259)+(1/B259)-1)</f>
        <v>4.4025157232704393E-2</v>
      </c>
      <c r="D259" s="44">
        <f>IF(OR($A259="",$B259=""),"",A259*'MPTO_working_2-way'!$G258)</f>
        <v>1.5660377358490565</v>
      </c>
      <c r="E259" s="46">
        <f>IF(OR($A259="",$B259=""),"",B259*'MPTO_working_2-way'!$G258)</f>
        <v>2.7666666666666666</v>
      </c>
      <c r="F259" s="44">
        <f>IF(OR($A259="",$B259=""),"",'MPTO_working_2-way'!D258)</f>
        <v>1.5512195121951218</v>
      </c>
      <c r="G259" s="46">
        <f>IF(OR($A259="",$B259=""),"",'MPTO_working_2-way'!E258)</f>
        <v>2.8141592920353982</v>
      </c>
      <c r="H259" s="44">
        <f>IF(OR($A259="",$B259=""),"",'OddsRatio_working_2-way'!M258)</f>
        <v>1.5504818825631808</v>
      </c>
      <c r="I259" s="44">
        <f>IF(OR($A259="",$B259=""),"",'OddsRatio_working_2-way'!N258)</f>
        <v>2.8165902124584949</v>
      </c>
      <c r="J259" s="44"/>
      <c r="K259" s="46"/>
      <c r="L259" s="53">
        <f t="shared" si="44"/>
        <v>0.63855421686746994</v>
      </c>
      <c r="M259" s="53">
        <f t="shared" si="45"/>
        <v>0.36144578313253012</v>
      </c>
      <c r="N259" s="54">
        <v>173</v>
      </c>
      <c r="O259" s="54">
        <f t="shared" si="46"/>
        <v>57.666666666666664</v>
      </c>
      <c r="P259" s="54">
        <f t="shared" si="47"/>
        <v>107.71698113207547</v>
      </c>
      <c r="Q259" s="54">
        <f t="shared" si="48"/>
        <v>65.28301886792454</v>
      </c>
      <c r="R259" s="54">
        <f t="shared" si="49"/>
        <v>115.33333333333333</v>
      </c>
      <c r="S259" s="55">
        <f t="shared" si="50"/>
        <v>-7.6163522012578753</v>
      </c>
      <c r="T259" s="55">
        <f t="shared" si="51"/>
        <v>-7.6163522012578539</v>
      </c>
      <c r="U259" t="s">
        <v>393</v>
      </c>
      <c r="V259" t="s">
        <v>232</v>
      </c>
      <c r="W259" t="s">
        <v>231</v>
      </c>
      <c r="X259" t="s">
        <v>513</v>
      </c>
      <c r="Y259" s="66"/>
    </row>
    <row r="260" spans="1:25" ht="15" x14ac:dyDescent="0.25">
      <c r="A260">
        <v>1.95</v>
      </c>
      <c r="B260">
        <v>1.95</v>
      </c>
      <c r="C260" s="43">
        <f t="shared" si="52"/>
        <v>2.5641025641025772E-2</v>
      </c>
      <c r="D260" s="44">
        <f>IF(OR($A260="",$B260=""),"",A260*'MPTO_working_2-way'!$G259)</f>
        <v>2</v>
      </c>
      <c r="E260" s="46">
        <f>IF(OR($A260="",$B260=""),"",B260*'MPTO_working_2-way'!$G259)</f>
        <v>2</v>
      </c>
      <c r="F260" s="44">
        <f>IF(OR($A260="",$B260=""),"",'MPTO_working_2-way'!D259)</f>
        <v>2.0000000000000004</v>
      </c>
      <c r="G260" s="46">
        <f>IF(OR($A260="",$B260=""),"",'MPTO_working_2-way'!E259)</f>
        <v>2.0000000000000004</v>
      </c>
      <c r="H260" s="44">
        <f>IF(OR($A260="",$B260=""),"",'OddsRatio_working_2-way'!M259)</f>
        <v>2.0000000000000004</v>
      </c>
      <c r="I260" s="44">
        <f>IF(OR($A260="",$B260=""),"",'OddsRatio_working_2-way'!N259)</f>
        <v>2.0000000000000004</v>
      </c>
      <c r="J260" s="44"/>
      <c r="K260" s="46"/>
      <c r="L260" s="53">
        <f t="shared" si="44"/>
        <v>0.5</v>
      </c>
      <c r="M260" s="53">
        <f t="shared" si="45"/>
        <v>0.5</v>
      </c>
      <c r="N260" s="54">
        <v>174</v>
      </c>
      <c r="O260" s="54">
        <f t="shared" si="46"/>
        <v>84.769230769230788</v>
      </c>
      <c r="P260" s="54">
        <f t="shared" si="47"/>
        <v>84.769230769230788</v>
      </c>
      <c r="Q260" s="54">
        <f t="shared" si="48"/>
        <v>89.230769230769241</v>
      </c>
      <c r="R260" s="54">
        <f t="shared" si="49"/>
        <v>89.230769230769241</v>
      </c>
      <c r="S260" s="55">
        <f t="shared" si="50"/>
        <v>-4.4615384615384528</v>
      </c>
      <c r="T260" s="55">
        <f t="shared" si="51"/>
        <v>-4.4615384615384528</v>
      </c>
      <c r="U260" t="s">
        <v>34</v>
      </c>
      <c r="V260" t="s">
        <v>136</v>
      </c>
      <c r="W260" t="s">
        <v>443</v>
      </c>
      <c r="X260" t="s">
        <v>513</v>
      </c>
      <c r="Y260" s="66"/>
    </row>
    <row r="261" spans="1:25" ht="15" x14ac:dyDescent="0.25">
      <c r="A261">
        <v>1.88</v>
      </c>
      <c r="B261">
        <v>2.04</v>
      </c>
      <c r="C261" s="43">
        <f t="shared" si="52"/>
        <v>2.2110972048393851E-2</v>
      </c>
      <c r="D261" s="44">
        <f>IF(OR($A261="",$B261=""),"",A261*'MPTO_working_2-way'!$G260)</f>
        <v>1.9215686274509802</v>
      </c>
      <c r="E261" s="46">
        <f>IF(OR($A261="",$B261=""),"",B261*'MPTO_working_2-way'!$G260)</f>
        <v>2.0851063829787235</v>
      </c>
      <c r="F261" s="44">
        <f>IF(OR($A261="",$B261=""),"",'MPTO_working_2-way'!D260)</f>
        <v>1.9199038846615937</v>
      </c>
      <c r="G261" s="46">
        <f>IF(OR($A261="",$B261=""),"",'MPTO_working_2-way'!E260)</f>
        <v>2.087070091423596</v>
      </c>
      <c r="H261" s="44">
        <f>IF(OR($A261="",$B261=""),"",'OddsRatio_working_2-way'!M260)</f>
        <v>1.9198662110077995</v>
      </c>
      <c r="I261" s="44">
        <f>IF(OR($A261="",$B261=""),"",'OddsRatio_working_2-way'!N260)</f>
        <v>2.0871146130092182</v>
      </c>
      <c r="J261" s="44"/>
      <c r="K261" s="46"/>
      <c r="L261" s="53">
        <f t="shared" si="44"/>
        <v>0.52040816326530615</v>
      </c>
      <c r="M261" s="53">
        <f t="shared" si="45"/>
        <v>0.47959183673469385</v>
      </c>
      <c r="N261" s="54">
        <v>175</v>
      </c>
      <c r="O261" s="54">
        <f t="shared" si="46"/>
        <v>81.914893617021278</v>
      </c>
      <c r="P261" s="54">
        <f t="shared" si="47"/>
        <v>89.215686274509807</v>
      </c>
      <c r="Q261" s="54">
        <f t="shared" si="48"/>
        <v>85.784313725490193</v>
      </c>
      <c r="R261" s="54">
        <f t="shared" si="49"/>
        <v>93.085106382978722</v>
      </c>
      <c r="S261" s="55">
        <f t="shared" si="50"/>
        <v>-3.8694201084689155</v>
      </c>
      <c r="T261" s="55">
        <f t="shared" si="51"/>
        <v>-3.8694201084689155</v>
      </c>
      <c r="U261" t="s">
        <v>133</v>
      </c>
      <c r="V261" t="s">
        <v>71</v>
      </c>
      <c r="W261" t="s">
        <v>443</v>
      </c>
      <c r="X261" t="s">
        <v>513</v>
      </c>
      <c r="Y261" s="66"/>
    </row>
    <row r="262" spans="1:25" ht="15" x14ac:dyDescent="0.25">
      <c r="A262">
        <v>1.44</v>
      </c>
      <c r="B262">
        <v>2.86</v>
      </c>
      <c r="C262" s="43">
        <f t="shared" si="52"/>
        <v>4.4094794094794221E-2</v>
      </c>
      <c r="D262" s="44">
        <f>IF(OR($A262="",$B262=""),"",A262*'MPTO_working_2-way'!$G261)</f>
        <v>1.5034965034965035</v>
      </c>
      <c r="E262" s="46">
        <f>IF(OR($A262="",$B262=""),"",B262*'MPTO_working_2-way'!$G261)</f>
        <v>2.9861111111111112</v>
      </c>
      <c r="F262" s="44">
        <f>IF(OR($A262="",$B262=""),"",'MPTO_working_2-way'!D261)</f>
        <v>1.4872165246280515</v>
      </c>
      <c r="G262" s="46">
        <f>IF(OR($A262="",$B262=""),"",'MPTO_working_2-way'!E261)</f>
        <v>3.0524755410613702</v>
      </c>
      <c r="H262" s="44">
        <f>IF(OR($A262="",$B262=""),"",'OddsRatio_working_2-way'!M261)</f>
        <v>1.4863734571139202</v>
      </c>
      <c r="I262" s="44">
        <f>IF(OR($A262="",$B262=""),"",'OddsRatio_working_2-way'!N261)</f>
        <v>3.0560332505270256</v>
      </c>
      <c r="J262" s="44"/>
      <c r="K262" s="46"/>
      <c r="L262" s="53">
        <f t="shared" si="44"/>
        <v>0.66511627906976745</v>
      </c>
      <c r="M262" s="53">
        <f t="shared" si="45"/>
        <v>0.33488372093023255</v>
      </c>
      <c r="N262" s="54">
        <v>176</v>
      </c>
      <c r="O262" s="54">
        <f t="shared" si="46"/>
        <v>53.777777777777771</v>
      </c>
      <c r="P262" s="54">
        <f t="shared" si="47"/>
        <v>114.46153846153845</v>
      </c>
      <c r="Q262" s="54">
        <f t="shared" si="48"/>
        <v>61.538461538461547</v>
      </c>
      <c r="R262" s="54">
        <f t="shared" si="49"/>
        <v>122.22222222222221</v>
      </c>
      <c r="S262" s="55">
        <f t="shared" si="50"/>
        <v>-7.7606837606837757</v>
      </c>
      <c r="T262" s="55">
        <f t="shared" si="51"/>
        <v>-7.7606837606837615</v>
      </c>
      <c r="U262" t="s">
        <v>78</v>
      </c>
      <c r="V262" t="s">
        <v>75</v>
      </c>
      <c r="W262" t="s">
        <v>443</v>
      </c>
      <c r="X262" t="s">
        <v>513</v>
      </c>
      <c r="Y262" s="66"/>
    </row>
    <row r="263" spans="1:25" ht="15" x14ac:dyDescent="0.25">
      <c r="A263">
        <v>1.85</v>
      </c>
      <c r="B263">
        <v>2.0499999999999998</v>
      </c>
      <c r="C263" s="43">
        <f t="shared" si="52"/>
        <v>2.8345418589321048E-2</v>
      </c>
      <c r="D263" s="44">
        <f>IF(OR($A263="",$B263=""),"",A263*'MPTO_working_2-way'!$G262)</f>
        <v>1.902439024390244</v>
      </c>
      <c r="E263" s="46">
        <f>IF(OR($A263="",$B263=""),"",B263*'MPTO_working_2-way'!$G262)</f>
        <v>2.1081081081081079</v>
      </c>
      <c r="F263" s="44">
        <f>IF(OR($A263="",$B263=""),"",'MPTO_working_2-way'!D262)</f>
        <v>1.8998121477770822</v>
      </c>
      <c r="G263" s="46">
        <f>IF(OR($A263="",$B263=""),"",'MPTO_working_2-way'!E262)</f>
        <v>2.1113430758524703</v>
      </c>
      <c r="H263" s="44">
        <f>IF(OR($A263="",$B263=""),"",'OddsRatio_working_2-way'!M262)</f>
        <v>1.8997354108424378</v>
      </c>
      <c r="I263" s="44">
        <f>IF(OR($A263="",$B263=""),"",'OddsRatio_working_2-way'!N262)</f>
        <v>2.1114378604524222</v>
      </c>
      <c r="J263" s="44"/>
      <c r="K263" s="46"/>
      <c r="L263" s="53">
        <f t="shared" si="44"/>
        <v>0.52564102564102555</v>
      </c>
      <c r="M263" s="53">
        <f t="shared" si="45"/>
        <v>0.47435897435897439</v>
      </c>
      <c r="N263" s="54">
        <v>177</v>
      </c>
      <c r="O263" s="54">
        <f t="shared" si="46"/>
        <v>81.324324324324309</v>
      </c>
      <c r="P263" s="54">
        <f t="shared" si="47"/>
        <v>90.658536585365852</v>
      </c>
      <c r="Q263" s="54">
        <f t="shared" si="48"/>
        <v>86.341463414634148</v>
      </c>
      <c r="R263" s="54">
        <f t="shared" si="49"/>
        <v>95.675675675675663</v>
      </c>
      <c r="S263" s="55">
        <f t="shared" si="50"/>
        <v>-5.0171390903098398</v>
      </c>
      <c r="T263" s="55">
        <f t="shared" si="51"/>
        <v>-5.0171390903098114</v>
      </c>
      <c r="U263" t="s">
        <v>134</v>
      </c>
      <c r="V263" t="s">
        <v>70</v>
      </c>
      <c r="W263" t="s">
        <v>443</v>
      </c>
      <c r="X263" t="s">
        <v>513</v>
      </c>
      <c r="Y263" s="66"/>
    </row>
    <row r="264" spans="1:25" ht="15" x14ac:dyDescent="0.25">
      <c r="A264">
        <v>1.99</v>
      </c>
      <c r="B264">
        <v>1.92</v>
      </c>
      <c r="C264" s="43">
        <f t="shared" si="52"/>
        <v>2.3345896147403788E-2</v>
      </c>
      <c r="D264" s="44">
        <f>IF(OR($A264="",$B264=""),"",A264*'MPTO_working_2-way'!$G263)</f>
        <v>2.0364583333333335</v>
      </c>
      <c r="E264" s="46">
        <f>IF(OR($A264="",$B264=""),"",B264*'MPTO_working_2-way'!$G263)</f>
        <v>1.9648241206030153</v>
      </c>
      <c r="F264" s="44">
        <f>IF(OR($A264="",$B264=""),"",'MPTO_working_2-way'!D263)</f>
        <v>2.0373253705876082</v>
      </c>
      <c r="G264" s="46">
        <f>IF(OR($A264="",$B264=""),"",'MPTO_working_2-way'!E263)</f>
        <v>1.9640176827387685</v>
      </c>
      <c r="H264" s="44">
        <f>IF(OR($A264="",$B264=""),"",'OddsRatio_working_2-way'!M263)</f>
        <v>2.0373461122121879</v>
      </c>
      <c r="I264" s="44">
        <f>IF(OR($A264="",$B264=""),"",'OddsRatio_working_2-way'!N263)</f>
        <v>1.9639984073082948</v>
      </c>
      <c r="J264" s="44"/>
      <c r="K264" s="46"/>
      <c r="L264" s="53">
        <f t="shared" si="44"/>
        <v>0.49104859335038359</v>
      </c>
      <c r="M264" s="53">
        <f t="shared" si="45"/>
        <v>0.50895140664961636</v>
      </c>
      <c r="N264" s="54">
        <v>178</v>
      </c>
      <c r="O264" s="54">
        <f t="shared" si="46"/>
        <v>88.55276381909546</v>
      </c>
      <c r="P264" s="54">
        <f t="shared" si="47"/>
        <v>85.291666666666671</v>
      </c>
      <c r="Q264" s="54">
        <f t="shared" si="48"/>
        <v>92.708333333333343</v>
      </c>
      <c r="R264" s="54">
        <f t="shared" si="49"/>
        <v>89.447236180904511</v>
      </c>
      <c r="S264" s="55">
        <f t="shared" si="50"/>
        <v>-4.1555695142378823</v>
      </c>
      <c r="T264" s="55">
        <f t="shared" si="51"/>
        <v>-4.1555695142378397</v>
      </c>
      <c r="U264" t="s">
        <v>248</v>
      </c>
      <c r="V264" t="s">
        <v>320</v>
      </c>
      <c r="W264" t="s">
        <v>440</v>
      </c>
      <c r="X264" t="s">
        <v>513</v>
      </c>
      <c r="Y264" s="66"/>
    </row>
    <row r="265" spans="1:25" ht="15" x14ac:dyDescent="0.25">
      <c r="A265">
        <v>1.79</v>
      </c>
      <c r="B265">
        <v>2.1</v>
      </c>
      <c r="C265" s="43">
        <f t="shared" si="52"/>
        <v>3.4849694067571102E-2</v>
      </c>
      <c r="D265" s="44">
        <f>IF(OR($A265="",$B265=""),"",A265*'MPTO_working_2-way'!$G264)</f>
        <v>1.8523809523809522</v>
      </c>
      <c r="E265" s="46">
        <f>IF(OR($A265="",$B265=""),"",B265*'MPTO_working_2-way'!$G264)</f>
        <v>2.1731843575418992</v>
      </c>
      <c r="F265" s="44">
        <f>IF(OR($A265="",$B265=""),"",'MPTO_working_2-way'!D264)</f>
        <v>1.8476284099287292</v>
      </c>
      <c r="G265" s="46">
        <f>IF(OR($A265="",$B265=""),"",'MPTO_working_2-way'!E264)</f>
        <v>2.1797622499275153</v>
      </c>
      <c r="H265" s="44">
        <f>IF(OR($A265="",$B265=""),"",'OddsRatio_working_2-way'!M264)</f>
        <v>1.8474560862851939</v>
      </c>
      <c r="I265" s="44">
        <f>IF(OR($A265="",$B265=""),"",'OddsRatio_working_2-way'!N264)</f>
        <v>2.1800021454603971</v>
      </c>
      <c r="J265" s="44"/>
      <c r="K265" s="46"/>
      <c r="L265" s="53">
        <f t="shared" si="44"/>
        <v>0.53984575835475579</v>
      </c>
      <c r="M265" s="53">
        <f t="shared" si="45"/>
        <v>0.46015424164524427</v>
      </c>
      <c r="N265" s="54">
        <v>179</v>
      </c>
      <c r="O265" s="54">
        <f t="shared" si="46"/>
        <v>79.000000000000014</v>
      </c>
      <c r="P265" s="54">
        <f t="shared" si="47"/>
        <v>93.761904761904773</v>
      </c>
      <c r="Q265" s="54">
        <f t="shared" si="48"/>
        <v>85.238095238095227</v>
      </c>
      <c r="R265" s="54">
        <f t="shared" si="49"/>
        <v>100</v>
      </c>
      <c r="S265" s="55">
        <f t="shared" si="50"/>
        <v>-6.2380952380952124</v>
      </c>
      <c r="T265" s="55">
        <f t="shared" si="51"/>
        <v>-6.2380952380952266</v>
      </c>
      <c r="U265" t="s">
        <v>406</v>
      </c>
      <c r="V265" t="s">
        <v>407</v>
      </c>
      <c r="W265" t="s">
        <v>440</v>
      </c>
      <c r="X265" t="s">
        <v>513</v>
      </c>
      <c r="Y265" s="66"/>
    </row>
    <row r="266" spans="1:25" ht="15" x14ac:dyDescent="0.25">
      <c r="A266">
        <v>1.91</v>
      </c>
      <c r="B266">
        <v>2</v>
      </c>
      <c r="C266" s="43">
        <f t="shared" si="52"/>
        <v>2.3560209424083656E-2</v>
      </c>
      <c r="D266" s="44">
        <f>IF(OR($A266="",$B266=""),"",A266*'MPTO_working_2-way'!$G265)</f>
        <v>1.9549999999999996</v>
      </c>
      <c r="E266" s="46">
        <f>IF(OR($A266="",$B266=""),"",B266*'MPTO_working_2-way'!$G265)</f>
        <v>2.0471204188481673</v>
      </c>
      <c r="F266" s="44">
        <f>IF(OR($A266="",$B266=""),"",'MPTO_working_2-way'!D265)</f>
        <v>1.9539641943734012</v>
      </c>
      <c r="G266" s="46">
        <f>IF(OR($A266="",$B266=""),"",'MPTO_working_2-way'!E265)</f>
        <v>2.0482573726541551</v>
      </c>
      <c r="H266" s="44">
        <f>IF(OR($A266="",$B266=""),"",'OddsRatio_working_2-way'!M265)</f>
        <v>1.9539392014169454</v>
      </c>
      <c r="I266" s="44">
        <f>IF(OR($A266="",$B266=""),"",'OddsRatio_working_2-way'!N265)</f>
        <v>2.0482848367219182</v>
      </c>
      <c r="J266" s="44"/>
      <c r="K266" s="46"/>
      <c r="L266" s="53">
        <f t="shared" si="44"/>
        <v>0.51150895140664976</v>
      </c>
      <c r="M266" s="53">
        <f t="shared" si="45"/>
        <v>0.48849104859335046</v>
      </c>
      <c r="N266" s="54">
        <v>180</v>
      </c>
      <c r="O266" s="54">
        <f t="shared" si="46"/>
        <v>85.759162303664922</v>
      </c>
      <c r="P266" s="54">
        <f t="shared" si="47"/>
        <v>90</v>
      </c>
      <c r="Q266" s="54">
        <f t="shared" si="48"/>
        <v>90</v>
      </c>
      <c r="R266" s="54">
        <f t="shared" si="49"/>
        <v>94.240837696335078</v>
      </c>
      <c r="S266" s="55">
        <f t="shared" si="50"/>
        <v>-4.2408376963350776</v>
      </c>
      <c r="T266" s="55">
        <f t="shared" si="51"/>
        <v>-4.2408376963350776</v>
      </c>
      <c r="U266" t="s">
        <v>405</v>
      </c>
      <c r="V266" t="s">
        <v>396</v>
      </c>
      <c r="W266" t="s">
        <v>440</v>
      </c>
      <c r="X266" t="s">
        <v>513</v>
      </c>
      <c r="Y266" s="66"/>
    </row>
    <row r="267" spans="1:25" ht="15" x14ac:dyDescent="0.25">
      <c r="A267">
        <v>1.93</v>
      </c>
      <c r="B267">
        <v>1.98</v>
      </c>
      <c r="C267" s="43">
        <f t="shared" si="52"/>
        <v>2.3185220076411994E-2</v>
      </c>
      <c r="D267" s="44">
        <f>IF(OR($A267="",$B267=""),"",A267*'MPTO_working_2-way'!$G266)</f>
        <v>1.9747474747474751</v>
      </c>
      <c r="E267" s="46">
        <f>IF(OR($A267="",$B267=""),"",B267*'MPTO_working_2-way'!$G266)</f>
        <v>2.0259067357512959</v>
      </c>
      <c r="F267" s="44">
        <f>IF(OR($A267="",$B267=""),"",'MPTO_working_2-way'!D266)</f>
        <v>1.974169551066798</v>
      </c>
      <c r="G267" s="46">
        <f>IF(OR($A267="",$B267=""),"",'MPTO_working_2-way'!E266)</f>
        <v>2.0265153523890338</v>
      </c>
      <c r="H267" s="44">
        <f>IF(OR($A267="",$B267=""),"",'OddsRatio_working_2-way'!M266)</f>
        <v>1.9741558354989901</v>
      </c>
      <c r="I267" s="44">
        <f>IF(OR($A267="",$B267=""),"",'OddsRatio_working_2-way'!N266)</f>
        <v>2.0265298051494733</v>
      </c>
      <c r="J267" s="44"/>
      <c r="K267" s="46"/>
      <c r="L267" s="53">
        <f t="shared" si="44"/>
        <v>0.50639386189258306</v>
      </c>
      <c r="M267" s="53">
        <f t="shared" si="45"/>
        <v>0.49360613810741677</v>
      </c>
      <c r="N267" s="54">
        <v>181</v>
      </c>
      <c r="O267" s="54">
        <f t="shared" si="46"/>
        <v>87.217616580310889</v>
      </c>
      <c r="P267" s="54">
        <f t="shared" si="47"/>
        <v>89.585858585858588</v>
      </c>
      <c r="Q267" s="54">
        <f t="shared" si="48"/>
        <v>91.414141414141426</v>
      </c>
      <c r="R267" s="54">
        <f t="shared" si="49"/>
        <v>93.782383419689126</v>
      </c>
      <c r="S267" s="55">
        <f t="shared" si="50"/>
        <v>-4.1965248338305372</v>
      </c>
      <c r="T267" s="55">
        <f t="shared" si="51"/>
        <v>-4.1965248338305372</v>
      </c>
      <c r="U267" t="s">
        <v>401</v>
      </c>
      <c r="V267" t="s">
        <v>400</v>
      </c>
      <c r="W267" t="s">
        <v>440</v>
      </c>
      <c r="X267" t="s">
        <v>513</v>
      </c>
      <c r="Y267" s="66"/>
    </row>
    <row r="268" spans="1:25" ht="15" x14ac:dyDescent="0.25">
      <c r="A268">
        <v>2</v>
      </c>
      <c r="B268">
        <v>1.91</v>
      </c>
      <c r="C268" s="43">
        <f t="shared" si="52"/>
        <v>2.3560209424083656E-2</v>
      </c>
      <c r="D268" s="44">
        <f>IF(OR($A268="",$B268=""),"",A268*'MPTO_working_2-way'!$G267)</f>
        <v>2.0471204188481673</v>
      </c>
      <c r="E268" s="46">
        <f>IF(OR($A268="",$B268=""),"",B268*'MPTO_working_2-way'!$G267)</f>
        <v>1.9549999999999996</v>
      </c>
      <c r="F268" s="44">
        <f>IF(OR($A268="",$B268=""),"",'MPTO_working_2-way'!D267)</f>
        <v>2.0482573726541551</v>
      </c>
      <c r="G268" s="46">
        <f>IF(OR($A268="",$B268=""),"",'MPTO_working_2-way'!E267)</f>
        <v>1.9539641943734012</v>
      </c>
      <c r="H268" s="44">
        <f>IF(OR($A268="",$B268=""),"",'OddsRatio_working_2-way'!M267)</f>
        <v>2.0482848367219182</v>
      </c>
      <c r="I268" s="44">
        <f>IF(OR($A268="",$B268=""),"",'OddsRatio_working_2-way'!N267)</f>
        <v>1.9539392014169454</v>
      </c>
      <c r="J268" s="44"/>
      <c r="K268" s="46"/>
      <c r="L268" s="53">
        <f t="shared" si="44"/>
        <v>0.48849104859335046</v>
      </c>
      <c r="M268" s="53">
        <f t="shared" si="45"/>
        <v>0.51150895140664976</v>
      </c>
      <c r="N268" s="54">
        <v>182</v>
      </c>
      <c r="O268" s="54">
        <f t="shared" si="46"/>
        <v>91</v>
      </c>
      <c r="P268" s="54">
        <f t="shared" si="47"/>
        <v>86.712041884816756</v>
      </c>
      <c r="Q268" s="54">
        <f t="shared" si="48"/>
        <v>95.287958115183244</v>
      </c>
      <c r="R268" s="54">
        <f t="shared" si="49"/>
        <v>91</v>
      </c>
      <c r="S268" s="55">
        <f t="shared" si="50"/>
        <v>-4.287958115183244</v>
      </c>
      <c r="T268" s="55">
        <f t="shared" si="51"/>
        <v>-4.287958115183244</v>
      </c>
      <c r="U268" t="s">
        <v>321</v>
      </c>
      <c r="V268" t="s">
        <v>397</v>
      </c>
      <c r="W268" t="s">
        <v>440</v>
      </c>
      <c r="X268" t="s">
        <v>513</v>
      </c>
      <c r="Y268" s="66"/>
    </row>
    <row r="269" spans="1:25" ht="15" x14ac:dyDescent="0.25">
      <c r="A269">
        <v>1.93</v>
      </c>
      <c r="B269">
        <v>1.98</v>
      </c>
      <c r="C269" s="43">
        <f t="shared" si="52"/>
        <v>2.3185220076411994E-2</v>
      </c>
      <c r="D269" s="44">
        <f>IF(OR($A269="",$B269=""),"",A269*'MPTO_working_2-way'!$G268)</f>
        <v>1.9747474747474751</v>
      </c>
      <c r="E269" s="46">
        <f>IF(OR($A269="",$B269=""),"",B269*'MPTO_working_2-way'!$G268)</f>
        <v>2.0259067357512959</v>
      </c>
      <c r="F269" s="44">
        <f>IF(OR($A269="",$B269=""),"",'MPTO_working_2-way'!D268)</f>
        <v>1.974169551066798</v>
      </c>
      <c r="G269" s="46">
        <f>IF(OR($A269="",$B269=""),"",'MPTO_working_2-way'!E268)</f>
        <v>2.0265153523890338</v>
      </c>
      <c r="H269" s="44">
        <f>IF(OR($A269="",$B269=""),"",'OddsRatio_working_2-way'!M268)</f>
        <v>1.9741558354989901</v>
      </c>
      <c r="I269" s="44">
        <f>IF(OR($A269="",$B269=""),"",'OddsRatio_working_2-way'!N268)</f>
        <v>2.0265298051494733</v>
      </c>
      <c r="J269" s="44"/>
      <c r="K269" s="46"/>
      <c r="L269" s="53">
        <f t="shared" si="44"/>
        <v>0.50639386189258306</v>
      </c>
      <c r="M269" s="53">
        <f t="shared" si="45"/>
        <v>0.49360613810741677</v>
      </c>
      <c r="N269" s="54">
        <v>183</v>
      </c>
      <c r="O269" s="54">
        <f t="shared" si="46"/>
        <v>88.181347150259072</v>
      </c>
      <c r="P269" s="54">
        <f t="shared" si="47"/>
        <v>90.575757575757564</v>
      </c>
      <c r="Q269" s="54">
        <f t="shared" si="48"/>
        <v>92.424242424242436</v>
      </c>
      <c r="R269" s="54">
        <f t="shared" si="49"/>
        <v>94.818652849740943</v>
      </c>
      <c r="S269" s="55">
        <f t="shared" si="50"/>
        <v>-4.2428952739833647</v>
      </c>
      <c r="T269" s="55">
        <f t="shared" si="51"/>
        <v>-4.242895273983379</v>
      </c>
      <c r="U269" t="s">
        <v>408</v>
      </c>
      <c r="V269" t="s">
        <v>322</v>
      </c>
      <c r="W269" t="s">
        <v>440</v>
      </c>
      <c r="X269" t="s">
        <v>513</v>
      </c>
      <c r="Y269" s="66"/>
    </row>
    <row r="270" spans="1:25" ht="15" x14ac:dyDescent="0.25">
      <c r="A270">
        <v>1.58</v>
      </c>
      <c r="B270">
        <v>2.5099999999999998</v>
      </c>
      <c r="C270" s="43">
        <f t="shared" si="52"/>
        <v>3.1317766907055233E-2</v>
      </c>
      <c r="D270" s="44">
        <f>IF(OR($A270="",$B270=""),"",A270*'MPTO_working_2-way'!$G269)</f>
        <v>1.6294820717131473</v>
      </c>
      <c r="E270" s="46">
        <f>IF(OR($A270="",$B270=""),"",B270*'MPTO_working_2-way'!$G269)</f>
        <v>2.5886075949367084</v>
      </c>
      <c r="F270" s="44">
        <f>IF(OR($A270="",$B270=""),"",'MPTO_working_2-way'!D269)</f>
        <v>1.6200825197107724</v>
      </c>
      <c r="G270" s="46">
        <f>IF(OR($A270="",$B270=""),"",'MPTO_working_2-way'!E269)</f>
        <v>2.6126885829105997</v>
      </c>
      <c r="H270" s="44">
        <f>IF(OR($A270="",$B270=""),"",'OddsRatio_working_2-way'!M269)</f>
        <v>1.6197628258171834</v>
      </c>
      <c r="I270" s="44">
        <f>IF(OR($A270="",$B270=""),"",'OddsRatio_working_2-way'!N269)</f>
        <v>2.61352046031715</v>
      </c>
      <c r="J270" s="44"/>
      <c r="K270" s="46"/>
      <c r="L270" s="53">
        <f t="shared" si="44"/>
        <v>0.61369193154034229</v>
      </c>
      <c r="M270" s="53">
        <f t="shared" si="45"/>
        <v>0.38630806845965776</v>
      </c>
      <c r="N270" s="54">
        <v>184</v>
      </c>
      <c r="O270" s="54">
        <f t="shared" si="46"/>
        <v>67.544303797468359</v>
      </c>
      <c r="P270" s="54">
        <f t="shared" si="47"/>
        <v>110.69322709163346</v>
      </c>
      <c r="Q270" s="54">
        <f t="shared" si="48"/>
        <v>73.30677290836654</v>
      </c>
      <c r="R270" s="54">
        <f t="shared" si="49"/>
        <v>116.45569620253163</v>
      </c>
      <c r="S270" s="55">
        <f t="shared" si="50"/>
        <v>-5.7624691108981807</v>
      </c>
      <c r="T270" s="55">
        <f t="shared" si="51"/>
        <v>-5.7624691108981665</v>
      </c>
      <c r="U270" t="s">
        <v>319</v>
      </c>
      <c r="V270" t="s">
        <v>399</v>
      </c>
      <c r="W270" t="s">
        <v>440</v>
      </c>
      <c r="X270" t="s">
        <v>513</v>
      </c>
      <c r="Y270" s="66"/>
    </row>
    <row r="271" spans="1:25" ht="15" x14ac:dyDescent="0.25">
      <c r="A271">
        <v>1.91</v>
      </c>
      <c r="B271">
        <v>2</v>
      </c>
      <c r="C271" s="43">
        <f t="shared" si="52"/>
        <v>2.3560209424083656E-2</v>
      </c>
      <c r="D271" s="44">
        <f>IF(OR($A271="",$B271=""),"",A271*'MPTO_working_2-way'!$G270)</f>
        <v>1.9549999999999996</v>
      </c>
      <c r="E271" s="46">
        <f>IF(OR($A271="",$B271=""),"",B271*'MPTO_working_2-way'!$G270)</f>
        <v>2.0471204188481673</v>
      </c>
      <c r="F271" s="44">
        <f>IF(OR($A271="",$B271=""),"",'MPTO_working_2-way'!D270)</f>
        <v>1.9539641943734012</v>
      </c>
      <c r="G271" s="46">
        <f>IF(OR($A271="",$B271=""),"",'MPTO_working_2-way'!E270)</f>
        <v>2.0482573726541551</v>
      </c>
      <c r="H271" s="44">
        <f>IF(OR($A271="",$B271=""),"",'OddsRatio_working_2-way'!M270)</f>
        <v>1.9539392014169454</v>
      </c>
      <c r="I271" s="44">
        <f>IF(OR($A271="",$B271=""),"",'OddsRatio_working_2-way'!N270)</f>
        <v>2.0482848367219182</v>
      </c>
      <c r="J271" s="44"/>
      <c r="K271" s="46"/>
      <c r="L271" s="53">
        <f t="shared" si="44"/>
        <v>0.51150895140664976</v>
      </c>
      <c r="M271" s="53">
        <f t="shared" si="45"/>
        <v>0.48849104859335046</v>
      </c>
      <c r="N271" s="54">
        <v>185</v>
      </c>
      <c r="O271" s="54">
        <f t="shared" si="46"/>
        <v>88.141361256544485</v>
      </c>
      <c r="P271" s="54">
        <f t="shared" si="47"/>
        <v>92.5</v>
      </c>
      <c r="Q271" s="54">
        <f t="shared" si="48"/>
        <v>92.5</v>
      </c>
      <c r="R271" s="54">
        <f t="shared" si="49"/>
        <v>96.858638743455501</v>
      </c>
      <c r="S271" s="55">
        <f t="shared" si="50"/>
        <v>-4.3586387434555149</v>
      </c>
      <c r="T271" s="55">
        <f t="shared" si="51"/>
        <v>-4.3586387434555007</v>
      </c>
      <c r="U271" t="s">
        <v>395</v>
      </c>
      <c r="V271" t="s">
        <v>403</v>
      </c>
      <c r="W271" t="s">
        <v>440</v>
      </c>
      <c r="X271" t="s">
        <v>513</v>
      </c>
      <c r="Y271" s="66"/>
    </row>
    <row r="272" spans="1:25" ht="15" x14ac:dyDescent="0.25">
      <c r="A272">
        <v>1.44</v>
      </c>
      <c r="B272">
        <v>2.96</v>
      </c>
      <c r="C272" s="43">
        <f t="shared" si="52"/>
        <v>3.228228228228236E-2</v>
      </c>
      <c r="D272" s="44">
        <f>IF(OR($A272="",$B272=""),"",A272*'MPTO_working_2-way'!$G271)</f>
        <v>1.4864864864864866</v>
      </c>
      <c r="E272" s="46">
        <f>IF(OR($A272="",$B272=""),"",B272*'MPTO_working_2-way'!$G271)</f>
        <v>3.0555555555555558</v>
      </c>
      <c r="F272" s="44">
        <f>IF(OR($A272="",$B272=""),"",'MPTO_working_2-way'!D271)</f>
        <v>1.4742667404537908</v>
      </c>
      <c r="G272" s="46">
        <f>IF(OR($A272="",$B272=""),"",'MPTO_working_2-way'!E271)</f>
        <v>3.1085180863477251</v>
      </c>
      <c r="H272" s="44">
        <f>IF(OR($A272="",$B272=""),"",'OddsRatio_working_2-way'!M271)</f>
        <v>1.4738035414793431</v>
      </c>
      <c r="I272" s="44">
        <f>IF(OR($A272="",$B272=""),"",'OddsRatio_working_2-way'!N271)</f>
        <v>3.1105794120443453</v>
      </c>
      <c r="J272" s="44"/>
      <c r="K272" s="46"/>
      <c r="L272" s="53">
        <f t="shared" si="44"/>
        <v>0.67272727272727262</v>
      </c>
      <c r="M272" s="53">
        <f t="shared" si="45"/>
        <v>0.32727272727272727</v>
      </c>
      <c r="N272" s="54">
        <v>186</v>
      </c>
      <c r="O272" s="54">
        <f t="shared" si="46"/>
        <v>56.833333333333314</v>
      </c>
      <c r="P272" s="54">
        <f t="shared" si="47"/>
        <v>123.16216216216215</v>
      </c>
      <c r="Q272" s="54">
        <f t="shared" si="48"/>
        <v>62.837837837837839</v>
      </c>
      <c r="R272" s="54">
        <f t="shared" si="49"/>
        <v>129.16666666666666</v>
      </c>
      <c r="S272" s="55">
        <f t="shared" si="50"/>
        <v>-6.0045045045045242</v>
      </c>
      <c r="T272" s="55">
        <f t="shared" si="51"/>
        <v>-6.00450450450451</v>
      </c>
      <c r="U272" t="s">
        <v>398</v>
      </c>
      <c r="V272" t="s">
        <v>247</v>
      </c>
      <c r="W272" t="s">
        <v>440</v>
      </c>
      <c r="X272" t="s">
        <v>513</v>
      </c>
      <c r="Y272" s="66"/>
    </row>
    <row r="273" spans="1:25" s="50" customFormat="1" ht="15" x14ac:dyDescent="0.25">
      <c r="A273">
        <v>1.37</v>
      </c>
      <c r="B273">
        <v>3.23</v>
      </c>
      <c r="C273" s="43">
        <f t="shared" si="52"/>
        <v>3.9524530519084333E-2</v>
      </c>
      <c r="D273" s="44">
        <f>IF(OR($A273="",$B273=""),"",A273*'MPTO_working_2-way'!$G272)</f>
        <v>1.4241486068111457</v>
      </c>
      <c r="E273" s="46">
        <f>IF(OR($A273="",$B273=""),"",B273*'MPTO_working_2-way'!$G272)</f>
        <v>3.3576642335766422</v>
      </c>
      <c r="F273" s="44">
        <f>IF(OR($A273="",$B273=""),"",'MPTO_working_2-way'!D272)</f>
        <v>1.408123975752176</v>
      </c>
      <c r="G273" s="46">
        <f>IF(OR($A273="",$B273=""),"",'MPTO_working_2-way'!E272)</f>
        <v>3.4502358582511405</v>
      </c>
      <c r="H273" s="44">
        <f>IF(OR($A273="",$B273=""),"",'OddsRatio_working_2-way'!M272)</f>
        <v>1.4073319070625461</v>
      </c>
      <c r="I273" s="44">
        <f>IF(OR($A273="",$B273=""),"",'OddsRatio_working_2-way'!N272)</f>
        <v>3.4550004128364269</v>
      </c>
      <c r="J273" s="44"/>
      <c r="K273" s="46"/>
      <c r="L273" s="53">
        <f t="shared" si="44"/>
        <v>0.70217391304347809</v>
      </c>
      <c r="M273" s="53">
        <f t="shared" si="45"/>
        <v>0.29782608695652174</v>
      </c>
      <c r="N273" s="54">
        <v>187</v>
      </c>
      <c r="O273" s="54">
        <f t="shared" si="46"/>
        <v>50.503649635036496</v>
      </c>
      <c r="P273" s="54">
        <f t="shared" si="47"/>
        <v>129.10526315789474</v>
      </c>
      <c r="Q273" s="54">
        <f t="shared" si="48"/>
        <v>57.894736842105267</v>
      </c>
      <c r="R273" s="54">
        <f t="shared" si="49"/>
        <v>136.49635036496349</v>
      </c>
      <c r="S273" s="55">
        <f t="shared" si="50"/>
        <v>-7.3910872070687716</v>
      </c>
      <c r="T273" s="55">
        <f t="shared" si="51"/>
        <v>-7.3910872070687503</v>
      </c>
      <c r="U273" t="s">
        <v>402</v>
      </c>
      <c r="V273" t="s">
        <v>404</v>
      </c>
      <c r="W273" t="s">
        <v>440</v>
      </c>
      <c r="X273" t="s">
        <v>513</v>
      </c>
      <c r="Y273" s="66"/>
    </row>
    <row r="274" spans="1:25" ht="15" x14ac:dyDescent="0.25">
      <c r="A274">
        <v>2.0699999999999998</v>
      </c>
      <c r="B274">
        <v>1.76</v>
      </c>
      <c r="C274" s="43">
        <f t="shared" si="52"/>
        <v>5.1273605621431795E-2</v>
      </c>
      <c r="D274" s="44">
        <f>IF(OR($A274="",$B274=""),"",A274*'MPTO_working_2-way'!$G273)</f>
        <v>2.1761363636363638</v>
      </c>
      <c r="E274" s="46">
        <f>IF(OR($A274="",$B274=""),"",B274*'MPTO_working_2-way'!$G273)</f>
        <v>1.85024154589372</v>
      </c>
      <c r="F274" s="44">
        <f>IF(OR($A274="",$B274=""),"",'MPTO_working_2-way'!D273)</f>
        <v>2.1860074402976122</v>
      </c>
      <c r="G274" s="46">
        <f>IF(OR($A274="",$B274=""),"",'MPTO_working_2-way'!E273)</f>
        <v>1.8431650308610747</v>
      </c>
      <c r="H274" s="44">
        <f>IF(OR($A274="",$B274=""),"",'OddsRatio_working_2-way'!M273)</f>
        <v>2.1865474018521578</v>
      </c>
      <c r="I274" s="44">
        <f>IF(OR($A274="",$B274=""),"",'OddsRatio_working_2-way'!N273)</f>
        <v>1.8427813321566728</v>
      </c>
      <c r="J274" s="44"/>
      <c r="K274" s="46"/>
      <c r="L274" s="53">
        <f t="shared" si="44"/>
        <v>0.45953002610966054</v>
      </c>
      <c r="M274" s="53">
        <f t="shared" si="45"/>
        <v>0.54046997389033935</v>
      </c>
      <c r="N274" s="54">
        <v>188</v>
      </c>
      <c r="O274" s="54">
        <f t="shared" si="46"/>
        <v>97.178743961352652</v>
      </c>
      <c r="P274" s="54">
        <f t="shared" si="47"/>
        <v>81.181818181818187</v>
      </c>
      <c r="Q274" s="54">
        <f t="shared" si="48"/>
        <v>106.81818181818183</v>
      </c>
      <c r="R274" s="54">
        <f t="shared" si="49"/>
        <v>90.821256038647348</v>
      </c>
      <c r="S274" s="55">
        <f t="shared" si="50"/>
        <v>-9.6394378568291756</v>
      </c>
      <c r="T274" s="55">
        <f t="shared" si="51"/>
        <v>-9.6394378568291614</v>
      </c>
      <c r="U274" t="s">
        <v>92</v>
      </c>
      <c r="V274" t="s">
        <v>88</v>
      </c>
      <c r="W274" t="s">
        <v>447</v>
      </c>
      <c r="X274" t="s">
        <v>513</v>
      </c>
      <c r="Y274" s="66"/>
    </row>
    <row r="275" spans="1:25" ht="15" x14ac:dyDescent="0.25">
      <c r="A275">
        <v>2.4</v>
      </c>
      <c r="B275">
        <v>1.57</v>
      </c>
      <c r="C275" s="43">
        <f t="shared" si="52"/>
        <v>5.3609341825902268E-2</v>
      </c>
      <c r="D275" s="44">
        <f>IF(OR($A275="",$B275=""),"",A275*'MPTO_working_2-way'!$G274)</f>
        <v>2.5286624203821653</v>
      </c>
      <c r="E275" s="46">
        <f>IF(OR($A275="",$B275=""),"",B275*'MPTO_working_2-way'!$G274)</f>
        <v>1.6541666666666666</v>
      </c>
      <c r="F275" s="44">
        <f>IF(OR($A275="",$B275=""),"",'MPTO_working_2-way'!D274)</f>
        <v>2.5650102110279098</v>
      </c>
      <c r="G275" s="46">
        <f>IF(OR($A275="",$B275=""),"",'MPTO_working_2-way'!E274)</f>
        <v>1.6389734667246629</v>
      </c>
      <c r="H275" s="44">
        <f>IF(OR($A275="",$B275=""),"",'OddsRatio_working_2-way'!M274)</f>
        <v>2.5672078199387576</v>
      </c>
      <c r="I275" s="44">
        <f>IF(OR($A275="",$B275=""),"",'OddsRatio_working_2-way'!N274)</f>
        <v>1.6380774695464939</v>
      </c>
      <c r="J275" s="44"/>
      <c r="K275" s="46"/>
      <c r="L275" s="53">
        <f t="shared" si="44"/>
        <v>0.39546599496221668</v>
      </c>
      <c r="M275" s="53">
        <f t="shared" si="45"/>
        <v>0.60453400503778343</v>
      </c>
      <c r="N275" s="54">
        <v>189</v>
      </c>
      <c r="O275" s="54">
        <f t="shared" si="46"/>
        <v>110.24999999999999</v>
      </c>
      <c r="P275" s="54">
        <f t="shared" si="47"/>
        <v>68.617834394904463</v>
      </c>
      <c r="Q275" s="54">
        <f t="shared" si="48"/>
        <v>120.38216560509554</v>
      </c>
      <c r="R275" s="54">
        <f t="shared" si="49"/>
        <v>78.75</v>
      </c>
      <c r="S275" s="55">
        <f t="shared" si="50"/>
        <v>-10.132165605095551</v>
      </c>
      <c r="T275" s="55">
        <f t="shared" si="51"/>
        <v>-10.132165605095537</v>
      </c>
      <c r="U275" t="s">
        <v>91</v>
      </c>
      <c r="V275" t="s">
        <v>89</v>
      </c>
      <c r="W275" t="s">
        <v>447</v>
      </c>
      <c r="X275" t="s">
        <v>513</v>
      </c>
      <c r="Y275" s="66"/>
    </row>
    <row r="276" spans="1:25" ht="15" x14ac:dyDescent="0.25">
      <c r="A276">
        <v>1.68</v>
      </c>
      <c r="B276">
        <v>2.2000000000000002</v>
      </c>
      <c r="C276" s="43">
        <f t="shared" si="52"/>
        <v>4.9783549783549708E-2</v>
      </c>
      <c r="D276" s="44">
        <f>IF(OR($A276="",$B276=""),"",A276*'MPTO_working_2-way'!$G275)</f>
        <v>1.7636363636363634</v>
      </c>
      <c r="E276" s="46">
        <f>IF(OR($A276="",$B276=""),"",B276*'MPTO_working_2-way'!$G275)</f>
        <v>2.3095238095238098</v>
      </c>
      <c r="F276" s="44">
        <f>IF(OR($A276="",$B276=""),"",'MPTO_working_2-way'!D275)</f>
        <v>1.7533206831119543</v>
      </c>
      <c r="G276" s="46">
        <f>IF(OR($A276="",$B276=""),"",'MPTO_working_2-way'!E275)</f>
        <v>2.327455919395466</v>
      </c>
      <c r="H276" s="44">
        <f>IF(OR($A276="",$B276=""),"",'OddsRatio_working_2-way'!M275)</f>
        <v>1.7527726527090808</v>
      </c>
      <c r="I276" s="44">
        <f>IF(OR($A276="",$B276=""),"",'OddsRatio_working_2-way'!N275)</f>
        <v>2.3284223283101424</v>
      </c>
      <c r="J276" s="44"/>
      <c r="K276" s="46"/>
      <c r="L276" s="53">
        <f t="shared" si="44"/>
        <v>0.56701030927835061</v>
      </c>
      <c r="M276" s="53">
        <f t="shared" si="45"/>
        <v>0.43298969072164945</v>
      </c>
      <c r="N276" s="54">
        <v>190</v>
      </c>
      <c r="O276" s="54">
        <f t="shared" si="46"/>
        <v>76.904761904761898</v>
      </c>
      <c r="P276" s="54">
        <f t="shared" si="47"/>
        <v>103.63636363636365</v>
      </c>
      <c r="Q276" s="54">
        <f t="shared" si="48"/>
        <v>86.36363636363636</v>
      </c>
      <c r="R276" s="54">
        <f t="shared" si="49"/>
        <v>113.09523809523809</v>
      </c>
      <c r="S276" s="55">
        <f t="shared" si="50"/>
        <v>-9.4588744588744618</v>
      </c>
      <c r="T276" s="55">
        <f t="shared" si="51"/>
        <v>-9.4588744588744333</v>
      </c>
      <c r="U276" t="s">
        <v>90</v>
      </c>
      <c r="V276" t="s">
        <v>345</v>
      </c>
      <c r="W276" t="s">
        <v>447</v>
      </c>
      <c r="X276" t="s">
        <v>513</v>
      </c>
      <c r="Y276" s="66"/>
    </row>
    <row r="277" spans="1:25" ht="15" x14ac:dyDescent="0.25">
      <c r="A277">
        <v>1.59</v>
      </c>
      <c r="B277">
        <v>2.5099999999999998</v>
      </c>
      <c r="C277" s="43">
        <f t="shared" si="52"/>
        <v>2.7337192112054876E-2</v>
      </c>
      <c r="D277" s="44">
        <f>IF(OR($A277="",$B277=""),"",A277*'MPTO_working_2-way'!$G276)</f>
        <v>1.6334661354581674</v>
      </c>
      <c r="E277" s="46">
        <f>IF(OR($A277="",$B277=""),"",B277*'MPTO_working_2-way'!$G276)</f>
        <v>2.5786163522012577</v>
      </c>
      <c r="F277" s="44">
        <f>IF(OR($A277="",$B277=""),"",'MPTO_working_2-way'!D276)</f>
        <v>1.6253232605021484</v>
      </c>
      <c r="G277" s="46">
        <f>IF(OR($A277="",$B277=""),"",'MPTO_working_2-way'!E276)</f>
        <v>2.5991728809143897</v>
      </c>
      <c r="H277" s="44">
        <f>IF(OR($A277="",$B277=""),"",'OddsRatio_working_2-way'!M276)</f>
        <v>1.6250827759754636</v>
      </c>
      <c r="I277" s="44">
        <f>IF(OR($A277="",$B277=""),"",'OddsRatio_working_2-way'!N276)</f>
        <v>2.5997881215643228</v>
      </c>
      <c r="J277" s="44"/>
      <c r="K277" s="46"/>
      <c r="L277" s="53">
        <f t="shared" si="44"/>
        <v>0.6121951219512195</v>
      </c>
      <c r="M277" s="53">
        <f t="shared" si="45"/>
        <v>0.3878048780487805</v>
      </c>
      <c r="N277" s="54">
        <v>191</v>
      </c>
      <c r="O277" s="54">
        <f t="shared" si="46"/>
        <v>70.874213836477978</v>
      </c>
      <c r="P277" s="54">
        <f t="shared" si="47"/>
        <v>114.90438247011951</v>
      </c>
      <c r="Q277" s="54">
        <f t="shared" si="48"/>
        <v>76.095617529880485</v>
      </c>
      <c r="R277" s="54">
        <f t="shared" si="49"/>
        <v>120.12578616352201</v>
      </c>
      <c r="S277" s="55">
        <f t="shared" si="50"/>
        <v>-5.2214036934025074</v>
      </c>
      <c r="T277" s="55">
        <f t="shared" si="51"/>
        <v>-5.2214036934024932</v>
      </c>
      <c r="U277" t="s">
        <v>94</v>
      </c>
      <c r="V277" t="s">
        <v>97</v>
      </c>
      <c r="W277" t="s">
        <v>441</v>
      </c>
      <c r="X277" t="s">
        <v>513</v>
      </c>
      <c r="Y277" s="66"/>
    </row>
    <row r="278" spans="1:25" ht="15" x14ac:dyDescent="0.25">
      <c r="A278">
        <v>1.49</v>
      </c>
      <c r="B278">
        <v>2.72</v>
      </c>
      <c r="C278" s="43">
        <f t="shared" si="52"/>
        <v>3.8787998420844794E-2</v>
      </c>
      <c r="D278" s="44">
        <f>IF(OR($A278="",$B278=""),"",A278*'MPTO_working_2-way'!$G277)</f>
        <v>1.5477941176470587</v>
      </c>
      <c r="E278" s="46">
        <f>IF(OR($A278="",$B278=""),"",B278*'MPTO_working_2-way'!$G277)</f>
        <v>2.825503355704698</v>
      </c>
      <c r="F278" s="44">
        <f>IF(OR($A278="",$B278=""),"",'MPTO_working_2-way'!D277)</f>
        <v>1.5343378511395471</v>
      </c>
      <c r="G278" s="46">
        <f>IF(OR($A278="",$B278=""),"",'MPTO_working_2-way'!E277)</f>
        <v>2.871475131075528</v>
      </c>
      <c r="H278" s="44">
        <f>IF(OR($A278="",$B278=""),"",'OddsRatio_working_2-way'!M277)</f>
        <v>1.5337449961641161</v>
      </c>
      <c r="I278" s="44">
        <f>IF(OR($A278="",$B278=""),"",'OddsRatio_working_2-way'!N277)</f>
        <v>2.8735538640862863</v>
      </c>
      <c r="J278" s="44"/>
      <c r="K278" s="46"/>
      <c r="L278" s="53">
        <f t="shared" si="44"/>
        <v>0.64608076009501192</v>
      </c>
      <c r="M278" s="53">
        <f t="shared" si="45"/>
        <v>0.35391923990498814</v>
      </c>
      <c r="N278" s="54">
        <v>192</v>
      </c>
      <c r="O278" s="54">
        <f t="shared" si="46"/>
        <v>63.14093959731543</v>
      </c>
      <c r="P278" s="54">
        <f t="shared" si="47"/>
        <v>121.41176470588235</v>
      </c>
      <c r="Q278" s="54">
        <f t="shared" si="48"/>
        <v>70.588235294117638</v>
      </c>
      <c r="R278" s="54">
        <f t="shared" si="49"/>
        <v>128.85906040268458</v>
      </c>
      <c r="S278" s="55">
        <f t="shared" si="50"/>
        <v>-7.4472956968022075</v>
      </c>
      <c r="T278" s="55">
        <f t="shared" si="51"/>
        <v>-7.4472956968022288</v>
      </c>
      <c r="U278" t="s">
        <v>347</v>
      </c>
      <c r="V278" t="s">
        <v>414</v>
      </c>
      <c r="W278" t="s">
        <v>441</v>
      </c>
      <c r="X278" t="s">
        <v>513</v>
      </c>
      <c r="Y278" s="66"/>
    </row>
    <row r="279" spans="1:25" ht="15" x14ac:dyDescent="0.25">
      <c r="A279">
        <v>1.94</v>
      </c>
      <c r="B279">
        <v>1.96</v>
      </c>
      <c r="C279" s="43">
        <f t="shared" si="52"/>
        <v>2.5667999158426325E-2</v>
      </c>
      <c r="D279" s="44">
        <f>IF(OR($A279="",$B279=""),"",A279*'MPTO_working_2-way'!$G278)</f>
        <v>1.989795918367347</v>
      </c>
      <c r="E279" s="46">
        <f>IF(OR($A279="",$B279=""),"",B279*'MPTO_working_2-way'!$G278)</f>
        <v>2.0103092783505154</v>
      </c>
      <c r="F279" s="44">
        <f>IF(OR($A279="",$B279=""),"",'MPTO_working_2-way'!D278)</f>
        <v>1.9895353704478862</v>
      </c>
      <c r="G279" s="46">
        <f>IF(OR($A279="",$B279=""),"",'MPTO_working_2-way'!E278)</f>
        <v>2.0105752961082914</v>
      </c>
      <c r="H279" s="44">
        <f>IF(OR($A279="",$B279=""),"",'OddsRatio_working_2-way'!M278)</f>
        <v>1.9895285072531594</v>
      </c>
      <c r="I279" s="44">
        <f>IF(OR($A279="",$B279=""),"",'OddsRatio_working_2-way'!N278)</f>
        <v>2.0105823052798226</v>
      </c>
      <c r="J279" s="44"/>
      <c r="K279" s="46"/>
      <c r="L279" s="53">
        <f t="shared" si="44"/>
        <v>0.50256410256410255</v>
      </c>
      <c r="M279" s="53">
        <f t="shared" si="45"/>
        <v>0.49743589743589745</v>
      </c>
      <c r="N279" s="54">
        <v>193</v>
      </c>
      <c r="O279" s="54">
        <f t="shared" si="46"/>
        <v>93.515463917525793</v>
      </c>
      <c r="P279" s="54">
        <f t="shared" si="47"/>
        <v>94.530612244897952</v>
      </c>
      <c r="Q279" s="54">
        <f t="shared" si="48"/>
        <v>98.469387755102048</v>
      </c>
      <c r="R279" s="54">
        <f t="shared" si="49"/>
        <v>99.484536082474236</v>
      </c>
      <c r="S279" s="55">
        <f t="shared" si="50"/>
        <v>-4.9539238375762551</v>
      </c>
      <c r="T279" s="55">
        <f t="shared" si="51"/>
        <v>-4.9539238375762835</v>
      </c>
      <c r="U279" t="s">
        <v>141</v>
      </c>
      <c r="V279" t="s">
        <v>99</v>
      </c>
      <c r="W279" t="s">
        <v>441</v>
      </c>
      <c r="X279" t="s">
        <v>513</v>
      </c>
      <c r="Y279" s="66"/>
    </row>
    <row r="280" spans="1:25" ht="15" x14ac:dyDescent="0.25">
      <c r="A280">
        <v>1.54</v>
      </c>
      <c r="B280">
        <v>2.57</v>
      </c>
      <c r="C280" s="43">
        <f t="shared" si="52"/>
        <v>3.845570771640805E-2</v>
      </c>
      <c r="D280" s="44">
        <f>IF(OR($A280="",$B280=""),"",A280*'MPTO_working_2-way'!$G279)</f>
        <v>1.5992217898832684</v>
      </c>
      <c r="E280" s="46">
        <f>IF(OR($A280="",$B280=""),"",B280*'MPTO_working_2-way'!$G279)</f>
        <v>2.6688311688311686</v>
      </c>
      <c r="F280" s="44">
        <f>IF(OR($A280="",$B280=""),"",'MPTO_working_2-way'!D279)</f>
        <v>1.5869922611171257</v>
      </c>
      <c r="G280" s="46">
        <f>IF(OR($A280="",$B280=""),"",'MPTO_working_2-way'!E279)</f>
        <v>2.7035999726757289</v>
      </c>
      <c r="H280" s="44">
        <f>IF(OR($A280="",$B280=""),"",'OddsRatio_working_2-way'!M279)</f>
        <v>1.5864716912059673</v>
      </c>
      <c r="I280" s="44">
        <f>IF(OR($A280="",$B280=""),"",'OddsRatio_working_2-way'!N279)</f>
        <v>2.7051121392469786</v>
      </c>
      <c r="J280" s="44"/>
      <c r="K280" s="46"/>
      <c r="L280" s="53">
        <f t="shared" si="44"/>
        <v>0.62530413625304138</v>
      </c>
      <c r="M280" s="53">
        <f t="shared" si="45"/>
        <v>0.37469586374695868</v>
      </c>
      <c r="N280" s="54">
        <v>194</v>
      </c>
      <c r="O280" s="54">
        <f t="shared" si="46"/>
        <v>68.025974025974023</v>
      </c>
      <c r="P280" s="54">
        <f t="shared" si="47"/>
        <v>118.5136186770428</v>
      </c>
      <c r="Q280" s="54">
        <f t="shared" si="48"/>
        <v>75.4863813229572</v>
      </c>
      <c r="R280" s="54">
        <f t="shared" si="49"/>
        <v>125.97402597402598</v>
      </c>
      <c r="S280" s="55">
        <f t="shared" si="50"/>
        <v>-7.4604072969831776</v>
      </c>
      <c r="T280" s="55">
        <f t="shared" si="51"/>
        <v>-7.4604072969831776</v>
      </c>
      <c r="U280" t="s">
        <v>103</v>
      </c>
      <c r="V280" t="s">
        <v>101</v>
      </c>
      <c r="W280" t="s">
        <v>441</v>
      </c>
      <c r="X280" t="s">
        <v>513</v>
      </c>
      <c r="Y280" s="66"/>
    </row>
    <row r="281" spans="1:25" ht="15" x14ac:dyDescent="0.25">
      <c r="A281">
        <v>1.61</v>
      </c>
      <c r="B281">
        <v>2.46</v>
      </c>
      <c r="C281" s="43">
        <f t="shared" si="52"/>
        <v>2.7622077463010708E-2</v>
      </c>
      <c r="D281" s="44">
        <f>IF(OR($A281="",$B281=""),"",A281*'MPTO_working_2-way'!$G280)</f>
        <v>1.6544715447154474</v>
      </c>
      <c r="E281" s="46">
        <f>IF(OR($A281="",$B281=""),"",B281*'MPTO_working_2-way'!$G280)</f>
        <v>2.5279503105590062</v>
      </c>
      <c r="F281" s="44">
        <f>IF(OR($A281="",$B281=""),"",'MPTO_working_2-way'!D280)</f>
        <v>1.6466137280172954</v>
      </c>
      <c r="G281" s="46">
        <f>IF(OR($A281="",$B281=""),"",'MPTO_working_2-way'!E280)</f>
        <v>2.5465183565871534</v>
      </c>
      <c r="H281" s="44">
        <f>IF(OR($A281="",$B281=""),"",'OddsRatio_working_2-way'!M280)</f>
        <v>1.646380862323509</v>
      </c>
      <c r="I281" s="44">
        <f>IF(OR($A281="",$B281=""),"",'OddsRatio_working_2-way'!N280)</f>
        <v>2.5470755065447905</v>
      </c>
      <c r="J281" s="44"/>
      <c r="K281" s="46"/>
      <c r="L281" s="53">
        <f t="shared" si="44"/>
        <v>0.60442260442260431</v>
      </c>
      <c r="M281" s="53">
        <f t="shared" si="45"/>
        <v>0.39557739557739557</v>
      </c>
      <c r="N281" s="54">
        <v>195</v>
      </c>
      <c r="O281" s="54">
        <f t="shared" si="46"/>
        <v>73.881987577639777</v>
      </c>
      <c r="P281" s="54">
        <f t="shared" si="47"/>
        <v>115.73170731707316</v>
      </c>
      <c r="Q281" s="54">
        <f t="shared" si="48"/>
        <v>79.268292682926827</v>
      </c>
      <c r="R281" s="54">
        <f t="shared" si="49"/>
        <v>121.11801242236024</v>
      </c>
      <c r="S281" s="55">
        <f t="shared" si="50"/>
        <v>-5.3863051052870503</v>
      </c>
      <c r="T281" s="55">
        <f t="shared" si="51"/>
        <v>-5.3863051052870787</v>
      </c>
      <c r="U281" t="s">
        <v>52</v>
      </c>
      <c r="V281" t="s">
        <v>95</v>
      </c>
      <c r="W281" t="s">
        <v>441</v>
      </c>
      <c r="X281" t="s">
        <v>513</v>
      </c>
      <c r="Y281" s="66"/>
    </row>
    <row r="282" spans="1:25" ht="15" x14ac:dyDescent="0.25">
      <c r="A282">
        <v>1.43</v>
      </c>
      <c r="B282">
        <v>2.82</v>
      </c>
      <c r="C282" s="43">
        <f t="shared" si="52"/>
        <v>5.3910628378713632E-2</v>
      </c>
      <c r="D282" s="44">
        <f>IF(OR($A282="",$B282=""),"",A282*'MPTO_working_2-way'!$G281)</f>
        <v>1.5070921985815604</v>
      </c>
      <c r="E282" s="46">
        <f>IF(OR($A282="",$B282=""),"",B282*'MPTO_working_2-way'!$G281)</f>
        <v>2.9720279720279721</v>
      </c>
      <c r="F282" s="44">
        <f>IF(OR($A282="",$B282=""),"",'MPTO_working_2-way'!D281)</f>
        <v>1.4873308007229005</v>
      </c>
      <c r="G282" s="46">
        <f>IF(OR($A282="",$B282=""),"",'MPTO_working_2-way'!E281)</f>
        <v>3.0519942480890037</v>
      </c>
      <c r="H282" s="44">
        <f>IF(OR($A282="",$B282=""),"",'OddsRatio_working_2-way'!M281)</f>
        <v>1.4860696825186039</v>
      </c>
      <c r="I282" s="44">
        <f>IF(OR($A282="",$B282=""),"",'OddsRatio_working_2-way'!N281)</f>
        <v>3.0573181911252538</v>
      </c>
      <c r="J282" s="44"/>
      <c r="K282" s="46"/>
      <c r="L282" s="53">
        <f t="shared" si="44"/>
        <v>0.66352941176470581</v>
      </c>
      <c r="M282" s="53">
        <f t="shared" si="45"/>
        <v>0.33647058823529413</v>
      </c>
      <c r="N282" s="54">
        <v>196</v>
      </c>
      <c r="O282" s="54">
        <f t="shared" si="46"/>
        <v>58.937062937062926</v>
      </c>
      <c r="P282" s="54">
        <f t="shared" si="47"/>
        <v>126.4964539007092</v>
      </c>
      <c r="Q282" s="54">
        <f t="shared" si="48"/>
        <v>69.503546099290787</v>
      </c>
      <c r="R282" s="54">
        <f t="shared" si="49"/>
        <v>137.06293706293707</v>
      </c>
      <c r="S282" s="55">
        <f t="shared" si="50"/>
        <v>-10.566483162227861</v>
      </c>
      <c r="T282" s="55">
        <f t="shared" si="51"/>
        <v>-10.566483162227868</v>
      </c>
      <c r="U282" t="s">
        <v>426</v>
      </c>
      <c r="V282" t="s">
        <v>356</v>
      </c>
      <c r="W282" t="s">
        <v>448</v>
      </c>
      <c r="X282" t="s">
        <v>513</v>
      </c>
      <c r="Y282" s="66"/>
    </row>
    <row r="283" spans="1:25" ht="15" x14ac:dyDescent="0.25">
      <c r="A283">
        <v>1.38</v>
      </c>
      <c r="B283">
        <v>3.04</v>
      </c>
      <c r="C283" s="43">
        <f t="shared" si="52"/>
        <v>5.3585049580473054E-2</v>
      </c>
      <c r="D283" s="44">
        <f>IF(OR($A283="",$B283=""),"",A283*'MPTO_working_2-way'!$G282)</f>
        <v>1.4539473684210527</v>
      </c>
      <c r="E283" s="46">
        <f>IF(OR($A283="",$B283=""),"",B283*'MPTO_working_2-way'!$G282)</f>
        <v>3.2028985507246381</v>
      </c>
      <c r="F283" s="44">
        <f>IF(OR($A283="",$B283=""),"",'MPTO_working_2-way'!D282)</f>
        <v>1.432982647902719</v>
      </c>
      <c r="G283" s="46">
        <f>IF(OR($A283="",$B283=""),"",'MPTO_working_2-way'!E282)</f>
        <v>3.3095613758283378</v>
      </c>
      <c r="H283" s="44">
        <f>IF(OR($A283="",$B283=""),"",'OddsRatio_working_2-way'!M282)</f>
        <v>1.4315953079030417</v>
      </c>
      <c r="I283" s="44">
        <f>IF(OR($A283="",$B283=""),"",'OddsRatio_working_2-way'!N282)</f>
        <v>3.3169853371636995</v>
      </c>
      <c r="J283" s="44"/>
      <c r="K283" s="46"/>
      <c r="L283" s="53">
        <f t="shared" si="44"/>
        <v>0.68778280542986425</v>
      </c>
      <c r="M283" s="53">
        <f t="shared" si="45"/>
        <v>0.31221719457013569</v>
      </c>
      <c r="N283" s="54">
        <v>197</v>
      </c>
      <c r="O283" s="54">
        <f t="shared" si="46"/>
        <v>54.246376811594182</v>
      </c>
      <c r="P283" s="54">
        <f t="shared" si="47"/>
        <v>132.19736842105263</v>
      </c>
      <c r="Q283" s="54">
        <f t="shared" si="48"/>
        <v>64.80263157894737</v>
      </c>
      <c r="R283" s="54">
        <f t="shared" si="49"/>
        <v>142.75362318840581</v>
      </c>
      <c r="S283" s="55">
        <f t="shared" si="50"/>
        <v>-10.556254767353188</v>
      </c>
      <c r="T283" s="55">
        <f t="shared" si="51"/>
        <v>-10.556254767353181</v>
      </c>
      <c r="U283" t="s">
        <v>422</v>
      </c>
      <c r="V283" t="s">
        <v>363</v>
      </c>
      <c r="W283" t="s">
        <v>448</v>
      </c>
      <c r="X283" t="s">
        <v>513</v>
      </c>
      <c r="Y283" s="66"/>
    </row>
    <row r="284" spans="1:25" ht="15" x14ac:dyDescent="0.25">
      <c r="A284">
        <v>1.79</v>
      </c>
      <c r="B284">
        <v>2.0499999999999998</v>
      </c>
      <c r="C284" s="43">
        <f t="shared" si="52"/>
        <v>4.6464095925875526E-2</v>
      </c>
      <c r="D284" s="44">
        <f>IF(OR($A284="",$B284=""),"",A284*'MPTO_working_2-way'!$G283)</f>
        <v>1.8731707317073172</v>
      </c>
      <c r="E284" s="46">
        <f>IF(OR($A284="",$B284=""),"",B284*'MPTO_working_2-way'!$G283)</f>
        <v>2.1452513966480447</v>
      </c>
      <c r="F284" s="44">
        <f>IF(OR($A284="",$B284=""),"",'MPTO_working_2-way'!D283)</f>
        <v>1.8676676421936633</v>
      </c>
      <c r="G284" s="46">
        <f>IF(OR($A284="",$B284=""),"",'MPTO_working_2-way'!E283)</f>
        <v>2.1525150315295498</v>
      </c>
      <c r="H284" s="44">
        <f>IF(OR($A284="",$B284=""),"",'OddsRatio_working_2-way'!M283)</f>
        <v>1.8673989580239028</v>
      </c>
      <c r="I284" s="44">
        <f>IF(OR($A284="",$B284=""),"",'OddsRatio_working_2-way'!N283)</f>
        <v>2.1528720328165796</v>
      </c>
      <c r="J284" s="44"/>
      <c r="K284" s="46"/>
      <c r="L284" s="53">
        <f t="shared" si="44"/>
        <v>0.53385416666666663</v>
      </c>
      <c r="M284" s="53">
        <f t="shared" si="45"/>
        <v>0.46614583333333331</v>
      </c>
      <c r="N284" s="54">
        <v>198</v>
      </c>
      <c r="O284" s="54">
        <f t="shared" si="46"/>
        <v>87.385474860335194</v>
      </c>
      <c r="P284" s="54">
        <f t="shared" si="47"/>
        <v>101.41463414634146</v>
      </c>
      <c r="Q284" s="54">
        <f t="shared" si="48"/>
        <v>96.585365853658544</v>
      </c>
      <c r="R284" s="54">
        <f t="shared" si="49"/>
        <v>110.61452513966479</v>
      </c>
      <c r="S284" s="55">
        <f t="shared" si="50"/>
        <v>-9.1998909933233506</v>
      </c>
      <c r="T284" s="55">
        <f t="shared" si="51"/>
        <v>-9.1998909933233364</v>
      </c>
      <c r="U284" t="s">
        <v>421</v>
      </c>
      <c r="V284" t="s">
        <v>429</v>
      </c>
      <c r="W284" t="s">
        <v>448</v>
      </c>
      <c r="X284" t="s">
        <v>513</v>
      </c>
      <c r="Y284" s="66"/>
    </row>
    <row r="285" spans="1:25" ht="15" x14ac:dyDescent="0.25">
      <c r="A285">
        <v>1.65</v>
      </c>
      <c r="B285">
        <v>2.2599999999999998</v>
      </c>
      <c r="C285" s="43">
        <f t="shared" si="52"/>
        <v>4.85384821668009E-2</v>
      </c>
      <c r="D285" s="44">
        <f>IF(OR($A285="",$B285=""),"",A285*'MPTO_working_2-way'!$G284)</f>
        <v>1.7300884955752214</v>
      </c>
      <c r="E285" s="46">
        <f>IF(OR($A285="",$B285=""),"",B285*'MPTO_working_2-way'!$G284)</f>
        <v>2.3696969696969696</v>
      </c>
      <c r="F285" s="44">
        <f>IF(OR($A285="",$B285=""),"",'MPTO_working_2-way'!D284)</f>
        <v>1.7188292233233464</v>
      </c>
      <c r="G285" s="46">
        <f>IF(OR($A285="",$B285=""),"",'MPTO_working_2-way'!E284)</f>
        <v>2.3911510099390831</v>
      </c>
      <c r="H285" s="44">
        <f>IF(OR($A285="",$B285=""),"",'OddsRatio_working_2-way'!M284)</f>
        <v>1.7182430061427794</v>
      </c>
      <c r="I285" s="44">
        <f>IF(OR($A285="",$B285=""),"",'OddsRatio_working_2-way'!N284)</f>
        <v>2.3922864426767716</v>
      </c>
      <c r="J285" s="44"/>
      <c r="K285" s="46"/>
      <c r="L285" s="53">
        <f t="shared" si="44"/>
        <v>0.57800511508951402</v>
      </c>
      <c r="M285" s="53">
        <f t="shared" si="45"/>
        <v>0.42199488491048592</v>
      </c>
      <c r="N285" s="54">
        <v>199</v>
      </c>
      <c r="O285" s="54">
        <f t="shared" si="46"/>
        <v>78.393939393939377</v>
      </c>
      <c r="P285" s="54">
        <f t="shared" si="47"/>
        <v>110.94690265486724</v>
      </c>
      <c r="Q285" s="54">
        <f t="shared" si="48"/>
        <v>88.053097345132741</v>
      </c>
      <c r="R285" s="54">
        <f t="shared" si="49"/>
        <v>120.60606060606061</v>
      </c>
      <c r="S285" s="55">
        <f t="shared" si="50"/>
        <v>-9.6591579511933645</v>
      </c>
      <c r="T285" s="55">
        <f t="shared" si="51"/>
        <v>-9.6591579511933645</v>
      </c>
      <c r="U285" t="s">
        <v>420</v>
      </c>
      <c r="V285" t="s">
        <v>428</v>
      </c>
      <c r="W285" t="s">
        <v>448</v>
      </c>
      <c r="X285" t="s">
        <v>513</v>
      </c>
      <c r="Y285" s="66"/>
    </row>
    <row r="286" spans="1:25" ht="15" x14ac:dyDescent="0.25">
      <c r="A286">
        <v>1.52</v>
      </c>
      <c r="B286">
        <v>2.56</v>
      </c>
      <c r="C286" s="43">
        <f t="shared" si="52"/>
        <v>4.851973684210531E-2</v>
      </c>
      <c r="D286" s="44">
        <f>IF(OR($A286="",$B286=""),"",A286*'MPTO_working_2-way'!$G285)</f>
        <v>1.59375</v>
      </c>
      <c r="E286" s="46">
        <f>IF(OR($A286="",$B286=""),"",B286*'MPTO_working_2-way'!$G285)</f>
        <v>2.6842105263157898</v>
      </c>
      <c r="F286" s="44">
        <f>IF(OR($A286="",$B286=""),"",'MPTO_working_2-way'!D285)</f>
        <v>1.5781959766385465</v>
      </c>
      <c r="G286" s="46">
        <f>IF(OR($A286="",$B286=""),"",'MPTO_working_2-way'!E285)</f>
        <v>2.7295173961840629</v>
      </c>
      <c r="H286" s="44">
        <f>IF(OR($A286="",$B286=""),"",'OddsRatio_working_2-way'!M285)</f>
        <v>1.577350269189626</v>
      </c>
      <c r="I286" s="44">
        <f>IF(OR($A286="",$B286=""),"",'OddsRatio_working_2-way'!N285)</f>
        <v>2.7320508075688776</v>
      </c>
      <c r="J286" s="44"/>
      <c r="K286" s="46"/>
      <c r="L286" s="53">
        <f t="shared" si="44"/>
        <v>0.62745098039215685</v>
      </c>
      <c r="M286" s="53">
        <f t="shared" si="45"/>
        <v>0.37254901960784309</v>
      </c>
      <c r="N286" s="54">
        <v>200</v>
      </c>
      <c r="O286" s="54">
        <f t="shared" si="46"/>
        <v>68.421052631578959</v>
      </c>
      <c r="P286" s="54">
        <f t="shared" si="47"/>
        <v>121.875</v>
      </c>
      <c r="Q286" s="54">
        <f t="shared" si="48"/>
        <v>78.125</v>
      </c>
      <c r="R286" s="54">
        <f t="shared" si="49"/>
        <v>131.57894736842107</v>
      </c>
      <c r="S286" s="55">
        <f t="shared" si="50"/>
        <v>-9.7039473684210407</v>
      </c>
      <c r="T286" s="55">
        <f t="shared" si="51"/>
        <v>-9.7039473684210691</v>
      </c>
      <c r="U286" t="s">
        <v>358</v>
      </c>
      <c r="V286" t="s">
        <v>423</v>
      </c>
      <c r="W286" t="s">
        <v>448</v>
      </c>
      <c r="X286" t="s">
        <v>513</v>
      </c>
      <c r="Y286" s="66"/>
    </row>
    <row r="287" spans="1:25" ht="15" x14ac:dyDescent="0.25">
      <c r="A287">
        <v>1.38</v>
      </c>
      <c r="B287">
        <v>3.04</v>
      </c>
      <c r="C287" s="43">
        <f t="shared" si="52"/>
        <v>5.3585049580473054E-2</v>
      </c>
      <c r="D287" s="44">
        <f>IF(OR($A287="",$B287=""),"",A287*'MPTO_working_2-way'!$G286)</f>
        <v>1.4539473684210527</v>
      </c>
      <c r="E287" s="46">
        <f>IF(OR($A287="",$B287=""),"",B287*'MPTO_working_2-way'!$G286)</f>
        <v>3.2028985507246381</v>
      </c>
      <c r="F287" s="44">
        <f>IF(OR($A287="",$B287=""),"",'MPTO_working_2-way'!D286)</f>
        <v>1.432982647902719</v>
      </c>
      <c r="G287" s="46">
        <f>IF(OR($A287="",$B287=""),"",'MPTO_working_2-way'!E286)</f>
        <v>3.3095613758283378</v>
      </c>
      <c r="H287" s="44">
        <f>IF(OR($A287="",$B287=""),"",'OddsRatio_working_2-way'!M286)</f>
        <v>1.4315953079030417</v>
      </c>
      <c r="I287" s="44">
        <f>IF(OR($A287="",$B287=""),"",'OddsRatio_working_2-way'!N286)</f>
        <v>3.3169853371636995</v>
      </c>
      <c r="J287" s="44"/>
      <c r="K287" s="46"/>
      <c r="L287" s="53">
        <f t="shared" si="44"/>
        <v>0.68778280542986425</v>
      </c>
      <c r="M287" s="53">
        <f t="shared" si="45"/>
        <v>0.31221719457013569</v>
      </c>
      <c r="N287" s="54">
        <v>201</v>
      </c>
      <c r="O287" s="54">
        <f t="shared" si="46"/>
        <v>55.347826086956523</v>
      </c>
      <c r="P287" s="54">
        <f t="shared" si="47"/>
        <v>134.88157894736841</v>
      </c>
      <c r="Q287" s="54">
        <f t="shared" si="48"/>
        <v>66.118421052631589</v>
      </c>
      <c r="R287" s="54">
        <f t="shared" si="49"/>
        <v>145.6521739130435</v>
      </c>
      <c r="S287" s="55">
        <f t="shared" si="50"/>
        <v>-10.770594965675066</v>
      </c>
      <c r="T287" s="55">
        <f t="shared" si="51"/>
        <v>-10.770594965675087</v>
      </c>
      <c r="U287" t="s">
        <v>362</v>
      </c>
      <c r="V287" t="s">
        <v>427</v>
      </c>
      <c r="W287" t="s">
        <v>448</v>
      </c>
      <c r="X287" t="s">
        <v>513</v>
      </c>
      <c r="Y287" s="66"/>
    </row>
    <row r="288" spans="1:25" ht="15" x14ac:dyDescent="0.25">
      <c r="A288">
        <v>1.61</v>
      </c>
      <c r="B288">
        <v>2.35</v>
      </c>
      <c r="C288" s="43">
        <f t="shared" si="52"/>
        <v>4.664992731597728E-2</v>
      </c>
      <c r="D288" s="44">
        <f>IF(OR($A288="",$B288=""),"",A288*'MPTO_working_2-way'!$G287)</f>
        <v>1.6851063829787236</v>
      </c>
      <c r="E288" s="46">
        <f>IF(OR($A288="",$B288=""),"",B288*'MPTO_working_2-way'!$G287)</f>
        <v>2.4596273291925468</v>
      </c>
      <c r="F288" s="44">
        <f>IF(OR($A288="",$B288=""),"",'MPTO_working_2-way'!D287)</f>
        <v>1.6728197192439485</v>
      </c>
      <c r="G288" s="46">
        <f>IF(OR($A288="",$B288=""),"",'MPTO_working_2-way'!E287)</f>
        <v>2.4862822408411369</v>
      </c>
      <c r="H288" s="44">
        <f>IF(OR($A288="",$B288=""),"",'OddsRatio_working_2-way'!M287)</f>
        <v>1.6721992649890747</v>
      </c>
      <c r="I288" s="44">
        <f>IF(OR($A288="",$B288=""),"",'OddsRatio_working_2-way'!N287)</f>
        <v>2.4876541110413939</v>
      </c>
      <c r="J288" s="44"/>
      <c r="K288" s="46"/>
      <c r="L288" s="53">
        <f t="shared" si="44"/>
        <v>0.59343434343434331</v>
      </c>
      <c r="M288" s="53">
        <f t="shared" si="45"/>
        <v>0.40656565656565652</v>
      </c>
      <c r="N288" s="54">
        <v>202</v>
      </c>
      <c r="O288" s="54">
        <f t="shared" si="46"/>
        <v>76.534161490683246</v>
      </c>
      <c r="P288" s="54">
        <f t="shared" si="47"/>
        <v>116.04255319148938</v>
      </c>
      <c r="Q288" s="54">
        <f t="shared" si="48"/>
        <v>85.957446808510639</v>
      </c>
      <c r="R288" s="54">
        <f t="shared" si="49"/>
        <v>125.46583850931675</v>
      </c>
      <c r="S288" s="55">
        <f t="shared" si="50"/>
        <v>-9.4232853178273928</v>
      </c>
      <c r="T288" s="55">
        <f t="shared" si="51"/>
        <v>-9.4232853178273785</v>
      </c>
      <c r="U288" t="s">
        <v>361</v>
      </c>
      <c r="V288" t="s">
        <v>425</v>
      </c>
      <c r="W288" t="s">
        <v>448</v>
      </c>
      <c r="X288" t="s">
        <v>513</v>
      </c>
      <c r="Y288" s="66"/>
    </row>
    <row r="289" spans="1:25" s="50" customFormat="1" ht="15" x14ac:dyDescent="0.25">
      <c r="A289">
        <v>1.57</v>
      </c>
      <c r="B289">
        <v>2.4300000000000002</v>
      </c>
      <c r="C289" s="43">
        <f t="shared" si="52"/>
        <v>4.846530890409162E-2</v>
      </c>
      <c r="D289" s="44">
        <f>IF(OR($A289="",$B289=""),"",A289*'MPTO_working_2-way'!$G288)</f>
        <v>1.6460905349794239</v>
      </c>
      <c r="E289" s="46">
        <f>IF(OR($A289="",$B289=""),"",B289*'MPTO_working_2-way'!$G288)</f>
        <v>2.547770700636943</v>
      </c>
      <c r="F289" s="44">
        <f>IF(OR($A289="",$B289=""),"",'MPTO_working_2-way'!D288)</f>
        <v>1.6320934311565529</v>
      </c>
      <c r="G289" s="46">
        <f>IF(OR($A289="",$B289=""),"",'MPTO_working_2-way'!E288)</f>
        <v>2.5820446008595312</v>
      </c>
      <c r="H289" s="44">
        <f>IF(OR($A289="",$B289=""),"",'OddsRatio_working_2-way'!M288)</f>
        <v>1.6313488723371565</v>
      </c>
      <c r="I289" s="44">
        <f>IF(OR($A289="",$B289=""),"",'OddsRatio_working_2-way'!N288)</f>
        <v>2.5839103288458478</v>
      </c>
      <c r="J289" s="44"/>
      <c r="K289" s="46"/>
      <c r="L289" s="53">
        <f t="shared" si="44"/>
        <v>0.60749999999999993</v>
      </c>
      <c r="M289" s="53">
        <f t="shared" si="45"/>
        <v>0.39249999999999996</v>
      </c>
      <c r="N289" s="54">
        <v>203</v>
      </c>
      <c r="O289" s="54">
        <f t="shared" si="46"/>
        <v>73.700636942675175</v>
      </c>
      <c r="P289" s="54">
        <f t="shared" si="47"/>
        <v>119.46090534979423</v>
      </c>
      <c r="Q289" s="54">
        <f t="shared" si="48"/>
        <v>83.539094650205755</v>
      </c>
      <c r="R289" s="54">
        <f t="shared" si="49"/>
        <v>129.29936305732483</v>
      </c>
      <c r="S289" s="55">
        <f t="shared" si="50"/>
        <v>-9.8384577075305799</v>
      </c>
      <c r="T289" s="55">
        <f t="shared" si="51"/>
        <v>-9.8384577075305941</v>
      </c>
      <c r="U289" t="s">
        <v>424</v>
      </c>
      <c r="V289" t="s">
        <v>360</v>
      </c>
      <c r="W289" t="s">
        <v>448</v>
      </c>
      <c r="X289" t="s">
        <v>513</v>
      </c>
      <c r="Y289" s="66"/>
    </row>
    <row r="290" spans="1:25" ht="15" x14ac:dyDescent="0.25">
      <c r="A290">
        <v>1.93</v>
      </c>
      <c r="B290">
        <v>1.9</v>
      </c>
      <c r="C290" s="43">
        <f t="shared" si="52"/>
        <v>4.445050449959087E-2</v>
      </c>
      <c r="D290" s="44">
        <f>IF(OR($A290="",$B290=""),"",A290*'MPTO_working_2-way'!$G289)</f>
        <v>2.0157894736842104</v>
      </c>
      <c r="E290" s="46">
        <f>IF(OR($A290="",$B290=""),"",B290*'MPTO_working_2-way'!$G289)</f>
        <v>1.9844559585492225</v>
      </c>
      <c r="F290" s="44">
        <f>IF(OR($A290="",$B290=""),"",'MPTO_working_2-way'!D289)</f>
        <v>2.0164971130052241</v>
      </c>
      <c r="G290" s="46">
        <f>IF(OR($A290="",$B290=""),"",'MPTO_working_2-way'!E289)</f>
        <v>1.9837706248309437</v>
      </c>
      <c r="H290" s="44">
        <f>IF(OR($A290="",$B290=""),"",'OddsRatio_working_2-way'!M289)</f>
        <v>2.0165300454651267</v>
      </c>
      <c r="I290" s="44">
        <f>IF(OR($A290="",$B290=""),"",'OddsRatio_working_2-way'!N289)</f>
        <v>1.9837387536759294</v>
      </c>
      <c r="J290" s="44"/>
      <c r="K290" s="46"/>
      <c r="L290" s="53">
        <f t="shared" si="44"/>
        <v>0.49608355091383816</v>
      </c>
      <c r="M290" s="53">
        <f t="shared" si="45"/>
        <v>0.50391644908616195</v>
      </c>
      <c r="N290" s="54">
        <v>204</v>
      </c>
      <c r="O290" s="54">
        <f t="shared" si="46"/>
        <v>98.30051813471502</v>
      </c>
      <c r="P290" s="54">
        <f t="shared" si="47"/>
        <v>96.631578947368396</v>
      </c>
      <c r="Q290" s="54">
        <f t="shared" si="48"/>
        <v>107.36842105263158</v>
      </c>
      <c r="R290" s="54">
        <f t="shared" si="49"/>
        <v>105.69948186528498</v>
      </c>
      <c r="S290" s="55">
        <f t="shared" si="50"/>
        <v>-9.0679029179165553</v>
      </c>
      <c r="T290" s="55">
        <f t="shared" si="51"/>
        <v>-9.0679029179165838</v>
      </c>
      <c r="U290" t="s">
        <v>359</v>
      </c>
      <c r="V290" t="s">
        <v>357</v>
      </c>
      <c r="W290" t="s">
        <v>448</v>
      </c>
      <c r="X290" t="s">
        <v>513</v>
      </c>
      <c r="Y290" s="66"/>
    </row>
    <row r="291" spans="1:25" ht="15" x14ac:dyDescent="0.25">
      <c r="A291">
        <v>1.9</v>
      </c>
      <c r="B291">
        <v>1.97</v>
      </c>
      <c r="C291" s="43">
        <f t="shared" si="52"/>
        <v>3.3930002671653803E-2</v>
      </c>
      <c r="D291" s="44">
        <f>IF(OR($A291="",$B291=""),"",A291*'MPTO_working_2-way'!$G290)</f>
        <v>1.9644670050761421</v>
      </c>
      <c r="E291" s="46">
        <f>IF(OR($A291="",$B291=""),"",B291*'MPTO_working_2-way'!$G290)</f>
        <v>2.0368421052631578</v>
      </c>
      <c r="F291" s="44">
        <f>IF(OR($A291="",$B291=""),"",'MPTO_working_2-way'!D290)</f>
        <v>1.9632835038027801</v>
      </c>
      <c r="G291" s="46">
        <f>IF(OR($A291="",$B291=""),"",'MPTO_working_2-way'!E290)</f>
        <v>2.0381159814865235</v>
      </c>
      <c r="H291" s="44">
        <f>IF(OR($A291="",$B291=""),"",'OddsRatio_working_2-way'!M290)</f>
        <v>1.963241948601903</v>
      </c>
      <c r="I291" s="44">
        <f>IF(OR($A291="",$B291=""),"",'OddsRatio_working_2-way'!N290)</f>
        <v>2.0381607668264961</v>
      </c>
      <c r="J291" s="44"/>
      <c r="K291" s="46"/>
      <c r="L291" s="53">
        <f t="shared" si="44"/>
        <v>0.50904392764857886</v>
      </c>
      <c r="M291" s="53">
        <f t="shared" si="45"/>
        <v>0.49095607235142119</v>
      </c>
      <c r="N291" s="54">
        <v>205</v>
      </c>
      <c r="O291" s="54">
        <f t="shared" si="46"/>
        <v>97.105263157894726</v>
      </c>
      <c r="P291" s="54">
        <f t="shared" si="47"/>
        <v>100.93908629441624</v>
      </c>
      <c r="Q291" s="54">
        <f t="shared" si="48"/>
        <v>104.06091370558374</v>
      </c>
      <c r="R291" s="54">
        <f t="shared" si="49"/>
        <v>107.89473684210526</v>
      </c>
      <c r="S291" s="55">
        <f t="shared" si="50"/>
        <v>-6.955650547689018</v>
      </c>
      <c r="T291" s="55">
        <f t="shared" si="51"/>
        <v>-6.955650547689018</v>
      </c>
      <c r="U291" t="s">
        <v>148</v>
      </c>
      <c r="V291" t="s">
        <v>364</v>
      </c>
      <c r="W291" t="s">
        <v>435</v>
      </c>
      <c r="X291" t="s">
        <v>513</v>
      </c>
      <c r="Y291" s="66"/>
    </row>
    <row r="292" spans="1:25" ht="15" x14ac:dyDescent="0.25">
      <c r="A292">
        <v>2.44</v>
      </c>
      <c r="B292">
        <v>1.59</v>
      </c>
      <c r="C292" s="43">
        <f t="shared" si="52"/>
        <v>3.8766883183833478E-2</v>
      </c>
      <c r="D292" s="44">
        <f>IF(OR($A292="",$B292=""),"",A292*'MPTO_working_2-way'!$G291)</f>
        <v>2.5345911949685536</v>
      </c>
      <c r="E292" s="46">
        <f>IF(OR($A292="",$B292=""),"",B292*'MPTO_working_2-way'!$G291)</f>
        <v>1.6516393442622954</v>
      </c>
      <c r="F292" s="44">
        <f>IF(OR($A292="",$B292=""),"",'MPTO_working_2-way'!D291)</f>
        <v>2.561130182202271</v>
      </c>
      <c r="G292" s="46">
        <f>IF(OR($A292="",$B292=""),"",'MPTO_working_2-way'!E291)</f>
        <v>1.640561569688769</v>
      </c>
      <c r="H292" s="44">
        <f>IF(OR($A292="",$B292=""),"",'OddsRatio_working_2-way'!M291)</f>
        <v>2.5622669317698867</v>
      </c>
      <c r="I292" s="44">
        <f>IF(OR($A292="",$B292=""),"",'OddsRatio_working_2-way'!N291)</f>
        <v>1.6400954789890509</v>
      </c>
      <c r="J292" s="44"/>
      <c r="K292" s="46"/>
      <c r="L292" s="53">
        <f t="shared" si="44"/>
        <v>0.39454094292803971</v>
      </c>
      <c r="M292" s="53">
        <f t="shared" si="45"/>
        <v>0.60545905707196013</v>
      </c>
      <c r="N292" s="54">
        <v>206</v>
      </c>
      <c r="O292" s="54">
        <f t="shared" si="46"/>
        <v>121.57377049180327</v>
      </c>
      <c r="P292" s="54">
        <f t="shared" si="47"/>
        <v>76.440251572327057</v>
      </c>
      <c r="Q292" s="54">
        <f t="shared" si="48"/>
        <v>129.55974842767296</v>
      </c>
      <c r="R292" s="54">
        <f t="shared" si="49"/>
        <v>84.426229508196727</v>
      </c>
      <c r="S292" s="55">
        <f t="shared" si="50"/>
        <v>-7.9859779358696841</v>
      </c>
      <c r="T292" s="55">
        <f t="shared" si="51"/>
        <v>-7.9859779358696699</v>
      </c>
      <c r="U292" t="s">
        <v>185</v>
      </c>
      <c r="V292" t="s">
        <v>173</v>
      </c>
      <c r="W292" t="s">
        <v>435</v>
      </c>
      <c r="X292" t="s">
        <v>513</v>
      </c>
      <c r="Y292" s="66"/>
    </row>
    <row r="293" spans="1:25" ht="15" x14ac:dyDescent="0.25">
      <c r="A293">
        <v>2.44</v>
      </c>
      <c r="B293">
        <v>1.59</v>
      </c>
      <c r="C293" s="43">
        <f t="shared" si="52"/>
        <v>3.8766883183833478E-2</v>
      </c>
      <c r="D293" s="44">
        <f>IF(OR($A293="",$B293=""),"",A293*'MPTO_working_2-way'!$G292)</f>
        <v>2.5345911949685536</v>
      </c>
      <c r="E293" s="46">
        <f>IF(OR($A293="",$B293=""),"",B293*'MPTO_working_2-way'!$G292)</f>
        <v>1.6516393442622954</v>
      </c>
      <c r="F293" s="44">
        <f>IF(OR($A293="",$B293=""),"",'MPTO_working_2-way'!D292)</f>
        <v>2.561130182202271</v>
      </c>
      <c r="G293" s="46">
        <f>IF(OR($A293="",$B293=""),"",'MPTO_working_2-way'!E292)</f>
        <v>1.640561569688769</v>
      </c>
      <c r="H293" s="44">
        <f>IF(OR($A293="",$B293=""),"",'OddsRatio_working_2-way'!M292)</f>
        <v>2.5622669317698867</v>
      </c>
      <c r="I293" s="44">
        <f>IF(OR($A293="",$B293=""),"",'OddsRatio_working_2-way'!N292)</f>
        <v>1.6400954789890509</v>
      </c>
      <c r="J293" s="44"/>
      <c r="K293" s="46"/>
      <c r="L293" s="53">
        <f t="shared" si="44"/>
        <v>0.39454094292803971</v>
      </c>
      <c r="M293" s="53">
        <f t="shared" si="45"/>
        <v>0.60545905707196013</v>
      </c>
      <c r="N293" s="54">
        <v>207</v>
      </c>
      <c r="O293" s="54">
        <f t="shared" si="46"/>
        <v>122.1639344262295</v>
      </c>
      <c r="P293" s="54">
        <f t="shared" si="47"/>
        <v>76.811320754716974</v>
      </c>
      <c r="Q293" s="54">
        <f t="shared" si="48"/>
        <v>130.18867924528303</v>
      </c>
      <c r="R293" s="54">
        <f t="shared" si="49"/>
        <v>84.836065573770497</v>
      </c>
      <c r="S293" s="55">
        <f t="shared" si="50"/>
        <v>-8.0247448190535238</v>
      </c>
      <c r="T293" s="55">
        <f t="shared" si="51"/>
        <v>-8.0247448190535238</v>
      </c>
      <c r="U293" t="s">
        <v>107</v>
      </c>
      <c r="V293" t="s">
        <v>430</v>
      </c>
      <c r="W293" t="s">
        <v>435</v>
      </c>
      <c r="X293" t="s">
        <v>513</v>
      </c>
      <c r="Y293" s="66"/>
    </row>
    <row r="294" spans="1:25" ht="15" x14ac:dyDescent="0.25">
      <c r="A294">
        <v>1.81</v>
      </c>
      <c r="B294">
        <v>2.08</v>
      </c>
      <c r="C294" s="43">
        <f t="shared" si="52"/>
        <v>3.3255418614534626E-2</v>
      </c>
      <c r="D294" s="44">
        <f>IF(OR($A294="",$B294=""),"",A294*'MPTO_working_2-way'!$G293)</f>
        <v>1.8701923076923077</v>
      </c>
      <c r="E294" s="46">
        <f>IF(OR($A294="",$B294=""),"",B294*'MPTO_working_2-way'!$G293)</f>
        <v>2.1491712707182322</v>
      </c>
      <c r="F294" s="44">
        <f>IF(OR($A294="",$B294=""),"",'MPTO_working_2-way'!D293)</f>
        <v>1.8661643699811639</v>
      </c>
      <c r="G294" s="46">
        <f>IF(OR($A294="",$B294=""),"",'MPTO_working_2-way'!E293)</f>
        <v>2.1545152798443401</v>
      </c>
      <c r="H294" s="44">
        <f>IF(OR($A294="",$B294=""),"",'OddsRatio_working_2-way'!M293)</f>
        <v>1.8660254037844384</v>
      </c>
      <c r="I294" s="44">
        <f>IF(OR($A294="",$B294=""),"",'OddsRatio_working_2-way'!N293)</f>
        <v>2.1547005383792519</v>
      </c>
      <c r="J294" s="44"/>
      <c r="K294" s="46"/>
      <c r="L294" s="53">
        <f t="shared" si="44"/>
        <v>0.53470437017994854</v>
      </c>
      <c r="M294" s="53">
        <f t="shared" si="45"/>
        <v>0.46529562982005135</v>
      </c>
      <c r="N294" s="54">
        <v>208</v>
      </c>
      <c r="O294" s="54">
        <f t="shared" si="46"/>
        <v>93.082872928176812</v>
      </c>
      <c r="P294" s="54">
        <f t="shared" si="47"/>
        <v>107.99999999999999</v>
      </c>
      <c r="Q294" s="54">
        <f t="shared" si="48"/>
        <v>99.999999999999986</v>
      </c>
      <c r="R294" s="54">
        <f t="shared" si="49"/>
        <v>114.91712707182322</v>
      </c>
      <c r="S294" s="55">
        <f t="shared" si="50"/>
        <v>-6.9171270718231739</v>
      </c>
      <c r="T294" s="55">
        <f t="shared" si="51"/>
        <v>-6.9171270718232307</v>
      </c>
      <c r="U294" t="s">
        <v>508</v>
      </c>
      <c r="V294" t="s">
        <v>370</v>
      </c>
      <c r="W294" t="s">
        <v>449</v>
      </c>
      <c r="X294" t="s">
        <v>513</v>
      </c>
      <c r="Y294" s="66"/>
    </row>
    <row r="295" spans="1:25" ht="15" x14ac:dyDescent="0.25">
      <c r="A295">
        <v>2.16</v>
      </c>
      <c r="B295">
        <v>1.74</v>
      </c>
      <c r="C295" s="43">
        <f t="shared" si="52"/>
        <v>3.7675606641123682E-2</v>
      </c>
      <c r="D295" s="44">
        <f>IF(OR($A295="",$B295=""),"",A295*'MPTO_working_2-way'!$G294)</f>
        <v>2.2413793103448274</v>
      </c>
      <c r="E295" s="46">
        <f>IF(OR($A295="",$B295=""),"",B295*'MPTO_working_2-way'!$G294)</f>
        <v>1.8055555555555551</v>
      </c>
      <c r="F295" s="44">
        <f>IF(OR($A295="",$B295=""),"",'MPTO_working_2-way'!D294)</f>
        <v>2.2516175413371671</v>
      </c>
      <c r="G295" s="46">
        <f>IF(OR($A295="",$B295=""),"",'MPTO_working_2-way'!E294)</f>
        <v>1.7989661114302122</v>
      </c>
      <c r="H295" s="44">
        <f>IF(OR($A295="",$B295=""),"",'OddsRatio_working_2-way'!M294)</f>
        <v>2.2520253861514017</v>
      </c>
      <c r="I295" s="44">
        <f>IF(OR($A295="",$B295=""),"",'OddsRatio_working_2-way'!N294)</f>
        <v>1.7987058497862392</v>
      </c>
      <c r="J295" s="44"/>
      <c r="K295" s="46"/>
      <c r="L295" s="53">
        <f t="shared" si="44"/>
        <v>0.44615384615384618</v>
      </c>
      <c r="M295" s="53">
        <f t="shared" si="45"/>
        <v>0.55384615384615399</v>
      </c>
      <c r="N295" s="54">
        <v>209</v>
      </c>
      <c r="O295" s="54">
        <f t="shared" si="46"/>
        <v>112.24074074074075</v>
      </c>
      <c r="P295" s="54">
        <f t="shared" si="47"/>
        <v>88.885057471264375</v>
      </c>
      <c r="Q295" s="54">
        <f t="shared" si="48"/>
        <v>120.11494252873563</v>
      </c>
      <c r="R295" s="54">
        <f t="shared" si="49"/>
        <v>96.759259259259252</v>
      </c>
      <c r="S295" s="55">
        <f t="shared" si="50"/>
        <v>-7.8742017879948776</v>
      </c>
      <c r="T295" s="55">
        <f t="shared" si="51"/>
        <v>-7.8742017879948776</v>
      </c>
      <c r="U295" t="s">
        <v>454</v>
      </c>
      <c r="V295" t="s">
        <v>453</v>
      </c>
      <c r="W295" t="s">
        <v>449</v>
      </c>
      <c r="X295" t="s">
        <v>513</v>
      </c>
      <c r="Y295" s="66"/>
    </row>
    <row r="296" spans="1:25" ht="15" x14ac:dyDescent="0.25">
      <c r="A296">
        <v>2.0299999999999998</v>
      </c>
      <c r="B296">
        <v>1.86</v>
      </c>
      <c r="C296" s="43">
        <f t="shared" si="52"/>
        <v>3.0245246040574214E-2</v>
      </c>
      <c r="D296" s="44">
        <f>IF(OR($A296="",$B296=""),"",A296*'MPTO_working_2-way'!$G295)</f>
        <v>2.0913978494623655</v>
      </c>
      <c r="E296" s="46">
        <f>IF(OR($A296="",$B296=""),"",B296*'MPTO_working_2-way'!$G295)</f>
        <v>1.9162561576354682</v>
      </c>
      <c r="F296" s="44">
        <f>IF(OR($A296="",$B296=""),"",'MPTO_working_2-way'!D295)</f>
        <v>2.0942925287037548</v>
      </c>
      <c r="G296" s="46">
        <f>IF(OR($A296="",$B296=""),"",'MPTO_working_2-way'!E295)</f>
        <v>1.9138324294186226</v>
      </c>
      <c r="H296" s="44">
        <f>IF(OR($A296="",$B296=""),"",'OddsRatio_working_2-way'!M295)</f>
        <v>2.0943831224048783</v>
      </c>
      <c r="I296" s="44">
        <f>IF(OR($A296="",$B296=""),"",'OddsRatio_working_2-way'!N295)</f>
        <v>1.9137567818137824</v>
      </c>
      <c r="J296" s="44"/>
      <c r="K296" s="46"/>
      <c r="L296" s="53">
        <f t="shared" si="44"/>
        <v>0.47814910025706941</v>
      </c>
      <c r="M296" s="53">
        <f t="shared" si="45"/>
        <v>0.52185089974293053</v>
      </c>
      <c r="N296" s="54">
        <v>210</v>
      </c>
      <c r="O296" s="54">
        <f t="shared" si="46"/>
        <v>106.55172413793103</v>
      </c>
      <c r="P296" s="54">
        <f t="shared" si="47"/>
        <v>97.096774193548399</v>
      </c>
      <c r="Q296" s="54">
        <f t="shared" si="48"/>
        <v>112.9032258064516</v>
      </c>
      <c r="R296" s="54">
        <f t="shared" si="49"/>
        <v>103.44827586206898</v>
      </c>
      <c r="S296" s="55">
        <f t="shared" si="50"/>
        <v>-6.3515016685205694</v>
      </c>
      <c r="T296" s="55">
        <f t="shared" si="51"/>
        <v>-6.3515016685205836</v>
      </c>
      <c r="U296" t="s">
        <v>367</v>
      </c>
      <c r="V296" t="s">
        <v>368</v>
      </c>
      <c r="W296" t="s">
        <v>449</v>
      </c>
      <c r="X296" t="s">
        <v>513</v>
      </c>
      <c r="Y296" s="66"/>
    </row>
    <row r="297" spans="1:25" ht="15" x14ac:dyDescent="0.25">
      <c r="A297">
        <v>2.21</v>
      </c>
      <c r="B297">
        <v>1.74</v>
      </c>
      <c r="C297" s="43">
        <f t="shared" si="52"/>
        <v>2.720133146096626E-2</v>
      </c>
      <c r="D297" s="44">
        <f>IF(OR($A297="",$B297=""),"",A297*'MPTO_working_2-way'!$G296)</f>
        <v>2.2701149425287355</v>
      </c>
      <c r="E297" s="46">
        <f>IF(OR($A297="",$B297=""),"",B297*'MPTO_working_2-way'!$G296)</f>
        <v>1.7873303167420813</v>
      </c>
      <c r="F297" s="44">
        <f>IF(OR($A297="",$B297=""),"",'MPTO_working_2-way'!D296)</f>
        <v>2.2784855128281092</v>
      </c>
      <c r="G297" s="46">
        <f>IF(OR($A297="",$B297=""),"",'MPTO_working_2-way'!E296)</f>
        <v>1.7821754646150993</v>
      </c>
      <c r="H297" s="44">
        <f>IF(OR($A297="",$B297=""),"",'OddsRatio_working_2-way'!M296)</f>
        <v>2.2787240261820116</v>
      </c>
      <c r="I297" s="44">
        <f>IF(OR($A297="",$B297=""),"",'OddsRatio_working_2-way'!N296)</f>
        <v>1.7820295697311479</v>
      </c>
      <c r="J297" s="44"/>
      <c r="K297" s="46"/>
      <c r="L297" s="53">
        <f t="shared" si="44"/>
        <v>0.44050632911392407</v>
      </c>
      <c r="M297" s="53">
        <f t="shared" si="45"/>
        <v>0.55949367088607604</v>
      </c>
      <c r="N297" s="54">
        <v>211</v>
      </c>
      <c r="O297" s="54">
        <f t="shared" si="46"/>
        <v>115.52488687782805</v>
      </c>
      <c r="P297" s="54">
        <f t="shared" si="47"/>
        <v>89.735632183908038</v>
      </c>
      <c r="Q297" s="54">
        <f t="shared" si="48"/>
        <v>121.26436781609195</v>
      </c>
      <c r="R297" s="54">
        <f t="shared" si="49"/>
        <v>95.475113122171948</v>
      </c>
      <c r="S297" s="55">
        <f t="shared" si="50"/>
        <v>-5.7394809382638954</v>
      </c>
      <c r="T297" s="55">
        <f t="shared" si="51"/>
        <v>-5.7394809382639096</v>
      </c>
      <c r="U297" t="s">
        <v>179</v>
      </c>
      <c r="V297" t="s">
        <v>177</v>
      </c>
      <c r="W297" t="s">
        <v>436</v>
      </c>
      <c r="X297" t="s">
        <v>513</v>
      </c>
      <c r="Y297" s="66"/>
    </row>
    <row r="298" spans="1:25" ht="15" x14ac:dyDescent="0.25">
      <c r="A298">
        <v>1.79</v>
      </c>
      <c r="B298">
        <v>2.13</v>
      </c>
      <c r="C298" s="43">
        <f t="shared" si="52"/>
        <v>2.8142785952212312E-2</v>
      </c>
      <c r="D298" s="44">
        <f>IF(OR($A298="",$B298=""),"",A298*'MPTO_working_2-way'!$G297)</f>
        <v>1.84037558685446</v>
      </c>
      <c r="E298" s="46">
        <f>IF(OR($A298="",$B298=""),"",B298*'MPTO_working_2-way'!$G297)</f>
        <v>2.1899441340782122</v>
      </c>
      <c r="F298" s="44">
        <f>IF(OR($A298="",$B298=""),"",'MPTO_working_2-way'!D297)</f>
        <v>1.8362511137332338</v>
      </c>
      <c r="G298" s="46">
        <f>IF(OR($A298="",$B298=""),"",'MPTO_working_2-way'!E297)</f>
        <v>2.1958130561234772</v>
      </c>
      <c r="H298" s="44">
        <f>IF(OR($A298="",$B298=""),"",'OddsRatio_working_2-way'!M297)</f>
        <v>1.8361309970619364</v>
      </c>
      <c r="I298" s="44">
        <f>IF(OR($A298="",$B298=""),"",'OddsRatio_working_2-way'!N297)</f>
        <v>2.1959848438987186</v>
      </c>
      <c r="J298" s="44"/>
      <c r="K298" s="46"/>
      <c r="L298" s="53">
        <f t="shared" si="44"/>
        <v>0.54336734693877553</v>
      </c>
      <c r="M298" s="53">
        <f t="shared" si="45"/>
        <v>0.45663265306122452</v>
      </c>
      <c r="N298" s="54">
        <v>212</v>
      </c>
      <c r="O298" s="54">
        <f t="shared" si="46"/>
        <v>93.564245810055866</v>
      </c>
      <c r="P298" s="54">
        <f t="shared" si="47"/>
        <v>112.46948356807512</v>
      </c>
      <c r="Q298" s="54">
        <f t="shared" si="48"/>
        <v>99.53051643192488</v>
      </c>
      <c r="R298" s="54">
        <f t="shared" si="49"/>
        <v>118.43575418994412</v>
      </c>
      <c r="S298" s="55">
        <f t="shared" si="50"/>
        <v>-5.9662706218690147</v>
      </c>
      <c r="T298" s="55">
        <f t="shared" si="51"/>
        <v>-5.9662706218690005</v>
      </c>
      <c r="U298" t="s">
        <v>154</v>
      </c>
      <c r="V298" t="s">
        <v>178</v>
      </c>
      <c r="W298" t="s">
        <v>436</v>
      </c>
      <c r="X298" t="s">
        <v>513</v>
      </c>
      <c r="Y298" s="66"/>
    </row>
    <row r="299" spans="1:25" ht="15" x14ac:dyDescent="0.25">
      <c r="A299">
        <v>1.88</v>
      </c>
      <c r="B299">
        <v>2.0099999999999998</v>
      </c>
      <c r="C299" s="43">
        <f t="shared" si="52"/>
        <v>2.9427331427966497E-2</v>
      </c>
      <c r="D299" s="44">
        <f>IF(OR($A299="",$B299=""),"",A299*'MPTO_working_2-way'!$G298)</f>
        <v>1.9353233830845769</v>
      </c>
      <c r="E299" s="46">
        <f>IF(OR($A299="",$B299=""),"",B299*'MPTO_working_2-way'!$G298)</f>
        <v>2.0691489361702122</v>
      </c>
      <c r="F299" s="44">
        <f>IF(OR($A299="",$B299=""),"",'MPTO_working_2-way'!D298)</f>
        <v>1.9334834220221038</v>
      </c>
      <c r="G299" s="46">
        <f>IF(OR($A299="",$B299=""),"",'MPTO_working_2-way'!E298)</f>
        <v>2.0712563034422273</v>
      </c>
      <c r="H299" s="44">
        <f>IF(OR($A299="",$B299=""),"",'OddsRatio_working_2-way'!M298)</f>
        <v>1.9334276237142709</v>
      </c>
      <c r="I299" s="44">
        <f>IF(OR($A299="",$B299=""),"",'OddsRatio_working_2-way'!N298)</f>
        <v>2.0713203408538785</v>
      </c>
      <c r="J299" s="44"/>
      <c r="K299" s="46"/>
      <c r="L299" s="53">
        <f t="shared" si="44"/>
        <v>0.5167095115681235</v>
      </c>
      <c r="M299" s="53">
        <f t="shared" si="45"/>
        <v>0.48329048843187672</v>
      </c>
      <c r="N299" s="54">
        <v>213</v>
      </c>
      <c r="O299" s="54">
        <f t="shared" si="46"/>
        <v>99.702127659574458</v>
      </c>
      <c r="P299" s="54">
        <f t="shared" si="47"/>
        <v>107.02985074626864</v>
      </c>
      <c r="Q299" s="54">
        <f t="shared" si="48"/>
        <v>105.97014925373136</v>
      </c>
      <c r="R299" s="54">
        <f t="shared" si="49"/>
        <v>113.29787234042553</v>
      </c>
      <c r="S299" s="55">
        <f t="shared" si="50"/>
        <v>-6.268021594156906</v>
      </c>
      <c r="T299" s="55">
        <f t="shared" si="51"/>
        <v>-6.2680215941568918</v>
      </c>
      <c r="U299" t="s">
        <v>57</v>
      </c>
      <c r="V299" t="s">
        <v>111</v>
      </c>
      <c r="W299" t="s">
        <v>436</v>
      </c>
      <c r="X299" t="s">
        <v>513</v>
      </c>
      <c r="Y299" s="66"/>
    </row>
    <row r="300" spans="1:25" ht="15" x14ac:dyDescent="0.25">
      <c r="A300">
        <v>1.33</v>
      </c>
      <c r="B300">
        <v>3.47</v>
      </c>
      <c r="C300" s="43">
        <f t="shared" si="52"/>
        <v>4.0064137288466029E-2</v>
      </c>
      <c r="D300" s="44">
        <f>IF(OR($A300="",$B300=""),"",A300*'MPTO_working_2-way'!$G299)</f>
        <v>1.3832853025936598</v>
      </c>
      <c r="E300" s="46">
        <f>IF(OR($A300="",$B300=""),"",B300*'MPTO_working_2-way'!$G299)</f>
        <v>3.6090225563909772</v>
      </c>
      <c r="F300" s="44">
        <f>IF(OR($A300="",$B300=""),"",'MPTO_working_2-way'!D299)</f>
        <v>1.3664046424183209</v>
      </c>
      <c r="G300" s="46">
        <f>IF(OR($A300="",$B300=""),"",'MPTO_working_2-way'!E299)</f>
        <v>3.7292230616944764</v>
      </c>
      <c r="H300" s="44">
        <f>IF(OR($A300="",$B300=""),"",'OddsRatio_working_2-way'!M299)</f>
        <v>1.3655177681951955</v>
      </c>
      <c r="I300" s="44">
        <f>IF(OR($A300="",$B300=""),"",'OddsRatio_working_2-way'!N299)</f>
        <v>3.7358451134610084</v>
      </c>
      <c r="J300" s="44"/>
      <c r="K300" s="46"/>
      <c r="L300" s="53">
        <f t="shared" si="44"/>
        <v>0.72291666666666676</v>
      </c>
      <c r="M300" s="53">
        <f t="shared" si="45"/>
        <v>0.27708333333333335</v>
      </c>
      <c r="N300" s="54">
        <v>214</v>
      </c>
      <c r="O300" s="54">
        <f t="shared" si="46"/>
        <v>53.097744360902254</v>
      </c>
      <c r="P300" s="54">
        <f t="shared" si="47"/>
        <v>152.328530259366</v>
      </c>
      <c r="Q300" s="54">
        <f t="shared" si="48"/>
        <v>61.671469740634009</v>
      </c>
      <c r="R300" s="54">
        <f t="shared" si="49"/>
        <v>160.90225563909775</v>
      </c>
      <c r="S300" s="55">
        <f t="shared" si="50"/>
        <v>-8.573725379731755</v>
      </c>
      <c r="T300" s="55">
        <f t="shared" si="51"/>
        <v>-8.5737253797317408</v>
      </c>
      <c r="U300" t="s">
        <v>114</v>
      </c>
      <c r="V300" t="s">
        <v>56</v>
      </c>
      <c r="W300" t="s">
        <v>436</v>
      </c>
      <c r="X300" t="s">
        <v>513</v>
      </c>
      <c r="Y300" s="66"/>
    </row>
    <row r="301" spans="1:25" ht="15" x14ac:dyDescent="0.25">
      <c r="A301">
        <v>2.0499999999999998</v>
      </c>
      <c r="B301">
        <v>1.86</v>
      </c>
      <c r="C301" s="43">
        <f t="shared" si="52"/>
        <v>2.5439286650930981E-2</v>
      </c>
      <c r="D301" s="44">
        <f>IF(OR($A301="",$B301=""),"",A301*'MPTO_working_2-way'!$G300)</f>
        <v>2.1021505376344085</v>
      </c>
      <c r="E301" s="46">
        <f>IF(OR($A301="",$B301=""),"",B301*'MPTO_working_2-way'!$G300)</f>
        <v>1.9073170731707316</v>
      </c>
      <c r="F301" s="44">
        <f>IF(OR($A301="",$B301=""),"",'MPTO_working_2-way'!D300)</f>
        <v>2.1048854540436102</v>
      </c>
      <c r="G301" s="46">
        <f>IF(OR($A301="",$B301=""),"",'MPTO_working_2-way'!E300)</f>
        <v>1.905071196602548</v>
      </c>
      <c r="H301" s="44">
        <f>IF(OR($A301="",$B301=""),"",'OddsRatio_working_2-way'!M300)</f>
        <v>2.1049571179725204</v>
      </c>
      <c r="I301" s="44">
        <f>IF(OR($A301="",$B301=""),"",'OddsRatio_working_2-way'!N300)</f>
        <v>1.9050124966251125</v>
      </c>
      <c r="J301" s="44"/>
      <c r="K301" s="46"/>
      <c r="L301" s="53">
        <f t="shared" si="44"/>
        <v>0.47570332480818417</v>
      </c>
      <c r="M301" s="53">
        <f t="shared" si="45"/>
        <v>0.52429667519181589</v>
      </c>
      <c r="N301" s="54">
        <v>215</v>
      </c>
      <c r="O301" s="54">
        <f t="shared" si="46"/>
        <v>110.12195121951218</v>
      </c>
      <c r="P301" s="54">
        <f t="shared" si="47"/>
        <v>99.408602150537646</v>
      </c>
      <c r="Q301" s="54">
        <f t="shared" si="48"/>
        <v>115.59139784946235</v>
      </c>
      <c r="R301" s="54">
        <f t="shared" si="49"/>
        <v>104.87804878048782</v>
      </c>
      <c r="S301" s="55">
        <f t="shared" si="50"/>
        <v>-5.4694466299501698</v>
      </c>
      <c r="T301" s="55">
        <f t="shared" si="51"/>
        <v>-5.4694466299501698</v>
      </c>
      <c r="U301" t="s">
        <v>110</v>
      </c>
      <c r="V301" t="s">
        <v>120</v>
      </c>
      <c r="W301" t="s">
        <v>436</v>
      </c>
      <c r="X301" t="s">
        <v>513</v>
      </c>
      <c r="Y301" s="66"/>
    </row>
    <row r="302" spans="1:25" ht="15" x14ac:dyDescent="0.25">
      <c r="A302">
        <v>2.31</v>
      </c>
      <c r="B302">
        <v>1.68</v>
      </c>
      <c r="C302" s="43">
        <f t="shared" si="52"/>
        <v>2.813852813852824E-2</v>
      </c>
      <c r="D302" s="44">
        <f>IF(OR($A302="",$B302=""),"",A302*'MPTO_working_2-way'!$G301)</f>
        <v>2.3750000000000004</v>
      </c>
      <c r="E302" s="46">
        <f>IF(OR($A302="",$B302=""),"",B302*'MPTO_working_2-way'!$G301)</f>
        <v>1.7272727272727273</v>
      </c>
      <c r="F302" s="44">
        <f>IF(OR($A302="",$B302=""),"",'MPTO_working_2-way'!D301)</f>
        <v>2.3875968992248064</v>
      </c>
      <c r="G302" s="46">
        <f>IF(OR($A302="",$B302=""),"",'MPTO_working_2-way'!E301)</f>
        <v>1.7206703910614525</v>
      </c>
      <c r="H302" s="44">
        <f>IF(OR($A302="",$B302=""),"",'OddsRatio_working_2-way'!M301)</f>
        <v>2.3879735545878726</v>
      </c>
      <c r="I302" s="44">
        <f>IF(OR($A302="",$B302=""),"",'OddsRatio_working_2-way'!N301)</f>
        <v>1.7204748222288193</v>
      </c>
      <c r="J302" s="44"/>
      <c r="K302" s="46"/>
      <c r="L302" s="53">
        <f t="shared" si="44"/>
        <v>0.42105263157894729</v>
      </c>
      <c r="M302" s="53">
        <f t="shared" si="45"/>
        <v>0.57894736842105265</v>
      </c>
      <c r="N302" s="54">
        <v>216</v>
      </c>
      <c r="O302" s="54">
        <f t="shared" si="46"/>
        <v>122.4935064935065</v>
      </c>
      <c r="P302" s="54">
        <f t="shared" si="47"/>
        <v>87.428571428571431</v>
      </c>
      <c r="Q302" s="54">
        <f t="shared" si="48"/>
        <v>128.57142857142858</v>
      </c>
      <c r="R302" s="54">
        <f t="shared" si="49"/>
        <v>93.506493506493513</v>
      </c>
      <c r="S302" s="55">
        <f t="shared" si="50"/>
        <v>-6.0779220779220822</v>
      </c>
      <c r="T302" s="55">
        <f t="shared" si="51"/>
        <v>-6.0779220779220822</v>
      </c>
      <c r="U302" t="s">
        <v>63</v>
      </c>
      <c r="V302" t="s">
        <v>59</v>
      </c>
      <c r="W302" t="s">
        <v>436</v>
      </c>
      <c r="X302" t="s">
        <v>513</v>
      </c>
      <c r="Y302" s="66"/>
    </row>
    <row r="303" spans="1:25" ht="15" x14ac:dyDescent="0.25">
      <c r="A303">
        <v>2.2400000000000002</v>
      </c>
      <c r="B303">
        <v>1.72</v>
      </c>
      <c r="C303" s="43">
        <f t="shared" si="52"/>
        <v>2.7823920265780622E-2</v>
      </c>
      <c r="D303" s="44">
        <f>IF(OR($A303="",$B303=""),"",A303*'MPTO_working_2-way'!$G302)</f>
        <v>2.3023255813953489</v>
      </c>
      <c r="E303" s="46">
        <f>IF(OR($A303="",$B303=""),"",B303*'MPTO_working_2-way'!$G302)</f>
        <v>1.7678571428571426</v>
      </c>
      <c r="F303" s="44">
        <f>IF(OR($A303="",$B303=""),"",'MPTO_working_2-way'!D302)</f>
        <v>2.3120499279884781</v>
      </c>
      <c r="G303" s="46">
        <f>IF(OR($A303="",$B303=""),"",'MPTO_working_2-way'!E302)</f>
        <v>1.762166117819246</v>
      </c>
      <c r="H303" s="44">
        <f>IF(OR($A303="",$B303=""),"",'OddsRatio_working_2-way'!M302)</f>
        <v>2.3123346456686344</v>
      </c>
      <c r="I303" s="44">
        <f>IF(OR($A303="",$B303=""),"",'OddsRatio_working_2-way'!N302)</f>
        <v>1.7620007620011424</v>
      </c>
      <c r="J303" s="44"/>
      <c r="K303" s="46"/>
      <c r="L303" s="53">
        <f t="shared" si="44"/>
        <v>0.43434343434343431</v>
      </c>
      <c r="M303" s="53">
        <f t="shared" si="45"/>
        <v>0.56565656565656575</v>
      </c>
      <c r="N303" s="54">
        <v>217</v>
      </c>
      <c r="O303" s="54">
        <f t="shared" si="46"/>
        <v>120.12500000000001</v>
      </c>
      <c r="P303" s="54">
        <f t="shared" si="47"/>
        <v>90.83720930232559</v>
      </c>
      <c r="Q303" s="54">
        <f t="shared" si="48"/>
        <v>126.16279069767442</v>
      </c>
      <c r="R303" s="54">
        <f t="shared" si="49"/>
        <v>96.875</v>
      </c>
      <c r="S303" s="55">
        <f t="shared" si="50"/>
        <v>-6.03779069767441</v>
      </c>
      <c r="T303" s="55">
        <f t="shared" si="51"/>
        <v>-6.03779069767441</v>
      </c>
      <c r="U303" t="s">
        <v>112</v>
      </c>
      <c r="V303" t="s">
        <v>153</v>
      </c>
      <c r="W303" t="s">
        <v>436</v>
      </c>
      <c r="X303" t="s">
        <v>513</v>
      </c>
      <c r="Y303" s="66"/>
    </row>
    <row r="304" spans="1:25" ht="15" x14ac:dyDescent="0.25">
      <c r="A304">
        <v>2.08</v>
      </c>
      <c r="B304">
        <v>1.84</v>
      </c>
      <c r="C304" s="43">
        <f t="shared" si="52"/>
        <v>2.4247491638795804E-2</v>
      </c>
      <c r="D304" s="44">
        <f>IF(OR($A304="",$B304=""),"",A304*'MPTO_working_2-way'!$G303)</f>
        <v>2.1304347826086953</v>
      </c>
      <c r="E304" s="46">
        <f>IF(OR($A304="",$B304=""),"",B304*'MPTO_working_2-way'!$G303)</f>
        <v>1.8846153846153844</v>
      </c>
      <c r="F304" s="44">
        <f>IF(OR($A304="",$B304=""),"",'MPTO_working_2-way'!D303)</f>
        <v>2.1338090990187331</v>
      </c>
      <c r="G304" s="46">
        <f>IF(OR($A304="",$B304=""),"",'MPTO_working_2-way'!E303)</f>
        <v>1.8819826907946497</v>
      </c>
      <c r="H304" s="44">
        <f>IF(OR($A304="",$B304=""),"",'OddsRatio_working_2-way'!M303)</f>
        <v>2.1338934190276815</v>
      </c>
      <c r="I304" s="44">
        <f>IF(OR($A304="",$B304=""),"",'OddsRatio_working_2-way'!N303)</f>
        <v>1.8819171036881968</v>
      </c>
      <c r="J304" s="44"/>
      <c r="K304" s="46"/>
      <c r="L304" s="53">
        <f t="shared" si="44"/>
        <v>0.46938775510204089</v>
      </c>
      <c r="M304" s="53">
        <f t="shared" si="45"/>
        <v>0.53061224489795922</v>
      </c>
      <c r="N304" s="54">
        <v>218</v>
      </c>
      <c r="O304" s="54">
        <f t="shared" si="46"/>
        <v>113.19230769230768</v>
      </c>
      <c r="P304" s="54">
        <f t="shared" si="47"/>
        <v>99.521739130434781</v>
      </c>
      <c r="Q304" s="54">
        <f t="shared" si="48"/>
        <v>118.4782608695652</v>
      </c>
      <c r="R304" s="54">
        <f t="shared" si="49"/>
        <v>104.80769230769229</v>
      </c>
      <c r="S304" s="55">
        <f t="shared" si="50"/>
        <v>-5.2859531772575252</v>
      </c>
      <c r="T304" s="55">
        <f t="shared" si="51"/>
        <v>-5.285953177257511</v>
      </c>
      <c r="U304" t="s">
        <v>176</v>
      </c>
      <c r="V304" t="s">
        <v>55</v>
      </c>
      <c r="W304" t="s">
        <v>436</v>
      </c>
      <c r="X304" t="s">
        <v>513</v>
      </c>
      <c r="Y304" s="66"/>
    </row>
    <row r="305" spans="1:25" ht="15" x14ac:dyDescent="0.25">
      <c r="A305">
        <v>2.0699999999999998</v>
      </c>
      <c r="B305">
        <v>1.85</v>
      </c>
      <c r="C305" s="43">
        <f t="shared" si="52"/>
        <v>2.3632327980154022E-2</v>
      </c>
      <c r="D305" s="44">
        <f>IF(OR($A305="",$B305=""),"",A305*'MPTO_working_2-way'!$G304)</f>
        <v>2.1189189189189186</v>
      </c>
      <c r="E305" s="46">
        <f>IF(OR($A305="",$B305=""),"",B305*'MPTO_working_2-way'!$G304)</f>
        <v>1.893719806763285</v>
      </c>
      <c r="F305" s="44">
        <f>IF(OR($A305="",$B305=""),"",'MPTO_working_2-way'!D304)</f>
        <v>2.1219005402410303</v>
      </c>
      <c r="G305" s="46">
        <f>IF(OR($A305="",$B305=""),"",'MPTO_working_2-way'!E304)</f>
        <v>1.8913446104457341</v>
      </c>
      <c r="H305" s="44">
        <f>IF(OR($A305="",$B305=""),"",'OddsRatio_working_2-way'!M304)</f>
        <v>2.1219730519989164</v>
      </c>
      <c r="I305" s="44">
        <f>IF(OR($A305="",$B305=""),"",'OddsRatio_working_2-way'!N304)</f>
        <v>1.8912870039243732</v>
      </c>
      <c r="J305" s="44"/>
      <c r="K305" s="46"/>
      <c r="L305" s="53">
        <f t="shared" si="44"/>
        <v>0.47193877551020413</v>
      </c>
      <c r="M305" s="53">
        <f t="shared" si="45"/>
        <v>0.52806122448979598</v>
      </c>
      <c r="N305" s="54">
        <v>219</v>
      </c>
      <c r="O305" s="54">
        <f t="shared" si="46"/>
        <v>113.20289855072464</v>
      </c>
      <c r="P305" s="54">
        <f t="shared" si="47"/>
        <v>100.62162162162163</v>
      </c>
      <c r="Q305" s="54">
        <f t="shared" si="48"/>
        <v>118.37837837837836</v>
      </c>
      <c r="R305" s="54">
        <f t="shared" si="49"/>
        <v>105.79710144927537</v>
      </c>
      <c r="S305" s="55">
        <f t="shared" si="50"/>
        <v>-5.1754798276537173</v>
      </c>
      <c r="T305" s="55">
        <f t="shared" si="51"/>
        <v>-5.1754798276537457</v>
      </c>
      <c r="U305" t="s">
        <v>54</v>
      </c>
      <c r="V305" t="s">
        <v>150</v>
      </c>
      <c r="W305" t="s">
        <v>436</v>
      </c>
      <c r="X305" t="s">
        <v>513</v>
      </c>
      <c r="Y305" s="66"/>
    </row>
    <row r="306" spans="1:25" ht="15" x14ac:dyDescent="0.25">
      <c r="A306">
        <v>2.06</v>
      </c>
      <c r="B306">
        <v>1.86</v>
      </c>
      <c r="C306" s="43">
        <f t="shared" si="52"/>
        <v>2.3071301806034006E-2</v>
      </c>
      <c r="D306" s="44">
        <f>IF(OR($A306="",$B306=""),"",A306*'MPTO_working_2-way'!$G305)</f>
        <v>2.10752688172043</v>
      </c>
      <c r="E306" s="46">
        <f>IF(OR($A306="",$B306=""),"",B306*'MPTO_working_2-way'!$G305)</f>
        <v>1.9029126213592233</v>
      </c>
      <c r="F306" s="44">
        <f>IF(OR($A306="",$B306=""),"",'MPTO_working_2-way'!D305)</f>
        <v>2.1101442890186144</v>
      </c>
      <c r="G306" s="46">
        <f>IF(OR($A306="",$B306=""),"",'MPTO_working_2-way'!E305)</f>
        <v>1.9007838079174522</v>
      </c>
      <c r="H306" s="44">
        <f>IF(OR($A306="",$B306=""),"",'OddsRatio_working_2-way'!M305)</f>
        <v>2.1102063499795354</v>
      </c>
      <c r="I306" s="44">
        <f>IF(OR($A306="",$B306=""),"",'OddsRatio_working_2-way'!N305)</f>
        <v>1.9007334537569818</v>
      </c>
      <c r="J306" s="44"/>
      <c r="K306" s="46"/>
      <c r="L306" s="53">
        <f t="shared" si="44"/>
        <v>0.47448979591836737</v>
      </c>
      <c r="M306" s="53">
        <f t="shared" si="45"/>
        <v>0.52551020408163263</v>
      </c>
      <c r="N306" s="54">
        <v>220</v>
      </c>
      <c r="O306" s="54">
        <f t="shared" si="46"/>
        <v>113.20388349514563</v>
      </c>
      <c r="P306" s="54">
        <f t="shared" si="47"/>
        <v>101.72043010752689</v>
      </c>
      <c r="Q306" s="54">
        <f t="shared" si="48"/>
        <v>118.27956989247311</v>
      </c>
      <c r="R306" s="54">
        <f t="shared" si="49"/>
        <v>106.79611650485437</v>
      </c>
      <c r="S306" s="55">
        <f t="shared" si="50"/>
        <v>-5.0756863973274733</v>
      </c>
      <c r="T306" s="55">
        <f t="shared" si="51"/>
        <v>-5.0756863973274733</v>
      </c>
      <c r="U306" t="s">
        <v>113</v>
      </c>
      <c r="V306" t="s">
        <v>155</v>
      </c>
      <c r="W306" t="s">
        <v>436</v>
      </c>
      <c r="X306" t="s">
        <v>513</v>
      </c>
      <c r="Y306" s="66"/>
    </row>
    <row r="307" spans="1:25" ht="15" x14ac:dyDescent="0.25">
      <c r="A307">
        <v>2.69</v>
      </c>
      <c r="B307">
        <v>1.5</v>
      </c>
      <c r="C307" s="43">
        <f t="shared" si="52"/>
        <v>3.8413878562577386E-2</v>
      </c>
      <c r="D307" s="44">
        <f>IF(OR($A307="",$B307=""),"",A307*'MPTO_working_2-way'!$G306)</f>
        <v>2.793333333333333</v>
      </c>
      <c r="E307" s="46">
        <f>IF(OR($A307="",$B307=""),"",B307*'MPTO_working_2-way'!$G306)</f>
        <v>1.557620817843866</v>
      </c>
      <c r="F307" s="44">
        <f>IF(OR($A307="",$B307=""),"",'MPTO_working_2-way'!D306)</f>
        <v>2.8365553602811948</v>
      </c>
      <c r="G307" s="46">
        <f>IF(OR($A307="",$B307=""),"",'MPTO_working_2-way'!E306)</f>
        <v>1.5444976076555021</v>
      </c>
      <c r="H307" s="44">
        <f>IF(OR($A307="",$B307=""),"",'OddsRatio_working_2-way'!M306)</f>
        <v>2.838477631085023</v>
      </c>
      <c r="I307" s="44">
        <f>IF(OR($A307="",$B307=""),"",'OddsRatio_working_2-way'!N306)</f>
        <v>1.5439282932204215</v>
      </c>
      <c r="J307" s="44"/>
      <c r="K307" s="46"/>
      <c r="L307" s="53">
        <f t="shared" si="44"/>
        <v>0.35799522673031031</v>
      </c>
      <c r="M307" s="53">
        <f t="shared" si="45"/>
        <v>0.64200477326968985</v>
      </c>
      <c r="N307" s="54">
        <v>221</v>
      </c>
      <c r="O307" s="54">
        <f t="shared" si="46"/>
        <v>138.84386617100373</v>
      </c>
      <c r="P307" s="54">
        <f t="shared" si="47"/>
        <v>73.666666666666657</v>
      </c>
      <c r="Q307" s="54">
        <f t="shared" si="48"/>
        <v>147.33333333333331</v>
      </c>
      <c r="R307" s="54">
        <f t="shared" si="49"/>
        <v>82.156133828996289</v>
      </c>
      <c r="S307" s="55">
        <f t="shared" si="50"/>
        <v>-8.4894671623295892</v>
      </c>
      <c r="T307" s="55">
        <f t="shared" si="51"/>
        <v>-8.4894671623296318</v>
      </c>
      <c r="U307" t="s">
        <v>236</v>
      </c>
      <c r="V307" t="s">
        <v>162</v>
      </c>
      <c r="W307" t="s">
        <v>437</v>
      </c>
      <c r="X307" t="s">
        <v>513</v>
      </c>
      <c r="Y307" s="66"/>
    </row>
    <row r="308" spans="1:25" ht="15" x14ac:dyDescent="0.25">
      <c r="A308">
        <v>2.4300000000000002</v>
      </c>
      <c r="B308">
        <v>1.6</v>
      </c>
      <c r="C308" s="43">
        <f t="shared" si="52"/>
        <v>3.652263374485587E-2</v>
      </c>
      <c r="D308" s="44">
        <f>IF(OR($A308="",$B308=""),"",A308*'MPTO_working_2-way'!$G307)</f>
        <v>2.5187499999999998</v>
      </c>
      <c r="E308" s="46">
        <f>IF(OR($A308="",$B308=""),"",B308*'MPTO_working_2-way'!$G307)</f>
        <v>1.6584362139917694</v>
      </c>
      <c r="F308" s="44">
        <f>IF(OR($A308="",$B308=""),"",'MPTO_working_2-way'!D307)</f>
        <v>2.5428384565075208</v>
      </c>
      <c r="G308" s="46">
        <f>IF(OR($A308="",$B308=""),"",'MPTO_working_2-way'!E307)</f>
        <v>1.6481559983043661</v>
      </c>
      <c r="H308" s="44">
        <f>IF(OR($A308="",$B308=""),"",'OddsRatio_working_2-way'!M307)</f>
        <v>2.5438048235879216</v>
      </c>
      <c r="I308" s="44">
        <f>IF(OR($A308="",$B308=""),"",'OddsRatio_working_2-way'!N307)</f>
        <v>1.6477502756312954</v>
      </c>
      <c r="J308" s="44"/>
      <c r="K308" s="46"/>
      <c r="L308" s="53">
        <f t="shared" si="44"/>
        <v>0.3970223325062035</v>
      </c>
      <c r="M308" s="53">
        <f t="shared" si="45"/>
        <v>0.60297766749379655</v>
      </c>
      <c r="N308" s="54">
        <v>222</v>
      </c>
      <c r="O308" s="54">
        <f t="shared" si="46"/>
        <v>130.64197530864197</v>
      </c>
      <c r="P308" s="54">
        <f t="shared" si="47"/>
        <v>83.250000000000028</v>
      </c>
      <c r="Q308" s="54">
        <f t="shared" si="48"/>
        <v>138.75</v>
      </c>
      <c r="R308" s="54">
        <f t="shared" si="49"/>
        <v>91.358024691358011</v>
      </c>
      <c r="S308" s="55">
        <f t="shared" si="50"/>
        <v>-8.1080246913580254</v>
      </c>
      <c r="T308" s="55">
        <f t="shared" si="51"/>
        <v>-8.1080246913579828</v>
      </c>
      <c r="U308" t="s">
        <v>60</v>
      </c>
      <c r="V308" t="s">
        <v>158</v>
      </c>
      <c r="W308" t="s">
        <v>437</v>
      </c>
      <c r="X308" t="s">
        <v>513</v>
      </c>
      <c r="Y308" s="66"/>
    </row>
    <row r="309" spans="1:25" ht="15" x14ac:dyDescent="0.25">
      <c r="A309">
        <v>2.84</v>
      </c>
      <c r="B309">
        <v>1.45</v>
      </c>
      <c r="C309" s="43">
        <f t="shared" si="52"/>
        <v>4.1767848470131153E-2</v>
      </c>
      <c r="D309" s="44">
        <f>IF(OR($A309="",$B309=""),"",A309*'MPTO_working_2-way'!$G308)</f>
        <v>2.9586206896551723</v>
      </c>
      <c r="E309" s="46">
        <f>IF(OR($A309="",$B309=""),"",B309*'MPTO_working_2-way'!$G308)</f>
        <v>1.51056338028169</v>
      </c>
      <c r="F309" s="44">
        <f>IF(OR($A309="",$B309=""),"",'MPTO_working_2-way'!D308)</f>
        <v>3.0190615835777126</v>
      </c>
      <c r="G309" s="46">
        <f>IF(OR($A309="",$B309=""),"",'MPTO_working_2-way'!E308)</f>
        <v>1.495279593318809</v>
      </c>
      <c r="H309" s="44">
        <f>IF(OR($A309="",$B309=""),"",'OddsRatio_working_2-way'!M308)</f>
        <v>3.0221001184137459</v>
      </c>
      <c r="I309" s="44">
        <f>IF(OR($A309="",$B309=""),"",'OddsRatio_working_2-way'!N308)</f>
        <v>1.4945353550468399</v>
      </c>
      <c r="J309" s="44"/>
      <c r="K309" s="46"/>
      <c r="L309" s="53">
        <f t="shared" si="44"/>
        <v>0.33799533799533799</v>
      </c>
      <c r="M309" s="53">
        <f t="shared" si="45"/>
        <v>0.66200466200466201</v>
      </c>
      <c r="N309" s="54">
        <v>223</v>
      </c>
      <c r="O309" s="54">
        <f t="shared" si="46"/>
        <v>144.47887323943661</v>
      </c>
      <c r="P309" s="54">
        <f t="shared" si="47"/>
        <v>69.206896551724114</v>
      </c>
      <c r="Q309" s="54">
        <f t="shared" si="48"/>
        <v>153.79310344827587</v>
      </c>
      <c r="R309" s="54">
        <f t="shared" si="49"/>
        <v>78.521126760563391</v>
      </c>
      <c r="S309" s="55">
        <f t="shared" si="50"/>
        <v>-9.3142302088392626</v>
      </c>
      <c r="T309" s="55">
        <f t="shared" si="51"/>
        <v>-9.3142302088392768</v>
      </c>
      <c r="U309" t="s">
        <v>152</v>
      </c>
      <c r="V309" t="s">
        <v>121</v>
      </c>
      <c r="W309" t="s">
        <v>437</v>
      </c>
      <c r="X309" t="s">
        <v>513</v>
      </c>
      <c r="Y309" s="66"/>
    </row>
    <row r="310" spans="1:25" ht="15" x14ac:dyDescent="0.25">
      <c r="A310">
        <v>2.73</v>
      </c>
      <c r="B310">
        <v>1.49</v>
      </c>
      <c r="C310" s="43">
        <f t="shared" si="52"/>
        <v>3.7441305897681687E-2</v>
      </c>
      <c r="D310" s="44">
        <f>IF(OR($A310="",$B310=""),"",A310*'MPTO_working_2-way'!$G309)</f>
        <v>2.8322147651006708</v>
      </c>
      <c r="E310" s="46">
        <f>IF(OR($A310="",$B310=""),"",B310*'MPTO_working_2-way'!$G309)</f>
        <v>1.5457875457875456</v>
      </c>
      <c r="F310" s="44">
        <f>IF(OR($A310="",$B310=""),"",'MPTO_working_2-way'!D309)</f>
        <v>2.8770378753050179</v>
      </c>
      <c r="G310" s="46">
        <f>IF(OR($A310="",$B310=""),"",'MPTO_working_2-way'!E309)</f>
        <v>1.5327543003560864</v>
      </c>
      <c r="H310" s="44">
        <f>IF(OR($A310="",$B310=""),"",'OddsRatio_working_2-way'!M309)</f>
        <v>2.8789923482808439</v>
      </c>
      <c r="I310" s="44">
        <f>IF(OR($A310="",$B310=""),"",'OddsRatio_working_2-way'!N309)</f>
        <v>1.5322001448887936</v>
      </c>
      <c r="J310" s="44"/>
      <c r="K310" s="46"/>
      <c r="L310" s="53">
        <f t="shared" si="44"/>
        <v>0.35308056872037918</v>
      </c>
      <c r="M310" s="53">
        <f t="shared" si="45"/>
        <v>0.64691943127962093</v>
      </c>
      <c r="N310" s="54">
        <v>224</v>
      </c>
      <c r="O310" s="54">
        <f t="shared" si="46"/>
        <v>141.94871794871793</v>
      </c>
      <c r="P310" s="54">
        <f t="shared" si="47"/>
        <v>73.664429530201346</v>
      </c>
      <c r="Q310" s="54">
        <f t="shared" si="48"/>
        <v>150.33557046979865</v>
      </c>
      <c r="R310" s="54">
        <f t="shared" si="49"/>
        <v>82.051282051282044</v>
      </c>
      <c r="S310" s="55">
        <f t="shared" si="50"/>
        <v>-8.3868525210807263</v>
      </c>
      <c r="T310" s="55">
        <f t="shared" si="51"/>
        <v>-8.3868525210806979</v>
      </c>
      <c r="U310" t="s">
        <v>151</v>
      </c>
      <c r="V310" t="s">
        <v>237</v>
      </c>
      <c r="W310" t="s">
        <v>437</v>
      </c>
      <c r="X310" t="s">
        <v>513</v>
      </c>
      <c r="Y310" s="66"/>
    </row>
    <row r="311" spans="1:25" ht="15" x14ac:dyDescent="0.25">
      <c r="A311">
        <v>1.77</v>
      </c>
      <c r="B311">
        <v>2.15</v>
      </c>
      <c r="C311" s="43">
        <f t="shared" si="52"/>
        <v>3.0088030482196881E-2</v>
      </c>
      <c r="D311" s="44">
        <f>IF(OR($A311="",$B311=""),"",A311*'MPTO_working_2-way'!$G310)</f>
        <v>1.8232558139534885</v>
      </c>
      <c r="E311" s="46">
        <f>IF(OR($A311="",$B311=""),"",B311*'MPTO_working_2-way'!$G310)</f>
        <v>2.2146892655367232</v>
      </c>
      <c r="F311" s="44">
        <f>IF(OR($A311="",$B311=""),"",'MPTO_working_2-way'!D310)</f>
        <v>1.8184207382630511</v>
      </c>
      <c r="G311" s="46">
        <f>IF(OR($A311="",$B311=""),"",'MPTO_working_2-way'!E310)</f>
        <v>2.2218654211064077</v>
      </c>
      <c r="H311" s="44">
        <f>IF(OR($A311="",$B311=""),"",'OddsRatio_working_2-way'!M310)</f>
        <v>1.8182696483380676</v>
      </c>
      <c r="I311" s="44">
        <f>IF(OR($A311="",$B311=""),"",'OddsRatio_working_2-way'!N310)</f>
        <v>2.2220910332321786</v>
      </c>
      <c r="J311" s="44"/>
      <c r="K311" s="46"/>
      <c r="L311" s="53">
        <f t="shared" si="44"/>
        <v>0.54846938775510201</v>
      </c>
      <c r="M311" s="53">
        <f t="shared" si="45"/>
        <v>0.45153061224489793</v>
      </c>
      <c r="N311" s="54">
        <v>225</v>
      </c>
      <c r="O311" s="54">
        <f t="shared" si="46"/>
        <v>97.881355932203391</v>
      </c>
      <c r="P311" s="54">
        <f t="shared" si="47"/>
        <v>120.34883720930232</v>
      </c>
      <c r="Q311" s="54">
        <f t="shared" si="48"/>
        <v>104.65116279069767</v>
      </c>
      <c r="R311" s="54">
        <f t="shared" si="49"/>
        <v>127.11864406779661</v>
      </c>
      <c r="S311" s="55">
        <f t="shared" si="50"/>
        <v>-6.7698068584942774</v>
      </c>
      <c r="T311" s="55">
        <f t="shared" si="51"/>
        <v>-6.7698068584942916</v>
      </c>
      <c r="U311" t="s">
        <v>142</v>
      </c>
      <c r="V311" t="s">
        <v>100</v>
      </c>
      <c r="W311" t="s">
        <v>441</v>
      </c>
      <c r="X311" t="s">
        <v>514</v>
      </c>
      <c r="Y311" s="66"/>
    </row>
    <row r="312" spans="1:25" ht="15" x14ac:dyDescent="0.25">
      <c r="A312">
        <v>3.2</v>
      </c>
      <c r="B312">
        <v>1.37</v>
      </c>
      <c r="C312" s="43">
        <f t="shared" si="52"/>
        <v>4.242700729927007E-2</v>
      </c>
      <c r="D312" s="44">
        <f>IF(OR($A312="",$B312=""),"",A312*'MPTO_working_2-way'!$G311)</f>
        <v>3.3357664233576645</v>
      </c>
      <c r="E312" s="46">
        <f>IF(OR($A312="",$B312=""),"",B312*'MPTO_working_2-way'!$G311)</f>
        <v>1.4281250000000001</v>
      </c>
      <c r="F312" s="44">
        <f>IF(OR($A312="",$B312=""),"",'MPTO_working_2-way'!D311)</f>
        <v>3.4330462020360222</v>
      </c>
      <c r="G312" s="46">
        <f>IF(OR($A312="",$B312=""),"",'MPTO_working_2-way'!E311)</f>
        <v>1.4110074026392019</v>
      </c>
      <c r="H312" s="44">
        <f>IF(OR($A312="",$B312=""),"",'OddsRatio_working_2-way'!M311)</f>
        <v>3.4384310418680992</v>
      </c>
      <c r="I312" s="44">
        <f>IF(OR($A312="",$B312=""),"",'OddsRatio_working_2-way'!N311)</f>
        <v>1.410099766132362</v>
      </c>
      <c r="J312" s="44"/>
      <c r="K312" s="46"/>
      <c r="L312" s="53">
        <f t="shared" si="44"/>
        <v>0.29978118161925599</v>
      </c>
      <c r="M312" s="53">
        <f t="shared" si="45"/>
        <v>0.70021881838074396</v>
      </c>
      <c r="N312" s="54">
        <v>226</v>
      </c>
      <c r="O312" s="54">
        <f t="shared" si="46"/>
        <v>155.375</v>
      </c>
      <c r="P312" s="54">
        <f t="shared" si="47"/>
        <v>61.036496350364963</v>
      </c>
      <c r="Q312" s="54">
        <f t="shared" si="48"/>
        <v>164.96350364963504</v>
      </c>
      <c r="R312" s="54">
        <f t="shared" si="49"/>
        <v>70.625</v>
      </c>
      <c r="S312" s="55">
        <f t="shared" si="50"/>
        <v>-9.5885036496350438</v>
      </c>
      <c r="T312" s="55">
        <f t="shared" si="51"/>
        <v>-9.5885036496350367</v>
      </c>
      <c r="U312" t="s">
        <v>118</v>
      </c>
      <c r="V312" t="s">
        <v>116</v>
      </c>
      <c r="W312" t="s">
        <v>437</v>
      </c>
      <c r="X312" t="s">
        <v>514</v>
      </c>
      <c r="Y312" s="66"/>
    </row>
    <row r="313" spans="1:25" ht="15" x14ac:dyDescent="0.25">
      <c r="A313">
        <v>2.85</v>
      </c>
      <c r="B313">
        <v>1.45</v>
      </c>
      <c r="C313" s="43">
        <f t="shared" si="52"/>
        <v>4.053236539624927E-2</v>
      </c>
      <c r="D313" s="44">
        <f>IF(OR($A313="",$B313=""),"",A313*'MPTO_working_2-way'!$G312)</f>
        <v>2.9655172413793105</v>
      </c>
      <c r="E313" s="46">
        <f>IF(OR($A313="",$B313=""),"",B313*'MPTO_working_2-way'!$G312)</f>
        <v>1.5087719298245614</v>
      </c>
      <c r="F313" s="44">
        <f>IF(OR($A313="",$B313=""),"",'MPTO_working_2-way'!D312)</f>
        <v>3.0247026532479415</v>
      </c>
      <c r="G313" s="46">
        <f>IF(OR($A313="",$B313=""),"",'MPTO_working_2-way'!E312)</f>
        <v>1.4938996836873024</v>
      </c>
      <c r="H313" s="44">
        <f>IF(OR($A313="",$B313=""),"",'OddsRatio_working_2-way'!M312)</f>
        <v>3.0275875100994072</v>
      </c>
      <c r="I313" s="44">
        <f>IF(OR($A313="",$B313=""),"",'OddsRatio_working_2-way'!N312)</f>
        <v>1.4931969619160719</v>
      </c>
      <c r="J313" s="44"/>
      <c r="K313" s="46"/>
      <c r="L313" s="53">
        <f t="shared" si="44"/>
        <v>0.33720930232558138</v>
      </c>
      <c r="M313" s="53">
        <f t="shared" si="45"/>
        <v>0.66279069767441856</v>
      </c>
      <c r="N313" s="54">
        <v>227</v>
      </c>
      <c r="O313" s="54">
        <f t="shared" si="46"/>
        <v>147.35087719298247</v>
      </c>
      <c r="P313" s="54">
        <f t="shared" si="47"/>
        <v>70.448275862068954</v>
      </c>
      <c r="Q313" s="54">
        <f t="shared" si="48"/>
        <v>156.55172413793105</v>
      </c>
      <c r="R313" s="54">
        <f t="shared" si="49"/>
        <v>79.649122807017534</v>
      </c>
      <c r="S313" s="55">
        <f t="shared" si="50"/>
        <v>-9.2008469449485801</v>
      </c>
      <c r="T313" s="55">
        <f t="shared" si="51"/>
        <v>-9.2008469449485801</v>
      </c>
      <c r="U313" t="s">
        <v>160</v>
      </c>
      <c r="V313" t="s">
        <v>157</v>
      </c>
      <c r="W313" t="s">
        <v>437</v>
      </c>
      <c r="X313" t="s">
        <v>514</v>
      </c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38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38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38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38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38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38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38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38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38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38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38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38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38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38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38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38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38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3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38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38"/>
      <c r="Y350" s="66"/>
    </row>
    <row r="351" spans="1:25" s="50" customFormat="1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38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38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38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53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5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5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5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5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5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5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5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5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5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5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5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5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5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5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5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53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5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5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5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5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5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5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5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5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5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5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5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5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5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5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5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5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5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5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5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5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5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5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5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5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5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5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5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5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5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5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5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5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5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5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5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5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5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5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5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5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5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5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5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5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54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5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5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5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5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5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5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5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5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5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5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5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5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5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5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5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5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5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5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54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5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5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5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5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5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5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5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5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5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5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5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5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5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5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5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5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5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5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5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5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5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5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5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5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5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5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5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5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5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5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5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5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5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5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5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5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5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5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5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5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5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5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5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5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55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5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5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5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5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5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5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5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5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5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5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5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5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5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5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5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5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5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5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55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5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5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5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5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5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5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5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5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5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5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5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5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5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5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5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5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5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5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5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5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5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5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5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5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5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5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5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5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5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5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5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5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5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5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5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5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5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5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5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5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5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5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5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5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56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5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5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5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5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5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5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5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5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5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5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5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5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5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5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5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5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5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5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56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5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5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5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5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5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5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5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5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5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5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5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5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5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5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5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5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5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5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5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5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5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5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5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5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5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5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5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5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5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5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5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5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5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5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5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5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5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5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5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5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5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5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5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5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57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5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5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5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5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5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5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5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5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5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5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5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5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5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5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5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5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5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5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57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5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5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5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5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5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5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5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5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5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5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5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5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5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5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5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5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5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5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5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5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5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5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5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5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5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5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5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5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5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5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5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5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5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5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5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5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5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5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5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zoomScale="80" zoomScaleNormal="80" workbookViewId="0">
      <pane ySplit="2" topLeftCell="A288" activePane="bottomLeft" state="frozen"/>
      <selection pane="bottomLeft" activeCell="S187" sqref="S187:S31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11.02</v>
      </c>
      <c r="B187">
        <v>5.79</v>
      </c>
      <c r="C187">
        <v>1.29</v>
      </c>
      <c r="D187" s="43">
        <f t="shared" si="17"/>
        <v>3.8649471758308351E-2</v>
      </c>
      <c r="E187" s="44">
        <f>IF(OR($A187="",$B187="",$C187=""),"",A187*'MPTO_working_3-way'!$I186)</f>
        <v>11.445917178776558</v>
      </c>
      <c r="F187" s="45">
        <f>IF(OR($A187="",$B187="",$C187=""),"",B187*'MPTO_working_3-way'!$I186)</f>
        <v>6.0137804414806055</v>
      </c>
      <c r="G187" s="46">
        <f>IF(OR($A187="",$B187="",$C187=""),"",C187*'MPTO_working_3-way'!$I186)</f>
        <v>1.3398578185682177</v>
      </c>
      <c r="H187" s="44">
        <f>IF(OR($A187="",$B187="",$C187=""),"",'MPTO_working_3-way'!E186)</f>
        <v>12.843409593280622</v>
      </c>
      <c r="I187" s="45">
        <f>IF(OR($A187="",$B187="",$C187=""),"",'MPTO_working_3-way'!F186)</f>
        <v>6.2567097572296193</v>
      </c>
      <c r="J187" s="46">
        <f>IF(OR($A187="",$B187="",$C187=""),"",'MPTO_working_3-way'!G186)</f>
        <v>1.3118011817728008</v>
      </c>
      <c r="K187" s="44">
        <f>IF(OR($A187="",$B187="",$C187=""),"",'OddsRatio_working_3-way'!H186)</f>
        <v>12.045715156501524</v>
      </c>
      <c r="L187" s="45">
        <f>IF(OR($A187="",$B187="",$C187=""),"",'OddsRatio_working_3-way'!I186)</f>
        <v>6.2803368861918463</v>
      </c>
      <c r="M187" s="46">
        <f>IF(OR($A187="",$B187="",$C187=""),"",'OddsRatio_working_3-way'!J186)</f>
        <v>1.3196863668049346</v>
      </c>
      <c r="N187" s="47">
        <f t="shared" ref="N187:N250" si="42">(1/E187)* 100</f>
        <v>8.7367397857310802</v>
      </c>
      <c r="O187" s="48">
        <f t="shared" ref="O187:O250" si="43">(1/F187)* 100</f>
        <v>16.628475378023577</v>
      </c>
      <c r="P187" s="48">
        <f t="shared" ref="P187:P250" si="44">(1/G187)* 100</f>
        <v>74.634784836245359</v>
      </c>
      <c r="Q187" t="s">
        <v>69</v>
      </c>
      <c r="R187" t="s">
        <v>68</v>
      </c>
      <c r="S187" t="s">
        <v>511</v>
      </c>
      <c r="T187" s="50">
        <v>100</v>
      </c>
      <c r="U187" s="50">
        <f t="shared" ref="U187:U250" si="45">(1/A187)*((T187*A187)-T187)</f>
        <v>90.92558983666062</v>
      </c>
      <c r="V187" s="50">
        <f t="shared" ref="V187:V250" si="46">(1/B187)*((T187*B187)-T187)</f>
        <v>82.728842832469766</v>
      </c>
      <c r="W187" s="50">
        <f t="shared" ref="W187:W250" si="47">(1/C187)*((T187*C187)-T187)</f>
        <v>22.480620155038757</v>
      </c>
      <c r="X187" s="50">
        <f t="shared" ref="X187:X250" si="48">((1/B187)+(1/C187))*T187</f>
        <v>94.790537012491455</v>
      </c>
      <c r="Y187" s="50">
        <f t="shared" ref="Y187:Y250" si="49">((1/A187)+(1/C187))*T187</f>
        <v>86.593790008300616</v>
      </c>
      <c r="Z187" s="50">
        <f t="shared" ref="Z187:Z250" si="50">((1/A187)+(1/B187))*T187</f>
        <v>26.345567330869606</v>
      </c>
      <c r="AA187" s="50">
        <f t="shared" ref="AA187:AA250" si="51">U187-X187</f>
        <v>-3.8649471758308351</v>
      </c>
      <c r="AB187" s="50">
        <f t="shared" ref="AB187:AB250" si="52">V187-Y187</f>
        <v>-3.8649471758308493</v>
      </c>
      <c r="AC187" s="50">
        <f t="shared" ref="AC187:AC250" si="53">W187-Z187</f>
        <v>-3.8649471758308493</v>
      </c>
      <c r="AF187">
        <v>1.55</v>
      </c>
      <c r="AG187">
        <v>2.5499999999999998</v>
      </c>
      <c r="AH187" s="66"/>
      <c r="AJ187" t="s">
        <v>443</v>
      </c>
    </row>
    <row r="188" spans="1:36" ht="15" x14ac:dyDescent="0.25">
      <c r="A188">
        <v>2.74</v>
      </c>
      <c r="B188">
        <v>3.1</v>
      </c>
      <c r="C188">
        <v>2.87</v>
      </c>
      <c r="D188" s="43">
        <f t="shared" si="17"/>
        <v>3.5976204560054237E-2</v>
      </c>
      <c r="E188" s="44">
        <f>IF(OR($A188="",$B188="",$C188=""),"",A188*'MPTO_working_3-way'!$I187)</f>
        <v>2.8385748004945488</v>
      </c>
      <c r="F188" s="45">
        <f>IF(OR($A188="",$B188="",$C188=""),"",B188*'MPTO_working_3-way'!$I187)</f>
        <v>3.2115262341361683</v>
      </c>
      <c r="G188" s="46">
        <f>IF(OR($A188="",$B188="",$C188=""),"",C188*'MPTO_working_3-way'!$I187)</f>
        <v>2.9732517070873556</v>
      </c>
      <c r="H188" s="44">
        <f>IF(OR($A188="",$B188="",$C188=""),"",'MPTO_working_3-way'!E187)</f>
        <v>2.833090441690898</v>
      </c>
      <c r="I188" s="45">
        <f>IF(OR($A188="",$B188="",$C188=""),"",'MPTO_working_3-way'!F187)</f>
        <v>3.219693427687659</v>
      </c>
      <c r="J188" s="46">
        <f>IF(OR($A188="",$B188="",$C188=""),"",'MPTO_working_3-way'!G187)</f>
        <v>2.9722982908338063</v>
      </c>
      <c r="K188" s="44">
        <f>IF(OR($A188="",$B188="",$C188=""),"",'OddsRatio_working_3-way'!H187)</f>
        <v>2.8357490443795461</v>
      </c>
      <c r="L188" s="45">
        <f>IF(OR($A188="",$B188="",$C188=""),"",'OddsRatio_working_3-way'!I187)</f>
        <v>3.2155591914925559</v>
      </c>
      <c r="M188" s="46">
        <f>IF(OR($A188="",$B188="",$C188=""),"",'OddsRatio_working_3-way'!J187)</f>
        <v>2.9729027086148001</v>
      </c>
      <c r="N188" s="47">
        <f t="shared" si="42"/>
        <v>35.22894657649239</v>
      </c>
      <c r="O188" s="48">
        <f t="shared" si="43"/>
        <v>31.137843103093271</v>
      </c>
      <c r="P188" s="48">
        <f t="shared" si="44"/>
        <v>33.633210320414335</v>
      </c>
      <c r="Q188" t="s">
        <v>174</v>
      </c>
      <c r="R188" t="s">
        <v>171</v>
      </c>
      <c r="S188" t="s">
        <v>511</v>
      </c>
      <c r="T188" s="50">
        <v>100</v>
      </c>
      <c r="U188" s="50">
        <f t="shared" si="45"/>
        <v>63.503649635036496</v>
      </c>
      <c r="V188" s="50">
        <f t="shared" si="46"/>
        <v>67.741935483870961</v>
      </c>
      <c r="W188" s="50">
        <f t="shared" si="47"/>
        <v>65.156794425087099</v>
      </c>
      <c r="X188" s="50">
        <f t="shared" si="48"/>
        <v>67.101270091041926</v>
      </c>
      <c r="Y188" s="50">
        <f t="shared" si="49"/>
        <v>71.339555939876391</v>
      </c>
      <c r="Z188" s="50">
        <f t="shared" si="50"/>
        <v>68.754414881092529</v>
      </c>
      <c r="AA188" s="50">
        <f t="shared" si="51"/>
        <v>-3.5976204560054299</v>
      </c>
      <c r="AB188" s="50">
        <f t="shared" si="52"/>
        <v>-3.5976204560054299</v>
      </c>
      <c r="AC188" s="50">
        <f t="shared" si="53"/>
        <v>-3.5976204560054299</v>
      </c>
      <c r="AF188">
        <v>2.46</v>
      </c>
      <c r="AG188">
        <v>1.6</v>
      </c>
      <c r="AH188" s="66"/>
      <c r="AJ188" t="s">
        <v>435</v>
      </c>
    </row>
    <row r="189" spans="1:36" ht="15" x14ac:dyDescent="0.25">
      <c r="A189">
        <v>1.4</v>
      </c>
      <c r="B189">
        <v>5.43</v>
      </c>
      <c r="C189">
        <v>7.24</v>
      </c>
      <c r="D189" s="43">
        <f t="shared" si="17"/>
        <v>3.6569323862141623E-2</v>
      </c>
      <c r="E189" s="44">
        <f>IF(OR($A189="",$B189="",$C189=""),"",A189*'MPTO_working_3-way'!$I188)</f>
        <v>1.4511970534069982</v>
      </c>
      <c r="F189" s="45">
        <f>IF(OR($A189="",$B189="",$C189=""),"",B189*'MPTO_working_3-way'!$I188)</f>
        <v>5.628571428571429</v>
      </c>
      <c r="G189" s="46">
        <f>IF(OR($A189="",$B189="",$C189=""),"",C189*'MPTO_working_3-way'!$I188)</f>
        <v>7.5047619047619056</v>
      </c>
      <c r="H189" s="44">
        <f>IF(OR($A189="",$B189="",$C189=""),"",'MPTO_working_3-way'!E188)</f>
        <v>1.4243067699225578</v>
      </c>
      <c r="I189" s="45">
        <f>IF(OR($A189="",$B189="",$C189=""),"",'MPTO_working_3-way'!F188)</f>
        <v>5.814890362060174</v>
      </c>
      <c r="J189" s="46">
        <f>IF(OR($A189="",$B189="",$C189=""),"",'MPTO_working_3-way'!G188)</f>
        <v>7.9408077994428981</v>
      </c>
      <c r="K189" s="44">
        <f>IF(OR($A189="",$B189="",$C189=""),"",'OddsRatio_working_3-way'!H188)</f>
        <v>1.4323848941856592</v>
      </c>
      <c r="L189" s="45">
        <f>IF(OR($A189="",$B189="",$C189=""),"",'OddsRatio_working_3-way'!I188)</f>
        <v>5.7886627031061728</v>
      </c>
      <c r="M189" s="46">
        <f>IF(OR($A189="",$B189="",$C189=""),"",'OddsRatio_working_3-way'!J188)</f>
        <v>7.7452043492962774</v>
      </c>
      <c r="N189" s="47">
        <f t="shared" si="42"/>
        <v>68.908629441624356</v>
      </c>
      <c r="O189" s="48">
        <f t="shared" si="43"/>
        <v>17.766497461928932</v>
      </c>
      <c r="P189" s="48">
        <f t="shared" si="44"/>
        <v>13.324873096446698</v>
      </c>
      <c r="Q189" t="s">
        <v>175</v>
      </c>
      <c r="R189" t="s">
        <v>182</v>
      </c>
      <c r="S189" t="s">
        <v>511</v>
      </c>
      <c r="T189" s="50">
        <v>100</v>
      </c>
      <c r="U189" s="50">
        <f t="shared" si="45"/>
        <v>28.571428571428573</v>
      </c>
      <c r="V189" s="50">
        <f t="shared" si="46"/>
        <v>81.583793738489874</v>
      </c>
      <c r="W189" s="50">
        <f t="shared" si="47"/>
        <v>86.187845303867405</v>
      </c>
      <c r="X189" s="50">
        <f t="shared" si="48"/>
        <v>32.228360957642728</v>
      </c>
      <c r="Y189" s="50">
        <f t="shared" si="49"/>
        <v>85.240726124704025</v>
      </c>
      <c r="Z189" s="50">
        <f t="shared" si="50"/>
        <v>89.844777690081557</v>
      </c>
      <c r="AA189" s="50">
        <f t="shared" si="51"/>
        <v>-3.6569323862141552</v>
      </c>
      <c r="AB189" s="50">
        <f t="shared" si="52"/>
        <v>-3.6569323862141516</v>
      </c>
      <c r="AC189" s="50">
        <f t="shared" si="53"/>
        <v>-3.6569323862141516</v>
      </c>
      <c r="AF189">
        <v>1.58</v>
      </c>
      <c r="AG189">
        <v>2.4900000000000002</v>
      </c>
      <c r="AH189" s="66"/>
      <c r="AJ189" t="s">
        <v>435</v>
      </c>
    </row>
    <row r="190" spans="1:36" ht="15" x14ac:dyDescent="0.25">
      <c r="A190">
        <v>1.74</v>
      </c>
      <c r="B190">
        <v>3.48</v>
      </c>
      <c r="C190">
        <v>5.76</v>
      </c>
      <c r="D190" s="43">
        <f t="shared" si="17"/>
        <v>3.5680076628352486E-2</v>
      </c>
      <c r="E190" s="44">
        <f>IF(OR($A190="",$B190="",$C190=""),"",A190*'MPTO_working_3-way'!$I189)</f>
        <v>1.8020833333333333</v>
      </c>
      <c r="F190" s="45">
        <f>IF(OR($A190="",$B190="",$C190=""),"",B190*'MPTO_working_3-way'!$I189)</f>
        <v>3.6041666666666665</v>
      </c>
      <c r="G190" s="46">
        <f>IF(OR($A190="",$B190="",$C190=""),"",C190*'MPTO_working_3-way'!$I189)</f>
        <v>5.9655172413793105</v>
      </c>
      <c r="H190" s="44">
        <f>IF(OR($A190="",$B190="",$C190=""),"",'MPTO_working_3-way'!E189)</f>
        <v>1.7767692525882852</v>
      </c>
      <c r="I190" s="45">
        <f>IF(OR($A190="",$B190="",$C190=""),"",'MPTO_working_3-way'!F189)</f>
        <v>3.6302521008403357</v>
      </c>
      <c r="J190" s="46">
        <f>IF(OR($A190="",$B190="",$C190=""),"",'MPTO_working_3-way'!G189)</f>
        <v>6.1836130306021717</v>
      </c>
      <c r="K190" s="44">
        <f>IF(OR($A190="",$B190="",$C190=""),"",'OddsRatio_working_3-way'!H189)</f>
        <v>1.7862766994520627</v>
      </c>
      <c r="L190" s="45">
        <f>IF(OR($A190="",$B190="",$C190=""),"",'OddsRatio_working_3-way'!I189)</f>
        <v>3.6350894792447508</v>
      </c>
      <c r="M190" s="46">
        <f>IF(OR($A190="",$B190="",$C190=""),"",'OddsRatio_working_3-way'!J189)</f>
        <v>6.0576717424213768</v>
      </c>
      <c r="N190" s="47">
        <f t="shared" si="42"/>
        <v>55.491329479768794</v>
      </c>
      <c r="O190" s="48">
        <f t="shared" si="43"/>
        <v>27.745664739884397</v>
      </c>
      <c r="P190" s="48">
        <f t="shared" si="44"/>
        <v>16.76300578034682</v>
      </c>
      <c r="Q190" t="s">
        <v>115</v>
      </c>
      <c r="R190" t="s">
        <v>431</v>
      </c>
      <c r="S190" t="s">
        <v>511</v>
      </c>
      <c r="T190" s="50">
        <v>100</v>
      </c>
      <c r="U190" s="50">
        <f t="shared" si="45"/>
        <v>42.528735632183903</v>
      </c>
      <c r="V190" s="50">
        <f t="shared" si="46"/>
        <v>71.264367816091948</v>
      </c>
      <c r="W190" s="50">
        <f t="shared" si="47"/>
        <v>82.638888888888886</v>
      </c>
      <c r="X190" s="50">
        <f t="shared" si="48"/>
        <v>46.096743295019152</v>
      </c>
      <c r="Y190" s="50">
        <f t="shared" si="49"/>
        <v>74.832375478927204</v>
      </c>
      <c r="Z190" s="50">
        <f t="shared" si="50"/>
        <v>86.206896551724128</v>
      </c>
      <c r="AA190" s="50">
        <f t="shared" si="51"/>
        <v>-3.5680076628352495</v>
      </c>
      <c r="AB190" s="50">
        <f t="shared" si="52"/>
        <v>-3.5680076628352566</v>
      </c>
      <c r="AC190" s="50">
        <f t="shared" si="53"/>
        <v>-3.5680076628352424</v>
      </c>
      <c r="AF190">
        <v>2.4300000000000002</v>
      </c>
      <c r="AG190">
        <v>1.61</v>
      </c>
      <c r="AH190" s="66"/>
      <c r="AJ190" t="s">
        <v>437</v>
      </c>
    </row>
    <row r="191" spans="1:36" ht="15" x14ac:dyDescent="0.25">
      <c r="A191">
        <v>2.62</v>
      </c>
      <c r="B191">
        <v>3.24</v>
      </c>
      <c r="C191">
        <v>2.96</v>
      </c>
      <c r="D191" s="43">
        <f t="shared" si="17"/>
        <v>2.81592024594568E-2</v>
      </c>
      <c r="E191" s="44">
        <f>IF(OR($A191="",$B191="",$C191=""),"",A191*'MPTO_working_3-way'!$I190)</f>
        <v>2.6937771104437771</v>
      </c>
      <c r="F191" s="45">
        <f>IF(OR($A191="",$B191="",$C191=""),"",B191*'MPTO_working_3-way'!$I190)</f>
        <v>3.3312358159686402</v>
      </c>
      <c r="G191" s="46">
        <f>IF(OR($A191="",$B191="",$C191=""),"",C191*'MPTO_working_3-way'!$I190)</f>
        <v>3.0433512392799922</v>
      </c>
      <c r="H191" s="44">
        <f>IF(OR($A191="",$B191="",$C191=""),"",'MPTO_working_3-way'!E190)</f>
        <v>2.6860564955774815</v>
      </c>
      <c r="I191" s="45">
        <f>IF(OR($A191="",$B191="",$C191=""),"",'MPTO_working_3-way'!F190)</f>
        <v>3.3416253037496859</v>
      </c>
      <c r="J191" s="46">
        <f>IF(OR($A191="",$B191="",$C191=""),"",'MPTO_working_3-way'!G190)</f>
        <v>3.0445901198634115</v>
      </c>
      <c r="K191" s="44">
        <f>IF(OR($A191="",$B191="",$C191=""),"",'OddsRatio_working_3-way'!H190)</f>
        <v>2.6896868230171003</v>
      </c>
      <c r="L191" s="45">
        <f>IF(OR($A191="",$B191="",$C191=""),"",'OddsRatio_working_3-way'!I190)</f>
        <v>3.3363570886162379</v>
      </c>
      <c r="M191" s="46">
        <f>IF(OR($A191="",$B191="",$C191=""),"",'OddsRatio_working_3-way'!J190)</f>
        <v>3.0443124525392076</v>
      </c>
      <c r="N191" s="47">
        <f t="shared" si="42"/>
        <v>37.122596228284763</v>
      </c>
      <c r="O191" s="48">
        <f t="shared" si="43"/>
        <v>30.018889542625338</v>
      </c>
      <c r="P191" s="48">
        <f t="shared" si="44"/>
        <v>32.858514229089899</v>
      </c>
      <c r="Q191" t="s">
        <v>262</v>
      </c>
      <c r="R191" t="s">
        <v>267</v>
      </c>
      <c r="S191" t="s">
        <v>512</v>
      </c>
      <c r="T191" s="50">
        <v>100</v>
      </c>
      <c r="U191" s="50">
        <f t="shared" si="45"/>
        <v>61.832061068702288</v>
      </c>
      <c r="V191" s="50">
        <f t="shared" si="46"/>
        <v>69.135802469135797</v>
      </c>
      <c r="W191" s="50">
        <f t="shared" si="47"/>
        <v>66.21621621621621</v>
      </c>
      <c r="X191" s="50">
        <f t="shared" si="48"/>
        <v>64.647981314647978</v>
      </c>
      <c r="Y191" s="50">
        <f t="shared" si="49"/>
        <v>71.951722715081488</v>
      </c>
      <c r="Z191" s="50">
        <f t="shared" si="50"/>
        <v>69.032136462161901</v>
      </c>
      <c r="AA191" s="50">
        <f t="shared" si="51"/>
        <v>-2.8159202459456907</v>
      </c>
      <c r="AB191" s="50">
        <f t="shared" si="52"/>
        <v>-2.8159202459456907</v>
      </c>
      <c r="AC191" s="50">
        <f t="shared" si="53"/>
        <v>-2.8159202459456907</v>
      </c>
      <c r="AF191">
        <v>2.16</v>
      </c>
      <c r="AG191">
        <v>1.77</v>
      </c>
      <c r="AH191" s="66"/>
      <c r="AJ191" t="s">
        <v>230</v>
      </c>
    </row>
    <row r="192" spans="1:36" ht="15" x14ac:dyDescent="0.25">
      <c r="A192">
        <v>2.72</v>
      </c>
      <c r="B192">
        <v>3.79</v>
      </c>
      <c r="C192">
        <v>2.52</v>
      </c>
      <c r="D192" s="43">
        <f t="shared" si="17"/>
        <v>2.8324698392989456E-2</v>
      </c>
      <c r="E192" s="44">
        <f>IF(OR($A192="",$B192="",$C192=""),"",A192*'MPTO_working_3-way'!$I191)</f>
        <v>2.7970431796289317</v>
      </c>
      <c r="F192" s="45">
        <f>IF(OR($A192="",$B192="",$C192=""),"",B192*'MPTO_working_3-way'!$I191)</f>
        <v>3.8973506069094301</v>
      </c>
      <c r="G192" s="46">
        <f>IF(OR($A192="",$B192="",$C192=""),"",C192*'MPTO_working_3-way'!$I191)</f>
        <v>2.5913782399503336</v>
      </c>
      <c r="H192" s="44">
        <f>IF(OR($A192="",$B192="",$C192=""),"",'MPTO_working_3-way'!E191)</f>
        <v>2.7916936518289348</v>
      </c>
      <c r="I192" s="45">
        <f>IF(OR($A192="",$B192="",$C192=""),"",'MPTO_working_3-way'!F191)</f>
        <v>3.9306526491453027</v>
      </c>
      <c r="J192" s="46">
        <f>IF(OR($A192="",$B192="",$C192=""),"",'MPTO_working_3-way'!G191)</f>
        <v>2.5814190494411235</v>
      </c>
      <c r="K192" s="44">
        <f>IF(OR($A192="",$B192="",$C192=""),"",'OddsRatio_working_3-way'!H191)</f>
        <v>2.795228806007414</v>
      </c>
      <c r="L192" s="45">
        <f>IF(OR($A192="",$B192="",$C192=""),"",'OddsRatio_working_3-way'!I191)</f>
        <v>3.912028121372491</v>
      </c>
      <c r="M192" s="46">
        <f>IF(OR($A192="",$B192="",$C192=""),"",'OddsRatio_working_3-way'!J191)</f>
        <v>2.5864812704251565</v>
      </c>
      <c r="N192" s="47">
        <f t="shared" si="42"/>
        <v>35.752040128771426</v>
      </c>
      <c r="O192" s="48">
        <f t="shared" si="43"/>
        <v>25.658456240173695</v>
      </c>
      <c r="P192" s="48">
        <f t="shared" si="44"/>
        <v>38.589503631054875</v>
      </c>
      <c r="Q192" t="s">
        <v>389</v>
      </c>
      <c r="R192" t="s">
        <v>260</v>
      </c>
      <c r="S192" t="s">
        <v>512</v>
      </c>
      <c r="T192" s="50">
        <v>100</v>
      </c>
      <c r="U192" s="50">
        <f t="shared" si="45"/>
        <v>63.235294117647051</v>
      </c>
      <c r="V192" s="50">
        <f t="shared" si="46"/>
        <v>73.614775725593674</v>
      </c>
      <c r="W192" s="50">
        <f t="shared" si="47"/>
        <v>60.317460317460316</v>
      </c>
      <c r="X192" s="50">
        <f t="shared" si="48"/>
        <v>66.06776395694601</v>
      </c>
      <c r="Y192" s="50">
        <f t="shared" si="49"/>
        <v>76.447245564892626</v>
      </c>
      <c r="Z192" s="50">
        <f t="shared" si="50"/>
        <v>63.149930156759268</v>
      </c>
      <c r="AA192" s="50">
        <f t="shared" si="51"/>
        <v>-2.8324698392989589</v>
      </c>
      <c r="AB192" s="50">
        <f t="shared" si="52"/>
        <v>-2.8324698392989518</v>
      </c>
      <c r="AC192" s="50">
        <f t="shared" si="53"/>
        <v>-2.8324698392989518</v>
      </c>
      <c r="AF192">
        <v>1.79</v>
      </c>
      <c r="AG192">
        <v>2.13</v>
      </c>
      <c r="AH192" s="66"/>
      <c r="AJ192" t="s">
        <v>230</v>
      </c>
    </row>
    <row r="193" spans="1:36" ht="15" x14ac:dyDescent="0.25">
      <c r="A193">
        <v>8.61</v>
      </c>
      <c r="B193">
        <v>5.78</v>
      </c>
      <c r="C193">
        <v>1.33</v>
      </c>
      <c r="D193" s="43">
        <f t="shared" si="17"/>
        <v>4.1034098454000523E-2</v>
      </c>
      <c r="E193" s="44">
        <f>IF(OR($A193="",$B193="",$C193=""),"",A193*'MPTO_working_3-way'!$I192)</f>
        <v>8.9633035876889444</v>
      </c>
      <c r="F193" s="45">
        <f>IF(OR($A193="",$B193="",$C193=""),"",B193*'MPTO_working_3-way'!$I192)</f>
        <v>6.0171770890641234</v>
      </c>
      <c r="G193" s="46">
        <f>IF(OR($A193="",$B193="",$C193=""),"",C193*'MPTO_working_3-way'!$I192)</f>
        <v>1.3845753509438208</v>
      </c>
      <c r="H193" s="44">
        <f>IF(OR($A193="",$B193="",$C193=""),"",'MPTO_working_3-way'!E192)</f>
        <v>9.759336159542995</v>
      </c>
      <c r="I193" s="45">
        <f>IF(OR($A193="",$B193="",$C193=""),"",'MPTO_working_3-way'!F192)</f>
        <v>6.2761894478883775</v>
      </c>
      <c r="J193" s="46">
        <f>IF(OR($A193="",$B193="",$C193=""),"",'MPTO_working_3-way'!G192)</f>
        <v>1.3546433792759018</v>
      </c>
      <c r="K193" s="44">
        <f>IF(OR($A193="",$B193="",$C193=""),"",'OddsRatio_working_3-way'!H192)</f>
        <v>9.3746129038838379</v>
      </c>
      <c r="L193" s="45">
        <f>IF(OR($A193="",$B193="",$C193=""),"",'OddsRatio_working_3-way'!I192)</f>
        <v>6.260269340415868</v>
      </c>
      <c r="M193" s="46">
        <f>IF(OR($A193="",$B193="",$C193=""),"",'OddsRatio_working_3-way'!J192)</f>
        <v>1.3631566699450288</v>
      </c>
      <c r="N193" s="47">
        <f t="shared" si="42"/>
        <v>11.156600802560067</v>
      </c>
      <c r="O193" s="48">
        <f t="shared" si="43"/>
        <v>16.619088738761619</v>
      </c>
      <c r="P193" s="48">
        <f t="shared" si="44"/>
        <v>72.224310458678318</v>
      </c>
      <c r="Q193" t="s">
        <v>391</v>
      </c>
      <c r="R193" t="s">
        <v>225</v>
      </c>
      <c r="S193" t="s">
        <v>512</v>
      </c>
      <c r="T193" s="50">
        <v>100</v>
      </c>
      <c r="U193" s="50">
        <f t="shared" si="45"/>
        <v>88.385598141695709</v>
      </c>
      <c r="V193" s="50">
        <f t="shared" si="46"/>
        <v>82.698961937716263</v>
      </c>
      <c r="W193" s="50">
        <f t="shared" si="47"/>
        <v>24.81203007518797</v>
      </c>
      <c r="X193" s="50">
        <f t="shared" si="48"/>
        <v>92.489007987095761</v>
      </c>
      <c r="Y193" s="50">
        <f t="shared" si="49"/>
        <v>86.802371783116328</v>
      </c>
      <c r="Z193" s="50">
        <f t="shared" si="50"/>
        <v>28.915439920588032</v>
      </c>
      <c r="AA193" s="50">
        <f t="shared" si="51"/>
        <v>-4.1034098454000514</v>
      </c>
      <c r="AB193" s="50">
        <f t="shared" si="52"/>
        <v>-4.1034098454000656</v>
      </c>
      <c r="AC193" s="50">
        <f t="shared" si="53"/>
        <v>-4.103409845400062</v>
      </c>
      <c r="AF193">
        <v>1.29</v>
      </c>
      <c r="AG193">
        <v>3.69</v>
      </c>
      <c r="AH193" s="66"/>
      <c r="AJ193" t="s">
        <v>230</v>
      </c>
    </row>
    <row r="194" spans="1:36" ht="15" x14ac:dyDescent="0.25">
      <c r="A194">
        <v>2.63</v>
      </c>
      <c r="B194">
        <v>3.33</v>
      </c>
      <c r="C194">
        <v>2.87</v>
      </c>
      <c r="D194" s="43">
        <f t="shared" si="17"/>
        <v>2.8960492931558557E-2</v>
      </c>
      <c r="E194" s="44">
        <f>IF(OR($A194="",$B194="",$C194=""),"",A194*'MPTO_working_3-way'!$I193)</f>
        <v>2.7061660964099987</v>
      </c>
      <c r="F194" s="45">
        <f>IF(OR($A194="",$B194="",$C194=""),"",B194*'MPTO_working_3-way'!$I193)</f>
        <v>3.4264384414620901</v>
      </c>
      <c r="G194" s="46">
        <f>IF(OR($A194="",$B194="",$C194=""),"",C194*'MPTO_working_3-way'!$I193)</f>
        <v>2.953116614713573</v>
      </c>
      <c r="H194" s="44">
        <f>IF(OR($A194="",$B194="",$C194=""),"",'MPTO_working_3-way'!E193)</f>
        <v>2.698511700788591</v>
      </c>
      <c r="I194" s="45">
        <f>IF(OR($A194="",$B194="",$C194=""),"",'MPTO_working_3-way'!F193)</f>
        <v>3.4406021014517325</v>
      </c>
      <c r="J194" s="46">
        <f>IF(OR($A194="",$B194="",$C194=""),"",'MPTO_working_3-way'!G193)</f>
        <v>2.9517806722857829</v>
      </c>
      <c r="K194" s="44">
        <f>IF(OR($A194="",$B194="",$C194=""),"",'OddsRatio_working_3-way'!H193)</f>
        <v>2.7021996178331209</v>
      </c>
      <c r="L194" s="45">
        <f>IF(OR($A194="",$B194="",$C194=""),"",'OddsRatio_working_3-way'!I193)</f>
        <v>3.4332055886817017</v>
      </c>
      <c r="M194" s="46">
        <f>IF(OR($A194="",$B194="",$C194=""),"",'OddsRatio_working_3-way'!J193)</f>
        <v>2.9528302364097789</v>
      </c>
      <c r="N194" s="47">
        <f t="shared" si="42"/>
        <v>36.952646821146736</v>
      </c>
      <c r="O194" s="48">
        <f t="shared" si="43"/>
        <v>29.184823165049817</v>
      </c>
      <c r="P194" s="48">
        <f t="shared" si="44"/>
        <v>33.86253001380345</v>
      </c>
      <c r="Q194" t="s">
        <v>264</v>
      </c>
      <c r="R194" t="s">
        <v>388</v>
      </c>
      <c r="S194" t="s">
        <v>512</v>
      </c>
      <c r="T194" s="50">
        <v>100</v>
      </c>
      <c r="U194" s="50">
        <f t="shared" si="45"/>
        <v>61.977186311787079</v>
      </c>
      <c r="V194" s="50">
        <f t="shared" si="46"/>
        <v>69.969969969969966</v>
      </c>
      <c r="W194" s="50">
        <f t="shared" si="47"/>
        <v>65.156794425087099</v>
      </c>
      <c r="X194" s="50">
        <f t="shared" si="48"/>
        <v>64.87323560494292</v>
      </c>
      <c r="Y194" s="50">
        <f t="shared" si="49"/>
        <v>72.866019263125821</v>
      </c>
      <c r="Z194" s="50">
        <f t="shared" si="50"/>
        <v>68.052843718242968</v>
      </c>
      <c r="AA194" s="50">
        <f t="shared" si="51"/>
        <v>-2.8960492931558406</v>
      </c>
      <c r="AB194" s="50">
        <f t="shared" si="52"/>
        <v>-2.8960492931558548</v>
      </c>
      <c r="AC194" s="50">
        <f t="shared" si="53"/>
        <v>-2.896049293155869</v>
      </c>
      <c r="AF194">
        <v>2.0299999999999998</v>
      </c>
      <c r="AG194">
        <v>1.88</v>
      </c>
      <c r="AH194" s="66"/>
      <c r="AJ194" t="s">
        <v>230</v>
      </c>
    </row>
    <row r="195" spans="1:36" ht="15" x14ac:dyDescent="0.25">
      <c r="A195">
        <v>1.91</v>
      </c>
      <c r="B195">
        <v>3.71</v>
      </c>
      <c r="C195">
        <v>4.25</v>
      </c>
      <c r="D195" s="43">
        <f t="shared" si="17"/>
        <v>2.8396106046883807E-2</v>
      </c>
      <c r="E195" s="44">
        <f>IF(OR($A195="",$B195="",$C195=""),"",A195*'MPTO_working_3-way'!$I194)</f>
        <v>1.9642365625495479</v>
      </c>
      <c r="F195" s="45">
        <f>IF(OR($A195="",$B195="",$C195=""),"",B195*'MPTO_working_3-way'!$I194)</f>
        <v>3.815349553433939</v>
      </c>
      <c r="G195" s="46">
        <f>IF(OR($A195="",$B195="",$C195=""),"",C195*'MPTO_working_3-way'!$I194)</f>
        <v>4.3706834506992562</v>
      </c>
      <c r="H195" s="44">
        <f>IF(OR($A195="",$B195="",$C195=""),"",'MPTO_working_3-way'!E194)</f>
        <v>1.9451663793340088</v>
      </c>
      <c r="I195" s="45">
        <f>IF(OR($A195="",$B195="",$C195=""),"",'MPTO_working_3-way'!F194)</f>
        <v>3.8450238484593457</v>
      </c>
      <c r="J195" s="46">
        <f>IF(OR($A195="",$B195="",$C195=""),"",'MPTO_working_3-way'!G194)</f>
        <v>4.4281341706233723</v>
      </c>
      <c r="K195" s="44">
        <f>IF(OR($A195="",$B195="",$C195=""),"",'OddsRatio_working_3-way'!H194)</f>
        <v>1.9524910356171605</v>
      </c>
      <c r="L195" s="45">
        <f>IF(OR($A195="",$B195="",$C195=""),"",'OddsRatio_working_3-way'!I194)</f>
        <v>3.8365392379368197</v>
      </c>
      <c r="M195" s="46">
        <f>IF(OR($A195="",$B195="",$C195=""),"",'OddsRatio_working_3-way'!J194)</f>
        <v>4.4017536986327164</v>
      </c>
      <c r="N195" s="47">
        <f t="shared" si="42"/>
        <v>50.91036482398107</v>
      </c>
      <c r="O195" s="48">
        <f t="shared" si="43"/>
        <v>26.209918278653326</v>
      </c>
      <c r="P195" s="48">
        <f t="shared" si="44"/>
        <v>22.879716897365611</v>
      </c>
      <c r="Q195" t="s">
        <v>270</v>
      </c>
      <c r="R195" t="s">
        <v>265</v>
      </c>
      <c r="S195" t="s">
        <v>512</v>
      </c>
      <c r="T195" s="50">
        <v>100</v>
      </c>
      <c r="U195" s="50">
        <f t="shared" si="45"/>
        <v>47.643979057591622</v>
      </c>
      <c r="V195" s="50">
        <f t="shared" si="46"/>
        <v>73.045822102425873</v>
      </c>
      <c r="W195" s="50">
        <f t="shared" si="47"/>
        <v>76.470588235294116</v>
      </c>
      <c r="X195" s="50">
        <f t="shared" si="48"/>
        <v>50.483589662280004</v>
      </c>
      <c r="Y195" s="50">
        <f t="shared" si="49"/>
        <v>75.885432707114248</v>
      </c>
      <c r="Z195" s="50">
        <f t="shared" si="50"/>
        <v>79.31019883998249</v>
      </c>
      <c r="AA195" s="50">
        <f t="shared" si="51"/>
        <v>-2.8396106046883816</v>
      </c>
      <c r="AB195" s="50">
        <f t="shared" si="52"/>
        <v>-2.8396106046883745</v>
      </c>
      <c r="AC195" s="50">
        <f t="shared" si="53"/>
        <v>-2.8396106046883745</v>
      </c>
      <c r="AF195">
        <v>1.89</v>
      </c>
      <c r="AG195">
        <v>2.0099999999999998</v>
      </c>
      <c r="AH195" s="66"/>
      <c r="AJ195" t="s">
        <v>230</v>
      </c>
    </row>
    <row r="196" spans="1:36" ht="15" x14ac:dyDescent="0.25">
      <c r="A196">
        <v>1.65</v>
      </c>
      <c r="B196">
        <v>4.6900000000000004</v>
      </c>
      <c r="C196">
        <v>4.7699999999999996</v>
      </c>
      <c r="D196" s="43">
        <f t="shared" si="17"/>
        <v>2.8923828135317908E-2</v>
      </c>
      <c r="E196" s="44">
        <f>IF(OR($A196="",$B196="",$C196=""),"",A196*'MPTO_working_3-way'!$I195)</f>
        <v>1.6977243164232745</v>
      </c>
      <c r="F196" s="45">
        <f>IF(OR($A196="",$B196="",$C196=""),"",B196*'MPTO_working_3-way'!$I195)</f>
        <v>4.8256527539546417</v>
      </c>
      <c r="G196" s="46">
        <f>IF(OR($A196="",$B196="",$C196=""),"",C196*'MPTO_working_3-way'!$I195)</f>
        <v>4.9079666602054663</v>
      </c>
      <c r="H196" s="44">
        <f>IF(OR($A196="",$B196="",$C196=""),"",'MPTO_working_3-way'!E195)</f>
        <v>1.6766726859339238</v>
      </c>
      <c r="I196" s="45">
        <f>IF(OR($A196="",$B196="",$C196=""),"",'MPTO_working_3-way'!F195)</f>
        <v>4.9121139273269492</v>
      </c>
      <c r="J196" s="46">
        <f>IF(OR($A196="",$B196="",$C196=""),"",'MPTO_working_3-way'!G195)</f>
        <v>4.9999417550556275</v>
      </c>
      <c r="K196" s="44">
        <f>IF(OR($A196="",$B196="",$C196=""),"",'OddsRatio_working_3-way'!H195)</f>
        <v>1.6839229668155971</v>
      </c>
      <c r="L196" s="45">
        <f>IF(OR($A196="",$B196="",$C196=""),"",'OddsRatio_working_3-way'!I195)</f>
        <v>4.8825780731531614</v>
      </c>
      <c r="M196" s="46">
        <f>IF(OR($A196="",$B196="",$C196=""),"",'OddsRatio_working_3-way'!J195)</f>
        <v>4.9667532075304655</v>
      </c>
      <c r="N196" s="47">
        <f t="shared" si="42"/>
        <v>58.902378338243778</v>
      </c>
      <c r="O196" s="48">
        <f t="shared" si="43"/>
        <v>20.722585129659318</v>
      </c>
      <c r="P196" s="48">
        <f t="shared" si="44"/>
        <v>20.375036532096903</v>
      </c>
      <c r="Q196" t="s">
        <v>266</v>
      </c>
      <c r="R196" t="s">
        <v>240</v>
      </c>
      <c r="S196" t="s">
        <v>512</v>
      </c>
      <c r="T196" s="50">
        <v>100</v>
      </c>
      <c r="U196" s="50">
        <f t="shared" si="45"/>
        <v>39.393939393939398</v>
      </c>
      <c r="V196" s="50">
        <f t="shared" si="46"/>
        <v>78.678038379530932</v>
      </c>
      <c r="W196" s="50">
        <f t="shared" si="47"/>
        <v>79.035639412997895</v>
      </c>
      <c r="X196" s="50">
        <f t="shared" si="48"/>
        <v>42.28632220747118</v>
      </c>
      <c r="Y196" s="50">
        <f t="shared" si="49"/>
        <v>81.5704211930627</v>
      </c>
      <c r="Z196" s="50">
        <f t="shared" si="50"/>
        <v>81.928022226529691</v>
      </c>
      <c r="AA196" s="50">
        <f t="shared" si="51"/>
        <v>-2.8923828135317819</v>
      </c>
      <c r="AB196" s="50">
        <f t="shared" si="52"/>
        <v>-2.8923828135317677</v>
      </c>
      <c r="AC196" s="50">
        <f t="shared" si="53"/>
        <v>-2.8923828135317962</v>
      </c>
      <c r="AF196">
        <v>1.39</v>
      </c>
      <c r="AG196">
        <v>3.16</v>
      </c>
      <c r="AH196" s="66"/>
      <c r="AJ196" t="s">
        <v>230</v>
      </c>
    </row>
    <row r="197" spans="1:36" ht="15" x14ac:dyDescent="0.25">
      <c r="A197">
        <v>12.18</v>
      </c>
      <c r="B197">
        <v>6.73</v>
      </c>
      <c r="C197">
        <v>1.24</v>
      </c>
      <c r="D197" s="43">
        <f t="shared" ref="D197:D260" si="54">IF(OR($A197="",$B197="",$C197=""),"",(1/A197)+(1/B197)+(1/C197)-1)</f>
        <v>3.7141829246974956E-2</v>
      </c>
      <c r="E197" s="44">
        <f>IF(OR($A197="",$B197="",$C197=""),"",A197*'MPTO_working_3-way'!$I196)</f>
        <v>12.632387480228155</v>
      </c>
      <c r="F197" s="45">
        <f>IF(OR($A197="",$B197="",$C197=""),"",B197*'MPTO_working_3-way'!$I196)</f>
        <v>6.9799645108321418</v>
      </c>
      <c r="G197" s="46">
        <f>IF(OR($A197="",$B197="",$C197=""),"",C197*'MPTO_working_3-way'!$I196)</f>
        <v>1.2860558682662488</v>
      </c>
      <c r="H197" s="44">
        <f>IF(OR($A197="",$B197="",$C197=""),"",'MPTO_working_3-way'!E196)</f>
        <v>14.342840489444756</v>
      </c>
      <c r="I197" s="45">
        <f>IF(OR($A197="",$B197="",$C197=""),"",'MPTO_working_3-way'!F196)</f>
        <v>7.3417234357616792</v>
      </c>
      <c r="J197" s="46">
        <f>IF(OR($A197="",$B197="",$C197=""),"",'MPTO_working_3-way'!G196)</f>
        <v>1.2593332284238665</v>
      </c>
      <c r="K197" s="44">
        <f>IF(OR($A197="",$B197="",$C197=""),"",'OddsRatio_working_3-way'!H196)</f>
        <v>13.412485556158591</v>
      </c>
      <c r="L197" s="45">
        <f>IF(OR($A197="",$B197="",$C197=""),"",'OddsRatio_working_3-way'!I196)</f>
        <v>7.3616764075839658</v>
      </c>
      <c r="M197" s="46">
        <f>IF(OR($A197="",$B197="",$C197=""),"",'OddsRatio_working_3-way'!J196)</f>
        <v>1.2664576505794332</v>
      </c>
      <c r="N197" s="47">
        <f t="shared" si="42"/>
        <v>7.9161599623600116</v>
      </c>
      <c r="O197" s="48">
        <f t="shared" si="43"/>
        <v>14.326720407361805</v>
      </c>
      <c r="P197" s="48">
        <f t="shared" si="44"/>
        <v>77.757119630278197</v>
      </c>
      <c r="Q197" t="s">
        <v>268</v>
      </c>
      <c r="R197" t="s">
        <v>263</v>
      </c>
      <c r="S197" t="s">
        <v>512</v>
      </c>
      <c r="T197" s="50">
        <v>100</v>
      </c>
      <c r="U197" s="50">
        <f t="shared" si="45"/>
        <v>91.789819376026273</v>
      </c>
      <c r="V197" s="50">
        <f t="shared" si="46"/>
        <v>85.141158989598807</v>
      </c>
      <c r="W197" s="50">
        <f t="shared" si="47"/>
        <v>19.35483870967742</v>
      </c>
      <c r="X197" s="50">
        <f t="shared" si="48"/>
        <v>95.504002300723783</v>
      </c>
      <c r="Y197" s="50">
        <f t="shared" si="49"/>
        <v>88.855341914296318</v>
      </c>
      <c r="Z197" s="50">
        <f t="shared" si="50"/>
        <v>23.069021634374913</v>
      </c>
      <c r="AA197" s="50">
        <f t="shared" si="51"/>
        <v>-3.7141829246975107</v>
      </c>
      <c r="AB197" s="50">
        <f t="shared" si="52"/>
        <v>-3.7141829246975107</v>
      </c>
      <c r="AC197" s="50">
        <f t="shared" si="53"/>
        <v>-3.7141829246974929</v>
      </c>
      <c r="AF197">
        <v>1.35</v>
      </c>
      <c r="AG197">
        <v>3.32</v>
      </c>
      <c r="AH197" s="66"/>
      <c r="AJ197" t="s">
        <v>230</v>
      </c>
    </row>
    <row r="198" spans="1:36" s="50" customFormat="1" ht="15" x14ac:dyDescent="0.25">
      <c r="A198">
        <v>3.2</v>
      </c>
      <c r="B198">
        <v>3.72</v>
      </c>
      <c r="C198">
        <v>2.23</v>
      </c>
      <c r="D198" s="43">
        <f t="shared" si="54"/>
        <v>2.9747697574617815E-2</v>
      </c>
      <c r="E198" s="44">
        <f>IF(OR($A198="",$B198="",$C198=""),"",A198*'MPTO_working_3-way'!$I197)</f>
        <v>3.295192632238777</v>
      </c>
      <c r="F198" s="45">
        <f>IF(OR($A198="",$B198="",$C198=""),"",B198*'MPTO_working_3-way'!$I197)</f>
        <v>3.8306614349775785</v>
      </c>
      <c r="G198" s="46">
        <f>IF(OR($A198="",$B198="",$C198=""),"",C198*'MPTO_working_3-way'!$I197)</f>
        <v>2.2963373655913979</v>
      </c>
      <c r="H198" s="44">
        <f>IF(OR($A198="",$B198="",$C198=""),"",'MPTO_working_3-way'!E197)</f>
        <v>3.304866307674942</v>
      </c>
      <c r="I198" s="45">
        <f>IF(OR($A198="",$B198="",$C198=""),"",'MPTO_working_3-way'!F197)</f>
        <v>3.86247570122105</v>
      </c>
      <c r="J198" s="46">
        <f>IF(OR($A198="",$B198="",$C198=""),"",'MPTO_working_3-way'!G197)</f>
        <v>2.2804258136343747</v>
      </c>
      <c r="K198" s="44">
        <f>IF(OR($A198="",$B198="",$C198=""),"",'OddsRatio_working_3-way'!H197)</f>
        <v>3.3023495032531702</v>
      </c>
      <c r="L198" s="45">
        <f>IF(OR($A198="",$B198="",$C198=""),"",'OddsRatio_working_3-way'!I197)</f>
        <v>3.8465412040221008</v>
      </c>
      <c r="M198" s="46">
        <f>IF(OR($A198="",$B198="",$C198=""),"",'OddsRatio_working_3-way'!J197)</f>
        <v>2.2872226768188177</v>
      </c>
      <c r="N198" s="47">
        <f t="shared" si="42"/>
        <v>30.347239497212431</v>
      </c>
      <c r="O198" s="48">
        <f t="shared" si="43"/>
        <v>26.105152255666603</v>
      </c>
      <c r="P198" s="48">
        <f t="shared" si="44"/>
        <v>43.547608247120969</v>
      </c>
      <c r="Q198" t="s">
        <v>73</v>
      </c>
      <c r="R198" t="s">
        <v>138</v>
      </c>
      <c r="S198" t="s">
        <v>512</v>
      </c>
      <c r="T198" s="50">
        <v>100</v>
      </c>
      <c r="U198" s="50">
        <f t="shared" si="45"/>
        <v>68.75</v>
      </c>
      <c r="V198" s="50">
        <f t="shared" si="46"/>
        <v>73.118279569892465</v>
      </c>
      <c r="W198" s="50">
        <f t="shared" si="47"/>
        <v>55.156950672645742</v>
      </c>
      <c r="X198" s="50">
        <f t="shared" si="48"/>
        <v>71.724769757461786</v>
      </c>
      <c r="Y198" s="50">
        <f t="shared" si="49"/>
        <v>76.093049327354251</v>
      </c>
      <c r="Z198" s="50">
        <f t="shared" si="50"/>
        <v>58.131720430107528</v>
      </c>
      <c r="AA198" s="50">
        <f t="shared" si="51"/>
        <v>-2.974769757461786</v>
      </c>
      <c r="AB198" s="50">
        <f t="shared" si="52"/>
        <v>-2.974769757461786</v>
      </c>
      <c r="AC198" s="50">
        <f t="shared" si="53"/>
        <v>-2.974769757461786</v>
      </c>
      <c r="AD198" s="51"/>
      <c r="AF198">
        <v>1.68</v>
      </c>
      <c r="AG198">
        <v>2.2999999999999998</v>
      </c>
      <c r="AH198" s="66"/>
      <c r="AI198" s="51"/>
      <c r="AJ198" t="s">
        <v>443</v>
      </c>
    </row>
    <row r="199" spans="1:36" ht="15" x14ac:dyDescent="0.25">
      <c r="A199">
        <v>2.02</v>
      </c>
      <c r="B199">
        <v>3.61</v>
      </c>
      <c r="C199">
        <v>3.78</v>
      </c>
      <c r="D199" s="43">
        <f t="shared" si="54"/>
        <v>3.6608079750067191E-2</v>
      </c>
      <c r="E199" s="44">
        <f>IF(OR($A199="",$B199="",$C199=""),"",A199*'MPTO_working_3-way'!$I198)</f>
        <v>2.093948321095136</v>
      </c>
      <c r="F199" s="45">
        <f>IF(OR($A199="",$B199="",$C199=""),"",B199*'MPTO_working_3-way'!$I198)</f>
        <v>3.7421551678977423</v>
      </c>
      <c r="G199" s="46">
        <f>IF(OR($A199="",$B199="",$C199=""),"",C199*'MPTO_working_3-way'!$I198)</f>
        <v>3.9183785414552537</v>
      </c>
      <c r="H199" s="44">
        <f>IF(OR($A199="",$B199="",$C199=""),"",'MPTO_working_3-way'!E198)</f>
        <v>2.0710502291155986</v>
      </c>
      <c r="I199" s="45">
        <f>IF(OR($A199="",$B199="",$C199=""),"",'MPTO_working_3-way'!F198)</f>
        <v>3.7763549403965238</v>
      </c>
      <c r="J199" s="46">
        <f>IF(OR($A199="",$B199="",$C199=""),"",'MPTO_working_3-way'!G198)</f>
        <v>3.9627882877866254</v>
      </c>
      <c r="K199" s="44">
        <f>IF(OR($A199="",$B199="",$C199=""),"",'OddsRatio_working_3-way'!H198)</f>
        <v>2.0800974705988371</v>
      </c>
      <c r="L199" s="45">
        <f>IF(OR($A199="",$B199="",$C199=""),"",'OddsRatio_working_3-way'!I198)</f>
        <v>3.7637788218264352</v>
      </c>
      <c r="M199" s="46">
        <f>IF(OR($A199="",$B199="",$C199=""),"",'OddsRatio_working_3-way'!J198)</f>
        <v>3.9437950669262416</v>
      </c>
      <c r="N199" s="47">
        <f t="shared" si="42"/>
        <v>47.75667049304252</v>
      </c>
      <c r="O199" s="48">
        <f t="shared" si="43"/>
        <v>26.722569084749558</v>
      </c>
      <c r="P199" s="48">
        <f t="shared" si="44"/>
        <v>25.520760422207911</v>
      </c>
      <c r="Q199" t="s">
        <v>135</v>
      </c>
      <c r="R199" t="s">
        <v>41</v>
      </c>
      <c r="S199" t="s">
        <v>512</v>
      </c>
      <c r="T199" s="50">
        <v>100</v>
      </c>
      <c r="U199" s="50">
        <f t="shared" si="45"/>
        <v>50.495049504950494</v>
      </c>
      <c r="V199" s="50">
        <f t="shared" si="46"/>
        <v>72.29916897506925</v>
      </c>
      <c r="W199" s="50">
        <f t="shared" si="47"/>
        <v>73.544973544973558</v>
      </c>
      <c r="X199" s="50">
        <f t="shared" si="48"/>
        <v>54.155857479957213</v>
      </c>
      <c r="Y199" s="50">
        <f t="shared" si="49"/>
        <v>75.959976950075969</v>
      </c>
      <c r="Z199" s="50">
        <f t="shared" si="50"/>
        <v>77.205781519980249</v>
      </c>
      <c r="AA199" s="50">
        <f t="shared" si="51"/>
        <v>-3.6608079750067191</v>
      </c>
      <c r="AB199" s="50">
        <f t="shared" si="52"/>
        <v>-3.6608079750067191</v>
      </c>
      <c r="AC199" s="50">
        <f t="shared" si="53"/>
        <v>-3.6608079750066906</v>
      </c>
      <c r="AF199">
        <v>2</v>
      </c>
      <c r="AG199">
        <v>1.89</v>
      </c>
      <c r="AH199" s="66"/>
      <c r="AJ199" t="s">
        <v>443</v>
      </c>
    </row>
    <row r="200" spans="1:36" ht="15" x14ac:dyDescent="0.25">
      <c r="A200">
        <v>3.01</v>
      </c>
      <c r="B200">
        <v>3.57</v>
      </c>
      <c r="C200">
        <v>2.4</v>
      </c>
      <c r="D200" s="43">
        <f t="shared" si="54"/>
        <v>2.9004625105856441E-2</v>
      </c>
      <c r="E200" s="44">
        <f>IF(OR($A200="",$B200="",$C200=""),"",A200*'MPTO_working_3-way'!$I199)</f>
        <v>3.0973039215686278</v>
      </c>
      <c r="F200" s="45">
        <f>IF(OR($A200="",$B200="",$C200=""),"",B200*'MPTO_working_3-way'!$I199)</f>
        <v>3.6735465116279071</v>
      </c>
      <c r="G200" s="46">
        <f>IF(OR($A200="",$B200="",$C200=""),"",C200*'MPTO_working_3-way'!$I199)</f>
        <v>2.4696111002540553</v>
      </c>
      <c r="H200" s="44">
        <f>IF(OR($A200="",$B200="",$C200=""),"",'MPTO_working_3-way'!E199)</f>
        <v>3.1002204682004075</v>
      </c>
      <c r="I200" s="45">
        <f>IF(OR($A200="",$B200="",$C200=""),"",'MPTO_working_3-way'!F199)</f>
        <v>3.697625403962344</v>
      </c>
      <c r="J200" s="46">
        <f>IF(OR($A200="",$B200="",$C200=""),"",'MPTO_working_3-way'!G199)</f>
        <v>2.4570117640782136</v>
      </c>
      <c r="K200" s="44">
        <f>IF(OR($A200="",$B200="",$C200=""),"",'OddsRatio_working_3-way'!H199)</f>
        <v>3.1000197289726996</v>
      </c>
      <c r="L200" s="45">
        <f>IF(OR($A200="",$B200="",$C200=""),"",'OddsRatio_working_3-way'!I199)</f>
        <v>3.685099852467582</v>
      </c>
      <c r="M200" s="46">
        <f>IF(OR($A200="",$B200="",$C200=""),"",'OddsRatio_working_3-way'!J199)</f>
        <v>2.4627003087372041</v>
      </c>
      <c r="N200" s="47">
        <f t="shared" si="42"/>
        <v>32.28614386325868</v>
      </c>
      <c r="O200" s="48">
        <f t="shared" si="43"/>
        <v>27.221650708237714</v>
      </c>
      <c r="P200" s="48">
        <f t="shared" si="44"/>
        <v>40.492205428503595</v>
      </c>
      <c r="Q200" t="s">
        <v>74</v>
      </c>
      <c r="R200" t="s">
        <v>72</v>
      </c>
      <c r="S200" t="s">
        <v>512</v>
      </c>
      <c r="T200" s="50">
        <v>100</v>
      </c>
      <c r="U200" s="50">
        <f t="shared" si="45"/>
        <v>66.777408637873762</v>
      </c>
      <c r="V200" s="50">
        <f t="shared" si="46"/>
        <v>71.988795518207283</v>
      </c>
      <c r="W200" s="50">
        <f t="shared" si="47"/>
        <v>58.333333333333336</v>
      </c>
      <c r="X200" s="50">
        <f t="shared" si="48"/>
        <v>69.677871148459374</v>
      </c>
      <c r="Y200" s="50">
        <f t="shared" si="49"/>
        <v>74.889258028792909</v>
      </c>
      <c r="Z200" s="50">
        <f t="shared" si="50"/>
        <v>61.233795843918969</v>
      </c>
      <c r="AA200" s="50">
        <f t="shared" si="51"/>
        <v>-2.9004625105856121</v>
      </c>
      <c r="AB200" s="50">
        <f t="shared" si="52"/>
        <v>-2.9004625105856263</v>
      </c>
      <c r="AC200" s="50">
        <f t="shared" si="53"/>
        <v>-2.9004625105856334</v>
      </c>
      <c r="AF200">
        <v>2.0499999999999998</v>
      </c>
      <c r="AG200">
        <v>1.86</v>
      </c>
      <c r="AH200" s="66"/>
      <c r="AJ200" t="s">
        <v>443</v>
      </c>
    </row>
    <row r="201" spans="1:36" ht="15" x14ac:dyDescent="0.25">
      <c r="A201">
        <v>3.83</v>
      </c>
      <c r="B201">
        <v>3.58</v>
      </c>
      <c r="C201">
        <v>1.96</v>
      </c>
      <c r="D201" s="43">
        <f t="shared" si="54"/>
        <v>5.0630296315326007E-2</v>
      </c>
      <c r="E201" s="44">
        <f>IF(OR($A201="",$B201="",$C201=""),"",A201*'MPTO_working_3-way'!$I200)</f>
        <v>4.0239140348876985</v>
      </c>
      <c r="F201" s="45">
        <f>IF(OR($A201="",$B201="",$C201=""),"",B201*'MPTO_working_3-way'!$I200)</f>
        <v>3.761256460808867</v>
      </c>
      <c r="G201" s="46">
        <f>IF(OR($A201="",$B201="",$C201=""),"",C201*'MPTO_working_3-way'!$I200)</f>
        <v>2.059235380778039</v>
      </c>
      <c r="H201" s="44">
        <f>IF(OR($A201="",$B201="",$C201=""),"",'MPTO_working_3-way'!E200)</f>
        <v>4.0946714187853335</v>
      </c>
      <c r="I201" s="45">
        <f>IF(OR($A201="",$B201="",$C201=""),"",'MPTO_working_3-way'!F200)</f>
        <v>3.8102082898545468</v>
      </c>
      <c r="J201" s="46">
        <f>IF(OR($A201="",$B201="",$C201=""),"",'MPTO_working_3-way'!G200)</f>
        <v>2.0270517507818768</v>
      </c>
      <c r="K201" s="44">
        <f>IF(OR($A201="",$B201="",$C201=""),"",'OddsRatio_working_3-way'!H200)</f>
        <v>4.0641424603668659</v>
      </c>
      <c r="L201" s="45">
        <f>IF(OR($A201="",$B201="",$C201=""),"",'OddsRatio_working_3-way'!I200)</f>
        <v>3.7934584974369305</v>
      </c>
      <c r="M201" s="46">
        <f>IF(OR($A201="",$B201="",$C201=""),"",'OddsRatio_working_3-way'!J200)</f>
        <v>2.0394264176509505</v>
      </c>
      <c r="N201" s="47">
        <f t="shared" si="42"/>
        <v>24.851425535682662</v>
      </c>
      <c r="O201" s="48">
        <f t="shared" si="43"/>
        <v>26.586860279794578</v>
      </c>
      <c r="P201" s="48">
        <f t="shared" si="44"/>
        <v>48.561714184522749</v>
      </c>
      <c r="Q201" t="s">
        <v>500</v>
      </c>
      <c r="R201" t="s">
        <v>311</v>
      </c>
      <c r="S201" t="s">
        <v>512</v>
      </c>
      <c r="T201" s="50">
        <v>100</v>
      </c>
      <c r="U201" s="50">
        <f t="shared" si="45"/>
        <v>73.890339425587456</v>
      </c>
      <c r="V201" s="50">
        <f t="shared" si="46"/>
        <v>72.067039106145245</v>
      </c>
      <c r="W201" s="50">
        <f t="shared" si="47"/>
        <v>48.979591836734699</v>
      </c>
      <c r="X201" s="50">
        <f t="shared" si="48"/>
        <v>78.953369057120042</v>
      </c>
      <c r="Y201" s="50">
        <f t="shared" si="49"/>
        <v>77.130068737677831</v>
      </c>
      <c r="Z201" s="50">
        <f t="shared" si="50"/>
        <v>54.042621468267285</v>
      </c>
      <c r="AA201" s="50">
        <f t="shared" si="51"/>
        <v>-5.0630296315325864</v>
      </c>
      <c r="AB201" s="50">
        <f t="shared" si="52"/>
        <v>-5.0630296315325864</v>
      </c>
      <c r="AC201" s="50">
        <f t="shared" si="53"/>
        <v>-5.0630296315325864</v>
      </c>
      <c r="AF201">
        <v>1.89</v>
      </c>
      <c r="AG201">
        <v>1.93</v>
      </c>
      <c r="AH201" s="66"/>
      <c r="AJ201" t="s">
        <v>445</v>
      </c>
    </row>
    <row r="202" spans="1:36" ht="15" x14ac:dyDescent="0.25">
      <c r="A202">
        <v>2.4900000000000002</v>
      </c>
      <c r="B202">
        <v>3.31</v>
      </c>
      <c r="C202">
        <v>2.77</v>
      </c>
      <c r="D202" s="43">
        <f t="shared" si="54"/>
        <v>6.4732059653098695E-2</v>
      </c>
      <c r="E202" s="44">
        <f>IF(OR($A202="",$B202="",$C202=""),"",A202*'MPTO_working_3-way'!$I201)</f>
        <v>2.651182828536216</v>
      </c>
      <c r="F202" s="45">
        <f>IF(OR($A202="",$B202="",$C202=""),"",B202*'MPTO_working_3-way'!$I201)</f>
        <v>3.5242631174517567</v>
      </c>
      <c r="G202" s="46">
        <f>IF(OR($A202="",$B202="",$C202=""),"",C202*'MPTO_working_3-way'!$I201)</f>
        <v>2.9493078052390835</v>
      </c>
      <c r="H202" s="44">
        <f>IF(OR($A202="",$B202="",$C202=""),"",'MPTO_working_3-way'!E201)</f>
        <v>2.6313776297711455</v>
      </c>
      <c r="I202" s="45">
        <f>IF(OR($A202="",$B202="",$C202=""),"",'MPTO_working_3-way'!F201)</f>
        <v>3.5645864698164047</v>
      </c>
      <c r="J202" s="46">
        <f>IF(OR($A202="",$B202="",$C202=""),"",'MPTO_working_3-way'!G201)</f>
        <v>2.946085367072234</v>
      </c>
      <c r="K202" s="44">
        <f>IF(OR($A202="",$B202="",$C202=""),"",'OddsRatio_working_3-way'!H201)</f>
        <v>2.6406486740382555</v>
      </c>
      <c r="L202" s="45">
        <f>IF(OR($A202="",$B202="",$C202=""),"",'OddsRatio_working_3-way'!I201)</f>
        <v>3.5435559980056182</v>
      </c>
      <c r="M202" s="46">
        <f>IF(OR($A202="",$B202="",$C202=""),"",'OddsRatio_working_3-way'!J201)</f>
        <v>2.9489584919783303</v>
      </c>
      <c r="N202" s="47">
        <f t="shared" si="42"/>
        <v>37.71901316033059</v>
      </c>
      <c r="O202" s="48">
        <f t="shared" si="43"/>
        <v>28.374725912152016</v>
      </c>
      <c r="P202" s="48">
        <f t="shared" si="44"/>
        <v>33.906260927517387</v>
      </c>
      <c r="Q202" t="s">
        <v>309</v>
      </c>
      <c r="R202" t="s">
        <v>312</v>
      </c>
      <c r="S202" t="s">
        <v>512</v>
      </c>
      <c r="T202" s="50">
        <v>100</v>
      </c>
      <c r="U202" s="50">
        <f t="shared" si="45"/>
        <v>59.839357429718881</v>
      </c>
      <c r="V202" s="50">
        <f t="shared" si="46"/>
        <v>69.78851963746223</v>
      </c>
      <c r="W202" s="50">
        <f t="shared" si="47"/>
        <v>63.898916967509031</v>
      </c>
      <c r="X202" s="50">
        <f t="shared" si="48"/>
        <v>66.312563395028732</v>
      </c>
      <c r="Y202" s="50">
        <f t="shared" si="49"/>
        <v>76.261725602772088</v>
      </c>
      <c r="Z202" s="50">
        <f t="shared" si="50"/>
        <v>70.372122932818883</v>
      </c>
      <c r="AA202" s="50">
        <f t="shared" si="51"/>
        <v>-6.4732059653098517</v>
      </c>
      <c r="AB202" s="50">
        <f t="shared" si="52"/>
        <v>-6.4732059653098588</v>
      </c>
      <c r="AC202" s="50">
        <f t="shared" si="53"/>
        <v>-6.4732059653098517</v>
      </c>
      <c r="AF202">
        <v>2</v>
      </c>
      <c r="AG202">
        <v>1.82</v>
      </c>
      <c r="AH202" s="66"/>
      <c r="AJ202" t="s">
        <v>445</v>
      </c>
    </row>
    <row r="203" spans="1:36" ht="15" x14ac:dyDescent="0.25">
      <c r="A203">
        <v>1.1499999999999999</v>
      </c>
      <c r="B203">
        <v>7.6</v>
      </c>
      <c r="C203">
        <v>16.899999999999999</v>
      </c>
      <c r="D203" s="43">
        <f t="shared" si="54"/>
        <v>6.0315762392861627E-2</v>
      </c>
      <c r="E203" s="44">
        <f>IF(OR($A203="",$B203="",$C203=""),"",A203*'MPTO_working_3-way'!$I202)</f>
        <v>1.2193631267517908</v>
      </c>
      <c r="F203" s="45">
        <f>IF(OR($A203="",$B203="",$C203=""),"",B203*'MPTO_working_3-way'!$I202)</f>
        <v>8.0583997941857479</v>
      </c>
      <c r="G203" s="46">
        <f>IF(OR($A203="",$B203="",$C203=""),"",C203*'MPTO_working_3-way'!$I202)</f>
        <v>17.919336384439362</v>
      </c>
      <c r="H203" s="44">
        <f>IF(OR($A203="",$B203="",$C203=""),"",'MPTO_working_3-way'!E202)</f>
        <v>1.1772185191187292</v>
      </c>
      <c r="I203" s="45">
        <f>IF(OR($A203="",$B203="",$C203=""),"",'MPTO_working_3-way'!F202)</f>
        <v>8.970726374605233</v>
      </c>
      <c r="J203" s="46">
        <f>IF(OR($A203="",$B203="",$C203=""),"",'MPTO_working_3-way'!G202)</f>
        <v>25.597481370227051</v>
      </c>
      <c r="K203" s="44">
        <f>IF(OR($A203="",$B203="",$C203=""),"",'OddsRatio_working_3-way'!H202)</f>
        <v>1.1862212890263661</v>
      </c>
      <c r="L203" s="45">
        <f>IF(OR($A203="",$B203="",$C203=""),"",'OddsRatio_working_3-way'!I202)</f>
        <v>9.1937367171601068</v>
      </c>
      <c r="M203" s="46">
        <f>IF(OR($A203="",$B203="",$C203=""),"",'OddsRatio_working_3-way'!J202)</f>
        <v>20.739456636794799</v>
      </c>
      <c r="N203" s="47">
        <f t="shared" si="42"/>
        <v>82.010024582575099</v>
      </c>
      <c r="O203" s="48">
        <f t="shared" si="43"/>
        <v>12.409411614468601</v>
      </c>
      <c r="P203" s="48">
        <f t="shared" si="44"/>
        <v>5.5805638029562932</v>
      </c>
      <c r="Q203" t="s">
        <v>470</v>
      </c>
      <c r="R203" t="s">
        <v>314</v>
      </c>
      <c r="S203" t="s">
        <v>512</v>
      </c>
      <c r="T203" s="50">
        <v>100</v>
      </c>
      <c r="U203" s="50">
        <f t="shared" si="45"/>
        <v>13.043478260869554</v>
      </c>
      <c r="V203" s="50">
        <f t="shared" si="46"/>
        <v>86.84210526315789</v>
      </c>
      <c r="W203" s="50">
        <f t="shared" si="47"/>
        <v>94.08284023668638</v>
      </c>
      <c r="X203" s="50">
        <f t="shared" si="48"/>
        <v>19.075054500155712</v>
      </c>
      <c r="Y203" s="50">
        <f t="shared" si="49"/>
        <v>92.873681502444043</v>
      </c>
      <c r="Z203" s="50">
        <f t="shared" si="50"/>
        <v>100.11441647597255</v>
      </c>
      <c r="AA203" s="50">
        <f t="shared" si="51"/>
        <v>-6.0315762392861583</v>
      </c>
      <c r="AB203" s="50">
        <f t="shared" si="52"/>
        <v>-6.0315762392861529</v>
      </c>
      <c r="AC203" s="50">
        <f t="shared" si="53"/>
        <v>-6.0315762392861672</v>
      </c>
      <c r="AF203">
        <v>1.45</v>
      </c>
      <c r="AG203">
        <v>2.68</v>
      </c>
      <c r="AH203" s="66"/>
      <c r="AJ203" t="s">
        <v>445</v>
      </c>
    </row>
    <row r="204" spans="1:36" ht="15" x14ac:dyDescent="0.25">
      <c r="A204">
        <v>2.1</v>
      </c>
      <c r="B204">
        <v>3.66</v>
      </c>
      <c r="C204">
        <v>3.32</v>
      </c>
      <c r="D204" s="43">
        <f t="shared" si="54"/>
        <v>5.0619339183431533E-2</v>
      </c>
      <c r="E204" s="44">
        <f>IF(OR($A204="",$B204="",$C204=""),"",A204*'MPTO_working_3-way'!$I203)</f>
        <v>2.2063006122852062</v>
      </c>
      <c r="F204" s="45">
        <f>IF(OR($A204="",$B204="",$C204=""),"",B204*'MPTO_working_3-way'!$I203)</f>
        <v>3.8452667814113597</v>
      </c>
      <c r="G204" s="46">
        <f>IF(OR($A204="",$B204="",$C204=""),"",C204*'MPTO_working_3-way'!$I203)</f>
        <v>3.4880562060889924</v>
      </c>
      <c r="H204" s="44">
        <f>IF(OR($A204="",$B204="",$C204=""),"",'MPTO_working_3-way'!E203)</f>
        <v>2.177143910230158</v>
      </c>
      <c r="I204" s="45">
        <f>IF(OR($A204="",$B204="",$C204=""),"",'MPTO_working_3-way'!F203)</f>
        <v>3.900902553566187</v>
      </c>
      <c r="J204" s="46">
        <f>IF(OR($A204="",$B204="",$C204=""),"",'MPTO_working_3-way'!G203)</f>
        <v>3.5170189540537851</v>
      </c>
      <c r="K204" s="44">
        <f>IF(OR($A204="",$B204="",$C204=""),"",'OddsRatio_working_3-way'!H203)</f>
        <v>2.1889370685177103</v>
      </c>
      <c r="L204" s="45">
        <f>IF(OR($A204="",$B204="",$C204=""),"",'OddsRatio_working_3-way'!I203)</f>
        <v>3.8750660020519163</v>
      </c>
      <c r="M204" s="46">
        <f>IF(OR($A204="",$B204="",$C204=""),"",'OddsRatio_working_3-way'!J203)</f>
        <v>3.5075763626918968</v>
      </c>
      <c r="N204" s="47">
        <f t="shared" si="42"/>
        <v>45.324739268609285</v>
      </c>
      <c r="O204" s="48">
        <f t="shared" si="43"/>
        <v>26.005997941005326</v>
      </c>
      <c r="P204" s="48">
        <f t="shared" si="44"/>
        <v>28.669262790385396</v>
      </c>
      <c r="Q204" t="s">
        <v>310</v>
      </c>
      <c r="R204" t="s">
        <v>509</v>
      </c>
      <c r="S204" t="s">
        <v>512</v>
      </c>
      <c r="T204" s="50">
        <v>100</v>
      </c>
      <c r="U204" s="50">
        <f t="shared" si="45"/>
        <v>52.38095238095238</v>
      </c>
      <c r="V204" s="50">
        <f t="shared" si="46"/>
        <v>72.67759562841529</v>
      </c>
      <c r="W204" s="50">
        <f t="shared" si="47"/>
        <v>69.879518072289159</v>
      </c>
      <c r="X204" s="50">
        <f t="shared" si="48"/>
        <v>57.442886299295552</v>
      </c>
      <c r="Y204" s="50">
        <f t="shared" si="49"/>
        <v>77.739529546758462</v>
      </c>
      <c r="Z204" s="50">
        <f t="shared" si="50"/>
        <v>74.941451990632316</v>
      </c>
      <c r="AA204" s="50">
        <f t="shared" si="51"/>
        <v>-5.061933918343172</v>
      </c>
      <c r="AB204" s="50">
        <f t="shared" si="52"/>
        <v>-5.061933918343172</v>
      </c>
      <c r="AC204" s="50">
        <f t="shared" si="53"/>
        <v>-5.0619339183431578</v>
      </c>
      <c r="AF204">
        <v>1.93</v>
      </c>
      <c r="AG204">
        <v>1.88</v>
      </c>
      <c r="AH204" s="66"/>
      <c r="AJ204" t="s">
        <v>445</v>
      </c>
    </row>
    <row r="205" spans="1:36" ht="15" x14ac:dyDescent="0.25">
      <c r="A205">
        <v>1.64</v>
      </c>
      <c r="B205">
        <v>3.75</v>
      </c>
      <c r="C205">
        <v>5.36</v>
      </c>
      <c r="D205" s="43">
        <f t="shared" si="54"/>
        <v>6.2989928406746776E-2</v>
      </c>
      <c r="E205" s="44">
        <f>IF(OR($A205="",$B205="",$C205=""),"",A205*'MPTO_working_3-way'!$I204)</f>
        <v>1.7433034825870646</v>
      </c>
      <c r="F205" s="45">
        <f>IF(OR($A205="",$B205="",$C205=""),"",B205*'MPTO_working_3-way'!$I204)</f>
        <v>3.9862122315253004</v>
      </c>
      <c r="G205" s="46">
        <f>IF(OR($A205="",$B205="",$C205=""),"",C205*'MPTO_working_3-way'!$I204)</f>
        <v>5.6976260162601626</v>
      </c>
      <c r="H205" s="44">
        <f>IF(OR($A205="",$B205="",$C205=""),"",'MPTO_working_3-way'!E204)</f>
        <v>1.6984865243646907</v>
      </c>
      <c r="I205" s="45">
        <f>IF(OR($A205="",$B205="",$C205=""),"",'MPTO_working_3-way'!F204)</f>
        <v>4.0705006832737869</v>
      </c>
      <c r="J205" s="46">
        <f>IF(OR($A205="",$B205="",$C205=""),"",'MPTO_working_3-way'!G204)</f>
        <v>6.0397224800899014</v>
      </c>
      <c r="K205" s="44">
        <f>IF(OR($A205="",$B205="",$C205=""),"",'OddsRatio_working_3-way'!H204)</f>
        <v>1.7137268444584521</v>
      </c>
      <c r="L205" s="45">
        <f>IF(OR($A205="",$B205="",$C205=""),"",'OddsRatio_working_3-way'!I204)</f>
        <v>4.0667950347824133</v>
      </c>
      <c r="M205" s="46">
        <f>IF(OR($A205="",$B205="",$C205=""),"",'OddsRatio_working_3-way'!J204)</f>
        <v>5.8622641278732077</v>
      </c>
      <c r="N205" s="47">
        <f t="shared" si="42"/>
        <v>57.362358877181777</v>
      </c>
      <c r="O205" s="48">
        <f t="shared" si="43"/>
        <v>25.086471615620827</v>
      </c>
      <c r="P205" s="48">
        <f t="shared" si="44"/>
        <v>17.551169507197407</v>
      </c>
      <c r="Q205" t="s">
        <v>510</v>
      </c>
      <c r="R205" t="s">
        <v>308</v>
      </c>
      <c r="S205" t="s">
        <v>512</v>
      </c>
      <c r="T205" s="50">
        <v>100</v>
      </c>
      <c r="U205" s="50">
        <f t="shared" si="45"/>
        <v>39.024390243902438</v>
      </c>
      <c r="V205" s="50">
        <f t="shared" si="46"/>
        <v>73.333333333333329</v>
      </c>
      <c r="W205" s="50">
        <f t="shared" si="47"/>
        <v>81.343283582089541</v>
      </c>
      <c r="X205" s="50">
        <f t="shared" si="48"/>
        <v>45.32338308457711</v>
      </c>
      <c r="Y205" s="50">
        <f t="shared" si="49"/>
        <v>79.632326174008</v>
      </c>
      <c r="Z205" s="50">
        <f t="shared" si="50"/>
        <v>87.642276422764226</v>
      </c>
      <c r="AA205" s="50">
        <f t="shared" si="51"/>
        <v>-6.2989928406746714</v>
      </c>
      <c r="AB205" s="50">
        <f t="shared" si="52"/>
        <v>-6.2989928406746714</v>
      </c>
      <c r="AC205" s="50">
        <f t="shared" si="53"/>
        <v>-6.2989928406746856</v>
      </c>
      <c r="AF205">
        <v>2.04</v>
      </c>
      <c r="AG205">
        <v>1.78</v>
      </c>
      <c r="AH205" s="66"/>
      <c r="AJ205" t="s">
        <v>445</v>
      </c>
    </row>
    <row r="206" spans="1:36" ht="15" x14ac:dyDescent="0.25">
      <c r="A206">
        <v>4.91</v>
      </c>
      <c r="B206">
        <v>3.56</v>
      </c>
      <c r="C206">
        <v>1.72</v>
      </c>
      <c r="D206" s="43">
        <f t="shared" si="54"/>
        <v>6.5960213021744485E-2</v>
      </c>
      <c r="E206" s="44">
        <f>IF(OR($A206="",$B206="",$C206=""),"",A206*'MPTO_working_3-way'!$I205)</f>
        <v>5.2338646459367659</v>
      </c>
      <c r="F206" s="45">
        <f>IF(OR($A206="",$B206="",$C206=""),"",B206*'MPTO_working_3-way'!$I205)</f>
        <v>3.7948183583574102</v>
      </c>
      <c r="G206" s="46">
        <f>IF(OR($A206="",$B206="",$C206=""),"",C206*'MPTO_working_3-way'!$I205)</f>
        <v>1.8334515663974005</v>
      </c>
      <c r="H206" s="44">
        <f>IF(OR($A206="",$B206="",$C206=""),"",'MPTO_working_3-way'!E205)</f>
        <v>5.5042058981191371</v>
      </c>
      <c r="I206" s="45">
        <f>IF(OR($A206="",$B206="",$C206=""),"",'MPTO_working_3-way'!F205)</f>
        <v>3.8623140842407016</v>
      </c>
      <c r="J206" s="46">
        <f>IF(OR($A206="",$B206="",$C206=""),"",'MPTO_working_3-way'!G205)</f>
        <v>1.7876020855676362</v>
      </c>
      <c r="K206" s="44">
        <f>IF(OR($A206="",$B206="",$C206=""),"",'OddsRatio_working_3-way'!H205)</f>
        <v>5.3649351539223318</v>
      </c>
      <c r="L206" s="45">
        <f>IF(OR($A206="",$B206="",$C206=""),"",'OddsRatio_working_3-way'!I205)</f>
        <v>3.8578603565322669</v>
      </c>
      <c r="M206" s="46">
        <f>IF(OR($A206="",$B206="",$C206=""),"",'OddsRatio_working_3-way'!J205)</f>
        <v>1.8037732252747007</v>
      </c>
      <c r="N206" s="47">
        <f t="shared" si="42"/>
        <v>19.106340489266096</v>
      </c>
      <c r="O206" s="48">
        <f t="shared" si="43"/>
        <v>26.351722416375434</v>
      </c>
      <c r="P206" s="48">
        <f t="shared" si="44"/>
        <v>54.54193709435846</v>
      </c>
      <c r="Q206" t="s">
        <v>501</v>
      </c>
      <c r="R206" t="s">
        <v>503</v>
      </c>
      <c r="S206" t="s">
        <v>512</v>
      </c>
      <c r="T206" s="50">
        <v>100</v>
      </c>
      <c r="U206" s="50">
        <f t="shared" si="45"/>
        <v>79.633401221995925</v>
      </c>
      <c r="V206" s="50">
        <f t="shared" si="46"/>
        <v>71.910112359550567</v>
      </c>
      <c r="W206" s="50">
        <f t="shared" si="47"/>
        <v>41.860465116279073</v>
      </c>
      <c r="X206" s="50">
        <f t="shared" si="48"/>
        <v>86.229422524170374</v>
      </c>
      <c r="Y206" s="50">
        <f t="shared" si="49"/>
        <v>78.506133661725002</v>
      </c>
      <c r="Z206" s="50">
        <f t="shared" si="50"/>
        <v>48.456486418453515</v>
      </c>
      <c r="AA206" s="50">
        <f t="shared" si="51"/>
        <v>-6.5960213021744494</v>
      </c>
      <c r="AB206" s="50">
        <f t="shared" si="52"/>
        <v>-6.5960213021744352</v>
      </c>
      <c r="AC206" s="50">
        <f t="shared" si="53"/>
        <v>-6.5960213021744423</v>
      </c>
      <c r="AF206">
        <v>1.89</v>
      </c>
      <c r="AG206">
        <v>1.93</v>
      </c>
      <c r="AH206" s="66"/>
      <c r="AJ206" t="s">
        <v>445</v>
      </c>
    </row>
    <row r="207" spans="1:36" ht="15" x14ac:dyDescent="0.25">
      <c r="A207">
        <v>1.98</v>
      </c>
      <c r="B207">
        <v>3.45</v>
      </c>
      <c r="C207">
        <v>3.7</v>
      </c>
      <c r="D207" s="43">
        <f t="shared" si="54"/>
        <v>6.5175847784543439E-2</v>
      </c>
      <c r="E207" s="44">
        <f>IF(OR($A207="",$B207="",$C207=""),"",A207*'MPTO_working_3-way'!$I206)</f>
        <v>2.1090481786133961</v>
      </c>
      <c r="F207" s="45">
        <f>IF(OR($A207="",$B207="",$C207=""),"",B207*'MPTO_working_3-way'!$I206)</f>
        <v>3.6748566748566751</v>
      </c>
      <c r="G207" s="46">
        <f>IF(OR($A207="",$B207="",$C207=""),"",C207*'MPTO_working_3-way'!$I206)</f>
        <v>3.9411506368028109</v>
      </c>
      <c r="H207" s="44">
        <f>IF(OR($A207="",$B207="",$C207=""),"",'MPTO_working_3-way'!E206)</f>
        <v>2.0690002373955254</v>
      </c>
      <c r="I207" s="45">
        <f>IF(OR($A207="",$B207="",$C207=""),"",'MPTO_working_3-way'!F206)</f>
        <v>3.7295371039855989</v>
      </c>
      <c r="J207" s="46">
        <f>IF(OR($A207="",$B207="",$C207=""),"",'MPTO_working_3-way'!G206)</f>
        <v>4.0234164822744711</v>
      </c>
      <c r="K207" s="44">
        <f>IF(OR($A207="",$B207="",$C207=""),"",'OddsRatio_working_3-way'!H206)</f>
        <v>2.0843980648451983</v>
      </c>
      <c r="L207" s="45">
        <f>IF(OR($A207="",$B207="",$C207=""),"",'OddsRatio_working_3-way'!I206)</f>
        <v>3.7109951621129951</v>
      </c>
      <c r="M207" s="46">
        <f>IF(OR($A207="",$B207="",$C207=""),"",'OddsRatio_working_3-way'!J206)</f>
        <v>3.9876273215122811</v>
      </c>
      <c r="N207" s="47">
        <f t="shared" si="42"/>
        <v>47.414753733006457</v>
      </c>
      <c r="O207" s="48">
        <f t="shared" si="43"/>
        <v>27.21194562068197</v>
      </c>
      <c r="P207" s="48">
        <f t="shared" si="44"/>
        <v>25.373300646311563</v>
      </c>
      <c r="Q207" t="s">
        <v>502</v>
      </c>
      <c r="R207" t="s">
        <v>318</v>
      </c>
      <c r="S207" t="s">
        <v>512</v>
      </c>
      <c r="T207" s="50">
        <v>100</v>
      </c>
      <c r="U207" s="50">
        <f t="shared" si="45"/>
        <v>49.494949494949495</v>
      </c>
      <c r="V207" s="50">
        <f t="shared" si="46"/>
        <v>71.014492753623188</v>
      </c>
      <c r="W207" s="50">
        <f t="shared" si="47"/>
        <v>72.972972972972968</v>
      </c>
      <c r="X207" s="50">
        <f t="shared" si="48"/>
        <v>56.012534273403837</v>
      </c>
      <c r="Y207" s="50">
        <f t="shared" si="49"/>
        <v>77.532077532077537</v>
      </c>
      <c r="Z207" s="50">
        <f t="shared" si="50"/>
        <v>79.490557751427332</v>
      </c>
      <c r="AA207" s="50">
        <f t="shared" si="51"/>
        <v>-6.5175847784543421</v>
      </c>
      <c r="AB207" s="50">
        <f t="shared" si="52"/>
        <v>-6.5175847784543492</v>
      </c>
      <c r="AC207" s="50">
        <f t="shared" si="53"/>
        <v>-6.5175847784543635</v>
      </c>
      <c r="AF207">
        <v>1.87</v>
      </c>
      <c r="AG207">
        <v>1.95</v>
      </c>
      <c r="AH207" s="66"/>
      <c r="AJ207" t="s">
        <v>445</v>
      </c>
    </row>
    <row r="208" spans="1:36" ht="15" x14ac:dyDescent="0.25">
      <c r="A208">
        <v>1.35</v>
      </c>
      <c r="B208">
        <v>4.66</v>
      </c>
      <c r="C208">
        <v>9.5500000000000007</v>
      </c>
      <c r="D208" s="43">
        <f t="shared" si="54"/>
        <v>6.0045057303669047E-2</v>
      </c>
      <c r="E208" s="44">
        <f>IF(OR($A208="",$B208="",$C208=""),"",A208*'MPTO_working_3-way'!$I207)</f>
        <v>1.4310608273599532</v>
      </c>
      <c r="F208" s="45">
        <f>IF(OR($A208="",$B208="",$C208=""),"",B208*'MPTO_working_3-way'!$I207)</f>
        <v>4.9398099670350977</v>
      </c>
      <c r="G208" s="46">
        <f>IF(OR($A208="",$B208="",$C208=""),"",C208*'MPTO_working_3-way'!$I207)</f>
        <v>10.123430297250041</v>
      </c>
      <c r="H208" s="44">
        <f>IF(OR($A208="",$B208="",$C208=""),"",'MPTO_working_3-way'!E207)</f>
        <v>1.3874903725167254</v>
      </c>
      <c r="I208" s="45">
        <f>IF(OR($A208="",$B208="",$C208=""),"",'MPTO_working_3-way'!F207)</f>
        <v>5.1393468215756748</v>
      </c>
      <c r="J208" s="46">
        <f>IF(OR($A208="",$B208="",$C208=""),"",'MPTO_working_3-way'!G207)</f>
        <v>11.806790453013484</v>
      </c>
      <c r="K208" s="44">
        <f>IF(OR($A208="",$B208="",$C208=""),"",'OddsRatio_working_3-way'!H207)</f>
        <v>1.4000609771595103</v>
      </c>
      <c r="L208" s="45">
        <f>IF(OR($A208="",$B208="",$C208=""),"",'OddsRatio_working_3-way'!I207)</f>
        <v>5.1834947897251649</v>
      </c>
      <c r="M208" s="46">
        <f>IF(OR($A208="",$B208="",$C208=""),"",'OddsRatio_working_3-way'!J207)</f>
        <v>10.772918156325181</v>
      </c>
      <c r="N208" s="47">
        <f t="shared" si="42"/>
        <v>69.878231650349761</v>
      </c>
      <c r="O208" s="48">
        <f t="shared" si="43"/>
        <v>20.243693718448966</v>
      </c>
      <c r="P208" s="48">
        <f t="shared" si="44"/>
        <v>9.8780746312012742</v>
      </c>
      <c r="Q208" t="s">
        <v>313</v>
      </c>
      <c r="R208" t="s">
        <v>504</v>
      </c>
      <c r="S208" t="s">
        <v>512</v>
      </c>
      <c r="T208" s="50">
        <v>100</v>
      </c>
      <c r="U208" s="50">
        <f t="shared" si="45"/>
        <v>25.925925925925924</v>
      </c>
      <c r="V208" s="50">
        <f t="shared" si="46"/>
        <v>78.540772532188839</v>
      </c>
      <c r="W208" s="50">
        <f t="shared" si="47"/>
        <v>89.528795811518322</v>
      </c>
      <c r="X208" s="50">
        <f t="shared" si="48"/>
        <v>31.930431656292836</v>
      </c>
      <c r="Y208" s="50">
        <f t="shared" si="49"/>
        <v>84.54527826255574</v>
      </c>
      <c r="Z208" s="50">
        <f t="shared" si="50"/>
        <v>95.533301541885223</v>
      </c>
      <c r="AA208" s="50">
        <f t="shared" si="51"/>
        <v>-6.0045057303669118</v>
      </c>
      <c r="AB208" s="50">
        <f t="shared" si="52"/>
        <v>-6.0045057303669012</v>
      </c>
      <c r="AC208" s="50">
        <f t="shared" si="53"/>
        <v>-6.0045057303669012</v>
      </c>
      <c r="AF208">
        <v>1.77</v>
      </c>
      <c r="AG208">
        <v>2.06</v>
      </c>
      <c r="AH208" s="66"/>
      <c r="AJ208" t="s">
        <v>445</v>
      </c>
    </row>
    <row r="209" spans="1:36" ht="15" x14ac:dyDescent="0.25">
      <c r="A209">
        <v>2.2799999999999998</v>
      </c>
      <c r="B209">
        <v>3.43</v>
      </c>
      <c r="C209">
        <v>3.13</v>
      </c>
      <c r="D209" s="43">
        <f t="shared" si="54"/>
        <v>4.9630498623817187E-2</v>
      </c>
      <c r="E209" s="44">
        <f>IF(OR($A209="",$B209="",$C209=""),"",A209*'MPTO_working_3-way'!$I208)</f>
        <v>2.393157536862303</v>
      </c>
      <c r="F209" s="45">
        <f>IF(OR($A209="",$B209="",$C209=""),"",B209*'MPTO_working_3-way'!$I208)</f>
        <v>3.6002326102796931</v>
      </c>
      <c r="G209" s="46">
        <f>IF(OR($A209="",$B209="",$C209=""),"",C209*'MPTO_working_3-way'!$I208)</f>
        <v>3.2853434606925478</v>
      </c>
      <c r="H209" s="44">
        <f>IF(OR($A209="",$B209="",$C209=""),"",'MPTO_working_3-way'!E208)</f>
        <v>2.3693707181255861</v>
      </c>
      <c r="I209" s="45">
        <f>IF(OR($A209="",$B209="",$C209=""),"",'MPTO_working_3-way'!F208)</f>
        <v>3.6363412898814484</v>
      </c>
      <c r="J209" s="46">
        <f>IF(OR($A209="",$B209="",$C209=""),"",'MPTO_working_3-way'!G208)</f>
        <v>3.3009257427914478</v>
      </c>
      <c r="K209" s="44">
        <f>IF(OR($A209="",$B209="",$C209=""),"",'OddsRatio_working_3-way'!H208)</f>
        <v>2.3795444232086727</v>
      </c>
      <c r="L209" s="45">
        <f>IF(OR($A209="",$B209="",$C209=""),"",'OddsRatio_working_3-way'!I208)</f>
        <v>3.6189788659352145</v>
      </c>
      <c r="M209" s="46">
        <f>IF(OR($A209="",$B209="",$C209=""),"",'OddsRatio_working_3-way'!J208)</f>
        <v>3.2956481417456822</v>
      </c>
      <c r="N209" s="47">
        <f t="shared" si="42"/>
        <v>41.785799079115861</v>
      </c>
      <c r="O209" s="48">
        <f t="shared" si="43"/>
        <v>27.775983061336483</v>
      </c>
      <c r="P209" s="48">
        <f t="shared" si="44"/>
        <v>30.438217859547649</v>
      </c>
      <c r="Q209" t="s">
        <v>315</v>
      </c>
      <c r="R209" t="s">
        <v>452</v>
      </c>
      <c r="S209" t="s">
        <v>512</v>
      </c>
      <c r="T209" s="50">
        <v>100</v>
      </c>
      <c r="U209" s="50">
        <f t="shared" si="45"/>
        <v>56.140350877192972</v>
      </c>
      <c r="V209" s="50">
        <f t="shared" si="46"/>
        <v>70.845481049562679</v>
      </c>
      <c r="W209" s="50">
        <f t="shared" si="47"/>
        <v>68.051118210862612</v>
      </c>
      <c r="X209" s="50">
        <f t="shared" si="48"/>
        <v>61.103400739574695</v>
      </c>
      <c r="Y209" s="50">
        <f t="shared" si="49"/>
        <v>75.808530911944388</v>
      </c>
      <c r="Z209" s="50">
        <f t="shared" si="50"/>
        <v>73.014168073244335</v>
      </c>
      <c r="AA209" s="50">
        <f t="shared" si="51"/>
        <v>-4.9630498623817232</v>
      </c>
      <c r="AB209" s="50">
        <f t="shared" si="52"/>
        <v>-4.963049862381709</v>
      </c>
      <c r="AC209" s="50">
        <f t="shared" si="53"/>
        <v>-4.9630498623817232</v>
      </c>
      <c r="AF209">
        <v>2.0099999999999998</v>
      </c>
      <c r="AG209">
        <v>1.82</v>
      </c>
      <c r="AH209" s="66"/>
      <c r="AJ209" t="s">
        <v>445</v>
      </c>
    </row>
    <row r="210" spans="1:36" ht="15" x14ac:dyDescent="0.25">
      <c r="A210">
        <v>1.4</v>
      </c>
      <c r="B210">
        <v>5.0999999999999996</v>
      </c>
      <c r="C210">
        <v>6.47</v>
      </c>
      <c r="D210" s="43">
        <f t="shared" si="54"/>
        <v>6.4923651067846144E-2</v>
      </c>
      <c r="E210" s="44">
        <f>IF(OR($A210="",$B210="",$C210=""),"",A210*'MPTO_working_3-way'!$I209)</f>
        <v>1.4908931114949846</v>
      </c>
      <c r="F210" s="45">
        <f>IF(OR($A210="",$B210="",$C210=""),"",B210*'MPTO_working_3-way'!$I209)</f>
        <v>5.4311106204460149</v>
      </c>
      <c r="G210" s="46">
        <f>IF(OR($A210="",$B210="",$C210=""),"",C210*'MPTO_working_3-way'!$I209)</f>
        <v>6.890056022408964</v>
      </c>
      <c r="H210" s="44">
        <f>IF(OR($A210="",$B210="",$C210=""),"",'MPTO_working_3-way'!E209)</f>
        <v>1.4437420696351146</v>
      </c>
      <c r="I210" s="45">
        <f>IF(OR($A210="",$B210="",$C210=""),"",'MPTO_working_3-way'!F209)</f>
        <v>5.7327216771183229</v>
      </c>
      <c r="J210" s="46">
        <f>IF(OR($A210="",$B210="",$C210=""),"",'MPTO_working_3-way'!G209)</f>
        <v>7.5234191783201627</v>
      </c>
      <c r="K210" s="44">
        <f>IF(OR($A210="",$B210="",$C210=""),"",'OddsRatio_working_3-way'!H209)</f>
        <v>1.4571979778297857</v>
      </c>
      <c r="L210" s="45">
        <f>IF(OR($A210="",$B210="",$C210=""),"",'OddsRatio_working_3-way'!I209)</f>
        <v>5.6862792727553009</v>
      </c>
      <c r="M210" s="46">
        <f>IF(OR($A210="",$B210="",$C210=""),"",'OddsRatio_working_3-way'!J209)</f>
        <v>7.252182346822317</v>
      </c>
      <c r="N210" s="47">
        <f t="shared" si="42"/>
        <v>67.073889622929144</v>
      </c>
      <c r="O210" s="48">
        <f t="shared" si="43"/>
        <v>18.412440288647218</v>
      </c>
      <c r="P210" s="48">
        <f t="shared" si="44"/>
        <v>14.51367008842362</v>
      </c>
      <c r="Q210" t="s">
        <v>317</v>
      </c>
      <c r="R210" t="s">
        <v>465</v>
      </c>
      <c r="S210" t="s">
        <v>512</v>
      </c>
      <c r="T210" s="50">
        <v>100</v>
      </c>
      <c r="U210" s="50">
        <f t="shared" si="45"/>
        <v>28.571428571428573</v>
      </c>
      <c r="V210" s="50">
        <f t="shared" si="46"/>
        <v>80.392156862745097</v>
      </c>
      <c r="W210" s="50">
        <f t="shared" si="47"/>
        <v>84.54404945904173</v>
      </c>
      <c r="X210" s="50">
        <f t="shared" si="48"/>
        <v>35.063793678213173</v>
      </c>
      <c r="Y210" s="50">
        <f t="shared" si="49"/>
        <v>86.884521969529686</v>
      </c>
      <c r="Z210" s="50">
        <f t="shared" si="50"/>
        <v>91.036414565826334</v>
      </c>
      <c r="AA210" s="50">
        <f t="shared" si="51"/>
        <v>-6.4923651067846002</v>
      </c>
      <c r="AB210" s="50">
        <f t="shared" si="52"/>
        <v>-6.4923651067845896</v>
      </c>
      <c r="AC210" s="50">
        <f t="shared" si="53"/>
        <v>-6.4923651067846038</v>
      </c>
      <c r="AF210">
        <v>1.54</v>
      </c>
      <c r="AG210">
        <v>2.4900000000000002</v>
      </c>
      <c r="AH210" s="66"/>
      <c r="AJ210" t="s">
        <v>445</v>
      </c>
    </row>
    <row r="211" spans="1:36" ht="15" x14ac:dyDescent="0.25">
      <c r="A211">
        <v>3.09</v>
      </c>
      <c r="B211">
        <v>3.13</v>
      </c>
      <c r="C211">
        <v>2.0499999999999998</v>
      </c>
      <c r="D211" s="43">
        <f t="shared" si="54"/>
        <v>0.13091829140941003</v>
      </c>
      <c r="E211" s="44">
        <f>IF(OR($A211="",$B211="",$C211=""),"",A211*'MPTO_working_3-way'!$I210)</f>
        <v>3.494537520455077</v>
      </c>
      <c r="F211" s="45">
        <f>IF(OR($A211="",$B211="",$C211=""),"",B211*'MPTO_working_3-way'!$I210)</f>
        <v>3.5397742521114535</v>
      </c>
      <c r="G211" s="46">
        <f>IF(OR($A211="",$B211="",$C211=""),"",C211*'MPTO_working_3-way'!$I210)</f>
        <v>2.3183824973892904</v>
      </c>
      <c r="H211" s="44">
        <f>IF(OR($A211="",$B211="",$C211=""),"",'MPTO_working_3-way'!E210)</f>
        <v>3.5716178034002479</v>
      </c>
      <c r="I211" s="45">
        <f>IF(OR($A211="",$B211="",$C211=""),"",'MPTO_working_3-way'!F210)</f>
        <v>3.6251666510744749</v>
      </c>
      <c r="J211" s="46">
        <f>IF(OR($A211="",$B211="",$C211=""),"",'MPTO_working_3-way'!G210)</f>
        <v>2.2514133088260757</v>
      </c>
      <c r="K211" s="44">
        <f>IF(OR($A211="",$B211="",$C211=""),"",'OddsRatio_working_3-way'!H210)</f>
        <v>3.541945570684891</v>
      </c>
      <c r="L211" s="45">
        <f>IF(OR($A211="",$B211="",$C211=""),"",'OddsRatio_working_3-way'!I210)</f>
        <v>3.5905952466788595</v>
      </c>
      <c r="M211" s="46">
        <f>IF(OR($A211="",$B211="",$C211=""),"",'OddsRatio_working_3-way'!J210)</f>
        <v>2.2770539948416912</v>
      </c>
      <c r="N211" s="47">
        <f t="shared" si="42"/>
        <v>28.616089944565104</v>
      </c>
      <c r="O211" s="48">
        <f t="shared" si="43"/>
        <v>28.250389114602608</v>
      </c>
      <c r="P211" s="48">
        <f t="shared" si="44"/>
        <v>43.133520940832284</v>
      </c>
      <c r="Q211" t="s">
        <v>332</v>
      </c>
      <c r="R211" t="s">
        <v>324</v>
      </c>
      <c r="S211" t="s">
        <v>512</v>
      </c>
      <c r="T211" s="50">
        <v>100</v>
      </c>
      <c r="U211" s="50">
        <f t="shared" si="45"/>
        <v>67.637540453074436</v>
      </c>
      <c r="V211" s="50">
        <f t="shared" si="46"/>
        <v>68.051118210862612</v>
      </c>
      <c r="W211" s="50">
        <f t="shared" si="47"/>
        <v>51.219512195121943</v>
      </c>
      <c r="X211" s="50">
        <f t="shared" si="48"/>
        <v>80.729369594015438</v>
      </c>
      <c r="Y211" s="50">
        <f t="shared" si="49"/>
        <v>81.142947351803627</v>
      </c>
      <c r="Z211" s="50">
        <f t="shared" si="50"/>
        <v>64.311341336062952</v>
      </c>
      <c r="AA211" s="50">
        <f t="shared" si="51"/>
        <v>-13.091829140941002</v>
      </c>
      <c r="AB211" s="50">
        <f t="shared" si="52"/>
        <v>-13.091829140941016</v>
      </c>
      <c r="AC211" s="50">
        <f t="shared" si="53"/>
        <v>-13.091829140941009</v>
      </c>
      <c r="AF211">
        <v>1.82</v>
      </c>
      <c r="AG211">
        <v>1.85</v>
      </c>
      <c r="AH211" s="66"/>
      <c r="AJ211" t="s">
        <v>446</v>
      </c>
    </row>
    <row r="212" spans="1:36" ht="15" x14ac:dyDescent="0.25">
      <c r="A212">
        <v>3.18</v>
      </c>
      <c r="B212">
        <v>3.16</v>
      </c>
      <c r="C212">
        <v>2.38</v>
      </c>
      <c r="D212" s="43">
        <f t="shared" si="54"/>
        <v>5.108917223445375E-2</v>
      </c>
      <c r="E212" s="44">
        <f>IF(OR($A212="",$B212="",$C212=""),"",A212*'MPTO_working_3-way'!$I211)</f>
        <v>3.342463567705563</v>
      </c>
      <c r="F212" s="45">
        <f>IF(OR($A212="",$B212="",$C212=""),"",B212*'MPTO_working_3-way'!$I211)</f>
        <v>3.3214417842608741</v>
      </c>
      <c r="G212" s="46">
        <f>IF(OR($A212="",$B212="",$C212=""),"",C212*'MPTO_working_3-way'!$I211)</f>
        <v>2.5015922299179998</v>
      </c>
      <c r="H212" s="44">
        <f>IF(OR($A212="",$B212="",$C212=""),"",'MPTO_working_3-way'!E211)</f>
        <v>3.3620713698769813</v>
      </c>
      <c r="I212" s="45">
        <f>IF(OR($A212="",$B212="",$C212=""),"",'MPTO_working_3-way'!F211)</f>
        <v>3.3397236482365127</v>
      </c>
      <c r="J212" s="46">
        <f>IF(OR($A212="",$B212="",$C212=""),"",'MPTO_working_3-way'!G211)</f>
        <v>2.4805380510060933</v>
      </c>
      <c r="K212" s="44">
        <f>IF(OR($A212="",$B212="",$C212=""),"",'OddsRatio_working_3-way'!H211)</f>
        <v>3.3533502606275478</v>
      </c>
      <c r="L212" s="45">
        <f>IF(OR($A212="",$B212="",$C212=""),"",'OddsRatio_working_3-way'!I211)</f>
        <v>3.3317598912639914</v>
      </c>
      <c r="M212" s="46">
        <f>IF(OR($A212="",$B212="",$C212=""),"",'OddsRatio_working_3-way'!J211)</f>
        <v>2.4897354860853285</v>
      </c>
      <c r="N212" s="47">
        <f t="shared" si="42"/>
        <v>29.918052351022361</v>
      </c>
      <c r="O212" s="48">
        <f t="shared" si="43"/>
        <v>30.10740711273769</v>
      </c>
      <c r="P212" s="48">
        <f t="shared" si="44"/>
        <v>39.974540536239964</v>
      </c>
      <c r="Q212" t="s">
        <v>330</v>
      </c>
      <c r="R212" t="s">
        <v>327</v>
      </c>
      <c r="S212" t="s">
        <v>512</v>
      </c>
      <c r="T212" s="50">
        <v>100</v>
      </c>
      <c r="U212" s="50">
        <f t="shared" si="45"/>
        <v>68.55345911949685</v>
      </c>
      <c r="V212" s="50">
        <f t="shared" si="46"/>
        <v>68.35443037974683</v>
      </c>
      <c r="W212" s="50">
        <f t="shared" si="47"/>
        <v>57.983193277310924</v>
      </c>
      <c r="X212" s="50">
        <f t="shared" si="48"/>
        <v>73.662376342942238</v>
      </c>
      <c r="Y212" s="50">
        <f t="shared" si="49"/>
        <v>73.463347603192219</v>
      </c>
      <c r="Z212" s="50">
        <f t="shared" si="50"/>
        <v>63.092110500756306</v>
      </c>
      <c r="AA212" s="50">
        <f t="shared" si="51"/>
        <v>-5.1089172234453883</v>
      </c>
      <c r="AB212" s="50">
        <f t="shared" si="52"/>
        <v>-5.1089172234453883</v>
      </c>
      <c r="AC212" s="50">
        <f t="shared" si="53"/>
        <v>-5.1089172234453812</v>
      </c>
      <c r="AF212">
        <v>2.06</v>
      </c>
      <c r="AG212">
        <v>1.79</v>
      </c>
      <c r="AH212" s="66"/>
      <c r="AJ212" t="s">
        <v>446</v>
      </c>
    </row>
    <row r="213" spans="1:36" ht="15" x14ac:dyDescent="0.25">
      <c r="A213">
        <v>2.58</v>
      </c>
      <c r="B213">
        <v>3.06</v>
      </c>
      <c r="C213">
        <v>2.86</v>
      </c>
      <c r="D213" s="43">
        <f t="shared" si="54"/>
        <v>6.4044634496070785E-2</v>
      </c>
      <c r="E213" s="44">
        <f>IF(OR($A213="",$B213="",$C213=""),"",A213*'MPTO_working_3-way'!$I212)</f>
        <v>2.7452351569998625</v>
      </c>
      <c r="F213" s="45">
        <f>IF(OR($A213="",$B213="",$C213=""),"",B213*'MPTO_working_3-way'!$I212)</f>
        <v>3.2559765815579769</v>
      </c>
      <c r="G213" s="46">
        <f>IF(OR($A213="",$B213="",$C213=""),"",C213*'MPTO_working_3-way'!$I212)</f>
        <v>3.0431676546587623</v>
      </c>
      <c r="H213" s="44">
        <f>IF(OR($A213="",$B213="",$C213=""),"",'MPTO_working_3-way'!E212)</f>
        <v>2.7303852095923657</v>
      </c>
      <c r="I213" s="45">
        <f>IF(OR($A213="",$B213="",$C213=""),"",'MPTO_working_3-way'!F212)</f>
        <v>3.2738670938421079</v>
      </c>
      <c r="J213" s="46">
        <f>IF(OR($A213="",$B213="",$C213=""),"",'MPTO_working_3-way'!G212)</f>
        <v>3.0459746793913638</v>
      </c>
      <c r="K213" s="44">
        <f>IF(OR($A213="",$B213="",$C213=""),"",'OddsRatio_working_3-way'!H212)</f>
        <v>2.7372536581838469</v>
      </c>
      <c r="L213" s="45">
        <f>IF(OR($A213="",$B213="",$C213=""),"",'OddsRatio_working_3-way'!I212)</f>
        <v>3.2650269214295724</v>
      </c>
      <c r="M213" s="46">
        <f>IF(OR($A213="",$B213="",$C213=""),"",'OddsRatio_working_3-way'!J212)</f>
        <v>3.045121395077186</v>
      </c>
      <c r="N213" s="47">
        <f t="shared" si="42"/>
        <v>36.426751910493991</v>
      </c>
      <c r="O213" s="48">
        <f t="shared" si="43"/>
        <v>30.712751610808652</v>
      </c>
      <c r="P213" s="48">
        <f t="shared" si="44"/>
        <v>32.860496478697371</v>
      </c>
      <c r="Q213" t="s">
        <v>342</v>
      </c>
      <c r="R213" t="s">
        <v>323</v>
      </c>
      <c r="S213" t="s">
        <v>512</v>
      </c>
      <c r="T213" s="50">
        <v>100</v>
      </c>
      <c r="U213" s="50">
        <f t="shared" si="45"/>
        <v>61.240310077519375</v>
      </c>
      <c r="V213" s="50">
        <f t="shared" si="46"/>
        <v>67.320261437908499</v>
      </c>
      <c r="W213" s="50">
        <f t="shared" si="47"/>
        <v>65.03496503496504</v>
      </c>
      <c r="X213" s="50">
        <f t="shared" si="48"/>
        <v>67.644773527126475</v>
      </c>
      <c r="Y213" s="50">
        <f t="shared" si="49"/>
        <v>73.724724887515578</v>
      </c>
      <c r="Z213" s="50">
        <f t="shared" si="50"/>
        <v>71.439428484572119</v>
      </c>
      <c r="AA213" s="50">
        <f t="shared" si="51"/>
        <v>-6.4044634496070998</v>
      </c>
      <c r="AB213" s="50">
        <f t="shared" si="52"/>
        <v>-6.4044634496070785</v>
      </c>
      <c r="AC213" s="50">
        <f t="shared" si="53"/>
        <v>-6.4044634496070785</v>
      </c>
      <c r="AF213">
        <v>2.11</v>
      </c>
      <c r="AG213">
        <v>1.73</v>
      </c>
      <c r="AH213" s="66"/>
      <c r="AJ213" t="s">
        <v>446</v>
      </c>
    </row>
    <row r="214" spans="1:36" ht="15" x14ac:dyDescent="0.25">
      <c r="A214">
        <v>1.59</v>
      </c>
      <c r="B214">
        <v>3.55</v>
      </c>
      <c r="C214">
        <v>7.16</v>
      </c>
      <c r="D214" s="43">
        <f t="shared" si="54"/>
        <v>5.0285762924406896E-2</v>
      </c>
      <c r="E214" s="44">
        <f>IF(OR($A214="",$B214="",$C214=""),"",A214*'MPTO_working_3-way'!$I213)</f>
        <v>1.669954363049807</v>
      </c>
      <c r="F214" s="45">
        <f>IF(OR($A214="",$B214="",$C214=""),"",B214*'MPTO_working_3-way'!$I213)</f>
        <v>3.7285144583816443</v>
      </c>
      <c r="G214" s="46">
        <f>IF(OR($A214="",$B214="",$C214=""),"",C214*'MPTO_working_3-way'!$I213)</f>
        <v>7.5200460625387535</v>
      </c>
      <c r="H214" s="44">
        <f>IF(OR($A214="",$B214="",$C214=""),"",'MPTO_working_3-way'!E213)</f>
        <v>1.63353611314855</v>
      </c>
      <c r="I214" s="45">
        <f>IF(OR($A214="",$B214="",$C214=""),"",'MPTO_working_3-way'!F213)</f>
        <v>3.7746073275609775</v>
      </c>
      <c r="J214" s="46">
        <f>IF(OR($A214="",$B214="",$C214=""),"",'MPTO_working_3-way'!G213)</f>
        <v>8.1365056015547683</v>
      </c>
      <c r="K214" s="44">
        <f>IF(OR($A214="",$B214="",$C214=""),"",'OddsRatio_working_3-way'!H213)</f>
        <v>1.6464328545178173</v>
      </c>
      <c r="L214" s="45">
        <f>IF(OR($A214="",$B214="",$C214=""),"",'OddsRatio_working_3-way'!I213)</f>
        <v>3.7939047102041239</v>
      </c>
      <c r="M214" s="46">
        <f>IF(OR($A214="",$B214="",$C214=""),"",'OddsRatio_working_3-way'!J213)</f>
        <v>7.749197260728395</v>
      </c>
      <c r="N214" s="47">
        <f t="shared" si="42"/>
        <v>59.881875943826287</v>
      </c>
      <c r="O214" s="48">
        <f t="shared" si="43"/>
        <v>26.820333169206705</v>
      </c>
      <c r="P214" s="48">
        <f t="shared" si="44"/>
        <v>13.297790886967013</v>
      </c>
      <c r="Q214" t="s">
        <v>328</v>
      </c>
      <c r="R214" t="s">
        <v>339</v>
      </c>
      <c r="S214" t="s">
        <v>512</v>
      </c>
      <c r="T214" s="50">
        <v>100</v>
      </c>
      <c r="U214" s="50">
        <f t="shared" si="45"/>
        <v>37.106918238993707</v>
      </c>
      <c r="V214" s="50">
        <f t="shared" si="46"/>
        <v>71.83098591549296</v>
      </c>
      <c r="W214" s="50">
        <f t="shared" si="47"/>
        <v>86.033519553072622</v>
      </c>
      <c r="X214" s="50">
        <f t="shared" si="48"/>
        <v>42.135494531434418</v>
      </c>
      <c r="Y214" s="50">
        <f t="shared" si="49"/>
        <v>76.859562207933664</v>
      </c>
      <c r="Z214" s="50">
        <f t="shared" si="50"/>
        <v>91.062095845513326</v>
      </c>
      <c r="AA214" s="50">
        <f t="shared" si="51"/>
        <v>-5.0285762924407109</v>
      </c>
      <c r="AB214" s="50">
        <f t="shared" si="52"/>
        <v>-5.0285762924407038</v>
      </c>
      <c r="AC214" s="50">
        <f t="shared" si="53"/>
        <v>-5.0285762924407038</v>
      </c>
      <c r="AF214">
        <v>2.08</v>
      </c>
      <c r="AG214">
        <v>1.78</v>
      </c>
      <c r="AH214" s="66"/>
      <c r="AJ214" t="s">
        <v>446</v>
      </c>
    </row>
    <row r="215" spans="1:36" ht="15" x14ac:dyDescent="0.25">
      <c r="A215">
        <v>4.5599999999999996</v>
      </c>
      <c r="B215">
        <v>3.11</v>
      </c>
      <c r="C215">
        <v>1.96</v>
      </c>
      <c r="D215" s="43">
        <f t="shared" si="54"/>
        <v>5.10457356068168E-2</v>
      </c>
      <c r="E215" s="44">
        <f>IF(OR($A215="",$B215="",$C215=""),"",A215*'MPTO_working_3-way'!$I214)</f>
        <v>4.7927685543670844</v>
      </c>
      <c r="F215" s="45">
        <f>IF(OR($A215="",$B215="",$C215=""),"",B215*'MPTO_working_3-way'!$I214)</f>
        <v>3.2687522377372003</v>
      </c>
      <c r="G215" s="46">
        <f>IF(OR($A215="",$B215="",$C215=""),"",C215*'MPTO_working_3-way'!$I214)</f>
        <v>2.060049641789361</v>
      </c>
      <c r="H215" s="44">
        <f>IF(OR($A215="",$B215="",$C215=""),"",'MPTO_working_3-way'!E214)</f>
        <v>4.9435691479977164</v>
      </c>
      <c r="I215" s="45">
        <f>IF(OR($A215="",$B215="",$C215=""),"",'MPTO_working_3-way'!F214)</f>
        <v>3.2837685343461529</v>
      </c>
      <c r="J215" s="46">
        <f>IF(OR($A215="",$B215="",$C215=""),"",'MPTO_working_3-way'!G214)</f>
        <v>2.0276209154242717</v>
      </c>
      <c r="K215" s="44">
        <f>IF(OR($A215="",$B215="",$C215=""),"",'OddsRatio_working_3-way'!H214)</f>
        <v>4.8593541493057915</v>
      </c>
      <c r="L215" s="45">
        <f>IF(OR($A215="",$B215="",$C215=""),"",'OddsRatio_working_3-way'!I214)</f>
        <v>3.2874261952346129</v>
      </c>
      <c r="M215" s="46">
        <f>IF(OR($A215="",$B215="",$C215=""),"",'OddsRatio_working_3-way'!J214)</f>
        <v>2.0407247144195391</v>
      </c>
      <c r="N215" s="47">
        <f t="shared" si="42"/>
        <v>20.864767172802825</v>
      </c>
      <c r="O215" s="48">
        <f t="shared" si="43"/>
        <v>30.592713282308964</v>
      </c>
      <c r="P215" s="48">
        <f t="shared" si="44"/>
        <v>48.542519544888201</v>
      </c>
      <c r="Q215" t="s">
        <v>338</v>
      </c>
      <c r="R215" t="s">
        <v>325</v>
      </c>
      <c r="S215" t="s">
        <v>512</v>
      </c>
      <c r="T215" s="50">
        <v>100</v>
      </c>
      <c r="U215" s="50">
        <f t="shared" si="45"/>
        <v>78.070175438596479</v>
      </c>
      <c r="V215" s="50">
        <f t="shared" si="46"/>
        <v>67.845659163987136</v>
      </c>
      <c r="W215" s="50">
        <f t="shared" si="47"/>
        <v>48.979591836734699</v>
      </c>
      <c r="X215" s="50">
        <f t="shared" si="48"/>
        <v>83.174748999278165</v>
      </c>
      <c r="Y215" s="50">
        <f t="shared" si="49"/>
        <v>72.950232724668822</v>
      </c>
      <c r="Z215" s="50">
        <f t="shared" si="50"/>
        <v>54.084165397416371</v>
      </c>
      <c r="AA215" s="50">
        <f t="shared" si="51"/>
        <v>-5.1045735606816862</v>
      </c>
      <c r="AB215" s="50">
        <f t="shared" si="52"/>
        <v>-5.1045735606816862</v>
      </c>
      <c r="AC215" s="50">
        <f t="shared" si="53"/>
        <v>-5.104573560681672</v>
      </c>
      <c r="AF215">
        <v>2.0699999999999998</v>
      </c>
      <c r="AG215">
        <v>1.79</v>
      </c>
      <c r="AH215" s="66"/>
      <c r="AJ215" t="s">
        <v>446</v>
      </c>
    </row>
    <row r="216" spans="1:36" ht="15" x14ac:dyDescent="0.25">
      <c r="A216">
        <v>2.0299999999999998</v>
      </c>
      <c r="B216">
        <v>3.35</v>
      </c>
      <c r="C216">
        <v>3.85</v>
      </c>
      <c r="D216" s="43">
        <f t="shared" si="54"/>
        <v>5.0858559865250452E-2</v>
      </c>
      <c r="E216" s="44">
        <f>IF(OR($A216="",$B216="",$C216=""),"",A216*'MPTO_working_3-way'!$I215)</f>
        <v>2.1332428765264582</v>
      </c>
      <c r="F216" s="45">
        <f>IF(OR($A216="",$B216="",$C216=""),"",B216*'MPTO_working_3-way'!$I215)</f>
        <v>3.5203761755485892</v>
      </c>
      <c r="G216" s="46">
        <f>IF(OR($A216="",$B216="",$C216=""),"",C216*'MPTO_working_3-way'!$I215)</f>
        <v>4.0458054554812142</v>
      </c>
      <c r="H216" s="44">
        <f>IF(OR($A216="",$B216="",$C216=""),"",'MPTO_working_3-way'!E215)</f>
        <v>2.1023509187740932</v>
      </c>
      <c r="I216" s="45">
        <f>IF(OR($A216="",$B216="",$C216=""),"",'MPTO_working_3-way'!F215)</f>
        <v>3.5517088572536419</v>
      </c>
      <c r="J216" s="46">
        <f>IF(OR($A216="",$B216="",$C216=""),"",'MPTO_working_3-way'!G215)</f>
        <v>4.1188297804002891</v>
      </c>
      <c r="K216" s="44">
        <f>IF(OR($A216="",$B216="",$C216=""),"",'OddsRatio_working_3-way'!H215)</f>
        <v>2.1146009750731101</v>
      </c>
      <c r="L216" s="45">
        <f>IF(OR($A216="",$B216="",$C216=""),"",'OddsRatio_working_3-way'!I215)</f>
        <v>3.5430216421570964</v>
      </c>
      <c r="M216" s="46">
        <f>IF(OR($A216="",$B216="",$C216=""),"",'OddsRatio_working_3-way'!J215)</f>
        <v>4.0840900766586072</v>
      </c>
      <c r="N216" s="47">
        <f t="shared" si="42"/>
        <v>46.876987660602985</v>
      </c>
      <c r="O216" s="48">
        <f t="shared" si="43"/>
        <v>28.406055209260909</v>
      </c>
      <c r="P216" s="48">
        <f t="shared" si="44"/>
        <v>24.71695713013612</v>
      </c>
      <c r="Q216" t="s">
        <v>335</v>
      </c>
      <c r="R216" t="s">
        <v>329</v>
      </c>
      <c r="S216" t="s">
        <v>512</v>
      </c>
      <c r="T216" s="50">
        <v>100</v>
      </c>
      <c r="U216" s="50">
        <f t="shared" si="45"/>
        <v>50.73891625615763</v>
      </c>
      <c r="V216" s="50">
        <f t="shared" si="46"/>
        <v>70.149253731343279</v>
      </c>
      <c r="W216" s="50">
        <f t="shared" si="47"/>
        <v>74.025974025974023</v>
      </c>
      <c r="X216" s="50">
        <f t="shared" si="48"/>
        <v>55.824772242682684</v>
      </c>
      <c r="Y216" s="50">
        <f t="shared" si="49"/>
        <v>75.23510971786834</v>
      </c>
      <c r="Z216" s="50">
        <f t="shared" si="50"/>
        <v>79.111830012499084</v>
      </c>
      <c r="AA216" s="50">
        <f t="shared" si="51"/>
        <v>-5.0858559865250541</v>
      </c>
      <c r="AB216" s="50">
        <f t="shared" si="52"/>
        <v>-5.0858559865250612</v>
      </c>
      <c r="AC216" s="50">
        <f t="shared" si="53"/>
        <v>-5.0858559865250612</v>
      </c>
      <c r="AF216">
        <v>2.0699999999999998</v>
      </c>
      <c r="AG216">
        <v>1.79</v>
      </c>
      <c r="AH216" s="66"/>
      <c r="AJ216" t="s">
        <v>446</v>
      </c>
    </row>
    <row r="217" spans="1:36" ht="15" x14ac:dyDescent="0.25">
      <c r="A217">
        <v>2.6</v>
      </c>
      <c r="B217">
        <v>2.9</v>
      </c>
      <c r="C217">
        <v>3.12</v>
      </c>
      <c r="D217" s="43">
        <f t="shared" si="54"/>
        <v>4.995579133510164E-2</v>
      </c>
      <c r="E217" s="44">
        <f>IF(OR($A217="",$B217="",$C217=""),"",A217*'MPTO_working_3-way'!$I216)</f>
        <v>2.7298850574712645</v>
      </c>
      <c r="F217" s="45">
        <f>IF(OR($A217="",$B217="",$C217=""),"",B217*'MPTO_working_3-way'!$I216)</f>
        <v>3.0448717948717947</v>
      </c>
      <c r="G217" s="46">
        <f>IF(OR($A217="",$B217="",$C217=""),"",C217*'MPTO_working_3-way'!$I216)</f>
        <v>3.2758620689655173</v>
      </c>
      <c r="H217" s="44">
        <f>IF(OR($A217="",$B217="",$C217=""),"",'MPTO_working_3-way'!E216)</f>
        <v>2.7176611934321189</v>
      </c>
      <c r="I217" s="45">
        <f>IF(OR($A217="",$B217="",$C217=""),"",'MPTO_working_3-way'!F216)</f>
        <v>3.0471486304445441</v>
      </c>
      <c r="J217" s="46">
        <f>IF(OR($A217="",$B217="",$C217=""),"",'MPTO_working_3-way'!G216)</f>
        <v>3.2909796314258002</v>
      </c>
      <c r="K217" s="44">
        <f>IF(OR($A217="",$B217="",$C217=""),"",'OddsRatio_working_3-way'!H216)</f>
        <v>2.7233537579589822</v>
      </c>
      <c r="L217" s="45">
        <f>IF(OR($A217="",$B217="",$C217=""),"",'OddsRatio_working_3-way'!I216)</f>
        <v>3.0464825875762909</v>
      </c>
      <c r="M217" s="46">
        <f>IF(OR($A217="",$B217="",$C217=""),"",'OddsRatio_working_3-way'!J216)</f>
        <v>3.2834437292956515</v>
      </c>
      <c r="N217" s="47">
        <f t="shared" si="42"/>
        <v>36.631578947368418</v>
      </c>
      <c r="O217" s="48">
        <f t="shared" si="43"/>
        <v>32.842105263157897</v>
      </c>
      <c r="P217" s="48">
        <f t="shared" si="44"/>
        <v>30.526315789473685</v>
      </c>
      <c r="Q217" t="s">
        <v>337</v>
      </c>
      <c r="R217" t="s">
        <v>333</v>
      </c>
      <c r="S217" t="s">
        <v>512</v>
      </c>
      <c r="T217" s="50">
        <v>100</v>
      </c>
      <c r="U217" s="50">
        <f t="shared" si="45"/>
        <v>61.538461538461533</v>
      </c>
      <c r="V217" s="50">
        <f t="shared" si="46"/>
        <v>65.517241379310349</v>
      </c>
      <c r="W217" s="50">
        <f t="shared" si="47"/>
        <v>67.948717948717942</v>
      </c>
      <c r="X217" s="50">
        <f t="shared" si="48"/>
        <v>66.534040671971709</v>
      </c>
      <c r="Y217" s="50">
        <f t="shared" si="49"/>
        <v>70.512820512820511</v>
      </c>
      <c r="Z217" s="50">
        <f t="shared" si="50"/>
        <v>72.944297082228118</v>
      </c>
      <c r="AA217" s="50">
        <f t="shared" si="51"/>
        <v>-4.9955791335101765</v>
      </c>
      <c r="AB217" s="50">
        <f t="shared" si="52"/>
        <v>-4.9955791335101623</v>
      </c>
      <c r="AC217" s="50">
        <f t="shared" si="53"/>
        <v>-4.9955791335101765</v>
      </c>
      <c r="AF217">
        <v>2.14</v>
      </c>
      <c r="AG217">
        <v>1.74</v>
      </c>
      <c r="AH217" s="66"/>
      <c r="AJ217" t="s">
        <v>446</v>
      </c>
    </row>
    <row r="218" spans="1:36" ht="15" x14ac:dyDescent="0.25">
      <c r="A218">
        <v>1.53</v>
      </c>
      <c r="B218">
        <v>4.08</v>
      </c>
      <c r="C218">
        <v>6.51</v>
      </c>
      <c r="D218" s="43">
        <f t="shared" si="54"/>
        <v>5.2302641486702273E-2</v>
      </c>
      <c r="E218" s="44">
        <f>IF(OR($A218="",$B218="",$C218=""),"",A218*'MPTO_working_3-way'!$I217)</f>
        <v>1.6100230414746546</v>
      </c>
      <c r="F218" s="45">
        <f>IF(OR($A218="",$B218="",$C218=""),"",B218*'MPTO_working_3-way'!$I217)</f>
        <v>4.2933947772657453</v>
      </c>
      <c r="G218" s="46">
        <f>IF(OR($A218="",$B218="",$C218=""),"",C218*'MPTO_working_3-way'!$I217)</f>
        <v>6.8504901960784315</v>
      </c>
      <c r="H218" s="44">
        <f>IF(OR($A218="",$B218="",$C218=""),"",'MPTO_working_3-way'!E217)</f>
        <v>1.5719302121884051</v>
      </c>
      <c r="I218" s="45">
        <f>IF(OR($A218="",$B218="",$C218=""),"",'MPTO_working_3-way'!F217)</f>
        <v>4.392441347680367</v>
      </c>
      <c r="J218" s="46">
        <f>IF(OR($A218="",$B218="",$C218=""),"",'MPTO_working_3-way'!G217)</f>
        <v>7.343458546835258</v>
      </c>
      <c r="K218" s="44">
        <f>IF(OR($A218="",$B218="",$C218=""),"",'OddsRatio_working_3-way'!H217)</f>
        <v>1.5843535945211007</v>
      </c>
      <c r="L218" s="45">
        <f>IF(OR($A218="",$B218="",$C218=""),"",'OddsRatio_working_3-way'!I217)</f>
        <v>4.395866171933946</v>
      </c>
      <c r="M218" s="46">
        <f>IF(OR($A218="",$B218="",$C218=""),"",'OddsRatio_working_3-way'!J217)</f>
        <v>7.0750722751155966</v>
      </c>
      <c r="N218" s="47">
        <f t="shared" si="42"/>
        <v>62.110912343470467</v>
      </c>
      <c r="O218" s="48">
        <f t="shared" si="43"/>
        <v>23.29159212880143</v>
      </c>
      <c r="P218" s="48">
        <f t="shared" si="44"/>
        <v>14.597495527728086</v>
      </c>
      <c r="Q218" t="s">
        <v>336</v>
      </c>
      <c r="R218" t="s">
        <v>331</v>
      </c>
      <c r="S218" t="s">
        <v>512</v>
      </c>
      <c r="T218" s="50">
        <v>100</v>
      </c>
      <c r="U218" s="50">
        <f t="shared" si="45"/>
        <v>34.640522875816991</v>
      </c>
      <c r="V218" s="50">
        <f t="shared" si="46"/>
        <v>75.490196078431367</v>
      </c>
      <c r="W218" s="50">
        <f t="shared" si="47"/>
        <v>84.639016897081419</v>
      </c>
      <c r="X218" s="50">
        <f t="shared" si="48"/>
        <v>39.870787024487214</v>
      </c>
      <c r="Y218" s="50">
        <f t="shared" si="49"/>
        <v>80.720460227101597</v>
      </c>
      <c r="Z218" s="50">
        <f t="shared" si="50"/>
        <v>89.869281045751634</v>
      </c>
      <c r="AA218" s="50">
        <f t="shared" si="51"/>
        <v>-5.2302641486702228</v>
      </c>
      <c r="AB218" s="50">
        <f t="shared" si="52"/>
        <v>-5.2302641486702299</v>
      </c>
      <c r="AC218" s="50">
        <f t="shared" si="53"/>
        <v>-5.2302641486702157</v>
      </c>
      <c r="AF218">
        <v>1.95</v>
      </c>
      <c r="AG218">
        <v>1.9</v>
      </c>
      <c r="AH218" s="66"/>
      <c r="AJ218" t="s">
        <v>446</v>
      </c>
    </row>
    <row r="219" spans="1:36" ht="15" x14ac:dyDescent="0.25">
      <c r="A219">
        <v>1.78</v>
      </c>
      <c r="B219">
        <v>3.81</v>
      </c>
      <c r="C219">
        <v>4.6399999999999997</v>
      </c>
      <c r="D219" s="43">
        <f t="shared" si="54"/>
        <v>3.9782185789349001E-2</v>
      </c>
      <c r="E219" s="44">
        <f>IF(OR($A219="",$B219="",$C219=""),"",A219*'MPTO_working_3-way'!$I218)</f>
        <v>1.8508122907050413</v>
      </c>
      <c r="F219" s="45">
        <f>IF(OR($A219="",$B219="",$C219=""),"",B219*'MPTO_working_3-way'!$I218)</f>
        <v>3.9615701278574198</v>
      </c>
      <c r="G219" s="46">
        <f>IF(OR($A219="",$B219="",$C219=""),"",C219*'MPTO_working_3-way'!$I218)</f>
        <v>4.8245893420625787</v>
      </c>
      <c r="H219" s="44">
        <f>IF(OR($A219="",$B219="",$C219=""),"",'MPTO_working_3-way'!E218)</f>
        <v>1.8230310003879238</v>
      </c>
      <c r="I219" s="45">
        <f>IF(OR($A219="",$B219="",$C219=""),"",'MPTO_working_3-way'!F218)</f>
        <v>4.0127370211162647</v>
      </c>
      <c r="J219" s="46">
        <f>IF(OR($A219="",$B219="",$C219=""),"",'MPTO_working_3-way'!G218)</f>
        <v>4.9442165606483277</v>
      </c>
      <c r="K219" s="44">
        <f>IF(OR($A219="",$B219="",$C219=""),"",'OddsRatio_working_3-way'!H218)</f>
        <v>1.8331473798873947</v>
      </c>
      <c r="L219" s="45">
        <f>IF(OR($A219="",$B219="",$C219=""),"",'OddsRatio_working_3-way'!I218)</f>
        <v>4.0014668429276652</v>
      </c>
      <c r="M219" s="46">
        <f>IF(OR($A219="",$B219="",$C219=""),"",'OddsRatio_working_3-way'!J218)</f>
        <v>4.8880211061411751</v>
      </c>
      <c r="N219" s="47">
        <f t="shared" si="42"/>
        <v>54.030330629534774</v>
      </c>
      <c r="O219" s="48">
        <f t="shared" si="43"/>
        <v>25.242516672066113</v>
      </c>
      <c r="P219" s="48">
        <f t="shared" si="44"/>
        <v>20.727152698399117</v>
      </c>
      <c r="Q219" t="s">
        <v>334</v>
      </c>
      <c r="R219" t="s">
        <v>341</v>
      </c>
      <c r="S219" t="s">
        <v>512</v>
      </c>
      <c r="T219" s="50">
        <v>100</v>
      </c>
      <c r="U219" s="50">
        <f t="shared" si="45"/>
        <v>43.820224719101127</v>
      </c>
      <c r="V219" s="50">
        <f t="shared" si="46"/>
        <v>73.753280839895012</v>
      </c>
      <c r="W219" s="50">
        <f t="shared" si="47"/>
        <v>78.448275862068954</v>
      </c>
      <c r="X219" s="50">
        <f t="shared" si="48"/>
        <v>47.79844329803602</v>
      </c>
      <c r="Y219" s="50">
        <f t="shared" si="49"/>
        <v>77.731499418829912</v>
      </c>
      <c r="Z219" s="50">
        <f t="shared" si="50"/>
        <v>82.426494441003868</v>
      </c>
      <c r="AA219" s="50">
        <f t="shared" si="51"/>
        <v>-3.9782185789348929</v>
      </c>
      <c r="AB219" s="50">
        <f t="shared" si="52"/>
        <v>-3.9782185789349001</v>
      </c>
      <c r="AC219" s="50">
        <f t="shared" si="53"/>
        <v>-3.9782185789349143</v>
      </c>
      <c r="AF219">
        <v>1.71</v>
      </c>
      <c r="AG219">
        <v>2.1800000000000002</v>
      </c>
      <c r="AH219" s="66"/>
      <c r="AJ219" t="s">
        <v>446</v>
      </c>
    </row>
    <row r="220" spans="1:36" ht="15" x14ac:dyDescent="0.25">
      <c r="A220">
        <v>4.0999999999999996</v>
      </c>
      <c r="B220">
        <v>3.35</v>
      </c>
      <c r="C220">
        <v>1.97</v>
      </c>
      <c r="D220" s="43">
        <f t="shared" si="54"/>
        <v>5.0024114908926887E-2</v>
      </c>
      <c r="E220" s="44">
        <f>IF(OR($A220="",$B220="",$C220=""),"",A220*'MPTO_working_3-way'!$I219)</f>
        <v>4.3050988711266003</v>
      </c>
      <c r="F220" s="45">
        <f>IF(OR($A220="",$B220="",$C220=""),"",B220*'MPTO_working_3-way'!$I219)</f>
        <v>3.5175807849449052</v>
      </c>
      <c r="G220" s="46">
        <f>IF(OR($A220="",$B220="",$C220=""),"",C220*'MPTO_working_3-way'!$I219)</f>
        <v>2.068547506370586</v>
      </c>
      <c r="H220" s="44">
        <f>IF(OR($A220="",$B220="",$C220=""),"",'MPTO_working_3-way'!E219)</f>
        <v>4.4008712411798339</v>
      </c>
      <c r="I220" s="45">
        <f>IF(OR($A220="",$B220="",$C220=""),"",'MPTO_working_3-way'!F219)</f>
        <v>3.5482035803815548</v>
      </c>
      <c r="J220" s="46">
        <f>IF(OR($A220="",$B220="",$C220=""),"",'MPTO_working_3-way'!G219)</f>
        <v>2.0369108275859471</v>
      </c>
      <c r="K220" s="44">
        <f>IF(OR($A220="",$B220="",$C220=""),"",'OddsRatio_working_3-way'!H219)</f>
        <v>4.3533914269125509</v>
      </c>
      <c r="L220" s="45">
        <f>IF(OR($A220="",$B220="",$C220=""),"",'OddsRatio_working_3-way'!I219)</f>
        <v>3.5420870494337087</v>
      </c>
      <c r="M220" s="46">
        <f>IF(OR($A220="",$B220="",$C220=""),"",'OddsRatio_working_3-way'!J219)</f>
        <v>2.0492869948726375</v>
      </c>
      <c r="N220" s="47">
        <f t="shared" si="42"/>
        <v>23.228270242683422</v>
      </c>
      <c r="O220" s="48">
        <f t="shared" si="43"/>
        <v>28.428629252239411</v>
      </c>
      <c r="P220" s="48">
        <f t="shared" si="44"/>
        <v>48.343100505077167</v>
      </c>
      <c r="Q220" t="s">
        <v>340</v>
      </c>
      <c r="R220" t="s">
        <v>326</v>
      </c>
      <c r="S220" t="s">
        <v>512</v>
      </c>
      <c r="T220" s="50">
        <v>100</v>
      </c>
      <c r="U220" s="50">
        <f t="shared" si="45"/>
        <v>75.609756097560975</v>
      </c>
      <c r="V220" s="50">
        <f t="shared" si="46"/>
        <v>70.149253731343279</v>
      </c>
      <c r="W220" s="50">
        <f t="shared" si="47"/>
        <v>49.238578680203041</v>
      </c>
      <c r="X220" s="50">
        <f t="shared" si="48"/>
        <v>80.612167588453659</v>
      </c>
      <c r="Y220" s="50">
        <f t="shared" si="49"/>
        <v>75.151665222235977</v>
      </c>
      <c r="Z220" s="50">
        <f t="shared" si="50"/>
        <v>54.240990171095739</v>
      </c>
      <c r="AA220" s="50">
        <f t="shared" si="51"/>
        <v>-5.0024114908926833</v>
      </c>
      <c r="AB220" s="50">
        <f t="shared" si="52"/>
        <v>-5.0024114908926975</v>
      </c>
      <c r="AC220" s="50">
        <f t="shared" si="53"/>
        <v>-5.0024114908926975</v>
      </c>
      <c r="AF220">
        <v>2.08</v>
      </c>
      <c r="AG220">
        <v>1.78</v>
      </c>
      <c r="AH220" s="66"/>
      <c r="AJ220" t="s">
        <v>446</v>
      </c>
    </row>
    <row r="221" spans="1:36" ht="15" x14ac:dyDescent="0.25">
      <c r="A221">
        <v>2.29</v>
      </c>
      <c r="B221">
        <v>2.97</v>
      </c>
      <c r="C221">
        <v>3.44</v>
      </c>
      <c r="D221" s="43">
        <f t="shared" si="54"/>
        <v>6.4079233826364934E-2</v>
      </c>
      <c r="E221" s="44">
        <f>IF(OR($A221="",$B221="",$C221=""),"",A221*'MPTO_working_3-way'!$I220)</f>
        <v>2.4367414454623759</v>
      </c>
      <c r="F221" s="45">
        <f>IF(OR($A221="",$B221="",$C221=""),"",B221*'MPTO_working_3-way'!$I220)</f>
        <v>3.1603153244643041</v>
      </c>
      <c r="G221" s="46">
        <f>IF(OR($A221="",$B221="",$C221=""),"",C221*'MPTO_working_3-way'!$I220)</f>
        <v>3.6604325643626954</v>
      </c>
      <c r="H221" s="44">
        <f>IF(OR($A221="",$B221="",$C221=""),"",'MPTO_working_3-way'!E220)</f>
        <v>2.4077733821473801</v>
      </c>
      <c r="I221" s="45">
        <f>IF(OR($A221="",$B221="",$C221=""),"",'MPTO_working_3-way'!F220)</f>
        <v>3.1711743590234782</v>
      </c>
      <c r="J221" s="46">
        <f>IF(OR($A221="",$B221="",$C221=""),"",'MPTO_working_3-way'!G220)</f>
        <v>3.71280792388252</v>
      </c>
      <c r="K221" s="44">
        <f>IF(OR($A221="",$B221="",$C221=""),"",'OddsRatio_working_3-way'!H220)</f>
        <v>2.4202856511920232</v>
      </c>
      <c r="L221" s="45">
        <f>IF(OR($A221="",$B221="",$C221=""),"",'OddsRatio_working_3-way'!I220)</f>
        <v>3.1689633587971215</v>
      </c>
      <c r="M221" s="46">
        <f>IF(OR($A221="",$B221="",$C221=""),"",'OddsRatio_working_3-way'!J220)</f>
        <v>3.6864317743477026</v>
      </c>
      <c r="N221" s="47">
        <f t="shared" si="42"/>
        <v>41.038412255931746</v>
      </c>
      <c r="O221" s="48">
        <f t="shared" si="43"/>
        <v>31.642412143462522</v>
      </c>
      <c r="P221" s="48">
        <f t="shared" si="44"/>
        <v>27.319175600605728</v>
      </c>
      <c r="Q221" t="s">
        <v>412</v>
      </c>
      <c r="R221" t="s">
        <v>346</v>
      </c>
      <c r="S221" t="s">
        <v>512</v>
      </c>
      <c r="T221" s="50">
        <v>100</v>
      </c>
      <c r="U221" s="50">
        <f t="shared" si="45"/>
        <v>56.331877729257641</v>
      </c>
      <c r="V221" s="50">
        <f t="shared" si="46"/>
        <v>66.329966329966325</v>
      </c>
      <c r="W221" s="50">
        <f t="shared" si="47"/>
        <v>70.930232558139537</v>
      </c>
      <c r="X221" s="50">
        <f t="shared" si="48"/>
        <v>62.739801111894131</v>
      </c>
      <c r="Y221" s="50">
        <f t="shared" si="49"/>
        <v>72.737889712602822</v>
      </c>
      <c r="Z221" s="50">
        <f t="shared" si="50"/>
        <v>77.338155940776019</v>
      </c>
      <c r="AA221" s="50">
        <f t="shared" si="51"/>
        <v>-6.4079233826364899</v>
      </c>
      <c r="AB221" s="50">
        <f t="shared" si="52"/>
        <v>-6.407923382636497</v>
      </c>
      <c r="AC221" s="50">
        <f t="shared" si="53"/>
        <v>-6.4079233826364828</v>
      </c>
      <c r="AF221">
        <v>2.16</v>
      </c>
      <c r="AG221">
        <v>1.7</v>
      </c>
      <c r="AH221" s="66"/>
      <c r="AJ221" t="s">
        <v>447</v>
      </c>
    </row>
    <row r="222" spans="1:36" ht="15" x14ac:dyDescent="0.25">
      <c r="A222">
        <v>1.93</v>
      </c>
      <c r="B222">
        <v>3.38</v>
      </c>
      <c r="C222">
        <v>3.99</v>
      </c>
      <c r="D222" s="43">
        <f t="shared" si="54"/>
        <v>6.4619269607627317E-2</v>
      </c>
      <c r="E222" s="44">
        <f>IF(OR($A222="",$B222="",$C222=""),"",A222*'MPTO_working_3-way'!$I221)</f>
        <v>2.0547151903427205</v>
      </c>
      <c r="F222" s="45">
        <f>IF(OR($A222="",$B222="",$C222=""),"",B222*'MPTO_working_3-way'!$I221)</f>
        <v>3.5984131312737802</v>
      </c>
      <c r="G222" s="46">
        <f>IF(OR($A222="",$B222="",$C222=""),"",C222*'MPTO_working_3-way'!$I221)</f>
        <v>4.2478308857344329</v>
      </c>
      <c r="H222" s="44">
        <f>IF(OR($A222="",$B222="",$C222=""),"",'MPTO_working_3-way'!E221)</f>
        <v>2.0137135564981272</v>
      </c>
      <c r="I222" s="45">
        <f>IF(OR($A222="",$B222="",$C222=""),"",'MPTO_working_3-way'!F221)</f>
        <v>3.6454011607566441</v>
      </c>
      <c r="J222" s="46">
        <f>IF(OR($A222="",$B222="",$C222=""),"",'MPTO_working_3-way'!G221)</f>
        <v>4.3651574725018074</v>
      </c>
      <c r="K222" s="44">
        <f>IF(OR($A222="",$B222="",$C222=""),"",'OddsRatio_working_3-way'!H221)</f>
        <v>2.0293148073907168</v>
      </c>
      <c r="L222" s="45">
        <f>IF(OR($A222="",$B222="",$C222=""),"",'OddsRatio_working_3-way'!I221)</f>
        <v>3.6341604748278571</v>
      </c>
      <c r="M222" s="46">
        <f>IF(OR($A222="",$B222="",$C222=""),"",'OddsRatio_working_3-way'!J221)</f>
        <v>4.3093024452669306</v>
      </c>
      <c r="N222" s="47">
        <f t="shared" si="42"/>
        <v>48.668545631046946</v>
      </c>
      <c r="O222" s="48">
        <f t="shared" si="43"/>
        <v>27.790027534887752</v>
      </c>
      <c r="P222" s="48">
        <f t="shared" si="44"/>
        <v>23.541426834065312</v>
      </c>
      <c r="Q222" t="s">
        <v>410</v>
      </c>
      <c r="R222" t="s">
        <v>344</v>
      </c>
      <c r="S222" t="s">
        <v>512</v>
      </c>
      <c r="T222" s="50">
        <v>100</v>
      </c>
      <c r="U222" s="50">
        <f t="shared" si="45"/>
        <v>48.186528497409334</v>
      </c>
      <c r="V222" s="50">
        <f t="shared" si="46"/>
        <v>70.414201183431956</v>
      </c>
      <c r="W222" s="50">
        <f t="shared" si="47"/>
        <v>74.937343358395992</v>
      </c>
      <c r="X222" s="50">
        <f t="shared" si="48"/>
        <v>54.648455458172052</v>
      </c>
      <c r="Y222" s="50">
        <f t="shared" si="49"/>
        <v>76.876128144194695</v>
      </c>
      <c r="Z222" s="50">
        <f t="shared" si="50"/>
        <v>81.399270319158717</v>
      </c>
      <c r="AA222" s="50">
        <f t="shared" si="51"/>
        <v>-6.4619269607627174</v>
      </c>
      <c r="AB222" s="50">
        <f t="shared" si="52"/>
        <v>-6.4619269607627388</v>
      </c>
      <c r="AC222" s="50">
        <f t="shared" si="53"/>
        <v>-6.4619269607627245</v>
      </c>
      <c r="AF222">
        <v>1.94</v>
      </c>
      <c r="AG222">
        <v>1.87</v>
      </c>
      <c r="AH222" s="66"/>
      <c r="AJ222" t="s">
        <v>447</v>
      </c>
    </row>
    <row r="223" spans="1:36" ht="15" x14ac:dyDescent="0.25">
      <c r="A223">
        <v>1.53</v>
      </c>
      <c r="B223">
        <v>3.7</v>
      </c>
      <c r="C223">
        <v>7.18</v>
      </c>
      <c r="D223" s="43">
        <f t="shared" si="54"/>
        <v>6.3140807528813347E-2</v>
      </c>
      <c r="E223" s="44">
        <f>IF(OR($A223="",$B223="",$C223=""),"",A223*'MPTO_working_3-way'!$I222)</f>
        <v>1.6266054355190844</v>
      </c>
      <c r="F223" s="45">
        <f>IF(OR($A223="",$B223="",$C223=""),"",B223*'MPTO_working_3-way'!$I222)</f>
        <v>3.9336209878566097</v>
      </c>
      <c r="G223" s="46">
        <f>IF(OR($A223="",$B223="",$C223=""),"",C223*'MPTO_working_3-way'!$I222)</f>
        <v>7.6333509980568799</v>
      </c>
      <c r="H223" s="44">
        <f>IF(OR($A223="",$B223="",$C223=""),"",'MPTO_working_3-way'!E222)</f>
        <v>1.5809081053441405</v>
      </c>
      <c r="I223" s="45">
        <f>IF(OR($A223="",$B223="",$C223=""),"",'MPTO_working_3-way'!F222)</f>
        <v>4.012465374872737</v>
      </c>
      <c r="J223" s="46">
        <f>IF(OR($A223="",$B223="",$C223=""),"",'MPTO_working_3-way'!G222)</f>
        <v>8.4581738526058157</v>
      </c>
      <c r="K223" s="44">
        <f>IF(OR($A223="",$B223="",$C223=""),"",'OddsRatio_working_3-way'!H222)</f>
        <v>1.5961296167377439</v>
      </c>
      <c r="L223" s="45">
        <f>IF(OR($A223="",$B223="",$C223=""),"",'OddsRatio_working_3-way'!I222)</f>
        <v>4.0368867267771877</v>
      </c>
      <c r="M223" s="46">
        <f>IF(OR($A223="",$B223="",$C223=""),"",'OddsRatio_working_3-way'!J222)</f>
        <v>7.95109628573445</v>
      </c>
      <c r="N223" s="47">
        <f t="shared" si="42"/>
        <v>61.477723986633471</v>
      </c>
      <c r="O223" s="48">
        <f t="shared" si="43"/>
        <v>25.421869648526812</v>
      </c>
      <c r="P223" s="48">
        <f t="shared" si="44"/>
        <v>13.100406364839722</v>
      </c>
      <c r="Q223" t="s">
        <v>93</v>
      </c>
      <c r="R223" t="s">
        <v>411</v>
      </c>
      <c r="S223" t="s">
        <v>512</v>
      </c>
      <c r="T223" s="50">
        <v>100</v>
      </c>
      <c r="U223" s="50">
        <f t="shared" si="45"/>
        <v>34.640522875816991</v>
      </c>
      <c r="V223" s="50">
        <f t="shared" si="46"/>
        <v>72.972972972972968</v>
      </c>
      <c r="W223" s="50">
        <f t="shared" si="47"/>
        <v>86.072423398328695</v>
      </c>
      <c r="X223" s="50">
        <f t="shared" si="48"/>
        <v>40.954603628698329</v>
      </c>
      <c r="Y223" s="50">
        <f t="shared" si="49"/>
        <v>79.287053725854321</v>
      </c>
      <c r="Z223" s="50">
        <f t="shared" si="50"/>
        <v>92.386504151210033</v>
      </c>
      <c r="AA223" s="50">
        <f t="shared" si="51"/>
        <v>-6.3140807528813383</v>
      </c>
      <c r="AB223" s="50">
        <f t="shared" si="52"/>
        <v>-6.3140807528813525</v>
      </c>
      <c r="AC223" s="50">
        <f t="shared" si="53"/>
        <v>-6.3140807528813383</v>
      </c>
      <c r="AF223">
        <v>2.2400000000000002</v>
      </c>
      <c r="AG223">
        <v>1.65</v>
      </c>
      <c r="AH223" s="66"/>
      <c r="AJ223" t="s">
        <v>447</v>
      </c>
    </row>
    <row r="224" spans="1:36" ht="15" x14ac:dyDescent="0.25">
      <c r="A224">
        <v>12.64</v>
      </c>
      <c r="B224">
        <v>6.56</v>
      </c>
      <c r="C224">
        <v>1.25</v>
      </c>
      <c r="D224" s="43">
        <f t="shared" si="54"/>
        <v>3.1552948440876971E-2</v>
      </c>
      <c r="E224" s="44">
        <f>IF(OR($A224="",$B224="",$C224=""),"",A224*'MPTO_working_3-way'!$I223)</f>
        <v>13.038829268292686</v>
      </c>
      <c r="F224" s="45">
        <f>IF(OR($A224="",$B224="",$C224=""),"",B224*'MPTO_working_3-way'!$I223)</f>
        <v>6.7669873417721522</v>
      </c>
      <c r="G224" s="46">
        <f>IF(OR($A224="",$B224="",$C224=""),"",C224*'MPTO_working_3-way'!$I223)</f>
        <v>1.2894411855510963</v>
      </c>
      <c r="H224" s="44">
        <f>IF(OR($A224="",$B224="",$C224=""),"",'MPTO_working_3-way'!E223)</f>
        <v>14.57805115895283</v>
      </c>
      <c r="I224" s="45">
        <f>IF(OR($A224="",$B224="",$C224=""),"",'MPTO_working_3-way'!F223)</f>
        <v>7.0461549617490329</v>
      </c>
      <c r="J224" s="46">
        <f>IF(OR($A224="",$B224="",$C224=""),"",'MPTO_working_3-way'!G223)</f>
        <v>1.2666527622076806</v>
      </c>
      <c r="K224" s="44">
        <f>IF(OR($A224="",$B224="",$C224=""),"",'OddsRatio_working_3-way'!H223)</f>
        <v>13.707077849602232</v>
      </c>
      <c r="L224" s="45">
        <f>IF(OR($A224="",$B224="",$C224=""),"",'OddsRatio_working_3-way'!I223)</f>
        <v>7.0697038525591411</v>
      </c>
      <c r="M224" s="46">
        <f>IF(OR($A224="",$B224="",$C224=""),"",'OddsRatio_working_3-way'!J223)</f>
        <v>1.272918338694206</v>
      </c>
      <c r="N224" s="47">
        <f t="shared" si="42"/>
        <v>7.6694002154914385</v>
      </c>
      <c r="O224" s="48">
        <f t="shared" si="43"/>
        <v>14.777624805459116</v>
      </c>
      <c r="P224" s="48">
        <f t="shared" si="44"/>
        <v>77.552974979049424</v>
      </c>
      <c r="Q224" t="s">
        <v>96</v>
      </c>
      <c r="R224" t="s">
        <v>98</v>
      </c>
      <c r="S224" t="s">
        <v>512</v>
      </c>
      <c r="T224" s="50">
        <v>100</v>
      </c>
      <c r="U224" s="50">
        <f t="shared" si="45"/>
        <v>92.088607594936704</v>
      </c>
      <c r="V224" s="50">
        <f t="shared" si="46"/>
        <v>84.756097560975604</v>
      </c>
      <c r="W224" s="50">
        <f t="shared" si="47"/>
        <v>20</v>
      </c>
      <c r="X224" s="50">
        <f t="shared" si="48"/>
        <v>95.243902439024396</v>
      </c>
      <c r="Y224" s="50">
        <f t="shared" si="49"/>
        <v>87.911392405063296</v>
      </c>
      <c r="Z224" s="50">
        <f t="shared" si="50"/>
        <v>23.155294844087681</v>
      </c>
      <c r="AA224" s="50">
        <f t="shared" si="51"/>
        <v>-3.1552948440876918</v>
      </c>
      <c r="AB224" s="50">
        <f t="shared" si="52"/>
        <v>-3.1552948440876918</v>
      </c>
      <c r="AC224" s="50">
        <f t="shared" si="53"/>
        <v>-3.1552948440876811</v>
      </c>
      <c r="AF224">
        <v>1.41</v>
      </c>
      <c r="AG224">
        <v>3.03</v>
      </c>
      <c r="AH224" s="66"/>
      <c r="AJ224" t="s">
        <v>441</v>
      </c>
    </row>
    <row r="225" spans="1:36" ht="15" x14ac:dyDescent="0.25">
      <c r="A225">
        <v>3.35</v>
      </c>
      <c r="B225">
        <v>3.03</v>
      </c>
      <c r="C225">
        <v>2.4900000000000002</v>
      </c>
      <c r="D225" s="43">
        <f t="shared" si="54"/>
        <v>3.0146891689708299E-2</v>
      </c>
      <c r="E225" s="44">
        <f>IF(OR($A225="",$B225="",$C225=""),"",A225*'MPTO_working_3-way'!$I224)</f>
        <v>3.4509920871605231</v>
      </c>
      <c r="F225" s="45">
        <f>IF(OR($A225="",$B225="",$C225=""),"",B225*'MPTO_working_3-way'!$I224)</f>
        <v>3.1213450818198161</v>
      </c>
      <c r="G225" s="46">
        <f>IF(OR($A225="",$B225="",$C225=""),"",C225*'MPTO_working_3-way'!$I224)</f>
        <v>2.5650657603073741</v>
      </c>
      <c r="H225" s="44">
        <f>IF(OR($A225="",$B225="",$C225=""),"",'MPTO_working_3-way'!E224)</f>
        <v>3.4667031971487021</v>
      </c>
      <c r="I225" s="45">
        <f>IF(OR($A225="",$B225="",$C225=""),"",'MPTO_working_3-way'!F224)</f>
        <v>3.1251558729721052</v>
      </c>
      <c r="J225" s="46">
        <f>IF(OR($A225="",$B225="",$C225=""),"",'MPTO_working_3-way'!G224)</f>
        <v>2.5539035711055864</v>
      </c>
      <c r="K225" s="44">
        <f>IF(OR($A225="",$B225="",$C225=""),"",'OddsRatio_working_3-way'!H224)</f>
        <v>3.4588064417583544</v>
      </c>
      <c r="L225" s="45">
        <f>IF(OR($A225="",$B225="",$C225=""),"",'OddsRatio_working_3-way'!I224)</f>
        <v>3.123990245433812</v>
      </c>
      <c r="M225" s="46">
        <f>IF(OR($A225="",$B225="",$C225=""),"",'OddsRatio_working_3-way'!J224)</f>
        <v>2.5589879141361482</v>
      </c>
      <c r="N225" s="47">
        <f t="shared" si="42"/>
        <v>28.97717452672574</v>
      </c>
      <c r="O225" s="48">
        <f t="shared" si="43"/>
        <v>32.037470186313939</v>
      </c>
      <c r="P225" s="48">
        <f t="shared" si="44"/>
        <v>38.985355286960328</v>
      </c>
      <c r="Q225" t="s">
        <v>413</v>
      </c>
      <c r="R225" t="s">
        <v>104</v>
      </c>
      <c r="S225" t="s">
        <v>512</v>
      </c>
      <c r="T225" s="50">
        <v>100</v>
      </c>
      <c r="U225" s="50">
        <f t="shared" si="45"/>
        <v>70.149253731343279</v>
      </c>
      <c r="V225" s="50">
        <f t="shared" si="46"/>
        <v>66.996699669967001</v>
      </c>
      <c r="W225" s="50">
        <f t="shared" si="47"/>
        <v>59.839357429718881</v>
      </c>
      <c r="X225" s="50">
        <f t="shared" si="48"/>
        <v>73.163942900314112</v>
      </c>
      <c r="Y225" s="50">
        <f t="shared" si="49"/>
        <v>70.011388838937833</v>
      </c>
      <c r="Z225" s="50">
        <f t="shared" si="50"/>
        <v>62.85404659868972</v>
      </c>
      <c r="AA225" s="50">
        <f t="shared" si="51"/>
        <v>-3.0146891689708326</v>
      </c>
      <c r="AB225" s="50">
        <f t="shared" si="52"/>
        <v>-3.0146891689708326</v>
      </c>
      <c r="AC225" s="50">
        <f t="shared" si="53"/>
        <v>-3.0146891689708397</v>
      </c>
      <c r="AF225">
        <v>1.83</v>
      </c>
      <c r="AG225">
        <v>2.0699999999999998</v>
      </c>
      <c r="AH225" s="66"/>
      <c r="AJ225" t="s">
        <v>441</v>
      </c>
    </row>
    <row r="226" spans="1:36" ht="15" x14ac:dyDescent="0.25">
      <c r="A226">
        <v>2.23</v>
      </c>
      <c r="B226">
        <v>3.73</v>
      </c>
      <c r="C226">
        <v>3.19</v>
      </c>
      <c r="D226" s="43">
        <f t="shared" si="54"/>
        <v>3.0006631843302323E-2</v>
      </c>
      <c r="E226" s="44">
        <f>IF(OR($A226="",$B226="",$C226=""),"",A226*'MPTO_working_3-way'!$I225)</f>
        <v>2.2969147890105641</v>
      </c>
      <c r="F226" s="45">
        <f>IF(OR($A226="",$B226="",$C226=""),"",B226*'MPTO_working_3-way'!$I225)</f>
        <v>3.8419247367755176</v>
      </c>
      <c r="G226" s="46">
        <f>IF(OR($A226="",$B226="",$C226=""),"",C226*'MPTO_working_3-way'!$I225)</f>
        <v>3.2857211555801342</v>
      </c>
      <c r="H226" s="44">
        <f>IF(OR($A226="",$B226="",$C226=""),"",'MPTO_working_3-way'!E225)</f>
        <v>2.2808747509054537</v>
      </c>
      <c r="I226" s="45">
        <f>IF(OR($A226="",$B226="",$C226=""),"",'MPTO_working_3-way'!F225)</f>
        <v>3.8745527661583763</v>
      </c>
      <c r="J226" s="46">
        <f>IF(OR($A226="",$B226="",$C226=""),"",'MPTO_working_3-way'!G225)</f>
        <v>3.2951381436349729</v>
      </c>
      <c r="K226" s="44">
        <f>IF(OR($A226="",$B226="",$C226=""),"",'OddsRatio_working_3-way'!H225)</f>
        <v>2.2877326444297879</v>
      </c>
      <c r="L226" s="45">
        <f>IF(OR($A226="",$B226="",$C226=""),"",'OddsRatio_working_3-way'!I225)</f>
        <v>3.8581383083685545</v>
      </c>
      <c r="M226" s="46">
        <f>IF(OR($A226="",$B226="",$C226=""),"",'OddsRatio_working_3-way'!J225)</f>
        <v>3.2927922693505987</v>
      </c>
      <c r="N226" s="47">
        <f t="shared" si="42"/>
        <v>43.536660775769022</v>
      </c>
      <c r="O226" s="48">
        <f t="shared" si="43"/>
        <v>26.028620249320351</v>
      </c>
      <c r="P226" s="48">
        <f t="shared" si="44"/>
        <v>30.434718974910631</v>
      </c>
      <c r="Q226" t="s">
        <v>53</v>
      </c>
      <c r="R226" t="s">
        <v>143</v>
      </c>
      <c r="S226" t="s">
        <v>512</v>
      </c>
      <c r="T226" s="50">
        <v>100</v>
      </c>
      <c r="U226" s="50">
        <f t="shared" si="45"/>
        <v>55.156950672645742</v>
      </c>
      <c r="V226" s="50">
        <f t="shared" si="46"/>
        <v>73.190348525469176</v>
      </c>
      <c r="W226" s="50">
        <f t="shared" si="47"/>
        <v>68.652037617554868</v>
      </c>
      <c r="X226" s="50">
        <f t="shared" si="48"/>
        <v>58.157613856975978</v>
      </c>
      <c r="Y226" s="50">
        <f t="shared" si="49"/>
        <v>76.191011709799412</v>
      </c>
      <c r="Z226" s="50">
        <f t="shared" si="50"/>
        <v>71.652700801885089</v>
      </c>
      <c r="AA226" s="50">
        <f t="shared" si="51"/>
        <v>-3.0006631843302358</v>
      </c>
      <c r="AB226" s="50">
        <f t="shared" si="52"/>
        <v>-3.0006631843302358</v>
      </c>
      <c r="AC226" s="50">
        <f t="shared" si="53"/>
        <v>-3.0006631843302216</v>
      </c>
      <c r="AF226">
        <v>1.69</v>
      </c>
      <c r="AG226">
        <v>2.29</v>
      </c>
      <c r="AH226" s="66"/>
      <c r="AJ226" t="s">
        <v>441</v>
      </c>
    </row>
    <row r="227" spans="1:36" ht="15" x14ac:dyDescent="0.25">
      <c r="A227">
        <v>3.19</v>
      </c>
      <c r="B227">
        <v>3.59</v>
      </c>
      <c r="C227">
        <v>2.2799999999999998</v>
      </c>
      <c r="D227" s="43">
        <f t="shared" si="54"/>
        <v>3.0627647085947896E-2</v>
      </c>
      <c r="E227" s="44">
        <f>IF(OR($A227="",$B227="",$C227=""),"",A227*'MPTO_working_3-way'!$I226)</f>
        <v>3.2877021942041735</v>
      </c>
      <c r="F227" s="45">
        <f>IF(OR($A227="",$B227="",$C227=""),"",B227*'MPTO_working_3-way'!$I226)</f>
        <v>3.6999532530385526</v>
      </c>
      <c r="G227" s="46">
        <f>IF(OR($A227="",$B227="",$C227=""),"",C227*'MPTO_working_3-way'!$I226)</f>
        <v>2.3498310353559608</v>
      </c>
      <c r="H227" s="44">
        <f>IF(OR($A227="",$B227="",$C227=""),"",'MPTO_working_3-way'!E226)</f>
        <v>3.2973873256179691</v>
      </c>
      <c r="I227" s="45">
        <f>IF(OR($A227="",$B227="",$C227=""),"",'MPTO_working_3-way'!F226)</f>
        <v>3.7265833195685918</v>
      </c>
      <c r="J227" s="46">
        <f>IF(OR($A227="",$B227="",$C227=""),"",'MPTO_working_3-way'!G226)</f>
        <v>2.3343363753192072</v>
      </c>
      <c r="K227" s="44">
        <f>IF(OR($A227="",$B227="",$C227=""),"",'OddsRatio_working_3-way'!H226)</f>
        <v>3.294399320463405</v>
      </c>
      <c r="L227" s="45">
        <f>IF(OR($A227="",$B227="",$C227=""),"",'OddsRatio_working_3-way'!I226)</f>
        <v>3.7134676894978167</v>
      </c>
      <c r="M227" s="46">
        <f>IF(OR($A227="",$B227="",$C227=""),"",'OddsRatio_working_3-way'!J226)</f>
        <v>2.3410187809101179</v>
      </c>
      <c r="N227" s="47">
        <f t="shared" si="42"/>
        <v>30.416380223332901</v>
      </c>
      <c r="O227" s="48">
        <f t="shared" si="43"/>
        <v>27.027368499284666</v>
      </c>
      <c r="P227" s="48">
        <f t="shared" si="44"/>
        <v>42.556251277382437</v>
      </c>
      <c r="Q227" t="s">
        <v>102</v>
      </c>
      <c r="R227" t="s">
        <v>51</v>
      </c>
      <c r="S227" t="s">
        <v>512</v>
      </c>
      <c r="T227" s="50">
        <v>100</v>
      </c>
      <c r="U227" s="50">
        <f t="shared" si="45"/>
        <v>68.652037617554868</v>
      </c>
      <c r="V227" s="50">
        <f t="shared" si="46"/>
        <v>72.14484679665739</v>
      </c>
      <c r="W227" s="50">
        <f t="shared" si="47"/>
        <v>56.140350877192972</v>
      </c>
      <c r="X227" s="50">
        <f t="shared" si="48"/>
        <v>71.714802326149638</v>
      </c>
      <c r="Y227" s="50">
        <f t="shared" si="49"/>
        <v>75.207611505252174</v>
      </c>
      <c r="Z227" s="50">
        <f t="shared" si="50"/>
        <v>59.203115585787771</v>
      </c>
      <c r="AA227" s="50">
        <f t="shared" si="51"/>
        <v>-3.06276470859477</v>
      </c>
      <c r="AB227" s="50">
        <f t="shared" si="52"/>
        <v>-3.0627647085947842</v>
      </c>
      <c r="AC227" s="50">
        <f t="shared" si="53"/>
        <v>-3.0627647085947984</v>
      </c>
      <c r="AF227">
        <v>1.54</v>
      </c>
      <c r="AG227">
        <v>2.6</v>
      </c>
      <c r="AH227" s="66"/>
      <c r="AJ227" t="s">
        <v>441</v>
      </c>
    </row>
    <row r="228" spans="1:36" ht="15" x14ac:dyDescent="0.25">
      <c r="A228">
        <v>2.59</v>
      </c>
      <c r="B228">
        <v>3.23</v>
      </c>
      <c r="C228">
        <v>2.93</v>
      </c>
      <c r="D228" s="43">
        <f t="shared" si="54"/>
        <v>3.699483764784528E-2</v>
      </c>
      <c r="E228" s="44">
        <f>IF(OR($A228="",$B228="",$C228=""),"",A228*'MPTO_working_3-way'!$I227)</f>
        <v>2.6858166295079191</v>
      </c>
      <c r="F228" s="45">
        <f>IF(OR($A228="",$B228="",$C228=""),"",B228*'MPTO_working_3-way'!$I227)</f>
        <v>3.3494933256025403</v>
      </c>
      <c r="G228" s="46">
        <f>IF(OR($A228="",$B228="",$C228=""),"",C228*'MPTO_working_3-way'!$I227)</f>
        <v>3.038394874308187</v>
      </c>
      <c r="H228" s="44">
        <f>IF(OR($A228="",$B228="",$C228=""),"",'MPTO_working_3-way'!E227)</f>
        <v>2.675450895748178</v>
      </c>
      <c r="I228" s="45">
        <f>IF(OR($A228="",$B228="",$C228=""),"",'MPTO_working_3-way'!F227)</f>
        <v>3.3639915109819838</v>
      </c>
      <c r="J228" s="46">
        <f>IF(OR($A228="",$B228="",$C228=""),"",'MPTO_working_3-way'!G227)</f>
        <v>3.0398341467516259</v>
      </c>
      <c r="K228" s="44">
        <f>IF(OR($A228="",$B228="",$C228=""),"",'OddsRatio_working_3-way'!H227)</f>
        <v>2.6802962741566314</v>
      </c>
      <c r="L228" s="45">
        <f>IF(OR($A228="",$B228="",$C228=""),"",'OddsRatio_working_3-way'!I227)</f>
        <v>3.3566419442574134</v>
      </c>
      <c r="M228" s="46">
        <f>IF(OR($A228="",$B228="",$C228=""),"",'OddsRatio_working_3-way'!J227)</f>
        <v>3.0396049113976722</v>
      </c>
      <c r="N228" s="47">
        <f t="shared" si="42"/>
        <v>37.232623739589201</v>
      </c>
      <c r="O228" s="48">
        <f t="shared" si="43"/>
        <v>29.855261760227869</v>
      </c>
      <c r="P228" s="48">
        <f t="shared" si="44"/>
        <v>32.912114500182938</v>
      </c>
      <c r="Q228" t="s">
        <v>106</v>
      </c>
      <c r="R228" t="s">
        <v>145</v>
      </c>
      <c r="S228" t="s">
        <v>512</v>
      </c>
      <c r="T228" s="50">
        <v>100</v>
      </c>
      <c r="U228" s="50">
        <f t="shared" si="45"/>
        <v>61.389961389961393</v>
      </c>
      <c r="V228" s="50">
        <f t="shared" si="46"/>
        <v>69.040247678018574</v>
      </c>
      <c r="W228" s="50">
        <f t="shared" si="47"/>
        <v>65.870307167235495</v>
      </c>
      <c r="X228" s="50">
        <f t="shared" si="48"/>
        <v>65.089445154745931</v>
      </c>
      <c r="Y228" s="50">
        <f t="shared" si="49"/>
        <v>72.739731442803119</v>
      </c>
      <c r="Z228" s="50">
        <f t="shared" si="50"/>
        <v>69.569790932020041</v>
      </c>
      <c r="AA228" s="50">
        <f t="shared" si="51"/>
        <v>-3.6994837647845387</v>
      </c>
      <c r="AB228" s="50">
        <f t="shared" si="52"/>
        <v>-3.6994837647845458</v>
      </c>
      <c r="AC228" s="50">
        <f t="shared" si="53"/>
        <v>-3.6994837647845458</v>
      </c>
      <c r="AF228">
        <v>2.2799999999999998</v>
      </c>
      <c r="AG228">
        <v>1.68</v>
      </c>
      <c r="AH228" s="66"/>
      <c r="AJ228" t="s">
        <v>435</v>
      </c>
    </row>
    <row r="229" spans="1:36" ht="15" x14ac:dyDescent="0.25">
      <c r="A229">
        <v>1.66</v>
      </c>
      <c r="B229">
        <v>4.07</v>
      </c>
      <c r="C229">
        <v>5.33</v>
      </c>
      <c r="D229" s="43">
        <f t="shared" si="54"/>
        <v>3.5727145042455E-2</v>
      </c>
      <c r="E229" s="44">
        <f>IF(OR($A229="",$B229="",$C229=""),"",A229*'MPTO_working_3-way'!$I228)</f>
        <v>1.7193070607704752</v>
      </c>
      <c r="F229" s="45">
        <f>IF(OR($A229="",$B229="",$C229=""),"",B229*'MPTO_working_3-way'!$I228)</f>
        <v>4.2154094803227924</v>
      </c>
      <c r="G229" s="46">
        <f>IF(OR($A229="",$B229="",$C229=""),"",C229*'MPTO_working_3-way'!$I228)</f>
        <v>5.5204256830762848</v>
      </c>
      <c r="H229" s="44">
        <f>IF(OR($A229="",$B229="",$C229=""),"",'MPTO_working_3-way'!E228)</f>
        <v>1.6934784089714525</v>
      </c>
      <c r="I229" s="45">
        <f>IF(OR($A229="",$B229="",$C229=""),"",'MPTO_working_3-way'!F228)</f>
        <v>4.2773210083317608</v>
      </c>
      <c r="J229" s="46">
        <f>IF(OR($A229="",$B229="",$C229=""),"",'MPTO_working_3-way'!G228)</f>
        <v>5.6912536193411389</v>
      </c>
      <c r="K229" s="44">
        <f>IF(OR($A229="",$B229="",$C229=""),"",'OddsRatio_working_3-way'!H228)</f>
        <v>1.7024762456681564</v>
      </c>
      <c r="L229" s="45">
        <f>IF(OR($A229="",$B229="",$C229=""),"",'OddsRatio_working_3-way'!I228)</f>
        <v>4.2675789003049136</v>
      </c>
      <c r="M229" s="46">
        <f>IF(OR($A229="",$B229="",$C229=""),"",'OddsRatio_working_3-way'!J228)</f>
        <v>5.6086699147623031</v>
      </c>
      <c r="N229" s="47">
        <f t="shared" si="42"/>
        <v>58.162967093956375</v>
      </c>
      <c r="O229" s="48">
        <f t="shared" si="43"/>
        <v>23.722487807363038</v>
      </c>
      <c r="P229" s="48">
        <f t="shared" si="44"/>
        <v>18.114545098680594</v>
      </c>
      <c r="Q229" t="s">
        <v>365</v>
      </c>
      <c r="R229" t="s">
        <v>146</v>
      </c>
      <c r="S229" t="s">
        <v>512</v>
      </c>
      <c r="T229" s="50">
        <v>100</v>
      </c>
      <c r="U229" s="50">
        <f t="shared" si="45"/>
        <v>39.759036144578317</v>
      </c>
      <c r="V229" s="50">
        <f t="shared" si="46"/>
        <v>75.429975429975428</v>
      </c>
      <c r="W229" s="50">
        <f t="shared" si="47"/>
        <v>81.238273921200744</v>
      </c>
      <c r="X229" s="50">
        <f t="shared" si="48"/>
        <v>43.331750648823821</v>
      </c>
      <c r="Y229" s="50">
        <f t="shared" si="49"/>
        <v>79.002689934220939</v>
      </c>
      <c r="Z229" s="50">
        <f t="shared" si="50"/>
        <v>84.810988425446254</v>
      </c>
      <c r="AA229" s="50">
        <f t="shared" si="51"/>
        <v>-3.5727145042455035</v>
      </c>
      <c r="AB229" s="50">
        <f t="shared" si="52"/>
        <v>-3.5727145042455106</v>
      </c>
      <c r="AC229" s="50">
        <f t="shared" si="53"/>
        <v>-3.5727145042455106</v>
      </c>
      <c r="AF229">
        <v>1.98</v>
      </c>
      <c r="AG229">
        <v>1.91</v>
      </c>
      <c r="AH229" s="66"/>
      <c r="AJ229" t="s">
        <v>435</v>
      </c>
    </row>
    <row r="230" spans="1:36" ht="15" x14ac:dyDescent="0.25">
      <c r="A230">
        <v>1.95</v>
      </c>
      <c r="B230">
        <v>3.6</v>
      </c>
      <c r="C230">
        <v>4.05</v>
      </c>
      <c r="D230" s="43">
        <f t="shared" si="54"/>
        <v>3.7511870845204243E-2</v>
      </c>
      <c r="E230" s="44">
        <f>IF(OR($A230="",$B230="",$C230=""),"",A230*'MPTO_working_3-way'!$I229)</f>
        <v>2.0231481481481484</v>
      </c>
      <c r="F230" s="45">
        <f>IF(OR($A230="",$B230="",$C230=""),"",B230*'MPTO_working_3-way'!$I229)</f>
        <v>3.7350427350427355</v>
      </c>
      <c r="G230" s="46">
        <f>IF(OR($A230="",$B230="",$C230=""),"",C230*'MPTO_working_3-way'!$I229)</f>
        <v>4.2019230769230766</v>
      </c>
      <c r="H230" s="44">
        <f>IF(OR($A230="",$B230="",$C230=""),"",'MPTO_working_3-way'!E229)</f>
        <v>1.9987345776652956</v>
      </c>
      <c r="I230" s="45">
        <f>IF(OR($A230="",$B230="",$C230=""),"",'MPTO_working_3-way'!F229)</f>
        <v>3.7696897374701677</v>
      </c>
      <c r="J230" s="46">
        <f>IF(OR($A230="",$B230="",$C230=""),"",'MPTO_working_3-way'!G229)</f>
        <v>4.266036461850101</v>
      </c>
      <c r="K230" s="44">
        <f>IF(OR($A230="",$B230="",$C230=""),"",'OddsRatio_working_3-way'!H229)</f>
        <v>2.0081850367923826</v>
      </c>
      <c r="L230" s="45">
        <f>IF(OR($A230="",$B230="",$C230=""),"",'OddsRatio_working_3-way'!I229)</f>
        <v>3.7592432585896804</v>
      </c>
      <c r="M230" s="46">
        <f>IF(OR($A230="",$B230="",$C230=""),"",'OddsRatio_working_3-way'!J229)</f>
        <v>4.2368045918071244</v>
      </c>
      <c r="N230" s="47">
        <f t="shared" si="42"/>
        <v>49.427917620137293</v>
      </c>
      <c r="O230" s="48">
        <f t="shared" si="43"/>
        <v>26.773455377574368</v>
      </c>
      <c r="P230" s="48">
        <f t="shared" si="44"/>
        <v>23.798627002288331</v>
      </c>
      <c r="Q230" t="s">
        <v>149</v>
      </c>
      <c r="R230" t="s">
        <v>172</v>
      </c>
      <c r="S230" t="s">
        <v>512</v>
      </c>
      <c r="T230" s="50">
        <v>100</v>
      </c>
      <c r="U230" s="50">
        <f t="shared" si="45"/>
        <v>48.717948717948723</v>
      </c>
      <c r="V230" s="50">
        <f t="shared" si="46"/>
        <v>72.222222222222229</v>
      </c>
      <c r="W230" s="50">
        <f t="shared" si="47"/>
        <v>75.308641975308646</v>
      </c>
      <c r="X230" s="50">
        <f t="shared" si="48"/>
        <v>52.469135802469133</v>
      </c>
      <c r="Y230" s="50">
        <f t="shared" si="49"/>
        <v>75.973409306742639</v>
      </c>
      <c r="Z230" s="50">
        <f t="shared" si="50"/>
        <v>79.05982905982907</v>
      </c>
      <c r="AA230" s="50">
        <f t="shared" si="51"/>
        <v>-3.7511870845204101</v>
      </c>
      <c r="AB230" s="50">
        <f t="shared" si="52"/>
        <v>-3.7511870845204101</v>
      </c>
      <c r="AC230" s="50">
        <f t="shared" si="53"/>
        <v>-3.7511870845204243</v>
      </c>
      <c r="AF230">
        <v>2.17</v>
      </c>
      <c r="AG230">
        <v>1.74</v>
      </c>
      <c r="AH230" s="66"/>
      <c r="AJ230" t="s">
        <v>435</v>
      </c>
    </row>
    <row r="231" spans="1:36" ht="15" x14ac:dyDescent="0.25">
      <c r="A231">
        <v>7.27</v>
      </c>
      <c r="B231">
        <v>4.43</v>
      </c>
      <c r="C231">
        <v>1.49</v>
      </c>
      <c r="D231" s="43">
        <f t="shared" si="54"/>
        <v>3.4426155752019127E-2</v>
      </c>
      <c r="E231" s="44">
        <f>IF(OR($A231="",$B231="",$C231=""),"",A231*'MPTO_working_3-way'!$I230)</f>
        <v>7.5202781523171787</v>
      </c>
      <c r="F231" s="45">
        <f>IF(OR($A231="",$B231="",$C231=""),"",B231*'MPTO_working_3-way'!$I230)</f>
        <v>4.5825078699814448</v>
      </c>
      <c r="G231" s="46">
        <f>IF(OR($A231="",$B231="",$C231=""),"",C231*'MPTO_working_3-way'!$I230)</f>
        <v>1.5412949720705085</v>
      </c>
      <c r="H231" s="44">
        <f>IF(OR($A231="",$B231="",$C231=""),"",'MPTO_working_3-way'!E230)</f>
        <v>7.9317113541426725</v>
      </c>
      <c r="I231" s="45">
        <f>IF(OR($A231="",$B231="",$C231=""),"",'MPTO_working_3-way'!F230)</f>
        <v>4.6672648749035863</v>
      </c>
      <c r="J231" s="46">
        <f>IF(OR($A231="",$B231="",$C231=""),"",'MPTO_working_3-way'!G230)</f>
        <v>1.5159196859845707</v>
      </c>
      <c r="K231" s="44">
        <f>IF(OR($A231="",$B231="",$C231=""),"",'OddsRatio_working_3-way'!H230)</f>
        <v>7.7074071550101237</v>
      </c>
      <c r="L231" s="45">
        <f>IF(OR($A231="",$B231="",$C231=""),"",'OddsRatio_working_3-way'!I230)</f>
        <v>4.6692833399816145</v>
      </c>
      <c r="M231" s="46">
        <f>IF(OR($A231="",$B231="",$C231=""),"",'OddsRatio_working_3-way'!J230)</f>
        <v>1.5241833342830879</v>
      </c>
      <c r="N231" s="47">
        <f t="shared" si="42"/>
        <v>13.297380492394101</v>
      </c>
      <c r="O231" s="48">
        <f t="shared" si="43"/>
        <v>21.822112004448105</v>
      </c>
      <c r="P231" s="48">
        <f t="shared" si="44"/>
        <v>64.880507503157787</v>
      </c>
      <c r="Q231" t="s">
        <v>144</v>
      </c>
      <c r="R231" t="s">
        <v>147</v>
      </c>
      <c r="S231" t="s">
        <v>512</v>
      </c>
      <c r="T231" s="50">
        <v>100</v>
      </c>
      <c r="U231" s="50">
        <f t="shared" si="45"/>
        <v>86.2448418156809</v>
      </c>
      <c r="V231" s="50">
        <f t="shared" si="46"/>
        <v>77.426636568848764</v>
      </c>
      <c r="W231" s="50">
        <f t="shared" si="47"/>
        <v>32.885906040268459</v>
      </c>
      <c r="X231" s="50">
        <f t="shared" si="48"/>
        <v>89.687457390882798</v>
      </c>
      <c r="Y231" s="50">
        <f t="shared" si="49"/>
        <v>80.869252144050677</v>
      </c>
      <c r="Z231" s="50">
        <f t="shared" si="50"/>
        <v>36.328521615470365</v>
      </c>
      <c r="AA231" s="50">
        <f t="shared" si="51"/>
        <v>-3.4426155752018985</v>
      </c>
      <c r="AB231" s="50">
        <f t="shared" si="52"/>
        <v>-3.4426155752019127</v>
      </c>
      <c r="AC231" s="50">
        <f t="shared" si="53"/>
        <v>-3.4426155752019056</v>
      </c>
      <c r="AF231">
        <v>1.88</v>
      </c>
      <c r="AG231">
        <v>2.02</v>
      </c>
      <c r="AH231" s="66"/>
      <c r="AJ231" t="s">
        <v>435</v>
      </c>
    </row>
    <row r="232" spans="1:36" ht="15" x14ac:dyDescent="0.25">
      <c r="A232">
        <v>4.9400000000000004</v>
      </c>
      <c r="B232">
        <v>4.1900000000000004</v>
      </c>
      <c r="C232">
        <v>1.68</v>
      </c>
      <c r="D232" s="43">
        <f t="shared" si="54"/>
        <v>3.6330729522539684E-2</v>
      </c>
      <c r="E232" s="44">
        <f>IF(OR($A232="",$B232="",$C232=""),"",A232*'MPTO_working_3-way'!$I231)</f>
        <v>5.1194738038413465</v>
      </c>
      <c r="F232" s="45">
        <f>IF(OR($A232="",$B232="",$C232=""),"",B232*'MPTO_working_3-way'!$I231)</f>
        <v>4.3422257566994418</v>
      </c>
      <c r="G232" s="46">
        <f>IF(OR($A232="",$B232="",$C232=""),"",C232*'MPTO_working_3-way'!$I231)</f>
        <v>1.7410356255978665</v>
      </c>
      <c r="H232" s="44">
        <f>IF(OR($A232="",$B232="",$C232=""),"",'MPTO_working_3-way'!E231)</f>
        <v>5.2543387188474737</v>
      </c>
      <c r="I232" s="45">
        <f>IF(OR($A232="",$B232="",$C232=""),"",'MPTO_working_3-way'!F231)</f>
        <v>4.413973484580513</v>
      </c>
      <c r="J232" s="46">
        <f>IF(OR($A232="",$B232="",$C232=""),"",'MPTO_working_3-way'!G231)</f>
        <v>1.7148897903960729</v>
      </c>
      <c r="K232" s="44">
        <f>IF(OR($A232="",$B232="",$C232=""),"",'OddsRatio_working_3-way'!H231)</f>
        <v>5.194938155919762</v>
      </c>
      <c r="L232" s="45">
        <f>IF(OR($A232="",$B232="",$C232=""),"",'OddsRatio_working_3-way'!I231)</f>
        <v>4.3964093191330056</v>
      </c>
      <c r="M232" s="46">
        <f>IF(OR($A232="",$B232="",$C232=""),"",'OddsRatio_working_3-way'!J231)</f>
        <v>1.7239994786866599</v>
      </c>
      <c r="N232" s="47">
        <f t="shared" si="42"/>
        <v>19.533257485362263</v>
      </c>
      <c r="O232" s="48">
        <f t="shared" si="43"/>
        <v>23.029663956489159</v>
      </c>
      <c r="P232" s="48">
        <f t="shared" si="44"/>
        <v>57.437078558148571</v>
      </c>
      <c r="Q232" t="s">
        <v>369</v>
      </c>
      <c r="R232" t="s">
        <v>366</v>
      </c>
      <c r="S232" t="s">
        <v>512</v>
      </c>
      <c r="T232" s="50">
        <v>100</v>
      </c>
      <c r="U232" s="50">
        <f t="shared" si="45"/>
        <v>79.757085020242926</v>
      </c>
      <c r="V232" s="50">
        <f t="shared" si="46"/>
        <v>76.133651551312653</v>
      </c>
      <c r="W232" s="50">
        <f t="shared" si="47"/>
        <v>40.476190476190474</v>
      </c>
      <c r="X232" s="50">
        <f t="shared" si="48"/>
        <v>83.390157972496866</v>
      </c>
      <c r="Y232" s="50">
        <f t="shared" si="49"/>
        <v>79.766724503566607</v>
      </c>
      <c r="Z232" s="50">
        <f t="shared" si="50"/>
        <v>44.109263428444436</v>
      </c>
      <c r="AA232" s="50">
        <f t="shared" si="51"/>
        <v>-3.63307295225394</v>
      </c>
      <c r="AB232" s="50">
        <f t="shared" si="52"/>
        <v>-3.6330729522539542</v>
      </c>
      <c r="AC232" s="50">
        <f t="shared" si="53"/>
        <v>-3.6330729522539613</v>
      </c>
      <c r="AF232">
        <v>1.88</v>
      </c>
      <c r="AG232">
        <v>2.0099999999999998</v>
      </c>
      <c r="AH232" s="66"/>
      <c r="AJ232" t="s">
        <v>449</v>
      </c>
    </row>
    <row r="233" spans="1:36" ht="15" x14ac:dyDescent="0.25">
      <c r="A233">
        <v>1.3</v>
      </c>
      <c r="B233">
        <v>5.78</v>
      </c>
      <c r="C233">
        <v>11</v>
      </c>
      <c r="D233" s="43">
        <f t="shared" si="54"/>
        <v>3.3150240762697347E-2</v>
      </c>
      <c r="E233" s="44">
        <f>IF(OR($A233="",$B233="",$C233=""),"",A233*'MPTO_working_3-way'!$I232)</f>
        <v>1.3430953129915066</v>
      </c>
      <c r="F233" s="45">
        <f>IF(OR($A233="",$B233="",$C233=""),"",B233*'MPTO_working_3-way'!$I232)</f>
        <v>5.9716083916083909</v>
      </c>
      <c r="G233" s="46">
        <f>IF(OR($A233="",$B233="",$C233=""),"",C233*'MPTO_working_3-way'!$I232)</f>
        <v>11.36465264838967</v>
      </c>
      <c r="H233" s="44">
        <f>IF(OR($A233="",$B233="",$C233=""),"",'MPTO_working_3-way'!E232)</f>
        <v>1.3189468085106384</v>
      </c>
      <c r="I233" s="45">
        <f>IF(OR($A233="",$B233="",$C233=""),"",'MPTO_working_3-way'!F232)</f>
        <v>6.1743525896414324</v>
      </c>
      <c r="J233" s="46">
        <f>IF(OR($A233="",$B233="",$C233=""),"",'MPTO_working_3-way'!G232)</f>
        <v>12.522068477931514</v>
      </c>
      <c r="K233" s="44">
        <f>IF(OR($A233="",$B233="",$C233=""),"",'OddsRatio_working_3-way'!H232)</f>
        <v>1.325882951126802</v>
      </c>
      <c r="L233" s="45">
        <f>IF(OR($A233="",$B233="",$C233=""),"",'OddsRatio_working_3-way'!I232)</f>
        <v>6.1924016879537067</v>
      </c>
      <c r="M233" s="46">
        <f>IF(OR($A233="",$B233="",$C233=""),"",'OddsRatio_working_3-way'!J232)</f>
        <v>11.862765037560054</v>
      </c>
      <c r="N233" s="47">
        <f t="shared" si="42"/>
        <v>74.454879733939165</v>
      </c>
      <c r="O233" s="48">
        <f t="shared" si="43"/>
        <v>16.745907206595316</v>
      </c>
      <c r="P233" s="48">
        <f t="shared" si="44"/>
        <v>8.7992130594655382</v>
      </c>
      <c r="Q233" t="s">
        <v>506</v>
      </c>
      <c r="R233" t="s">
        <v>371</v>
      </c>
      <c r="S233" t="s">
        <v>512</v>
      </c>
      <c r="T233" s="50">
        <v>100</v>
      </c>
      <c r="U233" s="50">
        <f t="shared" si="45"/>
        <v>23.076923076923073</v>
      </c>
      <c r="V233" s="50">
        <f t="shared" si="46"/>
        <v>82.698961937716263</v>
      </c>
      <c r="W233" s="50">
        <f t="shared" si="47"/>
        <v>90.909090909090907</v>
      </c>
      <c r="X233" s="50">
        <f t="shared" si="48"/>
        <v>26.391947153192831</v>
      </c>
      <c r="Y233" s="50">
        <f t="shared" si="49"/>
        <v>86.013986013986013</v>
      </c>
      <c r="Z233" s="50">
        <f t="shared" si="50"/>
        <v>94.224114985360657</v>
      </c>
      <c r="AA233" s="50">
        <f t="shared" si="51"/>
        <v>-3.3150240762697578</v>
      </c>
      <c r="AB233" s="50">
        <f t="shared" si="52"/>
        <v>-3.3150240762697507</v>
      </c>
      <c r="AC233" s="50">
        <f t="shared" si="53"/>
        <v>-3.3150240762697507</v>
      </c>
      <c r="AF233">
        <v>1.79</v>
      </c>
      <c r="AG233">
        <v>2.11</v>
      </c>
      <c r="AH233" s="66"/>
      <c r="AJ233" t="s">
        <v>449</v>
      </c>
    </row>
    <row r="234" spans="1:36" ht="15" x14ac:dyDescent="0.25">
      <c r="A234">
        <v>2.08</v>
      </c>
      <c r="B234">
        <v>3.3</v>
      </c>
      <c r="C234">
        <v>3.95</v>
      </c>
      <c r="D234" s="43">
        <f t="shared" si="54"/>
        <v>3.6964090761559154E-2</v>
      </c>
      <c r="E234" s="44">
        <f>IF(OR($A234="",$B234="",$C234=""),"",A234*'MPTO_working_3-way'!$I233)</f>
        <v>2.1568853087840432</v>
      </c>
      <c r="F234" s="45">
        <f>IF(OR($A234="",$B234="",$C234=""),"",B234*'MPTO_working_3-way'!$I233)</f>
        <v>3.4219814995131452</v>
      </c>
      <c r="G234" s="46">
        <f>IF(OR($A234="",$B234="",$C234=""),"",C234*'MPTO_working_3-way'!$I233)</f>
        <v>4.0960081585081589</v>
      </c>
      <c r="H234" s="44">
        <f>IF(OR($A234="",$B234="",$C234=""),"",'MPTO_working_3-way'!E233)</f>
        <v>2.134709260211848</v>
      </c>
      <c r="I234" s="45">
        <f>IF(OR($A234="",$B234="",$C234=""),"",'MPTO_working_3-way'!F233)</f>
        <v>3.4398666993715583</v>
      </c>
      <c r="J234" s="46">
        <f>IF(OR($A234="",$B234="",$C234=""),"",'MPTO_working_3-way'!G233)</f>
        <v>4.1520791432275992</v>
      </c>
      <c r="K234" s="44">
        <f>IF(OR($A234="",$B234="",$C234=""),"",'OddsRatio_working_3-way'!H233)</f>
        <v>2.1437565530176479</v>
      </c>
      <c r="L234" s="45">
        <f>IF(OR($A234="",$B234="",$C234=""),"",'OddsRatio_working_3-way'!I233)</f>
        <v>3.4357778443894347</v>
      </c>
      <c r="M234" s="46">
        <f>IF(OR($A234="",$B234="",$C234=""),"",'OddsRatio_working_3-way'!J233)</f>
        <v>4.1241498438907982</v>
      </c>
      <c r="N234" s="47">
        <f t="shared" si="42"/>
        <v>46.363151342699624</v>
      </c>
      <c r="O234" s="48">
        <f t="shared" si="43"/>
        <v>29.222834785701579</v>
      </c>
      <c r="P234" s="48">
        <f t="shared" si="44"/>
        <v>24.41401387159879</v>
      </c>
      <c r="Q234" t="s">
        <v>507</v>
      </c>
      <c r="R234" t="s">
        <v>505</v>
      </c>
      <c r="S234" t="s">
        <v>512</v>
      </c>
      <c r="T234" s="50">
        <v>100</v>
      </c>
      <c r="U234" s="50">
        <f t="shared" si="45"/>
        <v>51.92307692307692</v>
      </c>
      <c r="V234" s="50">
        <f t="shared" si="46"/>
        <v>69.696969696969703</v>
      </c>
      <c r="W234" s="50">
        <f t="shared" si="47"/>
        <v>74.683544303797461</v>
      </c>
      <c r="X234" s="50">
        <f t="shared" si="48"/>
        <v>55.619485999232829</v>
      </c>
      <c r="Y234" s="50">
        <f t="shared" si="49"/>
        <v>73.39337877312559</v>
      </c>
      <c r="Z234" s="50">
        <f t="shared" si="50"/>
        <v>78.379953379953378</v>
      </c>
      <c r="AA234" s="50">
        <f t="shared" si="51"/>
        <v>-3.6964090761559092</v>
      </c>
      <c r="AB234" s="50">
        <f t="shared" si="52"/>
        <v>-3.6964090761558879</v>
      </c>
      <c r="AC234" s="50">
        <f t="shared" si="53"/>
        <v>-3.6964090761559163</v>
      </c>
      <c r="AF234">
        <v>2.4500000000000002</v>
      </c>
      <c r="AG234">
        <v>1.6</v>
      </c>
      <c r="AH234" s="66"/>
      <c r="AJ234" t="s">
        <v>449</v>
      </c>
    </row>
    <row r="235" spans="1:36" ht="15" x14ac:dyDescent="0.25">
      <c r="A235">
        <v>2.21</v>
      </c>
      <c r="B235">
        <v>3.22</v>
      </c>
      <c r="C235">
        <v>3.57</v>
      </c>
      <c r="D235" s="43">
        <f t="shared" si="54"/>
        <v>4.3159738811912707E-2</v>
      </c>
      <c r="E235" s="44">
        <f>IF(OR($A235="",$B235="",$C235=""),"",A235*'MPTO_working_3-way'!$I234)</f>
        <v>2.3053830227743268</v>
      </c>
      <c r="F235" s="45">
        <f>IF(OR($A235="",$B235="",$C235=""),"",B235*'MPTO_working_3-way'!$I234)</f>
        <v>3.358974358974359</v>
      </c>
      <c r="G235" s="46">
        <f>IF(OR($A235="",$B235="",$C235=""),"",C235*'MPTO_working_3-way'!$I234)</f>
        <v>3.7240802675585281</v>
      </c>
      <c r="H235" s="44">
        <f>IF(OR($A235="",$B235="",$C235=""),"",'MPTO_working_3-way'!E234)</f>
        <v>2.2825729010000502</v>
      </c>
      <c r="I235" s="45">
        <f>IF(OR($A235="",$B235="",$C235=""),"",'MPTO_working_3-way'!F234)</f>
        <v>3.3764115432873272</v>
      </c>
      <c r="J235" s="46">
        <f>IF(OR($A235="",$B235="",$C235=""),"",'MPTO_working_3-way'!G234)</f>
        <v>3.7632825261772407</v>
      </c>
      <c r="K235" s="44">
        <f>IF(OR($A235="",$B235="",$C235=""),"",'OddsRatio_working_3-way'!H234)</f>
        <v>2.2921569828103734</v>
      </c>
      <c r="L235" s="45">
        <f>IF(OR($A235="",$B235="",$C235=""),"",'OddsRatio_working_3-way'!I234)</f>
        <v>3.3707342990405196</v>
      </c>
      <c r="M235" s="46">
        <f>IF(OR($A235="",$B235="",$C235=""),"",'OddsRatio_working_3-way'!J234)</f>
        <v>3.7444987155559173</v>
      </c>
      <c r="N235" s="47">
        <f t="shared" si="42"/>
        <v>43.376740008980697</v>
      </c>
      <c r="O235" s="48">
        <f t="shared" si="43"/>
        <v>29.770992366412212</v>
      </c>
      <c r="P235" s="48">
        <f t="shared" si="44"/>
        <v>26.852267624607094</v>
      </c>
      <c r="Q235" t="s">
        <v>378</v>
      </c>
      <c r="R235" t="s">
        <v>122</v>
      </c>
      <c r="S235" t="s">
        <v>512</v>
      </c>
      <c r="T235" s="50">
        <v>100</v>
      </c>
      <c r="U235" s="50">
        <f t="shared" si="45"/>
        <v>54.751131221719454</v>
      </c>
      <c r="V235" s="50">
        <f t="shared" si="46"/>
        <v>68.944099378881987</v>
      </c>
      <c r="W235" s="50">
        <f t="shared" si="47"/>
        <v>71.988795518207283</v>
      </c>
      <c r="X235" s="50">
        <f t="shared" si="48"/>
        <v>59.06710510291073</v>
      </c>
      <c r="Y235" s="50">
        <f t="shared" si="49"/>
        <v>73.26007326007327</v>
      </c>
      <c r="Z235" s="50">
        <f t="shared" si="50"/>
        <v>76.304769399398552</v>
      </c>
      <c r="AA235" s="50">
        <f t="shared" si="51"/>
        <v>-4.315973881191276</v>
      </c>
      <c r="AB235" s="50">
        <f t="shared" si="52"/>
        <v>-4.3159738811912831</v>
      </c>
      <c r="AC235" s="50">
        <f t="shared" si="53"/>
        <v>-4.3159738811912689</v>
      </c>
      <c r="AF235">
        <v>2.54</v>
      </c>
      <c r="AG235">
        <v>1.55</v>
      </c>
      <c r="AH235" s="66"/>
      <c r="AJ235" t="s">
        <v>437</v>
      </c>
    </row>
    <row r="236" spans="1:36" ht="15" x14ac:dyDescent="0.25">
      <c r="A236">
        <v>1.99</v>
      </c>
      <c r="B236">
        <v>3.38</v>
      </c>
      <c r="C236">
        <v>4.09</v>
      </c>
      <c r="D236" s="43">
        <f t="shared" si="54"/>
        <v>4.2869328485863223E-2</v>
      </c>
      <c r="E236" s="44">
        <f>IF(OR($A236="",$B236="",$C236=""),"",A236*'MPTO_working_3-way'!$I235)</f>
        <v>2.0753099636868679</v>
      </c>
      <c r="F236" s="45">
        <f>IF(OR($A236="",$B236="",$C236=""),"",B236*'MPTO_working_3-way'!$I235)</f>
        <v>3.5248983302822174</v>
      </c>
      <c r="G236" s="46">
        <f>IF(OR($A236="",$B236="",$C236=""),"",C236*'MPTO_working_3-way'!$I235)</f>
        <v>4.2653355535071809</v>
      </c>
      <c r="H236" s="44">
        <f>IF(OR($A236="",$B236="",$C236=""),"",'MPTO_working_3-way'!E235)</f>
        <v>2.0482452424174782</v>
      </c>
      <c r="I236" s="45">
        <f>IF(OR($A236="",$B236="",$C236=""),"",'MPTO_working_3-way'!F235)</f>
        <v>3.5515372736279147</v>
      </c>
      <c r="J236" s="46">
        <f>IF(OR($A236="",$B236="",$C236=""),"",'MPTO_working_3-way'!G235)</f>
        <v>4.3438787977930504</v>
      </c>
      <c r="K236" s="44">
        <f>IF(OR($A236="",$B236="",$C236=""),"",'OddsRatio_working_3-way'!H235)</f>
        <v>2.0589304957306078</v>
      </c>
      <c r="L236" s="45">
        <f>IF(OR($A236="",$B236="",$C236=""),"",'OddsRatio_working_3-way'!I235)</f>
        <v>3.5457116968069151</v>
      </c>
      <c r="M236" s="46">
        <f>IF(OR($A236="",$B236="",$C236=""),"",'OddsRatio_working_3-way'!J235)</f>
        <v>4.3051466987955331</v>
      </c>
      <c r="N236" s="47">
        <f t="shared" si="42"/>
        <v>48.185573119085376</v>
      </c>
      <c r="O236" s="48">
        <f t="shared" si="43"/>
        <v>28.369612576029564</v>
      </c>
      <c r="P236" s="48">
        <f t="shared" si="44"/>
        <v>23.44481430488506</v>
      </c>
      <c r="Q236" t="s">
        <v>123</v>
      </c>
      <c r="R236" t="s">
        <v>58</v>
      </c>
      <c r="S236" t="s">
        <v>512</v>
      </c>
      <c r="T236" s="50">
        <v>100</v>
      </c>
      <c r="U236" s="50">
        <f t="shared" si="45"/>
        <v>49.748743718592962</v>
      </c>
      <c r="V236" s="50">
        <f t="shared" si="46"/>
        <v>70.414201183431956</v>
      </c>
      <c r="W236" s="50">
        <f t="shared" si="47"/>
        <v>75.550122249388764</v>
      </c>
      <c r="X236" s="50">
        <f t="shared" si="48"/>
        <v>54.035676567179294</v>
      </c>
      <c r="Y236" s="50">
        <f t="shared" si="49"/>
        <v>74.701134032018274</v>
      </c>
      <c r="Z236" s="50">
        <f t="shared" si="50"/>
        <v>79.837055097975067</v>
      </c>
      <c r="AA236" s="50">
        <f t="shared" si="51"/>
        <v>-4.2869328485863321</v>
      </c>
      <c r="AB236" s="50">
        <f t="shared" si="52"/>
        <v>-4.2869328485863178</v>
      </c>
      <c r="AC236" s="50">
        <f t="shared" si="53"/>
        <v>-4.2869328485863036</v>
      </c>
      <c r="AF236">
        <v>2.4900000000000002</v>
      </c>
      <c r="AG236">
        <v>1.57</v>
      </c>
      <c r="AH236" s="66"/>
      <c r="AJ236" t="s">
        <v>437</v>
      </c>
    </row>
    <row r="237" spans="1:36" ht="15" x14ac:dyDescent="0.25">
      <c r="A237">
        <v>1.61</v>
      </c>
      <c r="B237">
        <v>3.93</v>
      </c>
      <c r="C237">
        <v>6.02</v>
      </c>
      <c r="D237" s="43">
        <f t="shared" si="54"/>
        <v>4.1683895441642749E-2</v>
      </c>
      <c r="E237" s="44">
        <f>IF(OR($A237="",$B237="",$C237=""),"",A237*'MPTO_working_3-way'!$I236)</f>
        <v>1.6771110716610449</v>
      </c>
      <c r="F237" s="45">
        <f>IF(OR($A237="",$B237="",$C237=""),"",B237*'MPTO_working_3-way'!$I236)</f>
        <v>4.0938177090856565</v>
      </c>
      <c r="G237" s="46">
        <f>IF(OR($A237="",$B237="",$C237=""),"",C237*'MPTO_working_3-way'!$I236)</f>
        <v>6.2709370505586888</v>
      </c>
      <c r="H237" s="44">
        <f>IF(OR($A237="",$B237="",$C237=""),"",'MPTO_working_3-way'!E236)</f>
        <v>1.6468404082167121</v>
      </c>
      <c r="I237" s="45">
        <f>IF(OR($A237="",$B237="",$C237=""),"",'MPTO_working_3-way'!F236)</f>
        <v>4.1569965505281665</v>
      </c>
      <c r="J237" s="46">
        <f>IF(OR($A237="",$B237="",$C237=""),"",'MPTO_working_3-way'!G236)</f>
        <v>6.569511259707717</v>
      </c>
      <c r="K237" s="44">
        <f>IF(OR($A237="",$B237="",$C237=""),"",'OddsRatio_working_3-way'!H236)</f>
        <v>1.6572551512791496</v>
      </c>
      <c r="L237" s="45">
        <f>IF(OR($A237="",$B237="",$C237=""),"",'OddsRatio_working_3-way'!I236)</f>
        <v>4.1569796610621443</v>
      </c>
      <c r="M237" s="46">
        <f>IF(OR($A237="",$B237="",$C237=""),"",'OddsRatio_working_3-way'!J236)</f>
        <v>6.4088866547890655</v>
      </c>
      <c r="N237" s="47">
        <f t="shared" si="42"/>
        <v>59.626342995254312</v>
      </c>
      <c r="O237" s="48">
        <f t="shared" si="43"/>
        <v>24.427076901363726</v>
      </c>
      <c r="P237" s="48">
        <f t="shared" si="44"/>
        <v>15.946580103381969</v>
      </c>
      <c r="Q237" t="s">
        <v>161</v>
      </c>
      <c r="R237" t="s">
        <v>156</v>
      </c>
      <c r="S237" t="s">
        <v>512</v>
      </c>
      <c r="T237" s="50">
        <v>100</v>
      </c>
      <c r="U237" s="50">
        <f t="shared" si="45"/>
        <v>37.888198757763973</v>
      </c>
      <c r="V237" s="50">
        <f t="shared" si="46"/>
        <v>74.554707379134854</v>
      </c>
      <c r="W237" s="50">
        <f t="shared" si="47"/>
        <v>83.388704318936874</v>
      </c>
      <c r="X237" s="50">
        <f t="shared" si="48"/>
        <v>42.056588301928265</v>
      </c>
      <c r="Y237" s="50">
        <f t="shared" si="49"/>
        <v>78.723096923299138</v>
      </c>
      <c r="Z237" s="50">
        <f t="shared" si="50"/>
        <v>87.557093863101159</v>
      </c>
      <c r="AA237" s="50">
        <f t="shared" si="51"/>
        <v>-4.1683895441642917</v>
      </c>
      <c r="AB237" s="50">
        <f t="shared" si="52"/>
        <v>-4.1683895441642846</v>
      </c>
      <c r="AC237" s="50">
        <f t="shared" si="53"/>
        <v>-4.1683895441642846</v>
      </c>
      <c r="AF237">
        <v>2.1</v>
      </c>
      <c r="AG237">
        <v>1.78</v>
      </c>
      <c r="AH237" s="66"/>
      <c r="AJ237" t="s">
        <v>437</v>
      </c>
    </row>
    <row r="238" spans="1:36" ht="15" x14ac:dyDescent="0.25">
      <c r="A238">
        <v>2.86</v>
      </c>
      <c r="B238">
        <v>2.91</v>
      </c>
      <c r="C238">
        <v>2.86</v>
      </c>
      <c r="D238" s="43">
        <f t="shared" si="54"/>
        <v>4.2943310984548067E-2</v>
      </c>
      <c r="E238" s="44">
        <f>IF(OR($A238="",$B238="",$C238=""),"",A238*'MPTO_working_3-way'!$I237)</f>
        <v>2.9828178694158072</v>
      </c>
      <c r="F238" s="45">
        <f>IF(OR($A238="",$B238="",$C238=""),"",B238*'MPTO_working_3-way'!$I237)</f>
        <v>3.034965034965035</v>
      </c>
      <c r="G238" s="46">
        <f>IF(OR($A238="",$B238="",$C238=""),"",C238*'MPTO_working_3-way'!$I237)</f>
        <v>2.9828178694158072</v>
      </c>
      <c r="H238" s="44">
        <f>IF(OR($A238="",$B238="",$C238=""),"",'MPTO_working_3-way'!E237)</f>
        <v>2.9820844182213406</v>
      </c>
      <c r="I238" s="45">
        <f>IF(OR($A238="",$B238="",$C238=""),"",'MPTO_working_3-way'!F237)</f>
        <v>3.0364848101573712</v>
      </c>
      <c r="J238" s="46">
        <f>IF(OR($A238="",$B238="",$C238=""),"",'MPTO_working_3-way'!G237)</f>
        <v>2.9820844182213406</v>
      </c>
      <c r="K238" s="44">
        <f>IF(OR($A238="",$B238="",$C238=""),"",'OddsRatio_working_3-way'!H237)</f>
        <v>2.9824452701727617</v>
      </c>
      <c r="L238" s="45">
        <f>IF(OR($A238="",$B238="",$C238=""),"",'OddsRatio_working_3-way'!I237)</f>
        <v>3.0357368096935344</v>
      </c>
      <c r="M238" s="46">
        <f>IF(OR($A238="",$B238="",$C238=""),"",'OddsRatio_working_3-way'!J237)</f>
        <v>2.9824452701727617</v>
      </c>
      <c r="N238" s="47">
        <f t="shared" si="42"/>
        <v>33.525345622119815</v>
      </c>
      <c r="O238" s="48">
        <f t="shared" si="43"/>
        <v>32.94930875576037</v>
      </c>
      <c r="P238" s="48">
        <f t="shared" si="44"/>
        <v>33.525345622119815</v>
      </c>
      <c r="Q238" t="s">
        <v>119</v>
      </c>
      <c r="R238" t="s">
        <v>163</v>
      </c>
      <c r="S238" t="s">
        <v>512</v>
      </c>
      <c r="T238" s="50">
        <v>100</v>
      </c>
      <c r="U238" s="50">
        <f t="shared" si="45"/>
        <v>65.03496503496504</v>
      </c>
      <c r="V238" s="50">
        <f t="shared" si="46"/>
        <v>65.635738831615114</v>
      </c>
      <c r="W238" s="50">
        <f t="shared" si="47"/>
        <v>65.03496503496504</v>
      </c>
      <c r="X238" s="50">
        <f t="shared" si="48"/>
        <v>69.329296133419845</v>
      </c>
      <c r="Y238" s="50">
        <f t="shared" si="49"/>
        <v>69.930069930069934</v>
      </c>
      <c r="Z238" s="50">
        <f t="shared" si="50"/>
        <v>69.329296133419845</v>
      </c>
      <c r="AA238" s="50">
        <f t="shared" si="51"/>
        <v>-4.2943310984548049</v>
      </c>
      <c r="AB238" s="50">
        <f t="shared" si="52"/>
        <v>-4.2943310984548191</v>
      </c>
      <c r="AC238" s="50">
        <f t="shared" si="53"/>
        <v>-4.2943310984548049</v>
      </c>
      <c r="AF238">
        <v>2.5</v>
      </c>
      <c r="AG238">
        <v>1.56</v>
      </c>
      <c r="AH238" s="66"/>
      <c r="AJ238" t="s">
        <v>437</v>
      </c>
    </row>
    <row r="239" spans="1:36" ht="15" x14ac:dyDescent="0.25">
      <c r="A239">
        <v>3.01</v>
      </c>
      <c r="B239">
        <v>3.66</v>
      </c>
      <c r="C239">
        <v>2.2400000000000002</v>
      </c>
      <c r="D239" s="43">
        <f t="shared" si="54"/>
        <v>5.1878528765680887E-2</v>
      </c>
      <c r="E239" s="44">
        <f>IF(OR($A239="",$B239="",$C239=""),"",A239*'MPTO_working_3-way'!$I238)</f>
        <v>3.1661543715846991</v>
      </c>
      <c r="F239" s="45">
        <f>IF(OR($A239="",$B239="",$C239=""),"",B239*'MPTO_working_3-way'!$I238)</f>
        <v>3.8498754152823924</v>
      </c>
      <c r="G239" s="46">
        <f>IF(OR($A239="",$B239="",$C239=""),"",C239*'MPTO_working_3-way'!$I238)</f>
        <v>2.3562079044351254</v>
      </c>
      <c r="H239" s="44">
        <f>IF(OR($A239="",$B239="",$C239=""),"",'MPTO_working_3-way'!E238)</f>
        <v>3.1752778384921898</v>
      </c>
      <c r="I239" s="45">
        <f>IF(OR($A239="",$B239="",$C239=""),"",'MPTO_working_3-way'!F238)</f>
        <v>3.9073000747770732</v>
      </c>
      <c r="J239" s="46">
        <f>IF(OR($A239="",$B239="",$C239=""),"",'MPTO_working_3-way'!G238)</f>
        <v>2.3302650736629098</v>
      </c>
      <c r="K239" s="44">
        <f>IF(OR($A239="",$B239="",$C239=""),"",'OddsRatio_working_3-way'!H238)</f>
        <v>3.1744170520786827</v>
      </c>
      <c r="L239" s="45">
        <f>IF(OR($A239="",$B239="",$C239=""),"",'OddsRatio_working_3-way'!I238)</f>
        <v>3.8775867455369655</v>
      </c>
      <c r="M239" s="46">
        <f>IF(OR($A239="",$B239="",$C239=""),"",'OddsRatio_working_3-way'!J238)</f>
        <v>2.3414314152127202</v>
      </c>
      <c r="N239" s="47">
        <f t="shared" si="42"/>
        <v>31.584056954856809</v>
      </c>
      <c r="O239" s="48">
        <f t="shared" si="43"/>
        <v>25.974866512054362</v>
      </c>
      <c r="P239" s="48">
        <f t="shared" si="44"/>
        <v>42.441076533088825</v>
      </c>
      <c r="Q239" t="s">
        <v>131</v>
      </c>
      <c r="R239" t="s">
        <v>128</v>
      </c>
      <c r="S239" t="s">
        <v>512</v>
      </c>
      <c r="T239" s="50">
        <v>100</v>
      </c>
      <c r="U239" s="50">
        <f t="shared" si="45"/>
        <v>66.777408637873762</v>
      </c>
      <c r="V239" s="50">
        <f t="shared" si="46"/>
        <v>72.67759562841529</v>
      </c>
      <c r="W239" s="50">
        <f t="shared" si="47"/>
        <v>55.357142857142868</v>
      </c>
      <c r="X239" s="50">
        <f t="shared" si="48"/>
        <v>71.965261514441835</v>
      </c>
      <c r="Y239" s="50">
        <f t="shared" si="49"/>
        <v>77.865448504983377</v>
      </c>
      <c r="Z239" s="50">
        <f t="shared" si="50"/>
        <v>60.544995733710948</v>
      </c>
      <c r="AA239" s="50">
        <f t="shared" si="51"/>
        <v>-5.1878528765680727</v>
      </c>
      <c r="AB239" s="50">
        <f t="shared" si="52"/>
        <v>-5.1878528765680869</v>
      </c>
      <c r="AC239" s="50">
        <f t="shared" si="53"/>
        <v>-5.1878528765680798</v>
      </c>
      <c r="AF239">
        <v>1.61</v>
      </c>
      <c r="AG239">
        <v>2.38</v>
      </c>
      <c r="AH239" s="66"/>
      <c r="AJ239" t="s">
        <v>442</v>
      </c>
    </row>
    <row r="240" spans="1:36" ht="15" x14ac:dyDescent="0.25">
      <c r="A240">
        <v>3.33</v>
      </c>
      <c r="B240">
        <v>3.39</v>
      </c>
      <c r="C240">
        <v>2.19</v>
      </c>
      <c r="D240" s="43">
        <f t="shared" si="54"/>
        <v>5.1906555603973503E-2</v>
      </c>
      <c r="E240" s="44">
        <f>IF(OR($A240="",$B240="",$C240=""),"",A240*'MPTO_working_3-way'!$I239)</f>
        <v>3.5028488301612319</v>
      </c>
      <c r="F240" s="45">
        <f>IF(OR($A240="",$B240="",$C240=""),"",B240*'MPTO_working_3-way'!$I239)</f>
        <v>3.5659632234974703</v>
      </c>
      <c r="G240" s="46">
        <f>IF(OR($A240="",$B240="",$C240=""),"",C240*'MPTO_working_3-way'!$I239)</f>
        <v>2.3036753567727017</v>
      </c>
      <c r="H240" s="44">
        <f>IF(OR($A240="",$B240="",$C240=""),"",'MPTO_working_3-way'!E239)</f>
        <v>3.5335924398304206</v>
      </c>
      <c r="I240" s="45">
        <f>IF(OR($A240="",$B240="",$C240=""),"",'MPTO_working_3-way'!F239)</f>
        <v>3.6012278893177827</v>
      </c>
      <c r="J240" s="46">
        <f>IF(OR($A240="",$B240="",$C240=""),"",'MPTO_working_3-way'!G239)</f>
        <v>2.2762512233044787</v>
      </c>
      <c r="K240" s="44">
        <f>IF(OR($A240="",$B240="",$C240=""),"",'OddsRatio_working_3-way'!H239)</f>
        <v>3.5211079184739837</v>
      </c>
      <c r="L240" s="45">
        <f>IF(OR($A240="",$B240="",$C240=""),"",'OddsRatio_working_3-way'!I239)</f>
        <v>3.5860291524261028</v>
      </c>
      <c r="M240" s="46">
        <f>IF(OR($A240="",$B240="",$C240=""),"",'OddsRatio_working_3-way'!J239)</f>
        <v>2.2876044733837082</v>
      </c>
      <c r="N240" s="47">
        <f t="shared" si="42"/>
        <v>28.548191728672776</v>
      </c>
      <c r="O240" s="48">
        <f t="shared" si="43"/>
        <v>28.042913998961755</v>
      </c>
      <c r="P240" s="48">
        <f t="shared" si="44"/>
        <v>43.408894272365465</v>
      </c>
      <c r="Q240" t="s">
        <v>127</v>
      </c>
      <c r="R240" t="s">
        <v>169</v>
      </c>
      <c r="S240" t="s">
        <v>512</v>
      </c>
      <c r="T240" s="50">
        <v>100</v>
      </c>
      <c r="U240" s="50">
        <f t="shared" si="45"/>
        <v>69.969969969969966</v>
      </c>
      <c r="V240" s="50">
        <f t="shared" si="46"/>
        <v>70.501474926253692</v>
      </c>
      <c r="W240" s="50">
        <f t="shared" si="47"/>
        <v>54.337899543379002</v>
      </c>
      <c r="X240" s="50">
        <f t="shared" si="48"/>
        <v>75.160625530367327</v>
      </c>
      <c r="Y240" s="50">
        <f t="shared" si="49"/>
        <v>75.692130486651038</v>
      </c>
      <c r="Z240" s="50">
        <f t="shared" si="50"/>
        <v>59.528555103776348</v>
      </c>
      <c r="AA240" s="50">
        <f t="shared" si="51"/>
        <v>-5.1906555603973601</v>
      </c>
      <c r="AB240" s="50">
        <f t="shared" si="52"/>
        <v>-5.1906555603973459</v>
      </c>
      <c r="AC240" s="50">
        <f t="shared" si="53"/>
        <v>-5.1906555603973459</v>
      </c>
      <c r="AF240">
        <v>1.93</v>
      </c>
      <c r="AG240">
        <v>1.93</v>
      </c>
      <c r="AH240" s="66"/>
      <c r="AJ240" t="s">
        <v>442</v>
      </c>
    </row>
    <row r="241" spans="1:36" ht="15" x14ac:dyDescent="0.25">
      <c r="A241">
        <v>1.54</v>
      </c>
      <c r="B241">
        <v>4.2</v>
      </c>
      <c r="C241">
        <v>6.19</v>
      </c>
      <c r="D241" s="43">
        <f t="shared" si="54"/>
        <v>4.8996775975774343E-2</v>
      </c>
      <c r="E241" s="44">
        <f>IF(OR($A241="",$B241="",$C241=""),"",A241*'MPTO_working_3-way'!$I240)</f>
        <v>1.6154550350026926</v>
      </c>
      <c r="F241" s="45">
        <f>IF(OR($A241="",$B241="",$C241=""),"",B241*'MPTO_working_3-way'!$I240)</f>
        <v>4.4057864590982527</v>
      </c>
      <c r="G241" s="46">
        <f>IF(OR($A241="",$B241="",$C241=""),"",C241*'MPTO_working_3-way'!$I240)</f>
        <v>6.4932900432900436</v>
      </c>
      <c r="H241" s="44">
        <f>IF(OR($A241="",$B241="",$C241=""),"",'MPTO_working_3-way'!E240)</f>
        <v>1.5797329346256961</v>
      </c>
      <c r="I241" s="45">
        <f>IF(OR($A241="",$B241="",$C241=""),"",'MPTO_working_3-way'!F240)</f>
        <v>4.5093189248283911</v>
      </c>
      <c r="J241" s="46">
        <f>IF(OR($A241="",$B241="",$C241=""),"",'MPTO_working_3-way'!G240)</f>
        <v>6.886168812405689</v>
      </c>
      <c r="K241" s="44">
        <f>IF(OR($A241="",$B241="",$C241=""),"",'OddsRatio_working_3-way'!H240)</f>
        <v>1.5913822078246607</v>
      </c>
      <c r="L241" s="45">
        <f>IF(OR($A241="",$B241="",$C241=""),"",'OddsRatio_working_3-way'!I240)</f>
        <v>4.5044871574794687</v>
      </c>
      <c r="M241" s="46">
        <f>IF(OR($A241="",$B241="",$C241=""),"",'OddsRatio_working_3-way'!J240)</f>
        <v>6.6838401085370123</v>
      </c>
      <c r="N241" s="47">
        <f t="shared" si="42"/>
        <v>61.902063402113406</v>
      </c>
      <c r="O241" s="48">
        <f t="shared" si="43"/>
        <v>22.697423247441577</v>
      </c>
      <c r="P241" s="48">
        <f t="shared" si="44"/>
        <v>15.400513350445014</v>
      </c>
      <c r="Q241" t="s">
        <v>379</v>
      </c>
      <c r="R241" t="s">
        <v>168</v>
      </c>
      <c r="S241" t="s">
        <v>512</v>
      </c>
      <c r="T241" s="50">
        <v>100</v>
      </c>
      <c r="U241" s="50">
        <f t="shared" si="45"/>
        <v>35.064935064935064</v>
      </c>
      <c r="V241" s="50">
        <f t="shared" si="46"/>
        <v>76.19047619047619</v>
      </c>
      <c r="W241" s="50">
        <f t="shared" si="47"/>
        <v>83.844911147011302</v>
      </c>
      <c r="X241" s="50">
        <f t="shared" si="48"/>
        <v>39.964612662512501</v>
      </c>
      <c r="Y241" s="50">
        <f t="shared" si="49"/>
        <v>81.090153788053627</v>
      </c>
      <c r="Z241" s="50">
        <f t="shared" si="50"/>
        <v>88.744588744588754</v>
      </c>
      <c r="AA241" s="50">
        <f t="shared" si="51"/>
        <v>-4.8996775975774369</v>
      </c>
      <c r="AB241" s="50">
        <f t="shared" si="52"/>
        <v>-4.8996775975774369</v>
      </c>
      <c r="AC241" s="50">
        <f t="shared" si="53"/>
        <v>-4.8996775975774511</v>
      </c>
      <c r="AF241">
        <v>1.51</v>
      </c>
      <c r="AG241">
        <v>2.59</v>
      </c>
      <c r="AH241" s="66"/>
      <c r="AJ241" t="s">
        <v>442</v>
      </c>
    </row>
    <row r="242" spans="1:36" ht="15" x14ac:dyDescent="0.25">
      <c r="A242">
        <v>1.45</v>
      </c>
      <c r="B242">
        <v>4.82</v>
      </c>
      <c r="C242">
        <v>6.6</v>
      </c>
      <c r="D242" s="43">
        <f t="shared" si="54"/>
        <v>4.8639203596994474E-2</v>
      </c>
      <c r="E242" s="44">
        <f>IF(OR($A242="",$B242="",$C242=""),"",A242*'MPTO_working_3-way'!$I241)</f>
        <v>1.520526845215642</v>
      </c>
      <c r="F242" s="45">
        <f>IF(OR($A242="",$B242="",$C242=""),"",B242*'MPTO_working_3-way'!$I241)</f>
        <v>5.0544409613375141</v>
      </c>
      <c r="G242" s="46">
        <f>IF(OR($A242="",$B242="",$C242=""),"",C242*'MPTO_working_3-way'!$I241)</f>
        <v>6.9210187437401629</v>
      </c>
      <c r="H242" s="44">
        <f>IF(OR($A242="",$B242="",$C242=""),"",'MPTO_working_3-way'!E241)</f>
        <v>1.4849086406187628</v>
      </c>
      <c r="I242" s="45">
        <f>IF(OR($A242="",$B242="",$C242=""),"",'MPTO_working_3-way'!F241)</f>
        <v>5.2285992805972867</v>
      </c>
      <c r="J242" s="46">
        <f>IF(OR($A242="",$B242="",$C242=""),"",'MPTO_working_3-way'!G241)</f>
        <v>7.3908691797429951</v>
      </c>
      <c r="K242" s="44">
        <f>IF(OR($A242="",$B242="",$C242=""),"",'OddsRatio_working_3-way'!H241)</f>
        <v>1.4957925932162306</v>
      </c>
      <c r="L242" s="45">
        <f>IF(OR($A242="",$B242="",$C242=""),"",'OddsRatio_working_3-way'!I241)</f>
        <v>5.2087282357466691</v>
      </c>
      <c r="M242" s="46">
        <f>IF(OR($A242="",$B242="",$C242=""),"",'OddsRatio_working_3-way'!J241)</f>
        <v>7.1698633822464242</v>
      </c>
      <c r="N242" s="47">
        <f t="shared" si="42"/>
        <v>65.766678381674964</v>
      </c>
      <c r="O242" s="48">
        <f t="shared" si="43"/>
        <v>19.784581670835827</v>
      </c>
      <c r="P242" s="48">
        <f t="shared" si="44"/>
        <v>14.448739947489198</v>
      </c>
      <c r="Q242" t="s">
        <v>251</v>
      </c>
      <c r="R242" t="s">
        <v>67</v>
      </c>
      <c r="S242" t="s">
        <v>512</v>
      </c>
      <c r="T242" s="50">
        <v>100</v>
      </c>
      <c r="U242" s="50">
        <f t="shared" si="45"/>
        <v>31.03448275862069</v>
      </c>
      <c r="V242" s="50">
        <f t="shared" si="46"/>
        <v>79.253112033195009</v>
      </c>
      <c r="W242" s="50">
        <f t="shared" si="47"/>
        <v>84.848484848484844</v>
      </c>
      <c r="X242" s="50">
        <f t="shared" si="48"/>
        <v>35.898403118320132</v>
      </c>
      <c r="Y242" s="50">
        <f t="shared" si="49"/>
        <v>84.117032392894458</v>
      </c>
      <c r="Z242" s="50">
        <f t="shared" si="50"/>
        <v>89.712405208184293</v>
      </c>
      <c r="AA242" s="50">
        <f t="shared" si="51"/>
        <v>-4.863920359699442</v>
      </c>
      <c r="AB242" s="50">
        <f t="shared" si="52"/>
        <v>-4.8639203596994491</v>
      </c>
      <c r="AC242" s="50">
        <f t="shared" si="53"/>
        <v>-4.8639203596994491</v>
      </c>
      <c r="AF242">
        <v>1.51</v>
      </c>
      <c r="AG242">
        <v>2.63</v>
      </c>
      <c r="AH242" s="66"/>
      <c r="AJ242" t="s">
        <v>442</v>
      </c>
    </row>
    <row r="243" spans="1:36" ht="15" x14ac:dyDescent="0.25">
      <c r="A243">
        <v>3.06</v>
      </c>
      <c r="B243">
        <v>3.53</v>
      </c>
      <c r="C243">
        <v>2.27</v>
      </c>
      <c r="D243" s="43">
        <f t="shared" si="54"/>
        <v>5.0612138962318642E-2</v>
      </c>
      <c r="E243" s="44">
        <f>IF(OR($A243="",$B243="",$C243=""),"",A243*'MPTO_working_3-way'!$I242)</f>
        <v>3.2148731452246953</v>
      </c>
      <c r="F243" s="45">
        <f>IF(OR($A243="",$B243="",$C243=""),"",B243*'MPTO_working_3-way'!$I242)</f>
        <v>3.7086608505369845</v>
      </c>
      <c r="G243" s="46">
        <f>IF(OR($A243="",$B243="",$C243=""),"",C243*'MPTO_working_3-way'!$I242)</f>
        <v>2.3848895554444631</v>
      </c>
      <c r="H243" s="44">
        <f>IF(OR($A243="",$B243="",$C243=""),"",'MPTO_working_3-way'!E242)</f>
        <v>3.2265696640528159</v>
      </c>
      <c r="I243" s="45">
        <f>IF(OR($A243="",$B243="",$C243=""),"",'MPTO_working_3-way'!F242)</f>
        <v>3.7535366855897463</v>
      </c>
      <c r="J243" s="46">
        <f>IF(OR($A243="",$B243="",$C243=""),"",'MPTO_working_3-way'!G242)</f>
        <v>2.3603949071866843</v>
      </c>
      <c r="K243" s="44">
        <f>IF(OR($A243="",$B243="",$C243=""),"",'OddsRatio_working_3-way'!H242)</f>
        <v>3.223701940427389</v>
      </c>
      <c r="L243" s="45">
        <f>IF(OR($A243="",$B243="",$C243=""),"",'OddsRatio_working_3-way'!I242)</f>
        <v>3.7310514122724734</v>
      </c>
      <c r="M243" s="46">
        <f>IF(OR($A243="",$B243="",$C243=""),"",'OddsRatio_working_3-way'!J242)</f>
        <v>2.370923040943099</v>
      </c>
      <c r="N243" s="47">
        <f t="shared" si="42"/>
        <v>31.105426398717441</v>
      </c>
      <c r="O243" s="48">
        <f t="shared" si="43"/>
        <v>26.963910702570931</v>
      </c>
      <c r="P243" s="48">
        <f t="shared" si="44"/>
        <v>41.930662898711617</v>
      </c>
      <c r="Q243" t="s">
        <v>164</v>
      </c>
      <c r="R243" t="s">
        <v>66</v>
      </c>
      <c r="S243" t="s">
        <v>512</v>
      </c>
      <c r="T243" s="50">
        <v>100</v>
      </c>
      <c r="U243" s="50">
        <f t="shared" si="45"/>
        <v>67.320261437908499</v>
      </c>
      <c r="V243" s="50">
        <f t="shared" si="46"/>
        <v>71.671388101982998</v>
      </c>
      <c r="W243" s="50">
        <f t="shared" si="47"/>
        <v>55.947136563876647</v>
      </c>
      <c r="X243" s="50">
        <f t="shared" si="48"/>
        <v>72.381475334140347</v>
      </c>
      <c r="Y243" s="50">
        <f t="shared" si="49"/>
        <v>76.732601998214861</v>
      </c>
      <c r="Z243" s="50">
        <f t="shared" si="50"/>
        <v>61.00835046010851</v>
      </c>
      <c r="AA243" s="50">
        <f t="shared" si="51"/>
        <v>-5.0612138962318483</v>
      </c>
      <c r="AB243" s="50">
        <f t="shared" si="52"/>
        <v>-5.0612138962318625</v>
      </c>
      <c r="AC243" s="50">
        <f t="shared" si="53"/>
        <v>-5.0612138962318625</v>
      </c>
      <c r="AF243">
        <v>1.68</v>
      </c>
      <c r="AG243">
        <v>2.2400000000000002</v>
      </c>
      <c r="AH243" s="66"/>
      <c r="AJ243" t="s">
        <v>442</v>
      </c>
    </row>
    <row r="244" spans="1:36" ht="15" x14ac:dyDescent="0.25">
      <c r="A244">
        <v>1.65</v>
      </c>
      <c r="B244">
        <v>3.91</v>
      </c>
      <c r="C244">
        <v>5.36</v>
      </c>
      <c r="D244" s="43">
        <f t="shared" si="54"/>
        <v>4.8382245943035418E-2</v>
      </c>
      <c r="E244" s="44">
        <f>IF(OR($A244="",$B244="",$C244=""),"",A244*'MPTO_working_3-way'!$I243)</f>
        <v>1.7298307058060083</v>
      </c>
      <c r="F244" s="45">
        <f>IF(OR($A244="",$B244="",$C244=""),"",B244*'MPTO_working_3-way'!$I243)</f>
        <v>4.0991745816372687</v>
      </c>
      <c r="G244" s="46">
        <f>IF(OR($A244="",$B244="",$C244=""),"",C244*'MPTO_working_3-way'!$I243)</f>
        <v>5.6193288382546704</v>
      </c>
      <c r="H244" s="44">
        <f>IF(OR($A244="",$B244="",$C244=""),"",'MPTO_working_3-way'!E243)</f>
        <v>1.6951072014358231</v>
      </c>
      <c r="I244" s="45">
        <f>IF(OR($A244="",$B244="",$C244=""),"",'MPTO_working_3-way'!F243)</f>
        <v>4.1731513893995489</v>
      </c>
      <c r="J244" s="46">
        <f>IF(OR($A244="",$B244="",$C244=""),"",'MPTO_working_3-way'!G243)</f>
        <v>5.8671759766172906</v>
      </c>
      <c r="K244" s="44">
        <f>IF(OR($A244="",$B244="",$C244=""),"",'OddsRatio_working_3-way'!H243)</f>
        <v>1.707066565355327</v>
      </c>
      <c r="L244" s="45">
        <f>IF(OR($A244="",$B244="",$C244=""),"",'OddsRatio_working_3-way'!I243)</f>
        <v>4.1654826233600035</v>
      </c>
      <c r="M244" s="46">
        <f>IF(OR($A244="",$B244="",$C244=""),"",'OddsRatio_working_3-way'!J243)</f>
        <v>5.7427849614603517</v>
      </c>
      <c r="N244" s="47">
        <f t="shared" si="42"/>
        <v>57.809125288596007</v>
      </c>
      <c r="O244" s="48">
        <f t="shared" si="43"/>
        <v>24.395155172936931</v>
      </c>
      <c r="P244" s="48">
        <f t="shared" si="44"/>
        <v>17.795719538467054</v>
      </c>
      <c r="Q244" t="s">
        <v>124</v>
      </c>
      <c r="R244" t="s">
        <v>167</v>
      </c>
      <c r="S244" t="s">
        <v>512</v>
      </c>
      <c r="T244" s="50">
        <v>100</v>
      </c>
      <c r="U244" s="50">
        <f t="shared" si="45"/>
        <v>39.393939393939398</v>
      </c>
      <c r="V244" s="50">
        <f t="shared" si="46"/>
        <v>74.424552429667528</v>
      </c>
      <c r="W244" s="50">
        <f t="shared" si="47"/>
        <v>81.343283582089541</v>
      </c>
      <c r="X244" s="50">
        <f t="shared" si="48"/>
        <v>44.232163988242931</v>
      </c>
      <c r="Y244" s="50">
        <f t="shared" si="49"/>
        <v>79.262777023971054</v>
      </c>
      <c r="Z244" s="50">
        <f t="shared" si="50"/>
        <v>86.181508176393095</v>
      </c>
      <c r="AA244" s="50">
        <f t="shared" si="51"/>
        <v>-4.8382245943035329</v>
      </c>
      <c r="AB244" s="50">
        <f t="shared" si="52"/>
        <v>-4.8382245943035258</v>
      </c>
      <c r="AC244" s="50">
        <f t="shared" si="53"/>
        <v>-4.8382245943035542</v>
      </c>
      <c r="AF244">
        <v>1.77</v>
      </c>
      <c r="AG244">
        <v>2.09</v>
      </c>
      <c r="AH244" s="66"/>
      <c r="AJ244" t="s">
        <v>442</v>
      </c>
    </row>
    <row r="245" spans="1:36" ht="15" x14ac:dyDescent="0.25">
      <c r="A245">
        <v>1.1200000000000001</v>
      </c>
      <c r="B245">
        <v>9.8000000000000007</v>
      </c>
      <c r="C245">
        <v>19.18</v>
      </c>
      <c r="D245" s="43">
        <f t="shared" si="54"/>
        <v>4.7035602562192746E-2</v>
      </c>
      <c r="E245" s="44">
        <f>IF(OR($A245="",$B245="",$C245=""),"",A245*'MPTO_working_3-way'!$I244)</f>
        <v>1.1726798748696561</v>
      </c>
      <c r="F245" s="45">
        <f>IF(OR($A245="",$B245="",$C245=""),"",B245*'MPTO_working_3-way'!$I244)</f>
        <v>10.26094890510949</v>
      </c>
      <c r="G245" s="46">
        <f>IF(OR($A245="",$B245="",$C245=""),"",C245*'MPTO_working_3-way'!$I244)</f>
        <v>20.082142857142856</v>
      </c>
      <c r="H245" s="44">
        <f>IF(OR($A245="",$B245="",$C245=""),"",'MPTO_working_3-way'!E244)</f>
        <v>1.1400186804788996</v>
      </c>
      <c r="I245" s="45">
        <f>IF(OR($A245="",$B245="",$C245=""),"",'MPTO_working_3-way'!F244)</f>
        <v>11.579128934885727</v>
      </c>
      <c r="J245" s="46">
        <f>IF(OR($A245="",$B245="",$C245=""),"",'MPTO_working_3-way'!G244)</f>
        <v>27.427987742594478</v>
      </c>
      <c r="K245" s="44">
        <f>IF(OR($A245="",$B245="",$C245=""),"",'OddsRatio_working_3-way'!H244)</f>
        <v>1.1468101779667996</v>
      </c>
      <c r="L245" s="45">
        <f>IF(OR($A245="",$B245="",$C245=""),"",'OddsRatio_working_3-way'!I244)</f>
        <v>11.766079717565285</v>
      </c>
      <c r="M245" s="46">
        <f>IF(OR($A245="",$B245="",$C245=""),"",'OddsRatio_working_3-way'!J244)</f>
        <v>23.241741961970099</v>
      </c>
      <c r="N245" s="47">
        <f t="shared" si="42"/>
        <v>85.274764360661564</v>
      </c>
      <c r="O245" s="48">
        <f t="shared" si="43"/>
        <v>9.7456873555041774</v>
      </c>
      <c r="P245" s="48">
        <f t="shared" si="44"/>
        <v>4.9795482838342524</v>
      </c>
      <c r="Q245" t="s">
        <v>129</v>
      </c>
      <c r="R245" t="s">
        <v>125</v>
      </c>
      <c r="S245" t="s">
        <v>512</v>
      </c>
      <c r="T245" s="50">
        <v>100</v>
      </c>
      <c r="U245" s="50">
        <f t="shared" si="45"/>
        <v>10.714285714285726</v>
      </c>
      <c r="V245" s="50">
        <f t="shared" si="46"/>
        <v>89.795918367346943</v>
      </c>
      <c r="W245" s="50">
        <f t="shared" si="47"/>
        <v>94.786235662148073</v>
      </c>
      <c r="X245" s="50">
        <f t="shared" si="48"/>
        <v>15.41784597050499</v>
      </c>
      <c r="Y245" s="50">
        <f t="shared" si="49"/>
        <v>94.499478623566219</v>
      </c>
      <c r="Z245" s="50">
        <f t="shared" si="50"/>
        <v>99.489795918367335</v>
      </c>
      <c r="AA245" s="50">
        <f t="shared" si="51"/>
        <v>-4.703560256219264</v>
      </c>
      <c r="AB245" s="50">
        <f t="shared" si="52"/>
        <v>-4.7035602562192764</v>
      </c>
      <c r="AC245" s="50">
        <f t="shared" si="53"/>
        <v>-4.7035602562192622</v>
      </c>
      <c r="AF245">
        <v>1.21</v>
      </c>
      <c r="AG245">
        <v>4.4000000000000004</v>
      </c>
      <c r="AH245" s="66"/>
      <c r="AJ245" t="s">
        <v>442</v>
      </c>
    </row>
    <row r="246" spans="1:36" ht="15" x14ac:dyDescent="0.25">
      <c r="A246">
        <v>8.7799999999999994</v>
      </c>
      <c r="B246">
        <v>5.63</v>
      </c>
      <c r="C246">
        <v>1.31</v>
      </c>
      <c r="D246" s="43">
        <f t="shared" si="54"/>
        <v>5.4873888454929354E-2</v>
      </c>
      <c r="E246" s="44">
        <f>IF(OR($A246="",$B246="",$C246=""),"",A246*'MPTO_working_3-way'!$I245)</f>
        <v>9.261792740634279</v>
      </c>
      <c r="F246" s="45">
        <f>IF(OR($A246="",$B246="",$C246=""),"",B246*'MPTO_working_3-way'!$I245)</f>
        <v>5.9389399920012522</v>
      </c>
      <c r="G246" s="46">
        <f>IF(OR($A246="",$B246="",$C246=""),"",C246*'MPTO_working_3-way'!$I245)</f>
        <v>1.3818847938759575</v>
      </c>
      <c r="H246" s="44">
        <f>IF(OR($A246="",$B246="",$C246=""),"",'MPTO_working_3-way'!E245)</f>
        <v>10.459822122280137</v>
      </c>
      <c r="I246" s="45">
        <f>IF(OR($A246="",$B246="",$C246=""),"",'MPTO_working_3-way'!F245)</f>
        <v>6.2763371867580666</v>
      </c>
      <c r="J246" s="46">
        <f>IF(OR($A246="",$B246="",$C246=""),"",'MPTO_working_3-way'!G245)</f>
        <v>1.342160305639803</v>
      </c>
      <c r="K246" s="44">
        <f>IF(OR($A246="",$B246="",$C246=""),"",'OddsRatio_working_3-way'!H245)</f>
        <v>9.8583101881704014</v>
      </c>
      <c r="L246" s="45">
        <f>IF(OR($A246="",$B246="",$C246=""),"",'OddsRatio_working_3-way'!I245)</f>
        <v>6.2717193022145183</v>
      </c>
      <c r="M246" s="46">
        <f>IF(OR($A246="",$B246="",$C246=""),"",'OddsRatio_working_3-way'!J245)</f>
        <v>1.3529660871893092</v>
      </c>
      <c r="N246" s="47">
        <f t="shared" si="42"/>
        <v>10.797045755652663</v>
      </c>
      <c r="O246" s="48">
        <f t="shared" si="43"/>
        <v>16.838021622492075</v>
      </c>
      <c r="P246" s="48">
        <f t="shared" si="44"/>
        <v>72.364932621855246</v>
      </c>
      <c r="Q246" t="s">
        <v>130</v>
      </c>
      <c r="R246" t="s">
        <v>166</v>
      </c>
      <c r="S246" t="s">
        <v>512</v>
      </c>
      <c r="T246" s="50">
        <v>100</v>
      </c>
      <c r="U246" s="50">
        <f t="shared" si="45"/>
        <v>88.610478359908882</v>
      </c>
      <c r="V246" s="50">
        <f t="shared" si="46"/>
        <v>82.238010657193612</v>
      </c>
      <c r="W246" s="50">
        <f t="shared" si="47"/>
        <v>23.664122137404579</v>
      </c>
      <c r="X246" s="50">
        <f t="shared" si="48"/>
        <v>94.097867205401812</v>
      </c>
      <c r="Y246" s="50">
        <f t="shared" si="49"/>
        <v>87.725399502686528</v>
      </c>
      <c r="Z246" s="50">
        <f t="shared" si="50"/>
        <v>29.151510982897509</v>
      </c>
      <c r="AA246" s="50">
        <f t="shared" si="51"/>
        <v>-5.48738884549293</v>
      </c>
      <c r="AB246" s="50">
        <f t="shared" si="52"/>
        <v>-5.4873888454929158</v>
      </c>
      <c r="AC246" s="50">
        <f t="shared" si="53"/>
        <v>-5.48738884549293</v>
      </c>
      <c r="AF246">
        <v>1.32</v>
      </c>
      <c r="AG246">
        <v>3.37</v>
      </c>
      <c r="AH246" s="66"/>
      <c r="AJ246" t="s">
        <v>442</v>
      </c>
    </row>
    <row r="247" spans="1:36" ht="15" x14ac:dyDescent="0.25">
      <c r="A247">
        <v>5.41</v>
      </c>
      <c r="B247">
        <v>4.2300000000000004</v>
      </c>
      <c r="C247">
        <v>1.59</v>
      </c>
      <c r="D247" s="43">
        <f t="shared" si="54"/>
        <v>5.0180320544388923E-2</v>
      </c>
      <c r="E247" s="44">
        <f>IF(OR($A247="",$B247="",$C247=""),"",A247*'MPTO_working_3-way'!$I246)</f>
        <v>5.6814755341451439</v>
      </c>
      <c r="F247" s="45">
        <f>IF(OR($A247="",$B247="",$C247=""),"",B247*'MPTO_working_3-way'!$I246)</f>
        <v>4.4422627559027656</v>
      </c>
      <c r="G247" s="46">
        <f>IF(OR($A247="",$B247="",$C247=""),"",C247*'MPTO_working_3-way'!$I246)</f>
        <v>1.6697867096655785</v>
      </c>
      <c r="H247" s="44">
        <f>IF(OR($A247="",$B247="",$C247=""),"",'MPTO_working_3-way'!E246)</f>
        <v>5.9482699177172629</v>
      </c>
      <c r="I247" s="45">
        <f>IF(OR($A247="",$B247="",$C247=""),"",'MPTO_working_3-way'!F246)</f>
        <v>4.5520789403197357</v>
      </c>
      <c r="J247" s="46">
        <f>IF(OR($A247="",$B247="",$C247=""),"",'MPTO_working_3-way'!G246)</f>
        <v>1.6334423296367306</v>
      </c>
      <c r="K247" s="44">
        <f>IF(OR($A247="",$B247="",$C247=""),"",'OddsRatio_working_3-way'!H246)</f>
        <v>5.8244916012668861</v>
      </c>
      <c r="L247" s="45">
        <f>IF(OR($A247="",$B247="",$C247=""),"",'OddsRatio_working_3-way'!I246)</f>
        <v>4.5335845514947932</v>
      </c>
      <c r="M247" s="46">
        <f>IF(OR($A247="",$B247="",$C247=""),"",'OddsRatio_working_3-way'!J246)</f>
        <v>1.6454535248860458</v>
      </c>
      <c r="N247" s="47">
        <f t="shared" si="42"/>
        <v>17.601061449443762</v>
      </c>
      <c r="O247" s="48">
        <f t="shared" si="43"/>
        <v>22.511050222574642</v>
      </c>
      <c r="P247" s="48">
        <f t="shared" si="44"/>
        <v>59.887888327981599</v>
      </c>
      <c r="Q247" t="s">
        <v>165</v>
      </c>
      <c r="R247" t="s">
        <v>65</v>
      </c>
      <c r="S247" t="s">
        <v>512</v>
      </c>
      <c r="T247" s="50">
        <v>100</v>
      </c>
      <c r="U247" s="50">
        <f t="shared" si="45"/>
        <v>81.515711645101661</v>
      </c>
      <c r="V247" s="50">
        <f t="shared" si="46"/>
        <v>76.359338061465735</v>
      </c>
      <c r="W247" s="50">
        <f t="shared" si="47"/>
        <v>37.106918238993707</v>
      </c>
      <c r="X247" s="50">
        <f t="shared" si="48"/>
        <v>86.533743699540565</v>
      </c>
      <c r="Y247" s="50">
        <f t="shared" si="49"/>
        <v>81.377370115904625</v>
      </c>
      <c r="Z247" s="50">
        <f t="shared" si="50"/>
        <v>42.124950293432619</v>
      </c>
      <c r="AA247" s="50">
        <f t="shared" si="51"/>
        <v>-5.0180320544389048</v>
      </c>
      <c r="AB247" s="50">
        <f t="shared" si="52"/>
        <v>-5.0180320544388906</v>
      </c>
      <c r="AC247" s="50">
        <f t="shared" si="53"/>
        <v>-5.0180320544389119</v>
      </c>
      <c r="AF247">
        <v>1.61</v>
      </c>
      <c r="AG247">
        <v>2.37</v>
      </c>
      <c r="AH247" s="66"/>
      <c r="AJ247" t="s">
        <v>442</v>
      </c>
    </row>
    <row r="248" spans="1:36" ht="15" x14ac:dyDescent="0.25">
      <c r="A248">
        <v>1.84</v>
      </c>
      <c r="B248">
        <v>4.45</v>
      </c>
      <c r="C248">
        <v>3.37</v>
      </c>
      <c r="D248" s="43">
        <f t="shared" si="54"/>
        <v>6.4933267037670994E-2</v>
      </c>
      <c r="E248" s="44">
        <f>IF(OR($A248="",$B248="",$C248=""),"",A248*'MPTO_working_3-way'!$I247)</f>
        <v>1.9594772113493146</v>
      </c>
      <c r="F248" s="45">
        <f>IF(OR($A248="",$B248="",$C248=""),"",B248*'MPTO_working_3-way'!$I247)</f>
        <v>4.7389530383176357</v>
      </c>
      <c r="G248" s="46">
        <f>IF(OR($A248="",$B248="",$C248=""),"",C248*'MPTO_working_3-way'!$I247)</f>
        <v>3.5888251099169515</v>
      </c>
      <c r="H248" s="44">
        <f>IF(OR($A248="",$B248="",$C248=""),"",'MPTO_working_3-way'!E247)</f>
        <v>1.9163188091234362</v>
      </c>
      <c r="I248" s="45">
        <f>IF(OR($A248="",$B248="",$C248=""),"",'MPTO_working_3-way'!F247)</f>
        <v>4.9242968449781266</v>
      </c>
      <c r="J248" s="46">
        <f>IF(OR($A248="",$B248="",$C248=""),"",'MPTO_working_3-way'!G247)</f>
        <v>3.6351543500732904</v>
      </c>
      <c r="K248" s="44">
        <f>IF(OR($A248="",$B248="",$C248=""),"",'OddsRatio_working_3-way'!H247)</f>
        <v>1.9323710544231718</v>
      </c>
      <c r="L248" s="45">
        <f>IF(OR($A248="",$B248="",$C248=""),"",'OddsRatio_working_3-way'!I247)</f>
        <v>4.8293811163808833</v>
      </c>
      <c r="M248" s="46">
        <f>IF(OR($A248="",$B248="",$C248=""),"",'OddsRatio_working_3-way'!J247)</f>
        <v>3.6306183321225198</v>
      </c>
      <c r="N248" s="47">
        <f t="shared" si="42"/>
        <v>51.034020411566331</v>
      </c>
      <c r="O248" s="48">
        <f t="shared" si="43"/>
        <v>21.101707316243161</v>
      </c>
      <c r="P248" s="48">
        <f t="shared" si="44"/>
        <v>27.864272272190515</v>
      </c>
      <c r="Q248" t="s">
        <v>126</v>
      </c>
      <c r="R248" t="s">
        <v>64</v>
      </c>
      <c r="S248" t="s">
        <v>512</v>
      </c>
      <c r="T248" s="50">
        <v>100</v>
      </c>
      <c r="U248" s="50">
        <f t="shared" si="45"/>
        <v>45.652173913043477</v>
      </c>
      <c r="V248" s="50">
        <f t="shared" si="46"/>
        <v>77.528089887640448</v>
      </c>
      <c r="W248" s="50">
        <f t="shared" si="47"/>
        <v>70.326409495548958</v>
      </c>
      <c r="X248" s="50">
        <f t="shared" si="48"/>
        <v>52.14550061681058</v>
      </c>
      <c r="Y248" s="50">
        <f t="shared" si="49"/>
        <v>84.021416591407558</v>
      </c>
      <c r="Z248" s="50">
        <f t="shared" si="50"/>
        <v>76.819736199316068</v>
      </c>
      <c r="AA248" s="50">
        <f t="shared" si="51"/>
        <v>-6.493326703767103</v>
      </c>
      <c r="AB248" s="50">
        <f t="shared" si="52"/>
        <v>-6.4933267037671101</v>
      </c>
      <c r="AC248" s="50">
        <f t="shared" si="53"/>
        <v>-6.4933267037671101</v>
      </c>
      <c r="AF248">
        <v>1.56</v>
      </c>
      <c r="AG248">
        <v>2.44</v>
      </c>
      <c r="AH248" s="66"/>
      <c r="AJ248" t="s">
        <v>442</v>
      </c>
    </row>
    <row r="249" spans="1:36" ht="15" x14ac:dyDescent="0.25">
      <c r="A249">
        <v>6.9</v>
      </c>
      <c r="B249">
        <v>5.0999999999999996</v>
      </c>
      <c r="C249">
        <v>1.45</v>
      </c>
      <c r="D249" s="43">
        <f t="shared" si="54"/>
        <v>3.0661140018226174E-2</v>
      </c>
      <c r="E249" s="44">
        <f>IF(OR($A249="",$B249="",$C249=""),"",A249*'MPTO_working_3-way'!$I248)</f>
        <v>7.1115618661257614</v>
      </c>
      <c r="F249" s="45">
        <f>IF(OR($A249="",$B249="",$C249=""),"",B249*'MPTO_working_3-way'!$I248)</f>
        <v>5.2563718140929527</v>
      </c>
      <c r="G249" s="46">
        <f>IF(OR($A249="",$B249="",$C249=""),"",C249*'MPTO_working_3-way'!$I248)</f>
        <v>1.4944586530264279</v>
      </c>
      <c r="H249" s="44">
        <f>IF(OR($A249="",$B249="",$C249=""),"",'MPTO_working_3-way'!E248)</f>
        <v>7.4235105841274471</v>
      </c>
      <c r="I249" s="45">
        <f>IF(OR($A249="",$B249="",$C249=""),"",'MPTO_working_3-way'!F248)</f>
        <v>5.3804502557072809</v>
      </c>
      <c r="J249" s="46">
        <f>IF(OR($A249="",$B249="",$C249=""),"",'MPTO_working_3-way'!G248)</f>
        <v>1.4718115868872319</v>
      </c>
      <c r="K249" s="44">
        <f>IF(OR($A249="",$B249="",$C249=""),"",'OddsRatio_working_3-way'!H248)</f>
        <v>7.2790832621345141</v>
      </c>
      <c r="L249" s="45">
        <f>IF(OR($A249="",$B249="",$C249=""),"",'OddsRatio_working_3-way'!I248)</f>
        <v>5.3634307414833051</v>
      </c>
      <c r="M249" s="46">
        <f>IF(OR($A249="",$B249="",$C249=""),"",'OddsRatio_working_3-way'!J248)</f>
        <v>1.4789131301628018</v>
      </c>
      <c r="N249" s="47">
        <f t="shared" si="42"/>
        <v>14.061608670849971</v>
      </c>
      <c r="O249" s="48">
        <f t="shared" si="43"/>
        <v>19.024529378208786</v>
      </c>
      <c r="P249" s="48">
        <f t="shared" si="44"/>
        <v>66.913861950941239</v>
      </c>
      <c r="Q249" t="s">
        <v>241</v>
      </c>
      <c r="R249" t="s">
        <v>261</v>
      </c>
      <c r="S249" t="s">
        <v>513</v>
      </c>
      <c r="T249" s="50">
        <v>100</v>
      </c>
      <c r="U249" s="50">
        <f t="shared" si="45"/>
        <v>85.507246376811594</v>
      </c>
      <c r="V249" s="50">
        <f t="shared" si="46"/>
        <v>80.392156862745097</v>
      </c>
      <c r="W249" s="50">
        <f t="shared" si="47"/>
        <v>31.03448275862069</v>
      </c>
      <c r="X249" s="50">
        <f t="shared" si="48"/>
        <v>88.57336037863422</v>
      </c>
      <c r="Y249" s="50">
        <f t="shared" si="49"/>
        <v>83.458270864567723</v>
      </c>
      <c r="Z249" s="50">
        <f t="shared" si="50"/>
        <v>34.100596760443317</v>
      </c>
      <c r="AA249" s="50">
        <f t="shared" si="51"/>
        <v>-3.0661140018226263</v>
      </c>
      <c r="AB249" s="50">
        <f t="shared" si="52"/>
        <v>-3.0661140018226263</v>
      </c>
      <c r="AC249" s="50">
        <f t="shared" si="53"/>
        <v>-3.0661140018226263</v>
      </c>
      <c r="AF249">
        <v>1.44</v>
      </c>
      <c r="AG249">
        <v>2.96</v>
      </c>
      <c r="AH249" s="66"/>
      <c r="AJ249" t="s">
        <v>230</v>
      </c>
    </row>
    <row r="250" spans="1:36" ht="15" x14ac:dyDescent="0.25">
      <c r="A250">
        <v>2.2599999999999998</v>
      </c>
      <c r="B250">
        <v>3.45</v>
      </c>
      <c r="C250">
        <v>3.36</v>
      </c>
      <c r="D250" s="43">
        <f t="shared" si="54"/>
        <v>2.9951996189010455E-2</v>
      </c>
      <c r="E250" s="44">
        <f>IF(OR($A250="",$B250="",$C250=""),"",A250*'MPTO_working_3-way'!$I249)</f>
        <v>2.3276915113871635</v>
      </c>
      <c r="F250" s="45">
        <f>IF(OR($A250="",$B250="",$C250=""),"",B250*'MPTO_working_3-way'!$I249)</f>
        <v>3.5533343868520864</v>
      </c>
      <c r="G250" s="46">
        <f>IF(OR($A250="",$B250="",$C250=""),"",C250*'MPTO_working_3-way'!$I249)</f>
        <v>3.4606387071950748</v>
      </c>
      <c r="H250" s="44">
        <f>IF(OR($A250="",$B250="",$C250=""),"",'MPTO_working_3-way'!E249)</f>
        <v>2.3121714602433796</v>
      </c>
      <c r="I250" s="45">
        <f>IF(OR($A250="",$B250="",$C250=""),"",'MPTO_working_3-way'!F249)</f>
        <v>3.5730737966514101</v>
      </c>
      <c r="J250" s="46">
        <f>IF(OR($A250="",$B250="",$C250=""),"",'MPTO_working_3-way'!G249)</f>
        <v>3.4766277748877306</v>
      </c>
      <c r="K250" s="44">
        <f>IF(OR($A250="",$B250="",$C250=""),"",'OddsRatio_working_3-way'!H249)</f>
        <v>2.3187763155963084</v>
      </c>
      <c r="L250" s="45">
        <f>IF(OR($A250="",$B250="",$C250=""),"",'OddsRatio_working_3-way'!I249)</f>
        <v>3.5642872803261545</v>
      </c>
      <c r="M250" s="46">
        <f>IF(OR($A250="",$B250="",$C250=""),"",'OddsRatio_working_3-way'!J249)</f>
        <v>3.4700889720692762</v>
      </c>
      <c r="N250" s="47">
        <f t="shared" si="42"/>
        <v>42.961019323564074</v>
      </c>
      <c r="O250" s="48">
        <f t="shared" si="43"/>
        <v>28.142580774276755</v>
      </c>
      <c r="P250" s="48">
        <f t="shared" si="44"/>
        <v>28.896399902159171</v>
      </c>
      <c r="Q250" t="s">
        <v>269</v>
      </c>
      <c r="R250" t="s">
        <v>390</v>
      </c>
      <c r="S250" t="s">
        <v>513</v>
      </c>
      <c r="T250" s="50">
        <v>100</v>
      </c>
      <c r="U250" s="50">
        <f t="shared" si="45"/>
        <v>55.752212389380524</v>
      </c>
      <c r="V250" s="50">
        <f t="shared" si="46"/>
        <v>71.014492753623188</v>
      </c>
      <c r="W250" s="50">
        <f t="shared" si="47"/>
        <v>70.238095238095241</v>
      </c>
      <c r="X250" s="50">
        <f t="shared" si="48"/>
        <v>58.747412008281572</v>
      </c>
      <c r="Y250" s="50">
        <f t="shared" si="49"/>
        <v>74.009692372524242</v>
      </c>
      <c r="Z250" s="50">
        <f t="shared" si="50"/>
        <v>73.233294856996281</v>
      </c>
      <c r="AA250" s="50">
        <f t="shared" si="51"/>
        <v>-2.9951996189010472</v>
      </c>
      <c r="AB250" s="50">
        <f t="shared" si="52"/>
        <v>-2.9951996189010544</v>
      </c>
      <c r="AC250" s="50">
        <f t="shared" si="53"/>
        <v>-2.9951996189010401</v>
      </c>
      <c r="AF250">
        <v>1.77</v>
      </c>
      <c r="AG250">
        <v>2.16</v>
      </c>
      <c r="AH250" s="66"/>
      <c r="AJ250" t="s">
        <v>230</v>
      </c>
    </row>
    <row r="251" spans="1:36" ht="15" x14ac:dyDescent="0.25">
      <c r="A251">
        <v>1.71</v>
      </c>
      <c r="B251">
        <v>3.98</v>
      </c>
      <c r="C251">
        <v>4.8</v>
      </c>
      <c r="D251" s="43">
        <f t="shared" si="54"/>
        <v>4.4384936377795281E-2</v>
      </c>
      <c r="E251" s="44">
        <f>IF(OR($A251="",$B251="",$C251=""),"",A251*'MPTO_working_3-way'!$I250)</f>
        <v>1.7858982412060298</v>
      </c>
      <c r="F251" s="45">
        <f>IF(OR($A251="",$B251="",$C251=""),"",B251*'MPTO_working_3-way'!$I250)</f>
        <v>4.1566520467836252</v>
      </c>
      <c r="G251" s="46">
        <f>IF(OR($A251="",$B251="",$C251=""),"",C251*'MPTO_working_3-way'!$I250)</f>
        <v>5.0130476946134168</v>
      </c>
      <c r="H251" s="44">
        <f>IF(OR($A251="",$B251="",$C251=""),"",'MPTO_working_3-way'!E250)</f>
        <v>1.754384909681064</v>
      </c>
      <c r="I251" s="45">
        <f>IF(OR($A251="",$B251="",$C251=""),"",'MPTO_working_3-way'!F250)</f>
        <v>4.2290217847211782</v>
      </c>
      <c r="J251" s="46">
        <f>IF(OR($A251="",$B251="",$C251=""),"",'MPTO_working_3-way'!G250)</f>
        <v>5.1669344940592916</v>
      </c>
      <c r="K251" s="44">
        <f>IF(OR($A251="",$B251="",$C251=""),"",'OddsRatio_working_3-way'!H250)</f>
        <v>1.7654577109356133</v>
      </c>
      <c r="L251" s="45">
        <f>IF(OR($A251="",$B251="",$C251=""),"",'OddsRatio_working_3-way'!I250)</f>
        <v>4.2127661670255314</v>
      </c>
      <c r="M251" s="46">
        <f>IF(OR($A251="",$B251="",$C251=""),"",'OddsRatio_working_3-way'!J250)</f>
        <v>5.0968159176835623</v>
      </c>
      <c r="N251" s="47">
        <f t="shared" ref="N251:N313" si="55">(1/E251)* 100</f>
        <v>55.994231749995613</v>
      </c>
      <c r="O251" s="48">
        <f t="shared" ref="O251:O313" si="56">(1/F251)* 100</f>
        <v>24.057823189068468</v>
      </c>
      <c r="P251" s="48">
        <f t="shared" ref="P251:P313" si="57">(1/G251)* 100</f>
        <v>19.947945060935936</v>
      </c>
      <c r="Q251" t="s">
        <v>274</v>
      </c>
      <c r="R251" t="s">
        <v>243</v>
      </c>
      <c r="S251" t="s">
        <v>513</v>
      </c>
      <c r="T251" s="50">
        <v>100</v>
      </c>
      <c r="U251" s="50">
        <f t="shared" ref="U251:U313" si="58">(1/A251)*((T251*A251)-T251)</f>
        <v>41.520467836257311</v>
      </c>
      <c r="V251" s="50">
        <f t="shared" ref="V251:V313" si="59">(1/B251)*((T251*B251)-T251)</f>
        <v>74.874371859296474</v>
      </c>
      <c r="W251" s="50">
        <f t="shared" ref="W251:W313" si="60">(1/C251)*((T251*C251)-T251)</f>
        <v>79.166666666666671</v>
      </c>
      <c r="X251" s="50">
        <f t="shared" ref="X251:X313" si="61">((1/B251)+(1/C251))*T251</f>
        <v>45.958961474036855</v>
      </c>
      <c r="Y251" s="50">
        <f t="shared" ref="Y251:Y313" si="62">((1/A251)+(1/C251))*T251</f>
        <v>79.312865497076018</v>
      </c>
      <c r="Z251" s="50">
        <f t="shared" ref="Z251:Z313" si="63">((1/A251)+(1/B251))*T251</f>
        <v>83.605160304446201</v>
      </c>
      <c r="AA251" s="50">
        <f t="shared" ref="AA251:AA313" si="64">U251-X251</f>
        <v>-4.4384936377795441</v>
      </c>
      <c r="AB251" s="50">
        <f t="shared" ref="AB251:AB313" si="65">V251-Y251</f>
        <v>-4.4384936377795441</v>
      </c>
      <c r="AC251" s="50">
        <f t="shared" ref="AC251:AC313" si="66">W251-Z251</f>
        <v>-4.4384936377795299</v>
      </c>
      <c r="AF251">
        <v>1.74</v>
      </c>
      <c r="AG251">
        <v>2.17</v>
      </c>
      <c r="AH251" s="66"/>
      <c r="AJ251" t="s">
        <v>231</v>
      </c>
    </row>
    <row r="252" spans="1:36" ht="15" x14ac:dyDescent="0.25">
      <c r="A252">
        <v>2.7</v>
      </c>
      <c r="B252">
        <v>3.72</v>
      </c>
      <c r="C252">
        <v>2.4700000000000002</v>
      </c>
      <c r="D252" s="43">
        <f t="shared" si="54"/>
        <v>4.4045874266587237E-2</v>
      </c>
      <c r="E252" s="44">
        <f>IF(OR($A252="",$B252="",$C252=""),"",A252*'MPTO_working_3-way'!$I251)</f>
        <v>2.8189238605197859</v>
      </c>
      <c r="F252" s="45">
        <f>IF(OR($A252="",$B252="",$C252=""),"",B252*'MPTO_working_3-way'!$I251)</f>
        <v>3.8838506522717049</v>
      </c>
      <c r="G252" s="46">
        <f>IF(OR($A252="",$B252="",$C252=""),"",C252*'MPTO_working_3-way'!$I251)</f>
        <v>2.5787933094384705</v>
      </c>
      <c r="H252" s="44">
        <f>IF(OR($A252="",$B252="",$C252=""),"",'MPTO_working_3-way'!E251)</f>
        <v>2.8114494750775147</v>
      </c>
      <c r="I252" s="45">
        <f>IF(OR($A252="",$B252="",$C252=""),"",'MPTO_working_3-way'!F251)</f>
        <v>3.9349126691579057</v>
      </c>
      <c r="J252" s="46">
        <f>IF(OR($A252="",$B252="",$C252=""),"",'MPTO_working_3-way'!G251)</f>
        <v>2.5629437093481653</v>
      </c>
      <c r="K252" s="44">
        <f>IF(OR($A252="",$B252="",$C252=""),"",'OddsRatio_working_3-way'!H251)</f>
        <v>2.8165942227464273</v>
      </c>
      <c r="L252" s="45">
        <f>IF(OR($A252="",$B252="",$C252=""),"",'OddsRatio_working_3-way'!I251)</f>
        <v>3.9065507563942847</v>
      </c>
      <c r="M252" s="46">
        <f>IF(OR($A252="",$B252="",$C252=""),"",'OddsRatio_working_3-way'!J251)</f>
        <v>2.5708197102572052</v>
      </c>
      <c r="N252" s="47">
        <f t="shared" si="55"/>
        <v>35.474530334267648</v>
      </c>
      <c r="O252" s="48">
        <f t="shared" si="56"/>
        <v>25.747642984549096</v>
      </c>
      <c r="P252" s="48">
        <f t="shared" si="57"/>
        <v>38.777826681183257</v>
      </c>
      <c r="Q252" t="s">
        <v>276</v>
      </c>
      <c r="R252" t="s">
        <v>229</v>
      </c>
      <c r="S252" t="s">
        <v>513</v>
      </c>
      <c r="T252" s="50">
        <v>100</v>
      </c>
      <c r="U252" s="50">
        <f t="shared" si="58"/>
        <v>62.962962962962962</v>
      </c>
      <c r="V252" s="50">
        <f t="shared" si="59"/>
        <v>73.118279569892465</v>
      </c>
      <c r="W252" s="50">
        <f t="shared" si="60"/>
        <v>59.514170040485837</v>
      </c>
      <c r="X252" s="50">
        <f t="shared" si="61"/>
        <v>67.367550389621698</v>
      </c>
      <c r="Y252" s="50">
        <f t="shared" si="62"/>
        <v>77.522866996551201</v>
      </c>
      <c r="Z252" s="50">
        <f t="shared" si="63"/>
        <v>63.918757467144559</v>
      </c>
      <c r="AA252" s="50">
        <f t="shared" si="64"/>
        <v>-4.4045874266587361</v>
      </c>
      <c r="AB252" s="50">
        <f t="shared" si="65"/>
        <v>-4.4045874266587361</v>
      </c>
      <c r="AC252" s="50">
        <f t="shared" si="66"/>
        <v>-4.4045874266587219</v>
      </c>
      <c r="AF252">
        <v>1.56</v>
      </c>
      <c r="AG252">
        <v>2.52</v>
      </c>
      <c r="AH252" s="66"/>
      <c r="AJ252" t="s">
        <v>231</v>
      </c>
    </row>
    <row r="253" spans="1:36" ht="15" x14ac:dyDescent="0.25">
      <c r="A253">
        <v>1.58</v>
      </c>
      <c r="B253">
        <v>4.3099999999999996</v>
      </c>
      <c r="C253">
        <v>5.56</v>
      </c>
      <c r="D253" s="43">
        <f t="shared" si="54"/>
        <v>4.4786068997895834E-2</v>
      </c>
      <c r="E253" s="44">
        <f>IF(OR($A253="",$B253="",$C253=""),"",A253*'MPTO_working_3-way'!$I252)</f>
        <v>1.6507619890166756</v>
      </c>
      <c r="F253" s="45">
        <f>IF(OR($A253="",$B253="",$C253=""),"",B253*'MPTO_working_3-way'!$I252)</f>
        <v>4.5030279573809304</v>
      </c>
      <c r="G253" s="46">
        <f>IF(OR($A253="",$B253="",$C253=""),"",C253*'MPTO_working_3-way'!$I252)</f>
        <v>5.8090105436283004</v>
      </c>
      <c r="H253" s="44">
        <f>IF(OR($A253="",$B253="",$C253=""),"",'MPTO_working_3-way'!E252)</f>
        <v>1.6181682684121717</v>
      </c>
      <c r="I253" s="45">
        <f>IF(OR($A253="",$B253="",$C253=""),"",'MPTO_working_3-way'!F252)</f>
        <v>4.6063871686928355</v>
      </c>
      <c r="J253" s="46">
        <f>IF(OR($A253="",$B253="",$C253=""),"",'MPTO_working_3-way'!G252)</f>
        <v>6.0632729657929616</v>
      </c>
      <c r="K253" s="44">
        <f>IF(OR($A253="",$B253="",$C253=""),"",'OddsRatio_working_3-way'!H252)</f>
        <v>1.6289510502058302</v>
      </c>
      <c r="L253" s="45">
        <f>IF(OR($A253="",$B253="",$C253=""),"",'OddsRatio_working_3-way'!I252)</f>
        <v>4.5893585796229237</v>
      </c>
      <c r="M253" s="46">
        <f>IF(OR($A253="",$B253="",$C253=""),"",'OddsRatio_working_3-way'!J252)</f>
        <v>5.9448565326527296</v>
      </c>
      <c r="N253" s="47">
        <f t="shared" si="55"/>
        <v>60.578084948253455</v>
      </c>
      <c r="O253" s="48">
        <f t="shared" si="56"/>
        <v>22.207279400983868</v>
      </c>
      <c r="P253" s="48">
        <f t="shared" si="57"/>
        <v>17.214635650762673</v>
      </c>
      <c r="Q253" t="s">
        <v>244</v>
      </c>
      <c r="R253" t="s">
        <v>242</v>
      </c>
      <c r="S253" t="s">
        <v>513</v>
      </c>
      <c r="T253" s="50">
        <v>100</v>
      </c>
      <c r="U253" s="50">
        <f t="shared" si="58"/>
        <v>36.708860759493668</v>
      </c>
      <c r="V253" s="50">
        <f t="shared" si="59"/>
        <v>76.798143851508115</v>
      </c>
      <c r="W253" s="50">
        <f t="shared" si="60"/>
        <v>82.014388489208642</v>
      </c>
      <c r="X253" s="50">
        <f t="shared" si="61"/>
        <v>41.18746765928325</v>
      </c>
      <c r="Y253" s="50">
        <f t="shared" si="62"/>
        <v>81.276750751297683</v>
      </c>
      <c r="Z253" s="50">
        <f t="shared" si="63"/>
        <v>86.49299538899821</v>
      </c>
      <c r="AA253" s="50">
        <f t="shared" si="64"/>
        <v>-4.4786068997895825</v>
      </c>
      <c r="AB253" s="50">
        <f t="shared" si="65"/>
        <v>-4.4786068997895683</v>
      </c>
      <c r="AC253" s="50">
        <f t="shared" si="66"/>
        <v>-4.4786068997895683</v>
      </c>
      <c r="AF253">
        <v>1.5</v>
      </c>
      <c r="AG253">
        <v>2.67</v>
      </c>
      <c r="AH253" s="66"/>
      <c r="AJ253" t="s">
        <v>231</v>
      </c>
    </row>
    <row r="254" spans="1:36" ht="15" x14ac:dyDescent="0.25">
      <c r="A254">
        <v>3.29</v>
      </c>
      <c r="B254">
        <v>3.69</v>
      </c>
      <c r="C254">
        <v>2.13</v>
      </c>
      <c r="D254" s="43">
        <f t="shared" si="54"/>
        <v>4.4437645883372845E-2</v>
      </c>
      <c r="E254" s="44">
        <f>IF(OR($A254="",$B254="",$C254=""),"",A254*'MPTO_working_3-way'!$I253)</f>
        <v>3.4361998549562967</v>
      </c>
      <c r="F254" s="45">
        <f>IF(OR($A254="",$B254="",$C254=""),"",B254*'MPTO_working_3-way'!$I253)</f>
        <v>3.8539749133096457</v>
      </c>
      <c r="G254" s="46">
        <f>IF(OR($A254="",$B254="",$C254=""),"",C254*'MPTO_working_3-way'!$I253)</f>
        <v>2.2246521857315842</v>
      </c>
      <c r="H254" s="44">
        <f>IF(OR($A254="",$B254="",$C254=""),"",'MPTO_working_3-way'!E253)</f>
        <v>3.4585463236245126</v>
      </c>
      <c r="I254" s="45">
        <f>IF(OR($A254="",$B254="",$C254=""),"",'MPTO_working_3-way'!F253)</f>
        <v>3.9033505211051245</v>
      </c>
      <c r="J254" s="46">
        <f>IF(OR($A254="",$B254="",$C254=""),"",'MPTO_working_3-way'!G253)</f>
        <v>2.1993924337107433</v>
      </c>
      <c r="K254" s="44">
        <f>IF(OR($A254="",$B254="",$C254=""),"",'OddsRatio_working_3-way'!H253)</f>
        <v>3.4516219717895824</v>
      </c>
      <c r="L254" s="45">
        <f>IF(OR($A254="",$B254="",$C254=""),"",'OddsRatio_working_3-way'!I253)</f>
        <v>3.8798528838925659</v>
      </c>
      <c r="M254" s="46">
        <f>IF(OR($A254="",$B254="",$C254=""),"",'OddsRatio_working_3-way'!J253)</f>
        <v>2.2097523266909298</v>
      </c>
      <c r="N254" s="47">
        <f t="shared" si="55"/>
        <v>29.101916134407102</v>
      </c>
      <c r="O254" s="48">
        <f t="shared" si="56"/>
        <v>25.947236878644819</v>
      </c>
      <c r="P254" s="48">
        <f t="shared" si="57"/>
        <v>44.950846986948065</v>
      </c>
      <c r="Q254" t="s">
        <v>226</v>
      </c>
      <c r="R254" t="s">
        <v>273</v>
      </c>
      <c r="S254" t="s">
        <v>513</v>
      </c>
      <c r="T254" s="50">
        <v>100</v>
      </c>
      <c r="U254" s="50">
        <f t="shared" si="58"/>
        <v>69.6048632218845</v>
      </c>
      <c r="V254" s="50">
        <f t="shared" si="59"/>
        <v>72.899728997289984</v>
      </c>
      <c r="W254" s="50">
        <f t="shared" si="60"/>
        <v>53.051643192488264</v>
      </c>
      <c r="X254" s="50">
        <f t="shared" si="61"/>
        <v>74.048627810221774</v>
      </c>
      <c r="Y254" s="50">
        <f t="shared" si="62"/>
        <v>77.343493585627243</v>
      </c>
      <c r="Z254" s="50">
        <f t="shared" si="63"/>
        <v>57.495407780825538</v>
      </c>
      <c r="AA254" s="50">
        <f t="shared" si="64"/>
        <v>-4.4437645883372738</v>
      </c>
      <c r="AB254" s="50">
        <f t="shared" si="65"/>
        <v>-4.4437645883372596</v>
      </c>
      <c r="AC254" s="50">
        <f t="shared" si="66"/>
        <v>-4.4437645883372738</v>
      </c>
      <c r="AF254">
        <v>1.61</v>
      </c>
      <c r="AG254">
        <v>2.39</v>
      </c>
      <c r="AH254" s="66"/>
      <c r="AJ254" t="s">
        <v>231</v>
      </c>
    </row>
    <row r="255" spans="1:36" ht="15" x14ac:dyDescent="0.25">
      <c r="A255">
        <v>3.7</v>
      </c>
      <c r="B255">
        <v>3.8</v>
      </c>
      <c r="C255">
        <v>1.96</v>
      </c>
      <c r="D255" s="43">
        <f t="shared" si="54"/>
        <v>4.3632246639765393E-2</v>
      </c>
      <c r="E255" s="44">
        <f>IF(OR($A255="",$B255="",$C255=""),"",A255*'MPTO_working_3-way'!$I254)</f>
        <v>3.861439312567132</v>
      </c>
      <c r="F255" s="45">
        <f>IF(OR($A255="",$B255="",$C255=""),"",B255*'MPTO_working_3-way'!$I254)</f>
        <v>3.9658025372311081</v>
      </c>
      <c r="G255" s="46">
        <f>IF(OR($A255="",$B255="",$C255=""),"",C255*'MPTO_working_3-way'!$I254)</f>
        <v>2.04551920341394</v>
      </c>
      <c r="H255" s="44">
        <f>IF(OR($A255="",$B255="",$C255=""),"",'MPTO_working_3-way'!E254)</f>
        <v>3.9104325122034282</v>
      </c>
      <c r="I255" s="45">
        <f>IF(OR($A255="",$B255="",$C255=""),"",'MPTO_working_3-way'!F254)</f>
        <v>4.0223026623073324</v>
      </c>
      <c r="J255" s="46">
        <f>IF(OR($A255="",$B255="",$C255=""),"",'MPTO_working_3-way'!G254)</f>
        <v>2.0175120065596812</v>
      </c>
      <c r="K255" s="44">
        <f>IF(OR($A255="",$B255="",$C255=""),"",'OddsRatio_working_3-way'!H254)</f>
        <v>3.8921136404549874</v>
      </c>
      <c r="L255" s="45">
        <f>IF(OR($A255="",$B255="",$C255=""),"",'OddsRatio_working_3-way'!I254)</f>
        <v>3.9992289604718385</v>
      </c>
      <c r="M255" s="46">
        <f>IF(OR($A255="",$B255="",$C255=""),"",'OddsRatio_working_3-way'!J254)</f>
        <v>2.0283070721617733</v>
      </c>
      <c r="N255" s="47">
        <f t="shared" si="55"/>
        <v>25.897079276773301</v>
      </c>
      <c r="O255" s="48">
        <f t="shared" si="56"/>
        <v>25.215577190542422</v>
      </c>
      <c r="P255" s="48">
        <f t="shared" si="57"/>
        <v>48.887343532684291</v>
      </c>
      <c r="Q255" t="s">
        <v>394</v>
      </c>
      <c r="R255" t="s">
        <v>392</v>
      </c>
      <c r="S255" t="s">
        <v>513</v>
      </c>
      <c r="T255" s="50">
        <v>100</v>
      </c>
      <c r="U255" s="50">
        <f t="shared" si="58"/>
        <v>72.972972972972968</v>
      </c>
      <c r="V255" s="50">
        <f t="shared" si="59"/>
        <v>73.68421052631578</v>
      </c>
      <c r="W255" s="50">
        <f t="shared" si="60"/>
        <v>48.979591836734699</v>
      </c>
      <c r="X255" s="50">
        <f t="shared" si="61"/>
        <v>77.336197636949521</v>
      </c>
      <c r="Y255" s="50">
        <f t="shared" si="62"/>
        <v>78.047435190292333</v>
      </c>
      <c r="Z255" s="50">
        <f t="shared" si="63"/>
        <v>53.34281650071123</v>
      </c>
      <c r="AA255" s="50">
        <f t="shared" si="64"/>
        <v>-4.3632246639765526</v>
      </c>
      <c r="AB255" s="50">
        <f t="shared" si="65"/>
        <v>-4.3632246639765526</v>
      </c>
      <c r="AC255" s="50">
        <f t="shared" si="66"/>
        <v>-4.3632246639765313</v>
      </c>
      <c r="AF255">
        <v>1.62</v>
      </c>
      <c r="AG255">
        <v>2.38</v>
      </c>
      <c r="AH255" s="66"/>
      <c r="AJ255" t="s">
        <v>231</v>
      </c>
    </row>
    <row r="256" spans="1:36" ht="15" x14ac:dyDescent="0.25">
      <c r="A256">
        <v>5.1100000000000003</v>
      </c>
      <c r="B256">
        <v>4.0199999999999996</v>
      </c>
      <c r="C256">
        <v>1.67</v>
      </c>
      <c r="D256" s="43">
        <f t="shared" si="54"/>
        <v>4.3253330357714947E-2</v>
      </c>
      <c r="E256" s="44">
        <f>IF(OR($A256="",$B256="",$C256=""),"",A256*'MPTO_working_3-way'!$I255)</f>
        <v>5.3310245181279239</v>
      </c>
      <c r="F256" s="45">
        <f>IF(OR($A256="",$B256="",$C256=""),"",B256*'MPTO_working_3-way'!$I255)</f>
        <v>4.1938783880380139</v>
      </c>
      <c r="G256" s="46">
        <f>IF(OR($A256="",$B256="",$C256=""),"",C256*'MPTO_working_3-way'!$I255)</f>
        <v>1.7422330616973838</v>
      </c>
      <c r="H256" s="44">
        <f>IF(OR($A256="",$B256="",$C256=""),"",'MPTO_working_3-way'!E255)</f>
        <v>5.5164214653930088</v>
      </c>
      <c r="I256" s="45">
        <f>IF(OR($A256="",$B256="",$C256=""),"",'MPTO_working_3-way'!F255)</f>
        <v>4.267332286393561</v>
      </c>
      <c r="J256" s="46">
        <f>IF(OR($A256="",$B256="",$C256=""),"",'MPTO_working_3-way'!G255)</f>
        <v>1.7112017812813223</v>
      </c>
      <c r="K256" s="44">
        <f>IF(OR($A256="",$B256="",$C256=""),"",'OddsRatio_working_3-way'!H255)</f>
        <v>5.4287380914503416</v>
      </c>
      <c r="L256" s="45">
        <f>IF(OR($A256="",$B256="",$C256=""),"",'OddsRatio_working_3-way'!I255)</f>
        <v>4.2542065781459923</v>
      </c>
      <c r="M256" s="46">
        <f>IF(OR($A256="",$B256="",$C256=""),"",'OddsRatio_working_3-way'!J255)</f>
        <v>1.7219597375357003</v>
      </c>
      <c r="N256" s="47">
        <f t="shared" si="55"/>
        <v>18.758120443819799</v>
      </c>
      <c r="O256" s="48">
        <f t="shared" si="56"/>
        <v>23.844277479581883</v>
      </c>
      <c r="P256" s="48">
        <f t="shared" si="57"/>
        <v>57.397602076598318</v>
      </c>
      <c r="Q256" t="s">
        <v>233</v>
      </c>
      <c r="R256" t="s">
        <v>271</v>
      </c>
      <c r="S256" t="s">
        <v>513</v>
      </c>
      <c r="T256" s="50">
        <v>100</v>
      </c>
      <c r="U256" s="50">
        <f t="shared" si="58"/>
        <v>80.430528375733857</v>
      </c>
      <c r="V256" s="50">
        <f t="shared" si="59"/>
        <v>75.124378109452735</v>
      </c>
      <c r="W256" s="50">
        <f t="shared" si="60"/>
        <v>40.119760479041922</v>
      </c>
      <c r="X256" s="50">
        <f t="shared" si="61"/>
        <v>84.75586141150535</v>
      </c>
      <c r="Y256" s="50">
        <f t="shared" si="62"/>
        <v>79.449711145224228</v>
      </c>
      <c r="Z256" s="50">
        <f t="shared" si="63"/>
        <v>44.445093514813408</v>
      </c>
      <c r="AA256" s="50">
        <f t="shared" si="64"/>
        <v>-4.325333035771493</v>
      </c>
      <c r="AB256" s="50">
        <f t="shared" si="65"/>
        <v>-4.325333035771493</v>
      </c>
      <c r="AC256" s="50">
        <f t="shared" si="66"/>
        <v>-4.3253330357714859</v>
      </c>
      <c r="AF256">
        <v>1.57</v>
      </c>
      <c r="AG256">
        <v>2.4900000000000002</v>
      </c>
      <c r="AH256" s="66"/>
      <c r="AJ256" t="s">
        <v>231</v>
      </c>
    </row>
    <row r="257" spans="1:36" ht="15" x14ac:dyDescent="0.25">
      <c r="A257">
        <v>3.36</v>
      </c>
      <c r="B257">
        <v>3.82</v>
      </c>
      <c r="C257">
        <v>2.06</v>
      </c>
      <c r="D257" s="43">
        <f t="shared" si="54"/>
        <v>4.4836045534973001E-2</v>
      </c>
      <c r="E257" s="44">
        <f>IF(OR($A257="",$B257="",$C257=""),"",A257*'MPTO_working_3-way'!$I256)</f>
        <v>3.510649112997509</v>
      </c>
      <c r="F257" s="45">
        <f>IF(OR($A257="",$B257="",$C257=""),"",B257*'MPTO_working_3-way'!$I256)</f>
        <v>3.9912736939435969</v>
      </c>
      <c r="G257" s="46">
        <f>IF(OR($A257="",$B257="",$C257=""),"",C257*'MPTO_working_3-way'!$I256)</f>
        <v>2.1523622538020444</v>
      </c>
      <c r="H257" s="44">
        <f>IF(OR($A257="",$B257="",$C257=""),"",'MPTO_working_3-way'!E256)</f>
        <v>3.5376478362074009</v>
      </c>
      <c r="I257" s="45">
        <f>IF(OR($A257="",$B257="",$C257=""),"",'MPTO_working_3-way'!F256)</f>
        <v>4.0512933243006701</v>
      </c>
      <c r="J257" s="46">
        <f>IF(OR($A257="",$B257="",$C257=""),"",'MPTO_working_3-way'!G256)</f>
        <v>2.1254367082285284</v>
      </c>
      <c r="K257" s="44">
        <f>IF(OR($A257="",$B257="",$C257=""),"",'OddsRatio_working_3-way'!H256)</f>
        <v>3.529743585781882</v>
      </c>
      <c r="L257" s="45">
        <f>IF(OR($A257="",$B257="",$C257=""),"",'OddsRatio_working_3-way'!I256)</f>
        <v>4.0228291999597054</v>
      </c>
      <c r="M257" s="46">
        <f>IF(OR($A257="",$B257="",$C257=""),"",'OddsRatio_working_3-way'!J256)</f>
        <v>2.1362407631054214</v>
      </c>
      <c r="N257" s="47">
        <f t="shared" si="55"/>
        <v>28.484760732643167</v>
      </c>
      <c r="O257" s="48">
        <f t="shared" si="56"/>
        <v>25.054658654890321</v>
      </c>
      <c r="P257" s="48">
        <f t="shared" si="57"/>
        <v>46.460580612466515</v>
      </c>
      <c r="Q257" t="s">
        <v>272</v>
      </c>
      <c r="R257" t="s">
        <v>227</v>
      </c>
      <c r="S257" t="s">
        <v>513</v>
      </c>
      <c r="T257" s="50">
        <v>100</v>
      </c>
      <c r="U257" s="50">
        <f t="shared" si="58"/>
        <v>70.238095238095241</v>
      </c>
      <c r="V257" s="50">
        <f t="shared" si="59"/>
        <v>73.821989528795811</v>
      </c>
      <c r="W257" s="50">
        <f t="shared" si="60"/>
        <v>51.456310679611654</v>
      </c>
      <c r="X257" s="50">
        <f t="shared" si="61"/>
        <v>74.721699791592528</v>
      </c>
      <c r="Y257" s="50">
        <f t="shared" si="62"/>
        <v>78.305594082293112</v>
      </c>
      <c r="Z257" s="50">
        <f t="shared" si="63"/>
        <v>55.939915233108948</v>
      </c>
      <c r="AA257" s="50">
        <f t="shared" si="64"/>
        <v>-4.4836045534972868</v>
      </c>
      <c r="AB257" s="50">
        <f t="shared" si="65"/>
        <v>-4.483604553497301</v>
      </c>
      <c r="AC257" s="50">
        <f t="shared" si="66"/>
        <v>-4.4836045534972939</v>
      </c>
      <c r="AF257">
        <v>1.47</v>
      </c>
      <c r="AG257">
        <v>2.77</v>
      </c>
      <c r="AH257" s="66"/>
      <c r="AJ257" t="s">
        <v>231</v>
      </c>
    </row>
    <row r="258" spans="1:36" ht="15" x14ac:dyDescent="0.25">
      <c r="A258">
        <v>2.0499999999999998</v>
      </c>
      <c r="B258">
        <v>3.71</v>
      </c>
      <c r="C258">
        <v>3.5</v>
      </c>
      <c r="D258" s="43">
        <f t="shared" si="54"/>
        <v>4.3060942738807562E-2</v>
      </c>
      <c r="E258" s="44">
        <f>IF(OR($A258="",$B258="",$C258=""),"",A258*'MPTO_working_3-way'!$I257)</f>
        <v>2.1382749326145554</v>
      </c>
      <c r="F258" s="45">
        <f>IF(OR($A258="",$B258="",$C258=""),"",B258*'MPTO_working_3-way'!$I257)</f>
        <v>3.8697560975609759</v>
      </c>
      <c r="G258" s="46">
        <f>IF(OR($A258="",$B258="",$C258=""),"",C258*'MPTO_working_3-way'!$I257)</f>
        <v>3.6507132995858265</v>
      </c>
      <c r="H258" s="44">
        <f>IF(OR($A258="",$B258="",$C258=""),"",'MPTO_working_3-way'!E257)</f>
        <v>2.1121499652858136</v>
      </c>
      <c r="I258" s="45">
        <f>IF(OR($A258="",$B258="",$C258=""),"",'MPTO_working_3-way'!F257)</f>
        <v>3.918677544010305</v>
      </c>
      <c r="J258" s="46">
        <f>IF(OR($A258="",$B258="",$C258=""),"",'MPTO_working_3-way'!G257)</f>
        <v>3.6851328434143591</v>
      </c>
      <c r="K258" s="44">
        <f>IF(OR($A258="",$B258="",$C258=""),"",'OddsRatio_working_3-way'!H257)</f>
        <v>2.1225485204352093</v>
      </c>
      <c r="L258" s="45">
        <f>IF(OR($A258="",$B258="",$C258=""),"",'OddsRatio_working_3-way'!I257)</f>
        <v>3.8972442765518274</v>
      </c>
      <c r="M258" s="46">
        <f>IF(OR($A258="",$B258="",$C258=""),"",'OddsRatio_working_3-way'!J257)</f>
        <v>3.6727345724647842</v>
      </c>
      <c r="N258" s="47">
        <f t="shared" si="55"/>
        <v>46.766670868523889</v>
      </c>
      <c r="O258" s="48">
        <f t="shared" si="56"/>
        <v>25.841421908483547</v>
      </c>
      <c r="P258" s="48">
        <f t="shared" si="57"/>
        <v>27.391907222992561</v>
      </c>
      <c r="Q258" t="s">
        <v>228</v>
      </c>
      <c r="R258" t="s">
        <v>275</v>
      </c>
      <c r="S258" t="s">
        <v>513</v>
      </c>
      <c r="T258" s="50">
        <v>100</v>
      </c>
      <c r="U258" s="50">
        <f t="shared" si="58"/>
        <v>51.219512195121943</v>
      </c>
      <c r="V258" s="50">
        <f t="shared" si="59"/>
        <v>73.045822102425873</v>
      </c>
      <c r="W258" s="50">
        <f t="shared" si="60"/>
        <v>71.428571428571431</v>
      </c>
      <c r="X258" s="50">
        <f t="shared" si="61"/>
        <v>55.525606469002689</v>
      </c>
      <c r="Y258" s="50">
        <f t="shared" si="62"/>
        <v>77.351916376306633</v>
      </c>
      <c r="Z258" s="50">
        <f t="shared" si="63"/>
        <v>75.734665702452176</v>
      </c>
      <c r="AA258" s="50">
        <f t="shared" si="64"/>
        <v>-4.3060942738807455</v>
      </c>
      <c r="AB258" s="50">
        <f t="shared" si="65"/>
        <v>-4.3060942738807597</v>
      </c>
      <c r="AC258" s="50">
        <f t="shared" si="66"/>
        <v>-4.3060942738807455</v>
      </c>
      <c r="AF258">
        <v>1.68</v>
      </c>
      <c r="AG258">
        <v>2.25</v>
      </c>
      <c r="AH258" s="66"/>
      <c r="AJ258" t="s">
        <v>231</v>
      </c>
    </row>
    <row r="259" spans="1:36" ht="15" x14ac:dyDescent="0.25">
      <c r="A259">
        <v>2.1</v>
      </c>
      <c r="B259">
        <v>3.84</v>
      </c>
      <c r="C259">
        <v>3.25</v>
      </c>
      <c r="D259" s="43">
        <f t="shared" si="54"/>
        <v>4.4299450549450503E-2</v>
      </c>
      <c r="E259" s="44">
        <f>IF(OR($A259="",$B259="",$C259=""),"",A259*'MPTO_working_3-way'!$I258)</f>
        <v>2.1930288461538461</v>
      </c>
      <c r="F259" s="45">
        <f>IF(OR($A259="",$B259="",$C259=""),"",B259*'MPTO_working_3-way'!$I258)</f>
        <v>4.0101098901098897</v>
      </c>
      <c r="G259" s="46">
        <f>IF(OR($A259="",$B259="",$C259=""),"",C259*'MPTO_working_3-way'!$I258)</f>
        <v>3.393973214285714</v>
      </c>
      <c r="H259" s="44">
        <f>IF(OR($A259="",$B259="",$C259=""),"",'MPTO_working_3-way'!E258)</f>
        <v>2.1672041677003224</v>
      </c>
      <c r="I259" s="45">
        <f>IF(OR($A259="",$B259="",$C259=""),"",'MPTO_working_3-way'!F258)</f>
        <v>4.0708294501397946</v>
      </c>
      <c r="J259" s="46">
        <f>IF(OR($A259="",$B259="",$C259=""),"",'MPTO_working_3-way'!G258)</f>
        <v>3.4138335287221566</v>
      </c>
      <c r="K259" s="44">
        <f>IF(OR($A259="",$B259="",$C259=""),"",'OddsRatio_working_3-way'!H258)</f>
        <v>2.1777635739612062</v>
      </c>
      <c r="L259" s="45">
        <f>IF(OR($A259="",$B259="",$C259=""),"",'OddsRatio_working_3-way'!I258)</f>
        <v>4.0407714091362061</v>
      </c>
      <c r="M259" s="46">
        <f>IF(OR($A259="",$B259="",$C259=""),"",'OddsRatio_working_3-way'!J258)</f>
        <v>3.4090618558297412</v>
      </c>
      <c r="N259" s="47">
        <f t="shared" si="55"/>
        <v>45.599035405020274</v>
      </c>
      <c r="O259" s="48">
        <f t="shared" si="56"/>
        <v>24.936972487120467</v>
      </c>
      <c r="P259" s="48">
        <f t="shared" si="57"/>
        <v>29.463992107859262</v>
      </c>
      <c r="Q259" t="s">
        <v>393</v>
      </c>
      <c r="R259" t="s">
        <v>232</v>
      </c>
      <c r="S259" t="s">
        <v>513</v>
      </c>
      <c r="T259" s="50">
        <v>100</v>
      </c>
      <c r="U259" s="50">
        <f t="shared" si="58"/>
        <v>52.38095238095238</v>
      </c>
      <c r="V259" s="50">
        <f t="shared" si="59"/>
        <v>73.958333333333343</v>
      </c>
      <c r="W259" s="50">
        <f t="shared" si="60"/>
        <v>69.230769230769241</v>
      </c>
      <c r="X259" s="50">
        <f t="shared" si="61"/>
        <v>56.810897435897445</v>
      </c>
      <c r="Y259" s="50">
        <f t="shared" si="62"/>
        <v>78.388278388278394</v>
      </c>
      <c r="Z259" s="50">
        <f t="shared" si="63"/>
        <v>73.660714285714278</v>
      </c>
      <c r="AA259" s="50">
        <f t="shared" si="64"/>
        <v>-4.4299450549450654</v>
      </c>
      <c r="AB259" s="50">
        <f t="shared" si="65"/>
        <v>-4.4299450549450512</v>
      </c>
      <c r="AC259" s="50">
        <f t="shared" si="66"/>
        <v>-4.429945054945037</v>
      </c>
      <c r="AF259">
        <v>1.5</v>
      </c>
      <c r="AG259">
        <v>2.65</v>
      </c>
      <c r="AH259" s="66"/>
      <c r="AJ259" t="s">
        <v>231</v>
      </c>
    </row>
    <row r="260" spans="1:36" ht="15" x14ac:dyDescent="0.25">
      <c r="A260">
        <v>3.14</v>
      </c>
      <c r="B260">
        <v>3.58</v>
      </c>
      <c r="C260">
        <v>2.3199999999999998</v>
      </c>
      <c r="D260" s="43">
        <f t="shared" si="54"/>
        <v>2.8835429276786062E-2</v>
      </c>
      <c r="E260" s="44">
        <f>IF(OR($A260="",$B260="",$C260=""),"",A260*'MPTO_working_3-way'!$I259)</f>
        <v>3.2305432479291083</v>
      </c>
      <c r="F260" s="45">
        <f>IF(OR($A260="",$B260="",$C260=""),"",B260*'MPTO_working_3-way'!$I259)</f>
        <v>3.6832308368108944</v>
      </c>
      <c r="G260" s="46">
        <f>IF(OR($A260="",$B260="",$C260=""),"",C260*'MPTO_working_3-way'!$I259)</f>
        <v>2.3868981959221434</v>
      </c>
      <c r="H260" s="44">
        <f>IF(OR($A260="",$B260="",$C260=""),"",'MPTO_working_3-way'!E259)</f>
        <v>3.2377178293834534</v>
      </c>
      <c r="I260" s="45">
        <f>IF(OR($A260="",$B260="",$C260=""),"",'MPTO_working_3-way'!F259)</f>
        <v>3.7075788214260537</v>
      </c>
      <c r="J260" s="46">
        <f>IF(OR($A260="",$B260="",$C260=""),"",'MPTO_working_3-way'!G259)</f>
        <v>2.3729145678897314</v>
      </c>
      <c r="K260" s="44">
        <f>IF(OR($A260="",$B260="",$C260=""),"",'OddsRatio_working_3-way'!H259)</f>
        <v>3.2356998182680963</v>
      </c>
      <c r="L260" s="45">
        <f>IF(OR($A260="",$B260="",$C260=""),"",'OddsRatio_working_3-way'!I259)</f>
        <v>3.6953764164166785</v>
      </c>
      <c r="M260" s="46">
        <f>IF(OR($A260="",$B260="",$C260=""),"",'OddsRatio_working_3-way'!J259)</f>
        <v>2.3790297944457421</v>
      </c>
      <c r="N260" s="47">
        <f t="shared" si="55"/>
        <v>30.95454613217251</v>
      </c>
      <c r="O260" s="48">
        <f t="shared" si="56"/>
        <v>27.15007677514572</v>
      </c>
      <c r="P260" s="48">
        <f t="shared" si="57"/>
        <v>41.89537709268177</v>
      </c>
      <c r="Q260" t="s">
        <v>34</v>
      </c>
      <c r="R260" t="s">
        <v>136</v>
      </c>
      <c r="S260" t="s">
        <v>513</v>
      </c>
      <c r="T260" s="50">
        <v>100</v>
      </c>
      <c r="U260" s="50">
        <f t="shared" si="58"/>
        <v>68.152866242038215</v>
      </c>
      <c r="V260" s="50">
        <f t="shared" si="59"/>
        <v>72.067039106145245</v>
      </c>
      <c r="W260" s="50">
        <f t="shared" si="60"/>
        <v>56.896551724137922</v>
      </c>
      <c r="X260" s="50">
        <f t="shared" si="61"/>
        <v>71.036409169716819</v>
      </c>
      <c r="Y260" s="50">
        <f t="shared" si="62"/>
        <v>74.950582033823849</v>
      </c>
      <c r="Z260" s="50">
        <f t="shared" si="63"/>
        <v>59.780094651816526</v>
      </c>
      <c r="AA260" s="50">
        <f t="shared" si="64"/>
        <v>-2.8835429276786044</v>
      </c>
      <c r="AB260" s="50">
        <f t="shared" si="65"/>
        <v>-2.8835429276786044</v>
      </c>
      <c r="AC260" s="50">
        <f t="shared" si="66"/>
        <v>-2.8835429276786044</v>
      </c>
      <c r="AF260">
        <v>1.95</v>
      </c>
      <c r="AG260">
        <v>1.95</v>
      </c>
      <c r="AH260" s="66"/>
      <c r="AJ260" t="s">
        <v>443</v>
      </c>
    </row>
    <row r="261" spans="1:36" ht="15" x14ac:dyDescent="0.25">
      <c r="A261">
        <v>1.56</v>
      </c>
      <c r="B261">
        <v>4.29</v>
      </c>
      <c r="C261">
        <v>6.38</v>
      </c>
      <c r="D261" s="43">
        <f t="shared" ref="D261:D313" si="67">IF(OR($A261="",$B261="",$C261=""),"",(1/A261)+(1/B261)+(1/C261)-1)</f>
        <v>3.0865686038099804E-2</v>
      </c>
      <c r="E261" s="44">
        <f>IF(OR($A261="",$B261="",$C261=""),"",A261*'MPTO_working_3-way'!$I260)</f>
        <v>1.6081504702194358</v>
      </c>
      <c r="F261" s="45">
        <f>IF(OR($A261="",$B261="",$C261=""),"",B261*'MPTO_working_3-way'!$I260)</f>
        <v>4.4224137931034484</v>
      </c>
      <c r="G261" s="46">
        <f>IF(OR($A261="",$B261="",$C261=""),"",C261*'MPTO_working_3-way'!$I260)</f>
        <v>6.5769230769230766</v>
      </c>
      <c r="H261" s="44">
        <f>IF(OR($A261="",$B261="",$C261=""),"",'MPTO_working_3-way'!E260)</f>
        <v>1.585446667516248</v>
      </c>
      <c r="I261" s="45">
        <f>IF(OR($A261="",$B261="",$C261=""),"",'MPTO_working_3-way'!F260)</f>
        <v>4.4880952380952381</v>
      </c>
      <c r="J261" s="46">
        <f>IF(OR($A261="",$B261="",$C261=""),"",'MPTO_working_3-way'!G260)</f>
        <v>6.8282107574094404</v>
      </c>
      <c r="K261" s="44">
        <f>IF(OR($A261="",$B261="",$C261=""),"",'OddsRatio_working_3-way'!H260)</f>
        <v>1.5930972549106155</v>
      </c>
      <c r="L261" s="45">
        <f>IF(OR($A261="",$B261="",$C261=""),"",'OddsRatio_working_3-way'!I260)</f>
        <v>4.4844463725998649</v>
      </c>
      <c r="M261" s="46">
        <f>IF(OR($A261="",$B261="",$C261=""),"",'OddsRatio_working_3-way'!J260)</f>
        <v>6.6979700561055537</v>
      </c>
      <c r="N261" s="47">
        <f t="shared" si="55"/>
        <v>62.183235867446399</v>
      </c>
      <c r="O261" s="48">
        <f t="shared" si="56"/>
        <v>22.612085769980506</v>
      </c>
      <c r="P261" s="48">
        <f t="shared" si="57"/>
        <v>15.204678362573102</v>
      </c>
      <c r="Q261" t="s">
        <v>133</v>
      </c>
      <c r="R261" t="s">
        <v>71</v>
      </c>
      <c r="S261" t="s">
        <v>513</v>
      </c>
      <c r="T261" s="50">
        <v>100</v>
      </c>
      <c r="U261" s="50">
        <f t="shared" si="58"/>
        <v>35.897435897435898</v>
      </c>
      <c r="V261" s="50">
        <f t="shared" si="59"/>
        <v>76.689976689976689</v>
      </c>
      <c r="W261" s="50">
        <f t="shared" si="60"/>
        <v>84.326018808777434</v>
      </c>
      <c r="X261" s="50">
        <f t="shared" si="61"/>
        <v>38.984004501245884</v>
      </c>
      <c r="Y261" s="50">
        <f t="shared" si="62"/>
        <v>79.776545293786668</v>
      </c>
      <c r="Z261" s="50">
        <f t="shared" si="63"/>
        <v>87.412587412587399</v>
      </c>
      <c r="AA261" s="50">
        <f t="shared" si="64"/>
        <v>-3.0865686038099867</v>
      </c>
      <c r="AB261" s="50">
        <f t="shared" si="65"/>
        <v>-3.0865686038099795</v>
      </c>
      <c r="AC261" s="50">
        <f t="shared" si="66"/>
        <v>-3.0865686038099653</v>
      </c>
      <c r="AF261">
        <v>1.88</v>
      </c>
      <c r="AG261">
        <v>2.04</v>
      </c>
      <c r="AH261" s="66"/>
      <c r="AJ261" t="s">
        <v>443</v>
      </c>
    </row>
    <row r="262" spans="1:36" ht="15" x14ac:dyDescent="0.25">
      <c r="A262">
        <v>11.65</v>
      </c>
      <c r="B262">
        <v>6.78</v>
      </c>
      <c r="C262">
        <v>1.24</v>
      </c>
      <c r="D262" s="43">
        <f t="shared" si="67"/>
        <v>3.9781148143201994E-2</v>
      </c>
      <c r="E262" s="44">
        <f>IF(OR($A262="",$B262="",$C262=""),"",A262*'MPTO_working_3-way'!$I261)</f>
        <v>12.113450375868304</v>
      </c>
      <c r="F262" s="45">
        <f>IF(OR($A262="",$B262="",$C262=""),"",B262*'MPTO_working_3-way'!$I261)</f>
        <v>7.0497161844109097</v>
      </c>
      <c r="G262" s="46">
        <f>IF(OR($A262="",$B262="",$C262=""),"",C262*'MPTO_working_3-way'!$I261)</f>
        <v>1.2893286236975705</v>
      </c>
      <c r="H262" s="44">
        <f>IF(OR($A262="",$B262="",$C262=""),"",'MPTO_working_3-way'!E261)</f>
        <v>13.778559531223037</v>
      </c>
      <c r="I262" s="45">
        <f>IF(OR($A262="",$B262="",$C262=""),"",'MPTO_working_3-way'!F261)</f>
        <v>7.4497749588759907</v>
      </c>
      <c r="J262" s="46">
        <f>IF(OR($A262="",$B262="",$C262=""),"",'MPTO_working_3-way'!G261)</f>
        <v>1.2607300256735596</v>
      </c>
      <c r="K262" s="44">
        <f>IF(OR($A262="",$B262="",$C262=""),"",'OddsRatio_working_3-way'!H261)</f>
        <v>12.904526279112179</v>
      </c>
      <c r="L262" s="45">
        <f>IF(OR($A262="",$B262="",$C262=""),"",'OddsRatio_working_3-way'!I261)</f>
        <v>7.4608602716683938</v>
      </c>
      <c r="M262" s="46">
        <f>IF(OR($A262="",$B262="",$C262=""),"",'OddsRatio_working_3-way'!J261)</f>
        <v>1.2682710147405563</v>
      </c>
      <c r="N262" s="47">
        <f t="shared" si="55"/>
        <v>8.2552862229257205</v>
      </c>
      <c r="O262" s="48">
        <f t="shared" si="56"/>
        <v>14.18496821490924</v>
      </c>
      <c r="P262" s="48">
        <f t="shared" si="57"/>
        <v>77.559745562165034</v>
      </c>
      <c r="Q262" t="s">
        <v>78</v>
      </c>
      <c r="R262" t="s">
        <v>75</v>
      </c>
      <c r="S262" t="s">
        <v>513</v>
      </c>
      <c r="T262" s="50">
        <v>100</v>
      </c>
      <c r="U262" s="50">
        <f t="shared" si="58"/>
        <v>91.41630901287553</v>
      </c>
      <c r="V262" s="50">
        <f t="shared" si="59"/>
        <v>85.250737463126839</v>
      </c>
      <c r="W262" s="50">
        <f t="shared" si="60"/>
        <v>19.35483870967742</v>
      </c>
      <c r="X262" s="50">
        <f t="shared" si="61"/>
        <v>95.394423827195737</v>
      </c>
      <c r="Y262" s="50">
        <f t="shared" si="62"/>
        <v>89.228852277447047</v>
      </c>
      <c r="Z262" s="50">
        <f t="shared" si="63"/>
        <v>23.332953523997617</v>
      </c>
      <c r="AA262" s="50">
        <f t="shared" si="64"/>
        <v>-3.9781148143202074</v>
      </c>
      <c r="AB262" s="50">
        <f t="shared" si="65"/>
        <v>-3.9781148143202074</v>
      </c>
      <c r="AC262" s="50">
        <f t="shared" si="66"/>
        <v>-3.9781148143201968</v>
      </c>
      <c r="AF262">
        <v>1.44</v>
      </c>
      <c r="AG262">
        <v>2.86</v>
      </c>
      <c r="AH262" s="66"/>
      <c r="AJ262" t="s">
        <v>443</v>
      </c>
    </row>
    <row r="263" spans="1:36" ht="15" x14ac:dyDescent="0.25">
      <c r="A263">
        <v>1.4</v>
      </c>
      <c r="B263">
        <v>4.9000000000000004</v>
      </c>
      <c r="C263">
        <v>8.69</v>
      </c>
      <c r="D263" s="43">
        <f t="shared" si="67"/>
        <v>3.3442145557877945E-2</v>
      </c>
      <c r="E263" s="44">
        <f>IF(OR($A263="",$B263="",$C263=""),"",A263*'MPTO_working_3-way'!$I262)</f>
        <v>1.4468190037810291</v>
      </c>
      <c r="F263" s="45">
        <f>IF(OR($A263="",$B263="",$C263=""),"",B263*'MPTO_working_3-way'!$I262)</f>
        <v>5.0638665132336023</v>
      </c>
      <c r="G263" s="46">
        <f>IF(OR($A263="",$B263="",$C263=""),"",C263*'MPTO_working_3-way'!$I262)</f>
        <v>8.9806122448979586</v>
      </c>
      <c r="H263" s="44">
        <f>IF(OR($A263="",$B263="",$C263=""),"",'MPTO_working_3-way'!E262)</f>
        <v>1.4221952550071806</v>
      </c>
      <c r="I263" s="45">
        <f>IF(OR($A263="",$B263="",$C263=""),"",'MPTO_working_3-way'!F262)</f>
        <v>5.1831128783575435</v>
      </c>
      <c r="J263" s="46">
        <f>IF(OR($A263="",$B263="",$C263=""),"",'MPTO_working_3-way'!G262)</f>
        <v>9.6221000301295572</v>
      </c>
      <c r="K263" s="44">
        <f>IF(OR($A263="",$B263="",$C263=""),"",'OddsRatio_working_3-way'!H262)</f>
        <v>1.4298128555449561</v>
      </c>
      <c r="L263" s="45">
        <f>IF(OR($A263="",$B263="",$C263=""),"",'OddsRatio_working_3-way'!I262)</f>
        <v>5.1906753415633231</v>
      </c>
      <c r="M263" s="46">
        <f>IF(OR($A263="",$B263="",$C263=""),"",'OddsRatio_working_3-way'!J262)</f>
        <v>9.2631521478517822</v>
      </c>
      <c r="N263" s="47">
        <f t="shared" si="55"/>
        <v>69.117145778888769</v>
      </c>
      <c r="O263" s="48">
        <f t="shared" si="56"/>
        <v>19.74775593682536</v>
      </c>
      <c r="P263" s="48">
        <f t="shared" si="57"/>
        <v>11.135098284285878</v>
      </c>
      <c r="Q263" t="s">
        <v>134</v>
      </c>
      <c r="R263" t="s">
        <v>70</v>
      </c>
      <c r="S263" t="s">
        <v>513</v>
      </c>
      <c r="T263" s="50">
        <v>100</v>
      </c>
      <c r="U263" s="50">
        <f t="shared" si="58"/>
        <v>28.571428571428573</v>
      </c>
      <c r="V263" s="50">
        <f t="shared" si="59"/>
        <v>79.591836734693885</v>
      </c>
      <c r="W263" s="50">
        <f t="shared" si="60"/>
        <v>88.492520138089773</v>
      </c>
      <c r="X263" s="50">
        <f t="shared" si="61"/>
        <v>31.915643127216363</v>
      </c>
      <c r="Y263" s="50">
        <f t="shared" si="62"/>
        <v>82.936051290481672</v>
      </c>
      <c r="Z263" s="50">
        <f t="shared" si="63"/>
        <v>91.83673469387756</v>
      </c>
      <c r="AA263" s="50">
        <f t="shared" si="64"/>
        <v>-3.34421455578779</v>
      </c>
      <c r="AB263" s="50">
        <f t="shared" si="65"/>
        <v>-3.3442145557877865</v>
      </c>
      <c r="AC263" s="50">
        <f t="shared" si="66"/>
        <v>-3.3442145557877865</v>
      </c>
      <c r="AF263">
        <v>1.85</v>
      </c>
      <c r="AG263">
        <v>2.0499999999999998</v>
      </c>
      <c r="AH263" s="66"/>
      <c r="AJ263" t="s">
        <v>443</v>
      </c>
    </row>
    <row r="264" spans="1:36" ht="15" x14ac:dyDescent="0.25">
      <c r="A264">
        <v>3.68</v>
      </c>
      <c r="B264">
        <v>3.7</v>
      </c>
      <c r="C264">
        <v>2.0499999999999998</v>
      </c>
      <c r="D264" s="43">
        <f t="shared" si="67"/>
        <v>2.9814278753833356E-2</v>
      </c>
      <c r="E264" s="44">
        <f>IF(OR($A264="",$B264="",$C264=""),"",A264*'MPTO_working_3-way'!$I263)</f>
        <v>3.7897165458141071</v>
      </c>
      <c r="F264" s="45">
        <f>IF(OR($A264="",$B264="",$C264=""),"",B264*'MPTO_working_3-way'!$I263)</f>
        <v>3.8103128313891834</v>
      </c>
      <c r="G264" s="46">
        <f>IF(OR($A264="",$B264="",$C264=""),"",C264*'MPTO_working_3-way'!$I263)</f>
        <v>2.1111192714453582</v>
      </c>
      <c r="H264" s="44">
        <f>IF(OR($A264="",$B264="",$C264=""),"",'MPTO_working_3-way'!E263)</f>
        <v>3.8196945645629214</v>
      </c>
      <c r="I264" s="45">
        <f>IF(OR($A264="",$B264="",$C264=""),"",'MPTO_working_3-way'!F263)</f>
        <v>3.8412462499655962</v>
      </c>
      <c r="J264" s="46">
        <f>IF(OR($A264="",$B264="",$C264=""),"",'MPTO_working_3-way'!G263)</f>
        <v>2.0926334098031276</v>
      </c>
      <c r="K264" s="44">
        <f>IF(OR($A264="",$B264="",$C264=""),"",'OddsRatio_working_3-way'!H263)</f>
        <v>3.8076888868824592</v>
      </c>
      <c r="L264" s="45">
        <f>IF(OR($A264="",$B264="",$C264=""),"",'OddsRatio_working_3-way'!I263)</f>
        <v>3.8286417890233722</v>
      </c>
      <c r="M264" s="46">
        <f>IF(OR($A264="",$B264="",$C264=""),"",'OddsRatio_working_3-way'!J263)</f>
        <v>2.1000273623979777</v>
      </c>
      <c r="N264" s="47">
        <f t="shared" si="55"/>
        <v>26.387197773525827</v>
      </c>
      <c r="O264" s="48">
        <f t="shared" si="56"/>
        <v>26.24456427204731</v>
      </c>
      <c r="P264" s="48">
        <f t="shared" si="57"/>
        <v>47.36823795442686</v>
      </c>
      <c r="Q264" t="s">
        <v>248</v>
      </c>
      <c r="R264" t="s">
        <v>320</v>
      </c>
      <c r="S264" t="s">
        <v>513</v>
      </c>
      <c r="T264" s="50">
        <v>100</v>
      </c>
      <c r="U264" s="50">
        <f t="shared" si="58"/>
        <v>72.826086956521735</v>
      </c>
      <c r="V264" s="50">
        <f t="shared" si="59"/>
        <v>72.972972972972968</v>
      </c>
      <c r="W264" s="50">
        <f t="shared" si="60"/>
        <v>51.219512195121943</v>
      </c>
      <c r="X264" s="50">
        <f t="shared" si="61"/>
        <v>75.807514831905081</v>
      </c>
      <c r="Y264" s="50">
        <f t="shared" si="62"/>
        <v>75.954400848356315</v>
      </c>
      <c r="Z264" s="50">
        <f t="shared" si="63"/>
        <v>54.20094007050529</v>
      </c>
      <c r="AA264" s="50">
        <f t="shared" si="64"/>
        <v>-2.9814278753833463</v>
      </c>
      <c r="AB264" s="50">
        <f t="shared" si="65"/>
        <v>-2.9814278753833463</v>
      </c>
      <c r="AC264" s="50">
        <f t="shared" si="66"/>
        <v>-2.9814278753833463</v>
      </c>
      <c r="AF264">
        <v>1.99</v>
      </c>
      <c r="AG264">
        <v>1.92</v>
      </c>
      <c r="AH264" s="66"/>
      <c r="AJ264" t="s">
        <v>440</v>
      </c>
    </row>
    <row r="265" spans="1:36" ht="15" x14ac:dyDescent="0.25">
      <c r="A265">
        <v>9.0299999999999994</v>
      </c>
      <c r="B265">
        <v>4.7699999999999996</v>
      </c>
      <c r="C265">
        <v>1.41</v>
      </c>
      <c r="D265" s="43">
        <f t="shared" si="67"/>
        <v>2.9605435233136745E-2</v>
      </c>
      <c r="E265" s="44">
        <f>IF(OR($A265="",$B265="",$C265=""),"",A265*'MPTO_working_3-way'!$I264)</f>
        <v>9.2973370801552235</v>
      </c>
      <c r="F265" s="45">
        <f>IF(OR($A265="",$B265="",$C265=""),"",B265*'MPTO_working_3-way'!$I264)</f>
        <v>4.9112179260620614</v>
      </c>
      <c r="G265" s="46">
        <f>IF(OR($A265="",$B265="",$C265=""),"",C265*'MPTO_working_3-way'!$I264)</f>
        <v>1.4517436636787227</v>
      </c>
      <c r="H265" s="44">
        <f>IF(OR($A265="",$B265="",$C265=""),"",'MPTO_working_3-way'!E264)</f>
        <v>9.9134071031120072</v>
      </c>
      <c r="I265" s="45">
        <f>IF(OR($A265="",$B265="",$C265=""),"",'MPTO_working_3-way'!F264)</f>
        <v>5.0056281415981267</v>
      </c>
      <c r="J265" s="46">
        <f>IF(OR($A265="",$B265="",$C265=""),"",'MPTO_working_3-way'!G264)</f>
        <v>1.4298963710697878</v>
      </c>
      <c r="K265" s="44">
        <f>IF(OR($A265="",$B265="",$C265=""),"",'OddsRatio_working_3-way'!H264)</f>
        <v>9.5547875038780514</v>
      </c>
      <c r="L265" s="45">
        <f>IF(OR($A265="",$B265="",$C265=""),"",'OddsRatio_working_3-way'!I264)</f>
        <v>5.0163821780349016</v>
      </c>
      <c r="M265" s="46">
        <f>IF(OR($A265="",$B265="",$C265=""),"",'OddsRatio_working_3-way'!J264)</f>
        <v>1.4367948787783316</v>
      </c>
      <c r="N265" s="47">
        <f t="shared" si="55"/>
        <v>10.755767929878095</v>
      </c>
      <c r="O265" s="48">
        <f t="shared" si="56"/>
        <v>20.361548093668596</v>
      </c>
      <c r="P265" s="48">
        <f t="shared" si="57"/>
        <v>68.882683976453336</v>
      </c>
      <c r="Q265" t="s">
        <v>406</v>
      </c>
      <c r="R265" t="s">
        <v>407</v>
      </c>
      <c r="S265" t="s">
        <v>513</v>
      </c>
      <c r="T265" s="50">
        <v>100</v>
      </c>
      <c r="U265" s="50">
        <f t="shared" si="58"/>
        <v>88.92580287929124</v>
      </c>
      <c r="V265" s="50">
        <f t="shared" si="59"/>
        <v>79.035639412997895</v>
      </c>
      <c r="W265" s="50">
        <f t="shared" si="60"/>
        <v>29.078014184397166</v>
      </c>
      <c r="X265" s="50">
        <f t="shared" si="61"/>
        <v>91.886346402604929</v>
      </c>
      <c r="Y265" s="50">
        <f t="shared" si="62"/>
        <v>81.996182936311584</v>
      </c>
      <c r="Z265" s="50">
        <f t="shared" si="63"/>
        <v>32.038557707710844</v>
      </c>
      <c r="AA265" s="50">
        <f t="shared" si="64"/>
        <v>-2.9605435233136888</v>
      </c>
      <c r="AB265" s="50">
        <f t="shared" si="65"/>
        <v>-2.9605435233136888</v>
      </c>
      <c r="AC265" s="50">
        <f t="shared" si="66"/>
        <v>-2.9605435233136781</v>
      </c>
      <c r="AF265">
        <v>1.79</v>
      </c>
      <c r="AG265">
        <v>2.1</v>
      </c>
      <c r="AH265" s="66"/>
      <c r="AJ265" t="s">
        <v>440</v>
      </c>
    </row>
    <row r="266" spans="1:36" ht="15" x14ac:dyDescent="0.25">
      <c r="A266">
        <v>1.37</v>
      </c>
      <c r="B266">
        <v>4.95</v>
      </c>
      <c r="C266">
        <v>10.35</v>
      </c>
      <c r="D266" s="43">
        <f t="shared" si="67"/>
        <v>2.8565566807394749E-2</v>
      </c>
      <c r="E266" s="44">
        <f>IF(OR($A266="",$B266="",$C266=""),"",A266*'MPTO_working_3-way'!$I265)</f>
        <v>1.409134826526131</v>
      </c>
      <c r="F266" s="45">
        <f>IF(OR($A266="",$B266="",$C266=""),"",B266*'MPTO_working_3-way'!$I265)</f>
        <v>5.0913995556966043</v>
      </c>
      <c r="G266" s="46">
        <f>IF(OR($A266="",$B266="",$C266=""),"",C266*'MPTO_working_3-way'!$I265)</f>
        <v>10.645653616456535</v>
      </c>
      <c r="H266" s="44">
        <f>IF(OR($A266="",$B266="",$C266=""),"",'MPTO_working_3-way'!E265)</f>
        <v>1.3881077857989379</v>
      </c>
      <c r="I266" s="45">
        <f>IF(OR($A266="",$B266="",$C266=""),"",'MPTO_working_3-way'!F265)</f>
        <v>5.1948498187611367</v>
      </c>
      <c r="J266" s="46">
        <f>IF(OR($A266="",$B266="",$C266=""),"",'MPTO_working_3-way'!G265)</f>
        <v>11.481517378449002</v>
      </c>
      <c r="K266" s="44">
        <f>IF(OR($A266="",$B266="",$C266=""),"",'OddsRatio_working_3-way'!H265)</f>
        <v>1.394633606242474</v>
      </c>
      <c r="L266" s="45">
        <f>IF(OR($A266="",$B266="",$C266=""),"",'OddsRatio_working_3-way'!I265)</f>
        <v>5.2129803909669503</v>
      </c>
      <c r="M266" s="46">
        <f>IF(OR($A266="",$B266="",$C266=""),"",'OddsRatio_working_3-way'!J265)</f>
        <v>10.972497887478733</v>
      </c>
      <c r="N266" s="47">
        <f t="shared" si="55"/>
        <v>70.965530137754783</v>
      </c>
      <c r="O266" s="48">
        <f t="shared" si="56"/>
        <v>19.64096490681294</v>
      </c>
      <c r="P266" s="48">
        <f t="shared" si="57"/>
        <v>9.3935049554322774</v>
      </c>
      <c r="Q266" t="s">
        <v>405</v>
      </c>
      <c r="R266" t="s">
        <v>396</v>
      </c>
      <c r="S266" t="s">
        <v>513</v>
      </c>
      <c r="T266" s="50">
        <v>100</v>
      </c>
      <c r="U266" s="50">
        <f t="shared" si="58"/>
        <v>27.007299270072991</v>
      </c>
      <c r="V266" s="50">
        <f t="shared" si="59"/>
        <v>79.797979797979792</v>
      </c>
      <c r="W266" s="50">
        <f t="shared" si="60"/>
        <v>90.338164251207729</v>
      </c>
      <c r="X266" s="50">
        <f t="shared" si="61"/>
        <v>29.863855950812475</v>
      </c>
      <c r="Y266" s="50">
        <f t="shared" si="62"/>
        <v>82.65453647871928</v>
      </c>
      <c r="Z266" s="50">
        <f t="shared" si="63"/>
        <v>93.194720931947202</v>
      </c>
      <c r="AA266" s="50">
        <f t="shared" si="64"/>
        <v>-2.8565566807394838</v>
      </c>
      <c r="AB266" s="50">
        <f t="shared" si="65"/>
        <v>-2.8565566807394873</v>
      </c>
      <c r="AC266" s="50">
        <f t="shared" si="66"/>
        <v>-2.8565566807394731</v>
      </c>
      <c r="AF266">
        <v>1.91</v>
      </c>
      <c r="AG266">
        <v>2</v>
      </c>
      <c r="AH266" s="66"/>
      <c r="AJ266" t="s">
        <v>440</v>
      </c>
    </row>
    <row r="267" spans="1:36" ht="15" x14ac:dyDescent="0.25">
      <c r="A267">
        <v>1.65</v>
      </c>
      <c r="B267">
        <v>4.0199999999999996</v>
      </c>
      <c r="C267">
        <v>5.73</v>
      </c>
      <c r="D267" s="43">
        <f t="shared" si="67"/>
        <v>2.9336894774106614E-2</v>
      </c>
      <c r="E267" s="44">
        <f>IF(OR($A267="",$B267="",$C267=""),"",A267*'MPTO_working_3-way'!$I266)</f>
        <v>1.6984058763772758</v>
      </c>
      <c r="F267" s="45">
        <f>IF(OR($A267="",$B267="",$C267=""),"",B267*'MPTO_working_3-way'!$I266)</f>
        <v>4.1379343169919078</v>
      </c>
      <c r="G267" s="46">
        <f>IF(OR($A267="",$B267="",$C267=""),"",C267*'MPTO_working_3-way'!$I266)</f>
        <v>5.8981004070556313</v>
      </c>
      <c r="H267" s="44">
        <f>IF(OR($A267="",$B267="",$C267=""),"",'MPTO_working_3-way'!E266)</f>
        <v>1.6770598506018417</v>
      </c>
      <c r="I267" s="45">
        <f>IF(OR($A267="",$B267="",$C267=""),"",'MPTO_working_3-way'!F266)</f>
        <v>4.1844986639626631</v>
      </c>
      <c r="J267" s="46">
        <f>IF(OR($A267="",$B267="",$C267=""),"",'MPTO_working_3-way'!G266)</f>
        <v>6.0701304674885375</v>
      </c>
      <c r="K267" s="44">
        <f>IF(OR($A267="",$B267="",$C267=""),"",'OddsRatio_working_3-way'!H266)</f>
        <v>1.6845733927795048</v>
      </c>
      <c r="L267" s="45">
        <f>IF(OR($A267="",$B267="",$C267=""),"",'OddsRatio_working_3-way'!I266)</f>
        <v>4.1806333018370854</v>
      </c>
      <c r="M267" s="46">
        <f>IF(OR($A267="",$B267="",$C267=""),"",'OddsRatio_working_3-way'!J266)</f>
        <v>5.9815879197647073</v>
      </c>
      <c r="N267" s="47">
        <f t="shared" si="55"/>
        <v>58.878741171869606</v>
      </c>
      <c r="O267" s="48">
        <f t="shared" si="56"/>
        <v>24.166647495916635</v>
      </c>
      <c r="P267" s="48">
        <f t="shared" si="57"/>
        <v>16.954611332213759</v>
      </c>
      <c r="Q267" t="s">
        <v>401</v>
      </c>
      <c r="R267" t="s">
        <v>400</v>
      </c>
      <c r="S267" t="s">
        <v>513</v>
      </c>
      <c r="T267" s="50">
        <v>100</v>
      </c>
      <c r="U267" s="50">
        <f t="shared" si="58"/>
        <v>39.393939393939398</v>
      </c>
      <c r="V267" s="50">
        <f t="shared" si="59"/>
        <v>75.124378109452735</v>
      </c>
      <c r="W267" s="50">
        <f t="shared" si="60"/>
        <v>82.547993019197207</v>
      </c>
      <c r="X267" s="50">
        <f t="shared" si="61"/>
        <v>42.327628871350058</v>
      </c>
      <c r="Y267" s="50">
        <f t="shared" si="62"/>
        <v>78.058067586863402</v>
      </c>
      <c r="Z267" s="50">
        <f t="shared" si="63"/>
        <v>85.481682496607874</v>
      </c>
      <c r="AA267" s="50">
        <f t="shared" si="64"/>
        <v>-2.9336894774106597</v>
      </c>
      <c r="AB267" s="50">
        <f t="shared" si="65"/>
        <v>-2.9336894774106668</v>
      </c>
      <c r="AC267" s="50">
        <f t="shared" si="66"/>
        <v>-2.9336894774106668</v>
      </c>
      <c r="AF267">
        <v>1.93</v>
      </c>
      <c r="AG267">
        <v>1.98</v>
      </c>
      <c r="AH267" s="66"/>
      <c r="AJ267" t="s">
        <v>440</v>
      </c>
    </row>
    <row r="268" spans="1:36" ht="15" x14ac:dyDescent="0.25">
      <c r="A268">
        <v>1.5</v>
      </c>
      <c r="B268">
        <v>4.5</v>
      </c>
      <c r="C268">
        <v>7.19</v>
      </c>
      <c r="D268" s="43">
        <f t="shared" si="67"/>
        <v>2.7970947303353366E-2</v>
      </c>
      <c r="E268" s="44">
        <f>IF(OR($A268="",$B268="",$C268=""),"",A268*'MPTO_working_3-way'!$I267)</f>
        <v>1.54195642095503</v>
      </c>
      <c r="F268" s="45">
        <f>IF(OR($A268="",$B268="",$C268=""),"",B268*'MPTO_working_3-way'!$I267)</f>
        <v>4.6258692628650904</v>
      </c>
      <c r="G268" s="46">
        <f>IF(OR($A268="",$B268="",$C268=""),"",C268*'MPTO_working_3-way'!$I267)</f>
        <v>7.391111111111111</v>
      </c>
      <c r="H268" s="44">
        <f>IF(OR($A268="",$B268="",$C268=""),"",'MPTO_working_3-way'!E267)</f>
        <v>1.5212757620876105</v>
      </c>
      <c r="I268" s="45">
        <f>IF(OR($A268="",$B268="",$C268=""),"",'MPTO_working_3-way'!F267)</f>
        <v>4.6970723445439146</v>
      </c>
      <c r="J268" s="46">
        <f>IF(OR($A268="",$B268="",$C268=""),"",'MPTO_working_3-way'!G267)</f>
        <v>7.7066296149265572</v>
      </c>
      <c r="K268" s="44">
        <f>IF(OR($A268="",$B268="",$C268=""),"",'OddsRatio_working_3-way'!H267)</f>
        <v>1.5280856932887803</v>
      </c>
      <c r="L268" s="45">
        <f>IF(OR($A268="",$B268="",$C268=""),"",'OddsRatio_working_3-way'!I267)</f>
        <v>4.6965998530214632</v>
      </c>
      <c r="M268" s="46">
        <f>IF(OR($A268="",$B268="",$C268=""),"",'OddsRatio_working_3-way'!J267)</f>
        <v>7.5377008829151002</v>
      </c>
      <c r="N268" s="47">
        <f t="shared" si="55"/>
        <v>64.852675886951289</v>
      </c>
      <c r="O268" s="48">
        <f t="shared" si="56"/>
        <v>21.617558628983765</v>
      </c>
      <c r="P268" s="48">
        <f t="shared" si="57"/>
        <v>13.529765484064942</v>
      </c>
      <c r="Q268" t="s">
        <v>321</v>
      </c>
      <c r="R268" t="s">
        <v>397</v>
      </c>
      <c r="S268" t="s">
        <v>513</v>
      </c>
      <c r="T268" s="50">
        <v>100</v>
      </c>
      <c r="U268" s="50">
        <f t="shared" si="58"/>
        <v>33.333333333333329</v>
      </c>
      <c r="V268" s="50">
        <f t="shared" si="59"/>
        <v>77.777777777777771</v>
      </c>
      <c r="W268" s="50">
        <f t="shared" si="60"/>
        <v>86.09179415855354</v>
      </c>
      <c r="X268" s="50">
        <f t="shared" si="61"/>
        <v>36.130428063668674</v>
      </c>
      <c r="Y268" s="50">
        <f t="shared" si="62"/>
        <v>80.574872508113117</v>
      </c>
      <c r="Z268" s="50">
        <f t="shared" si="63"/>
        <v>88.888888888888886</v>
      </c>
      <c r="AA268" s="50">
        <f t="shared" si="64"/>
        <v>-2.7970947303353455</v>
      </c>
      <c r="AB268" s="50">
        <f t="shared" si="65"/>
        <v>-2.7970947303353455</v>
      </c>
      <c r="AC268" s="50">
        <f t="shared" si="66"/>
        <v>-2.7970947303353455</v>
      </c>
      <c r="AF268">
        <v>2</v>
      </c>
      <c r="AG268">
        <v>1.91</v>
      </c>
      <c r="AH268" s="66"/>
      <c r="AJ268" t="s">
        <v>440</v>
      </c>
    </row>
    <row r="269" spans="1:36" ht="15" x14ac:dyDescent="0.25">
      <c r="A269">
        <v>1.72</v>
      </c>
      <c r="B269">
        <v>4.03</v>
      </c>
      <c r="C269">
        <v>5</v>
      </c>
      <c r="D269" s="43">
        <f t="shared" si="67"/>
        <v>2.9534306653586473E-2</v>
      </c>
      <c r="E269" s="44">
        <f>IF(OR($A269="",$B269="",$C269=""),"",A269*'MPTO_working_3-way'!$I268)</f>
        <v>1.7707990074441686</v>
      </c>
      <c r="F269" s="45">
        <f>IF(OR($A269="",$B269="",$C269=""),"",B269*'MPTO_working_3-way'!$I268)</f>
        <v>4.1490232558139537</v>
      </c>
      <c r="G269" s="46">
        <f>IF(OR($A269="",$B269="",$C269=""),"",C269*'MPTO_working_3-way'!$I268)</f>
        <v>5.1476715332679319</v>
      </c>
      <c r="H269" s="44">
        <f>IF(OR($A269="",$B269="",$C269=""),"",'MPTO_working_3-way'!E268)</f>
        <v>1.7496264286579704</v>
      </c>
      <c r="I269" s="45">
        <f>IF(OR($A269="",$B269="",$C269=""),"",'MPTO_working_3-way'!F268)</f>
        <v>4.1964934373032401</v>
      </c>
      <c r="J269" s="46">
        <f>IF(OR($A269="",$B269="",$C269=""),"",'MPTO_working_3-way'!G268)</f>
        <v>5.2588613741199319</v>
      </c>
      <c r="K269" s="44">
        <f>IF(OR($A269="",$B269="",$C269=""),"",'OddsRatio_working_3-way'!H268)</f>
        <v>1.7572114492035475</v>
      </c>
      <c r="L269" s="45">
        <f>IF(OR($A269="",$B269="",$C269=""),"",'OddsRatio_working_3-way'!I268)</f>
        <v>4.1865981820649294</v>
      </c>
      <c r="M269" s="46">
        <f>IF(OR($A269="",$B269="",$C269=""),"",'OddsRatio_working_3-way'!J268)</f>
        <v>5.2067302733530409</v>
      </c>
      <c r="N269" s="47">
        <f t="shared" si="55"/>
        <v>56.4716828841756</v>
      </c>
      <c r="O269" s="48">
        <f t="shared" si="56"/>
        <v>24.102058203667994</v>
      </c>
      <c r="P269" s="48">
        <f t="shared" si="57"/>
        <v>19.426258912156406</v>
      </c>
      <c r="Q269" t="s">
        <v>408</v>
      </c>
      <c r="R269" t="s">
        <v>322</v>
      </c>
      <c r="S269" t="s">
        <v>513</v>
      </c>
      <c r="T269" s="50">
        <v>100</v>
      </c>
      <c r="U269" s="50">
        <f t="shared" si="58"/>
        <v>41.860465116279073</v>
      </c>
      <c r="V269" s="50">
        <f t="shared" si="59"/>
        <v>75.186104218362274</v>
      </c>
      <c r="W269" s="50">
        <f t="shared" si="60"/>
        <v>80</v>
      </c>
      <c r="X269" s="50">
        <f t="shared" si="61"/>
        <v>44.813895781637711</v>
      </c>
      <c r="Y269" s="50">
        <f t="shared" si="62"/>
        <v>78.139534883720941</v>
      </c>
      <c r="Z269" s="50">
        <f t="shared" si="63"/>
        <v>82.953430665358653</v>
      </c>
      <c r="AA269" s="50">
        <f t="shared" si="64"/>
        <v>-2.9534306653586384</v>
      </c>
      <c r="AB269" s="50">
        <f t="shared" si="65"/>
        <v>-2.9534306653586668</v>
      </c>
      <c r="AC269" s="50">
        <f t="shared" si="66"/>
        <v>-2.9534306653586526</v>
      </c>
      <c r="AF269">
        <v>1.93</v>
      </c>
      <c r="AG269">
        <v>1.98</v>
      </c>
      <c r="AH269" s="66"/>
      <c r="AJ269" t="s">
        <v>440</v>
      </c>
    </row>
    <row r="270" spans="1:36" ht="15" x14ac:dyDescent="0.25">
      <c r="A270">
        <v>2.37</v>
      </c>
      <c r="B270">
        <v>3.98</v>
      </c>
      <c r="C270">
        <v>2.81</v>
      </c>
      <c r="D270" s="43">
        <f t="shared" si="67"/>
        <v>2.9069095798073707E-2</v>
      </c>
      <c r="E270" s="44">
        <f>IF(OR($A270="",$B270="",$C270=""),"",A270*'MPTO_working_3-way'!$I269)</f>
        <v>2.4388937570414346</v>
      </c>
      <c r="F270" s="45">
        <f>IF(OR($A270="",$B270="",$C270=""),"",B270*'MPTO_working_3-way'!$I269)</f>
        <v>4.0956950012763329</v>
      </c>
      <c r="G270" s="46">
        <f>IF(OR($A270="",$B270="",$C270=""),"",C270*'MPTO_working_3-way'!$I269)</f>
        <v>2.8916841591925873</v>
      </c>
      <c r="H270" s="44">
        <f>IF(OR($A270="",$B270="",$C270=""),"",'MPTO_working_3-way'!E269)</f>
        <v>2.425705317601655</v>
      </c>
      <c r="I270" s="45">
        <f>IF(OR($A270="",$B270="",$C270=""),"",'MPTO_working_3-way'!F269)</f>
        <v>4.139645427679655</v>
      </c>
      <c r="J270" s="46">
        <f>IF(OR($A270="",$B270="",$C270=""),"",'MPTO_working_3-way'!G269)</f>
        <v>2.8886523802946789</v>
      </c>
      <c r="K270" s="44">
        <f>IF(OR($A270="",$B270="",$C270=""),"",'OddsRatio_working_3-way'!H269)</f>
        <v>2.4319949638750948</v>
      </c>
      <c r="L270" s="45">
        <f>IF(OR($A270="",$B270="",$C270=""),"",'OddsRatio_working_3-way'!I269)</f>
        <v>4.1148503593779431</v>
      </c>
      <c r="M270" s="46">
        <f>IF(OR($A270="",$B270="",$C270=""),"",'OddsRatio_working_3-way'!J269)</f>
        <v>2.8919057551926426</v>
      </c>
      <c r="N270" s="47">
        <f t="shared" si="55"/>
        <v>41.002196061753708</v>
      </c>
      <c r="O270" s="48">
        <f t="shared" si="56"/>
        <v>24.415880569436251</v>
      </c>
      <c r="P270" s="48">
        <f t="shared" si="57"/>
        <v>34.58192336881006</v>
      </c>
      <c r="Q270" t="s">
        <v>319</v>
      </c>
      <c r="R270" t="s">
        <v>399</v>
      </c>
      <c r="S270" t="s">
        <v>513</v>
      </c>
      <c r="T270" s="50">
        <v>100</v>
      </c>
      <c r="U270" s="50">
        <f t="shared" si="58"/>
        <v>57.805907172995774</v>
      </c>
      <c r="V270" s="50">
        <f t="shared" si="59"/>
        <v>74.874371859296474</v>
      </c>
      <c r="W270" s="50">
        <f t="shared" si="60"/>
        <v>64.412811387900362</v>
      </c>
      <c r="X270" s="50">
        <f t="shared" si="61"/>
        <v>60.712816752803157</v>
      </c>
      <c r="Y270" s="50">
        <f t="shared" si="62"/>
        <v>77.78128143910385</v>
      </c>
      <c r="Z270" s="50">
        <f t="shared" si="63"/>
        <v>67.319720967707724</v>
      </c>
      <c r="AA270" s="50">
        <f t="shared" si="64"/>
        <v>-2.9069095798073832</v>
      </c>
      <c r="AB270" s="50">
        <f t="shared" si="65"/>
        <v>-2.9069095798073761</v>
      </c>
      <c r="AC270" s="50">
        <f t="shared" si="66"/>
        <v>-2.9069095798073619</v>
      </c>
      <c r="AF270">
        <v>1.58</v>
      </c>
      <c r="AG270">
        <v>2.5099999999999998</v>
      </c>
      <c r="AH270" s="66"/>
      <c r="AJ270" t="s">
        <v>440</v>
      </c>
    </row>
    <row r="271" spans="1:36" ht="15" x14ac:dyDescent="0.25">
      <c r="A271">
        <v>3.56</v>
      </c>
      <c r="B271">
        <v>3.68</v>
      </c>
      <c r="C271">
        <v>2.1</v>
      </c>
      <c r="D271" s="43">
        <f t="shared" si="67"/>
        <v>2.882848302975316E-2</v>
      </c>
      <c r="E271" s="44">
        <f>IF(OR($A271="",$B271="",$C271=""),"",A271*'MPTO_working_3-way'!$I270)</f>
        <v>3.6626293995859212</v>
      </c>
      <c r="F271" s="45">
        <f>IF(OR($A271="",$B271="",$C271=""),"",B271*'MPTO_working_3-way'!$I270)</f>
        <v>3.786088817549492</v>
      </c>
      <c r="G271" s="46">
        <f>IF(OR($A271="",$B271="",$C271=""),"",C271*'MPTO_working_3-way'!$I270)</f>
        <v>2.1605398143624819</v>
      </c>
      <c r="H271" s="44">
        <f>IF(OR($A271="",$B271="",$C271=""),"",'MPTO_working_3-way'!E270)</f>
        <v>3.6861007695990509</v>
      </c>
      <c r="I271" s="45">
        <f>IF(OR($A271="",$B271="",$C271=""),"",'MPTO_working_3-way'!F270)</f>
        <v>3.8149062994571734</v>
      </c>
      <c r="J271" s="46">
        <f>IF(OR($A271="",$B271="",$C271=""),"",'MPTO_working_3-way'!G270)</f>
        <v>2.1432506658135395</v>
      </c>
      <c r="K271" s="44">
        <f>IF(OR($A271="",$B271="",$C271=""),"",'OddsRatio_working_3-way'!H270)</f>
        <v>3.6770164216224206</v>
      </c>
      <c r="L271" s="45">
        <f>IF(OR($A271="",$B271="",$C271=""),"",'OddsRatio_working_3-way'!I270)</f>
        <v>3.8025015663859714</v>
      </c>
      <c r="M271" s="46">
        <f>IF(OR($A271="",$B271="",$C271=""),"",'OddsRatio_working_3-way'!J270)</f>
        <v>2.1502804936658837</v>
      </c>
      <c r="N271" s="47">
        <f t="shared" si="55"/>
        <v>27.302789632853791</v>
      </c>
      <c r="O271" s="48">
        <f t="shared" si="56"/>
        <v>26.412481275260731</v>
      </c>
      <c r="P271" s="48">
        <f t="shared" si="57"/>
        <v>46.284729091885474</v>
      </c>
      <c r="Q271" t="s">
        <v>395</v>
      </c>
      <c r="R271" t="s">
        <v>403</v>
      </c>
      <c r="S271" t="s">
        <v>513</v>
      </c>
      <c r="T271" s="50">
        <v>100</v>
      </c>
      <c r="U271" s="50">
        <f t="shared" si="58"/>
        <v>71.910112359550567</v>
      </c>
      <c r="V271" s="50">
        <f t="shared" si="59"/>
        <v>72.826086956521735</v>
      </c>
      <c r="W271" s="50">
        <f t="shared" si="60"/>
        <v>52.38095238095238</v>
      </c>
      <c r="X271" s="50">
        <f t="shared" si="61"/>
        <v>74.792960662525871</v>
      </c>
      <c r="Y271" s="50">
        <f t="shared" si="62"/>
        <v>75.708935259497053</v>
      </c>
      <c r="Z271" s="50">
        <f t="shared" si="63"/>
        <v>55.263800683927698</v>
      </c>
      <c r="AA271" s="50">
        <f t="shared" si="64"/>
        <v>-2.8828483029753045</v>
      </c>
      <c r="AB271" s="50">
        <f t="shared" si="65"/>
        <v>-2.8828483029753187</v>
      </c>
      <c r="AC271" s="50">
        <f t="shared" si="66"/>
        <v>-2.8828483029753187</v>
      </c>
      <c r="AF271">
        <v>1.91</v>
      </c>
      <c r="AG271">
        <v>2</v>
      </c>
      <c r="AH271" s="66"/>
      <c r="AJ271" t="s">
        <v>440</v>
      </c>
    </row>
    <row r="272" spans="1:36" ht="15" x14ac:dyDescent="0.25">
      <c r="A272">
        <v>7.78</v>
      </c>
      <c r="B272">
        <v>5.47</v>
      </c>
      <c r="C272">
        <v>1.4</v>
      </c>
      <c r="D272" s="43">
        <f t="shared" si="67"/>
        <v>2.5635775145839368E-2</v>
      </c>
      <c r="E272" s="44">
        <f>IF(OR($A272="",$B272="",$C272=""),"",A272*'MPTO_working_3-way'!$I271)</f>
        <v>7.9794463306346302</v>
      </c>
      <c r="F272" s="45">
        <f>IF(OR($A272="",$B272="",$C272=""),"",B272*'MPTO_working_3-way'!$I271)</f>
        <v>5.6102276900477408</v>
      </c>
      <c r="G272" s="46">
        <f>IF(OR($A272="",$B272="",$C272=""),"",C272*'MPTO_working_3-way'!$I271)</f>
        <v>1.4358900852041749</v>
      </c>
      <c r="H272" s="44">
        <f>IF(OR($A272="",$B272="",$C272=""),"",'MPTO_working_3-way'!E271)</f>
        <v>8.3340663152829535</v>
      </c>
      <c r="I272" s="45">
        <f>IF(OR($A272="",$B272="",$C272=""),"",'MPTO_working_3-way'!F271)</f>
        <v>5.7382190683124525</v>
      </c>
      <c r="J272" s="46">
        <f>IF(OR($A272="",$B272="",$C272=""),"",'MPTO_working_3-way'!G271)</f>
        <v>1.4169515033956848</v>
      </c>
      <c r="K272" s="44">
        <f>IF(OR($A272="",$B272="",$C272=""),"",'OddsRatio_working_3-way'!H271)</f>
        <v>8.1660000736564697</v>
      </c>
      <c r="L272" s="45">
        <f>IF(OR($A272="",$B272="",$C272=""),"",'OddsRatio_working_3-way'!I271)</f>
        <v>5.7244867742248413</v>
      </c>
      <c r="M272" s="46">
        <f>IF(OR($A272="",$B272="",$C272=""),"",'OddsRatio_working_3-way'!J271)</f>
        <v>1.4227728657024468</v>
      </c>
      <c r="N272" s="47">
        <f t="shared" si="55"/>
        <v>12.532197831330821</v>
      </c>
      <c r="O272" s="48">
        <f t="shared" si="56"/>
        <v>17.824588505987897</v>
      </c>
      <c r="P272" s="48">
        <f t="shared" si="57"/>
        <v>69.643213662681291</v>
      </c>
      <c r="Q272" t="s">
        <v>398</v>
      </c>
      <c r="R272" t="s">
        <v>247</v>
      </c>
      <c r="S272" t="s">
        <v>513</v>
      </c>
      <c r="T272" s="50">
        <v>100</v>
      </c>
      <c r="U272" s="50">
        <f t="shared" si="58"/>
        <v>87.146529562981996</v>
      </c>
      <c r="V272" s="50">
        <f t="shared" si="59"/>
        <v>81.71846435100548</v>
      </c>
      <c r="W272" s="50">
        <f t="shared" si="60"/>
        <v>28.571428571428573</v>
      </c>
      <c r="X272" s="50">
        <f t="shared" si="61"/>
        <v>89.710107077565951</v>
      </c>
      <c r="Y272" s="50">
        <f t="shared" si="62"/>
        <v>84.282041865589434</v>
      </c>
      <c r="Z272" s="50">
        <f t="shared" si="63"/>
        <v>31.135006086012506</v>
      </c>
      <c r="AA272" s="50">
        <f t="shared" si="64"/>
        <v>-2.5635775145839546</v>
      </c>
      <c r="AB272" s="50">
        <f t="shared" si="65"/>
        <v>-2.5635775145839546</v>
      </c>
      <c r="AC272" s="50">
        <f t="shared" si="66"/>
        <v>-2.5635775145839332</v>
      </c>
      <c r="AF272">
        <v>1.44</v>
      </c>
      <c r="AG272">
        <v>2.96</v>
      </c>
      <c r="AH272" s="66"/>
      <c r="AJ272" t="s">
        <v>440</v>
      </c>
    </row>
    <row r="273" spans="1:36" ht="15" x14ac:dyDescent="0.25">
      <c r="A273">
        <v>1.1299999999999999</v>
      </c>
      <c r="B273">
        <v>10.34</v>
      </c>
      <c r="C273">
        <v>20.82</v>
      </c>
      <c r="D273" s="43">
        <f t="shared" si="67"/>
        <v>2.9698290725238774E-2</v>
      </c>
      <c r="E273" s="44">
        <f>IF(OR($A273="",$B273="",$C273=""),"",A273*'MPTO_working_3-way'!$I272)</f>
        <v>1.1635590685195196</v>
      </c>
      <c r="F273" s="45">
        <f>IF(OR($A273="",$B273="",$C273=""),"",B273*'MPTO_working_3-way'!$I272)</f>
        <v>10.647080326098969</v>
      </c>
      <c r="G273" s="46">
        <f>IF(OR($A273="",$B273="",$C273=""),"",C273*'MPTO_working_3-way'!$I272)</f>
        <v>21.43831841289947</v>
      </c>
      <c r="H273" s="44">
        <f>IF(OR($A273="",$B273="",$C273=""),"",'MPTO_working_3-way'!E272)</f>
        <v>1.142783584201736</v>
      </c>
      <c r="I273" s="45">
        <f>IF(OR($A273="",$B273="",$C273=""),"",'MPTO_working_3-way'!F272)</f>
        <v>11.519095909408856</v>
      </c>
      <c r="J273" s="46">
        <f>IF(OR($A273="",$B273="",$C273=""),"",'MPTO_working_3-way'!G272)</f>
        <v>26.22516810739555</v>
      </c>
      <c r="K273" s="44">
        <f>IF(OR($A273="",$B273="",$C273=""),"",'OddsRatio_working_3-way'!H272)</f>
        <v>1.1476665990091115</v>
      </c>
      <c r="L273" s="45">
        <f>IF(OR($A273="",$B273="",$C273=""),"",'OddsRatio_working_3-way'!I272)</f>
        <v>11.609277190346939</v>
      </c>
      <c r="M273" s="46">
        <f>IF(OR($A273="",$B273="",$C273=""),"",'OddsRatio_working_3-way'!J272)</f>
        <v>23.513476864312246</v>
      </c>
      <c r="N273" s="47">
        <f t="shared" si="55"/>
        <v>85.943208819847229</v>
      </c>
      <c r="O273" s="48">
        <f t="shared" si="56"/>
        <v>9.3922462249929737</v>
      </c>
      <c r="P273" s="48">
        <f t="shared" si="57"/>
        <v>4.6645449551598155</v>
      </c>
      <c r="Q273" t="s">
        <v>402</v>
      </c>
      <c r="R273" t="s">
        <v>404</v>
      </c>
      <c r="S273" t="s">
        <v>513</v>
      </c>
      <c r="T273" s="50">
        <v>100</v>
      </c>
      <c r="U273" s="50">
        <f t="shared" si="58"/>
        <v>11.504424778761051</v>
      </c>
      <c r="V273" s="50">
        <f t="shared" si="59"/>
        <v>90.32882011605416</v>
      </c>
      <c r="W273" s="50">
        <f t="shared" si="60"/>
        <v>95.196926032660897</v>
      </c>
      <c r="X273" s="50">
        <f t="shared" si="61"/>
        <v>14.47425385128494</v>
      </c>
      <c r="Y273" s="50">
        <f t="shared" si="62"/>
        <v>93.29864918857804</v>
      </c>
      <c r="Z273" s="50">
        <f t="shared" si="63"/>
        <v>98.166755105184791</v>
      </c>
      <c r="AA273" s="50">
        <f t="shared" si="64"/>
        <v>-2.9698290725238898</v>
      </c>
      <c r="AB273" s="50">
        <f t="shared" si="65"/>
        <v>-2.9698290725238792</v>
      </c>
      <c r="AC273" s="50">
        <f t="shared" si="66"/>
        <v>-2.9698290725238934</v>
      </c>
      <c r="AF273">
        <v>1.37</v>
      </c>
      <c r="AG273">
        <v>3.23</v>
      </c>
      <c r="AH273" s="66"/>
      <c r="AJ273" t="s">
        <v>440</v>
      </c>
    </row>
    <row r="274" spans="1:36" ht="15" x14ac:dyDescent="0.25">
      <c r="A274">
        <v>2.3199999999999998</v>
      </c>
      <c r="B274">
        <v>2.82</v>
      </c>
      <c r="C274">
        <v>3.58</v>
      </c>
      <c r="D274" s="43">
        <f t="shared" si="67"/>
        <v>6.4974020775182328E-2</v>
      </c>
      <c r="E274" s="44">
        <f>IF(OR($A274="",$B274="",$C274=""),"",A274*'MPTO_working_3-way'!$I273)</f>
        <v>2.4707397281984229</v>
      </c>
      <c r="F274" s="45">
        <f>IF(OR($A274="",$B274="",$C274=""),"",B274*'MPTO_working_3-way'!$I273)</f>
        <v>3.0032267385860139</v>
      </c>
      <c r="G274" s="46">
        <f>IF(OR($A274="",$B274="",$C274=""),"",C274*'MPTO_working_3-way'!$I273)</f>
        <v>3.8126069943751526</v>
      </c>
      <c r="H274" s="44">
        <f>IF(OR($A274="",$B274="",$C274=""),"",'MPTO_working_3-way'!E273)</f>
        <v>2.4427392853090311</v>
      </c>
      <c r="I274" s="45">
        <f>IF(OR($A274="",$B274="",$C274=""),"",'MPTO_working_3-way'!F273)</f>
        <v>3.0034366329340907</v>
      </c>
      <c r="J274" s="46">
        <f>IF(OR($A274="",$B274="",$C274=""),"",'MPTO_working_3-way'!G273)</f>
        <v>3.8809088474858755</v>
      </c>
      <c r="K274" s="44">
        <f>IF(OR($A274="",$B274="",$C274=""),"",'OddsRatio_working_3-way'!H273)</f>
        <v>2.4553101585101849</v>
      </c>
      <c r="L274" s="45">
        <f>IF(OR($A274="",$B274="",$C274=""),"",'OddsRatio_working_3-way'!I273)</f>
        <v>3.0065640064307098</v>
      </c>
      <c r="M274" s="46">
        <f>IF(OR($A274="",$B274="",$C274=""),"",'OddsRatio_working_3-way'!J273)</f>
        <v>3.8444698552699075</v>
      </c>
      <c r="N274" s="47">
        <f t="shared" si="55"/>
        <v>40.473708686797416</v>
      </c>
      <c r="O274" s="48">
        <f t="shared" si="56"/>
        <v>33.2975192033227</v>
      </c>
      <c r="P274" s="48">
        <f t="shared" si="57"/>
        <v>26.228772109879888</v>
      </c>
      <c r="Q274" t="s">
        <v>92</v>
      </c>
      <c r="R274" t="s">
        <v>88</v>
      </c>
      <c r="S274" t="s">
        <v>513</v>
      </c>
      <c r="T274" s="50">
        <v>100</v>
      </c>
      <c r="U274" s="50">
        <f t="shared" si="58"/>
        <v>56.896551724137922</v>
      </c>
      <c r="V274" s="50">
        <f t="shared" si="59"/>
        <v>64.539007092198588</v>
      </c>
      <c r="W274" s="50">
        <f t="shared" si="60"/>
        <v>72.067039106145245</v>
      </c>
      <c r="X274" s="50">
        <f t="shared" si="61"/>
        <v>63.393953801656167</v>
      </c>
      <c r="Y274" s="50">
        <f t="shared" si="62"/>
        <v>71.036409169716819</v>
      </c>
      <c r="Z274" s="50">
        <f t="shared" si="63"/>
        <v>78.56444118366349</v>
      </c>
      <c r="AA274" s="50">
        <f t="shared" si="64"/>
        <v>-6.4974020775182453</v>
      </c>
      <c r="AB274" s="50">
        <f t="shared" si="65"/>
        <v>-6.4974020775182311</v>
      </c>
      <c r="AC274" s="50">
        <f t="shared" si="66"/>
        <v>-6.4974020775182453</v>
      </c>
      <c r="AF274">
        <v>2.0699999999999998</v>
      </c>
      <c r="AG274">
        <v>1.76</v>
      </c>
      <c r="AH274" s="66"/>
      <c r="AJ274" t="s">
        <v>447</v>
      </c>
    </row>
    <row r="275" spans="1:36" ht="15" x14ac:dyDescent="0.25">
      <c r="A275">
        <v>5.03</v>
      </c>
      <c r="B275">
        <v>3.21</v>
      </c>
      <c r="C275">
        <v>1.81</v>
      </c>
      <c r="D275" s="43">
        <f t="shared" si="67"/>
        <v>6.2819824653736589E-2</v>
      </c>
      <c r="E275" s="44">
        <f>IF(OR($A275="",$B275="",$C275=""),"",A275*'MPTO_working_3-way'!$I274)</f>
        <v>5.345983718008295</v>
      </c>
      <c r="F275" s="45">
        <f>IF(OR($A275="",$B275="",$C275=""),"",B275*'MPTO_working_3-way'!$I274)</f>
        <v>3.4116516371384944</v>
      </c>
      <c r="G275" s="46">
        <f>IF(OR($A275="",$B275="",$C275=""),"",C275*'MPTO_working_3-way'!$I274)</f>
        <v>1.9237038826232633</v>
      </c>
      <c r="H275" s="44">
        <f>IF(OR($A275="",$B275="",$C275=""),"",'MPTO_working_3-way'!E274)</f>
        <v>5.6221715573209163</v>
      </c>
      <c r="I275" s="45">
        <f>IF(OR($A275="",$B275="",$C275=""),"",'MPTO_working_3-way'!F274)</f>
        <v>3.4413156445442179</v>
      </c>
      <c r="J275" s="46">
        <f>IF(OR($A275="",$B275="",$C275=""),"",'MPTO_working_3-way'!G274)</f>
        <v>1.8813038507411202</v>
      </c>
      <c r="K275" s="44">
        <f>IF(OR($A275="",$B275="",$C275=""),"",'OddsRatio_working_3-way'!H274)</f>
        <v>5.464910465155147</v>
      </c>
      <c r="L275" s="45">
        <f>IF(OR($A275="",$B275="",$C275=""),"",'OddsRatio_working_3-way'!I274)</f>
        <v>3.4484992873431461</v>
      </c>
      <c r="M275" s="46">
        <f>IF(OR($A275="",$B275="",$C275=""),"",'OddsRatio_working_3-way'!J274)</f>
        <v>1.8974137659492971</v>
      </c>
      <c r="N275" s="47">
        <f t="shared" si="55"/>
        <v>18.705631231749447</v>
      </c>
      <c r="O275" s="48">
        <f t="shared" si="56"/>
        <v>29.311316229189949</v>
      </c>
      <c r="P275" s="48">
        <f t="shared" si="57"/>
        <v>51.983052539060616</v>
      </c>
      <c r="Q275" t="s">
        <v>91</v>
      </c>
      <c r="R275" t="s">
        <v>89</v>
      </c>
      <c r="S275" t="s">
        <v>513</v>
      </c>
      <c r="T275" s="50">
        <v>100</v>
      </c>
      <c r="U275" s="50">
        <f t="shared" si="58"/>
        <v>80.119284294234589</v>
      </c>
      <c r="V275" s="50">
        <f t="shared" si="59"/>
        <v>68.847352024922117</v>
      </c>
      <c r="W275" s="50">
        <f t="shared" si="60"/>
        <v>44.751381215469614</v>
      </c>
      <c r="X275" s="50">
        <f t="shared" si="61"/>
        <v>86.401266759608262</v>
      </c>
      <c r="Y275" s="50">
        <f t="shared" si="62"/>
        <v>75.12933449029579</v>
      </c>
      <c r="Z275" s="50">
        <f t="shared" si="63"/>
        <v>51.03336368084328</v>
      </c>
      <c r="AA275" s="50">
        <f t="shared" si="64"/>
        <v>-6.2819824653736731</v>
      </c>
      <c r="AB275" s="50">
        <f t="shared" si="65"/>
        <v>-6.2819824653736731</v>
      </c>
      <c r="AC275" s="50">
        <f t="shared" si="66"/>
        <v>-6.281982465373666</v>
      </c>
      <c r="AF275">
        <v>2.4</v>
      </c>
      <c r="AG275">
        <v>1.57</v>
      </c>
      <c r="AH275" s="66"/>
      <c r="AJ275" t="s">
        <v>447</v>
      </c>
    </row>
    <row r="276" spans="1:36" ht="15" x14ac:dyDescent="0.25">
      <c r="A276">
        <v>1.31</v>
      </c>
      <c r="B276">
        <v>5.55</v>
      </c>
      <c r="C276">
        <v>8.6999999999999993</v>
      </c>
      <c r="D276" s="43">
        <f t="shared" si="67"/>
        <v>5.8481487541766519E-2</v>
      </c>
      <c r="E276" s="44">
        <f>IF(OR($A276="",$B276="",$C276=""),"",A276*'MPTO_working_3-way'!$I275)</f>
        <v>1.3866107486797141</v>
      </c>
      <c r="F276" s="45">
        <f>IF(OR($A276="",$B276="",$C276=""),"",B276*'MPTO_working_3-way'!$I275)</f>
        <v>5.8745722558568039</v>
      </c>
      <c r="G276" s="46">
        <f>IF(OR($A276="",$B276="",$C276=""),"",C276*'MPTO_working_3-way'!$I275)</f>
        <v>9.2087889416133688</v>
      </c>
      <c r="H276" s="44">
        <f>IF(OR($A276="",$B276="",$C276=""),"",'MPTO_working_3-way'!E275)</f>
        <v>1.3443300437070091</v>
      </c>
      <c r="I276" s="45">
        <f>IF(OR($A276="",$B276="",$C276=""),"",'MPTO_working_3-way'!F275)</f>
        <v>6.2233039320342964</v>
      </c>
      <c r="J276" s="46">
        <f>IF(OR($A276="",$B276="",$C276=""),"",'MPTO_working_3-way'!G275)</f>
        <v>10.476832106270029</v>
      </c>
      <c r="K276" s="44">
        <f>IF(OR($A276="",$B276="",$C276=""),"",'OddsRatio_working_3-way'!H275)</f>
        <v>1.355746419936525</v>
      </c>
      <c r="L276" s="45">
        <f>IF(OR($A276="",$B276="",$C276=""),"",'OddsRatio_working_3-way'!I275)</f>
        <v>6.221439389390925</v>
      </c>
      <c r="M276" s="46">
        <f>IF(OR($A276="",$B276="",$C276=""),"",'OddsRatio_working_3-way'!J275)</f>
        <v>9.8362820435846459</v>
      </c>
      <c r="N276" s="47">
        <f t="shared" si="55"/>
        <v>72.118292819536251</v>
      </c>
      <c r="O276" s="48">
        <f t="shared" si="56"/>
        <v>17.022515962809457</v>
      </c>
      <c r="P276" s="48">
        <f t="shared" si="57"/>
        <v>10.859191217654306</v>
      </c>
      <c r="Q276" t="s">
        <v>90</v>
      </c>
      <c r="R276" t="s">
        <v>345</v>
      </c>
      <c r="S276" t="s">
        <v>513</v>
      </c>
      <c r="T276" s="50">
        <v>100</v>
      </c>
      <c r="U276" s="50">
        <f t="shared" si="58"/>
        <v>23.664122137404579</v>
      </c>
      <c r="V276" s="50">
        <f t="shared" si="59"/>
        <v>81.981981981981988</v>
      </c>
      <c r="W276" s="50">
        <f t="shared" si="60"/>
        <v>88.505747126436773</v>
      </c>
      <c r="X276" s="50">
        <f t="shared" si="61"/>
        <v>29.512270891581238</v>
      </c>
      <c r="Y276" s="50">
        <f t="shared" si="62"/>
        <v>87.830130736158623</v>
      </c>
      <c r="Z276" s="50">
        <f t="shared" si="63"/>
        <v>94.353895880613436</v>
      </c>
      <c r="AA276" s="50">
        <f t="shared" si="64"/>
        <v>-5.848148754176659</v>
      </c>
      <c r="AB276" s="50">
        <f t="shared" si="65"/>
        <v>-5.8481487541766342</v>
      </c>
      <c r="AC276" s="50">
        <f t="shared" si="66"/>
        <v>-5.8481487541766626</v>
      </c>
      <c r="AF276">
        <v>1.68</v>
      </c>
      <c r="AG276">
        <v>2.2000000000000002</v>
      </c>
      <c r="AH276" s="66"/>
      <c r="AJ276" t="s">
        <v>447</v>
      </c>
    </row>
    <row r="277" spans="1:36" ht="15" x14ac:dyDescent="0.25">
      <c r="A277">
        <v>5.8</v>
      </c>
      <c r="B277">
        <v>4.9400000000000004</v>
      </c>
      <c r="C277">
        <v>1.53</v>
      </c>
      <c r="D277" s="43">
        <f t="shared" si="67"/>
        <v>2.8437714142849124E-2</v>
      </c>
      <c r="E277" s="44">
        <f>IF(OR($A277="",$B277="",$C277=""),"",A277*'MPTO_working_3-way'!$I276)</f>
        <v>5.9649387420285249</v>
      </c>
      <c r="F277" s="45">
        <f>IF(OR($A277="",$B277="",$C277=""),"",B277*'MPTO_working_3-way'!$I276)</f>
        <v>5.0804823078656751</v>
      </c>
      <c r="G277" s="46">
        <f>IF(OR($A277="",$B277="",$C277=""),"",C277*'MPTO_working_3-way'!$I276)</f>
        <v>1.5735097026385592</v>
      </c>
      <c r="H277" s="44">
        <f>IF(OR($A277="",$B277="",$C277=""),"",'MPTO_working_3-way'!E276)</f>
        <v>6.1374335214364777</v>
      </c>
      <c r="I277" s="45">
        <f>IF(OR($A277="",$B277="",$C277=""),"",'MPTO_working_3-way'!F276)</f>
        <v>5.1826921864359754</v>
      </c>
      <c r="J277" s="46">
        <f>IF(OR($A277="",$B277="",$C277=""),"",'MPTO_working_3-way'!G276)</f>
        <v>1.5525165105721492</v>
      </c>
      <c r="K277" s="44">
        <f>IF(OR($A277="",$B277="",$C277=""),"",'OddsRatio_working_3-way'!H276)</f>
        <v>6.0659836830881479</v>
      </c>
      <c r="L277" s="45">
        <f>IF(OR($A277="",$B277="",$C277=""),"",'OddsRatio_working_3-way'!I276)</f>
        <v>5.1583282732015219</v>
      </c>
      <c r="M277" s="46">
        <f>IF(OR($A277="",$B277="",$C277=""),"",'OddsRatio_working_3-way'!J276)</f>
        <v>1.5593690316743163</v>
      </c>
      <c r="N277" s="47">
        <f t="shared" si="55"/>
        <v>16.764631511704767</v>
      </c>
      <c r="O277" s="48">
        <f t="shared" si="56"/>
        <v>19.683170600786973</v>
      </c>
      <c r="P277" s="48">
        <f t="shared" si="57"/>
        <v>63.552197887508264</v>
      </c>
      <c r="Q277" t="s">
        <v>94</v>
      </c>
      <c r="R277" t="s">
        <v>97</v>
      </c>
      <c r="S277" t="s">
        <v>513</v>
      </c>
      <c r="T277" s="50">
        <v>100</v>
      </c>
      <c r="U277" s="50">
        <f t="shared" si="58"/>
        <v>82.758620689655174</v>
      </c>
      <c r="V277" s="50">
        <f t="shared" si="59"/>
        <v>79.757085020242926</v>
      </c>
      <c r="W277" s="50">
        <f t="shared" si="60"/>
        <v>34.640522875816991</v>
      </c>
      <c r="X277" s="50">
        <f t="shared" si="61"/>
        <v>85.60239210394009</v>
      </c>
      <c r="Y277" s="50">
        <f t="shared" si="62"/>
        <v>82.600856434527842</v>
      </c>
      <c r="Z277" s="50">
        <f t="shared" si="63"/>
        <v>37.484294290101914</v>
      </c>
      <c r="AA277" s="50">
        <f t="shared" si="64"/>
        <v>-2.843771414284916</v>
      </c>
      <c r="AB277" s="50">
        <f t="shared" si="65"/>
        <v>-2.843771414284916</v>
      </c>
      <c r="AC277" s="50">
        <f t="shared" si="66"/>
        <v>-2.8437714142849231</v>
      </c>
      <c r="AF277">
        <v>1.59</v>
      </c>
      <c r="AG277">
        <v>2.5099999999999998</v>
      </c>
      <c r="AH277" s="66"/>
      <c r="AJ277" t="s">
        <v>441</v>
      </c>
    </row>
    <row r="278" spans="1:36" ht="15" x14ac:dyDescent="0.25">
      <c r="A278">
        <v>1.51</v>
      </c>
      <c r="B278">
        <v>4.7699999999999996</v>
      </c>
      <c r="C278">
        <v>6.13</v>
      </c>
      <c r="D278" s="43">
        <f t="shared" si="67"/>
        <v>3.502739853015524E-2</v>
      </c>
      <c r="E278" s="44">
        <f>IF(OR($A278="",$B278="",$C278=""),"",A278*'MPTO_working_3-way'!$I277)</f>
        <v>1.5628913717805344</v>
      </c>
      <c r="F278" s="45">
        <f>IF(OR($A278="",$B278="",$C278=""),"",B278*'MPTO_working_3-way'!$I277)</f>
        <v>4.9370806909888403</v>
      </c>
      <c r="G278" s="46">
        <f>IF(OR($A278="",$B278="",$C278=""),"",C278*'MPTO_working_3-way'!$I277)</f>
        <v>6.3447179529898516</v>
      </c>
      <c r="H278" s="44">
        <f>IF(OR($A278="",$B278="",$C278=""),"",'MPTO_working_3-way'!E277)</f>
        <v>1.5370997718319124</v>
      </c>
      <c r="I278" s="45">
        <f>IF(OR($A278="",$B278="",$C278=""),"",'MPTO_working_3-way'!F277)</f>
        <v>5.0513263665794126</v>
      </c>
      <c r="J278" s="46">
        <f>IF(OR($A278="",$B278="",$C278=""),"",'MPTO_working_3-way'!G277)</f>
        <v>6.602562932447249</v>
      </c>
      <c r="K278" s="44">
        <f>IF(OR($A278="",$B278="",$C278=""),"",'OddsRatio_working_3-way'!H277)</f>
        <v>1.5453985466824249</v>
      </c>
      <c r="L278" s="45">
        <f>IF(OR($A278="",$B278="",$C278=""),"",'OddsRatio_working_3-way'!I277)</f>
        <v>5.0316716097896927</v>
      </c>
      <c r="M278" s="46">
        <f>IF(OR($A278="",$B278="",$C278=""),"",'OddsRatio_working_3-way'!J277)</f>
        <v>6.4860677342761601</v>
      </c>
      <c r="N278" s="47">
        <f t="shared" si="55"/>
        <v>63.983973426172504</v>
      </c>
      <c r="O278" s="48">
        <f t="shared" si="56"/>
        <v>20.254884669501148</v>
      </c>
      <c r="P278" s="48">
        <f t="shared" si="57"/>
        <v>15.761141904326342</v>
      </c>
      <c r="Q278" t="s">
        <v>347</v>
      </c>
      <c r="R278" t="s">
        <v>414</v>
      </c>
      <c r="S278" t="s">
        <v>513</v>
      </c>
      <c r="T278" s="50">
        <v>100</v>
      </c>
      <c r="U278" s="50">
        <f t="shared" si="58"/>
        <v>33.774834437086092</v>
      </c>
      <c r="V278" s="50">
        <f t="shared" si="59"/>
        <v>79.035639412997895</v>
      </c>
      <c r="W278" s="50">
        <f t="shared" si="60"/>
        <v>83.686786296900493</v>
      </c>
      <c r="X278" s="50">
        <f t="shared" si="61"/>
        <v>37.277574290101612</v>
      </c>
      <c r="Y278" s="50">
        <f t="shared" si="62"/>
        <v>82.538379266013422</v>
      </c>
      <c r="Z278" s="50">
        <f t="shared" si="63"/>
        <v>87.189526149916006</v>
      </c>
      <c r="AA278" s="50">
        <f t="shared" si="64"/>
        <v>-3.5027398530155196</v>
      </c>
      <c r="AB278" s="50">
        <f t="shared" si="65"/>
        <v>-3.5027398530155267</v>
      </c>
      <c r="AC278" s="50">
        <f t="shared" si="66"/>
        <v>-3.5027398530155125</v>
      </c>
      <c r="AF278">
        <v>1.49</v>
      </c>
      <c r="AG278">
        <v>2.72</v>
      </c>
      <c r="AH278" s="66"/>
      <c r="AJ278" t="s">
        <v>441</v>
      </c>
    </row>
    <row r="279" spans="1:36" ht="15" x14ac:dyDescent="0.25">
      <c r="A279">
        <v>2.4700000000000002</v>
      </c>
      <c r="B279">
        <v>3.62</v>
      </c>
      <c r="C279">
        <v>2.87</v>
      </c>
      <c r="D279" s="43">
        <f t="shared" si="67"/>
        <v>2.9533449266922585E-2</v>
      </c>
      <c r="E279" s="44">
        <f>IF(OR($A279="",$B279="",$C279=""),"",A279*'MPTO_working_3-way'!$I278)</f>
        <v>2.5429476196892988</v>
      </c>
      <c r="F279" s="45">
        <f>IF(OR($A279="",$B279="",$C279=""),"",B279*'MPTO_working_3-way'!$I278)</f>
        <v>3.7269110863462598</v>
      </c>
      <c r="G279" s="46">
        <f>IF(OR($A279="",$B279="",$C279=""),"",C279*'MPTO_working_3-way'!$I278)</f>
        <v>2.954760999396068</v>
      </c>
      <c r="H279" s="44">
        <f>IF(OR($A279="",$B279="",$C279=""),"",'MPTO_working_3-way'!E278)</f>
        <v>2.5315570195615842</v>
      </c>
      <c r="I279" s="45">
        <f>IF(OR($A279="",$B279="",$C279=""),"",'MPTO_working_3-way'!F278)</f>
        <v>3.7537733281362189</v>
      </c>
      <c r="J279" s="46">
        <f>IF(OR($A279="",$B279="",$C279=""),"",'MPTO_working_3-way'!G278)</f>
        <v>2.9534456688512738</v>
      </c>
      <c r="K279" s="44">
        <f>IF(OR($A279="",$B279="",$C279=""),"",'OddsRatio_working_3-way'!H278)</f>
        <v>2.5369319459067166</v>
      </c>
      <c r="L279" s="45">
        <f>IF(OR($A279="",$B279="",$C279=""),"",'OddsRatio_working_3-way'!I278)</f>
        <v>3.7392936722963239</v>
      </c>
      <c r="M279" s="46">
        <f>IF(OR($A279="",$B279="",$C279=""),"",'OddsRatio_working_3-way'!J278)</f>
        <v>2.9551447203031018</v>
      </c>
      <c r="N279" s="47">
        <f t="shared" si="55"/>
        <v>39.324443502386472</v>
      </c>
      <c r="O279" s="48">
        <f t="shared" si="56"/>
        <v>26.831871671517842</v>
      </c>
      <c r="P279" s="48">
        <f t="shared" si="57"/>
        <v>33.843684826095675</v>
      </c>
      <c r="Q279" t="s">
        <v>141</v>
      </c>
      <c r="R279" t="s">
        <v>99</v>
      </c>
      <c r="S279" t="s">
        <v>513</v>
      </c>
      <c r="T279" s="50">
        <v>100</v>
      </c>
      <c r="U279" s="50">
        <f t="shared" si="58"/>
        <v>59.514170040485837</v>
      </c>
      <c r="V279" s="50">
        <f t="shared" si="59"/>
        <v>72.375690607734811</v>
      </c>
      <c r="W279" s="50">
        <f t="shared" si="60"/>
        <v>65.156794425087099</v>
      </c>
      <c r="X279" s="50">
        <f t="shared" si="61"/>
        <v>62.467514967178083</v>
      </c>
      <c r="Y279" s="50">
        <f t="shared" si="62"/>
        <v>75.329035534427064</v>
      </c>
      <c r="Z279" s="50">
        <f t="shared" si="63"/>
        <v>68.110139351779367</v>
      </c>
      <c r="AA279" s="50">
        <f t="shared" si="64"/>
        <v>-2.953344926692246</v>
      </c>
      <c r="AB279" s="50">
        <f t="shared" si="65"/>
        <v>-2.9533449266922531</v>
      </c>
      <c r="AC279" s="50">
        <f t="shared" si="66"/>
        <v>-2.9533449266922673</v>
      </c>
      <c r="AF279">
        <v>1.94</v>
      </c>
      <c r="AG279">
        <v>1.96</v>
      </c>
      <c r="AH279" s="66"/>
      <c r="AJ279" t="s">
        <v>441</v>
      </c>
    </row>
    <row r="280" spans="1:36" ht="15" x14ac:dyDescent="0.25">
      <c r="A280">
        <v>5.72</v>
      </c>
      <c r="B280">
        <v>4.3899999999999997</v>
      </c>
      <c r="C280">
        <v>1.58</v>
      </c>
      <c r="D280" s="43">
        <f t="shared" si="67"/>
        <v>3.5527000032060441E-2</v>
      </c>
      <c r="E280" s="44">
        <f>IF(OR($A280="",$B280="",$C280=""),"",A280*'MPTO_working_3-way'!$I279)</f>
        <v>5.9232144401833855</v>
      </c>
      <c r="F280" s="45">
        <f>IF(OR($A280="",$B280="",$C280=""),"",B280*'MPTO_working_3-way'!$I279)</f>
        <v>4.5459635301407451</v>
      </c>
      <c r="G280" s="46">
        <f>IF(OR($A280="",$B280="",$C280=""),"",C280*'MPTO_working_3-way'!$I279)</f>
        <v>1.6361326600506556</v>
      </c>
      <c r="H280" s="44">
        <f>IF(OR($A280="",$B280="",$C280=""),"",'MPTO_working_3-way'!E279)</f>
        <v>6.1356152028778297</v>
      </c>
      <c r="I280" s="45">
        <f>IF(OR($A280="",$B280="",$C280=""),"",'MPTO_working_3-way'!F279)</f>
        <v>4.6307423057242838</v>
      </c>
      <c r="J280" s="46">
        <f>IF(OR($A280="",$B280="",$C280=""),"",'MPTO_working_3-way'!G279)</f>
        <v>1.6101269020096407</v>
      </c>
      <c r="K280" s="44">
        <f>IF(OR($A280="",$B280="",$C280=""),"",'OddsRatio_working_3-way'!H279)</f>
        <v>6.0359571749332677</v>
      </c>
      <c r="L280" s="45">
        <f>IF(OR($A280="",$B280="",$C280=""),"",'OddsRatio_working_3-way'!I279)</f>
        <v>4.6169268692846979</v>
      </c>
      <c r="M280" s="46">
        <f>IF(OR($A280="",$B280="",$C280=""),"",'OddsRatio_working_3-way'!J279)</f>
        <v>1.6188252460723083</v>
      </c>
      <c r="N280" s="47">
        <f t="shared" si="55"/>
        <v>16.882724913958029</v>
      </c>
      <c r="O280" s="48">
        <f t="shared" si="56"/>
        <v>21.997536789940757</v>
      </c>
      <c r="P280" s="48">
        <f t="shared" si="57"/>
        <v>61.119738296101211</v>
      </c>
      <c r="Q280" t="s">
        <v>103</v>
      </c>
      <c r="R280" t="s">
        <v>101</v>
      </c>
      <c r="S280" t="s">
        <v>513</v>
      </c>
      <c r="T280" s="50">
        <v>100</v>
      </c>
      <c r="U280" s="50">
        <f t="shared" si="58"/>
        <v>82.51748251748252</v>
      </c>
      <c r="V280" s="50">
        <f t="shared" si="59"/>
        <v>77.220956719817764</v>
      </c>
      <c r="W280" s="50">
        <f t="shared" si="60"/>
        <v>36.708860759493668</v>
      </c>
      <c r="X280" s="50">
        <f t="shared" si="61"/>
        <v>86.070182520688547</v>
      </c>
      <c r="Y280" s="50">
        <f t="shared" si="62"/>
        <v>80.773656723023805</v>
      </c>
      <c r="Z280" s="50">
        <f t="shared" si="63"/>
        <v>40.261560762699723</v>
      </c>
      <c r="AA280" s="50">
        <f t="shared" si="64"/>
        <v>-3.5527000032060272</v>
      </c>
      <c r="AB280" s="50">
        <f t="shared" si="65"/>
        <v>-3.5527000032060414</v>
      </c>
      <c r="AC280" s="50">
        <f t="shared" si="66"/>
        <v>-3.5527000032060556</v>
      </c>
      <c r="AF280">
        <v>1.54</v>
      </c>
      <c r="AG280">
        <v>2.57</v>
      </c>
      <c r="AH280" s="66"/>
      <c r="AJ280" t="s">
        <v>441</v>
      </c>
    </row>
    <row r="281" spans="1:36" ht="15" x14ac:dyDescent="0.25">
      <c r="A281">
        <v>1.44</v>
      </c>
      <c r="B281">
        <v>4.9800000000000004</v>
      </c>
      <c r="C281">
        <v>7.62</v>
      </c>
      <c r="D281" s="43">
        <f t="shared" si="67"/>
        <v>2.6481253096374946E-2</v>
      </c>
      <c r="E281" s="44">
        <f>IF(OR($A281="",$B281="",$C281=""),"",A281*'MPTO_working_3-way'!$I280)</f>
        <v>1.4781330044587799</v>
      </c>
      <c r="F281" s="45">
        <f>IF(OR($A281="",$B281="",$C281=""),"",B281*'MPTO_working_3-way'!$I280)</f>
        <v>5.1118766404199478</v>
      </c>
      <c r="G281" s="46">
        <f>IF(OR($A281="",$B281="",$C281=""),"",C281*'MPTO_working_3-way'!$I280)</f>
        <v>7.8217871485943773</v>
      </c>
      <c r="H281" s="44">
        <f>IF(OR($A281="",$B281="",$C281=""),"",'MPTO_working_3-way'!E280)</f>
        <v>1.4585394977233301</v>
      </c>
      <c r="I281" s="45">
        <f>IF(OR($A281="",$B281="",$C281=""),"",'MPTO_working_3-way'!F280)</f>
        <v>5.2089809701168148</v>
      </c>
      <c r="J281" s="46">
        <f>IF(OR($A281="",$B281="",$C281=""),"",'MPTO_working_3-way'!G280)</f>
        <v>8.1695000394686783</v>
      </c>
      <c r="K281" s="44">
        <f>IF(OR($A281="",$B281="",$C281=""),"",'OddsRatio_working_3-way'!H280)</f>
        <v>1.4647443101164457</v>
      </c>
      <c r="L281" s="45">
        <f>IF(OR($A281="",$B281="",$C281=""),"",'OddsRatio_working_3-way'!I280)</f>
        <v>5.2038235324169406</v>
      </c>
      <c r="M281" s="46">
        <f>IF(OR($A281="",$B281="",$C281=""),"",'OddsRatio_working_3-way'!J280)</f>
        <v>7.9922893931156116</v>
      </c>
      <c r="N281" s="47">
        <f t="shared" si="55"/>
        <v>67.65291059623901</v>
      </c>
      <c r="O281" s="48">
        <f t="shared" si="56"/>
        <v>19.562287401322124</v>
      </c>
      <c r="P281" s="48">
        <f t="shared" si="57"/>
        <v>12.78480200243887</v>
      </c>
      <c r="Q281" t="s">
        <v>52</v>
      </c>
      <c r="R281" t="s">
        <v>95</v>
      </c>
      <c r="S281" t="s">
        <v>513</v>
      </c>
      <c r="T281" s="50">
        <v>100</v>
      </c>
      <c r="U281" s="50">
        <f t="shared" si="58"/>
        <v>30.555555555555554</v>
      </c>
      <c r="V281" s="50">
        <f t="shared" si="59"/>
        <v>79.919678714859444</v>
      </c>
      <c r="W281" s="50">
        <f t="shared" si="60"/>
        <v>86.876640419947506</v>
      </c>
      <c r="X281" s="50">
        <f t="shared" si="61"/>
        <v>33.20368086519305</v>
      </c>
      <c r="Y281" s="50">
        <f t="shared" si="62"/>
        <v>82.567804024496937</v>
      </c>
      <c r="Z281" s="50">
        <f t="shared" si="63"/>
        <v>89.524765729584999</v>
      </c>
      <c r="AA281" s="50">
        <f t="shared" si="64"/>
        <v>-2.6481253096374964</v>
      </c>
      <c r="AB281" s="50">
        <f t="shared" si="65"/>
        <v>-2.6481253096374928</v>
      </c>
      <c r="AC281" s="50">
        <f t="shared" si="66"/>
        <v>-2.6481253096374928</v>
      </c>
      <c r="AF281">
        <v>1.61</v>
      </c>
      <c r="AG281">
        <v>2.46</v>
      </c>
      <c r="AH281" s="66"/>
      <c r="AJ281" t="s">
        <v>441</v>
      </c>
    </row>
    <row r="282" spans="1:36" ht="15" x14ac:dyDescent="0.25">
      <c r="A282">
        <v>1.52</v>
      </c>
      <c r="B282">
        <v>4.53</v>
      </c>
      <c r="C282">
        <v>5.56</v>
      </c>
      <c r="D282" s="43">
        <f t="shared" si="67"/>
        <v>5.8501403826398679E-2</v>
      </c>
      <c r="E282" s="44">
        <f>IF(OR($A282="",$B282="",$C282=""),"",A282*'MPTO_working_3-way'!$I281)</f>
        <v>1.6089221338161259</v>
      </c>
      <c r="F282" s="45">
        <f>IF(OR($A282="",$B282="",$C282=""),"",B282*'MPTO_working_3-way'!$I281)</f>
        <v>4.7950113593335866</v>
      </c>
      <c r="G282" s="46">
        <f>IF(OR($A282="",$B282="",$C282=""),"",C282*'MPTO_working_3-way'!$I281)</f>
        <v>5.8852678052747764</v>
      </c>
      <c r="H282" s="44">
        <f>IF(OR($A282="",$B282="",$C282=""),"",'MPTO_working_3-way'!E281)</f>
        <v>1.5664301023928622</v>
      </c>
      <c r="I282" s="45">
        <f>IF(OR($A282="",$B282="",$C282=""),"",'MPTO_working_3-way'!F281)</f>
        <v>4.9689420270091604</v>
      </c>
      <c r="J282" s="46">
        <f>IF(OR($A282="",$B282="",$C282=""),"",'MPTO_working_3-way'!G281)</f>
        <v>6.2361383442029217</v>
      </c>
      <c r="K282" s="44">
        <f>IF(OR($A282="",$B282="",$C282=""),"",'OddsRatio_working_3-way'!H281)</f>
        <v>1.5797361596990316</v>
      </c>
      <c r="L282" s="45">
        <f>IF(OR($A282="",$B282="",$C282=""),"",'OddsRatio_working_3-way'!I281)</f>
        <v>4.9355166225722744</v>
      </c>
      <c r="M282" s="46">
        <f>IF(OR($A282="",$B282="",$C282=""),"",'OddsRatio_working_3-way'!J281)</f>
        <v>6.0838401696684334</v>
      </c>
      <c r="N282" s="47">
        <f t="shared" si="55"/>
        <v>62.153411839027143</v>
      </c>
      <c r="O282" s="48">
        <f t="shared" si="56"/>
        <v>20.855007945987026</v>
      </c>
      <c r="P282" s="48">
        <f t="shared" si="57"/>
        <v>16.991580214985834</v>
      </c>
      <c r="Q282" t="s">
        <v>426</v>
      </c>
      <c r="R282" t="s">
        <v>356</v>
      </c>
      <c r="S282" t="s">
        <v>513</v>
      </c>
      <c r="T282" s="50">
        <v>100</v>
      </c>
      <c r="U282" s="50">
        <f t="shared" si="58"/>
        <v>34.21052631578948</v>
      </c>
      <c r="V282" s="50">
        <f t="shared" si="59"/>
        <v>77.924944812362028</v>
      </c>
      <c r="W282" s="50">
        <f t="shared" si="60"/>
        <v>82.014388489208642</v>
      </c>
      <c r="X282" s="50">
        <f t="shared" si="61"/>
        <v>40.060666698429337</v>
      </c>
      <c r="Y282" s="50">
        <f t="shared" si="62"/>
        <v>83.775085195001893</v>
      </c>
      <c r="Z282" s="50">
        <f t="shared" si="63"/>
        <v>87.864528871848506</v>
      </c>
      <c r="AA282" s="50">
        <f t="shared" si="64"/>
        <v>-5.8501403826398573</v>
      </c>
      <c r="AB282" s="50">
        <f t="shared" si="65"/>
        <v>-5.8501403826398644</v>
      </c>
      <c r="AC282" s="50">
        <f t="shared" si="66"/>
        <v>-5.8501403826398644</v>
      </c>
      <c r="AF282">
        <v>1.43</v>
      </c>
      <c r="AG282">
        <v>2.82</v>
      </c>
      <c r="AH282" s="66"/>
      <c r="AJ282" t="s">
        <v>448</v>
      </c>
    </row>
    <row r="283" spans="1:36" ht="15" x14ac:dyDescent="0.25">
      <c r="A283">
        <v>1.42</v>
      </c>
      <c r="B283">
        <v>4.7300000000000004</v>
      </c>
      <c r="C283">
        <v>6.99</v>
      </c>
      <c r="D283" s="43">
        <f t="shared" si="67"/>
        <v>5.870335905100843E-2</v>
      </c>
      <c r="E283" s="44">
        <f>IF(OR($A283="",$B283="",$C283=""),"",A283*'MPTO_working_3-way'!$I282)</f>
        <v>1.503358769852432</v>
      </c>
      <c r="F283" s="45">
        <f>IF(OR($A283="",$B283="",$C283=""),"",B283*'MPTO_working_3-way'!$I282)</f>
        <v>5.0076668883112703</v>
      </c>
      <c r="G283" s="46">
        <f>IF(OR($A283="",$B283="",$C283=""),"",C283*'MPTO_working_3-way'!$I282)</f>
        <v>7.4003364797665494</v>
      </c>
      <c r="H283" s="44">
        <f>IF(OR($A283="",$B283="",$C283=""),"",'MPTO_working_3-way'!E282)</f>
        <v>1.4605841664607013</v>
      </c>
      <c r="I283" s="45">
        <f>IF(OR($A283="",$B283="",$C283=""),"",'MPTO_working_3-way'!F282)</f>
        <v>5.2124407329408688</v>
      </c>
      <c r="J283" s="46">
        <f>IF(OR($A283="",$B283="",$C283=""),"",'MPTO_working_3-way'!G282)</f>
        <v>8.0975770929922248</v>
      </c>
      <c r="K283" s="44">
        <f>IF(OR($A283="",$B283="",$C283=""),"",'OddsRatio_working_3-way'!H282)</f>
        <v>1.4732626738720729</v>
      </c>
      <c r="L283" s="45">
        <f>IF(OR($A283="",$B283="",$C283=""),"",'OddsRatio_working_3-way'!I282)</f>
        <v>5.2030232703400783</v>
      </c>
      <c r="M283" s="46">
        <f>IF(OR($A283="",$B283="",$C283=""),"",'OddsRatio_working_3-way'!J282)</f>
        <v>7.7496271821279006</v>
      </c>
      <c r="N283" s="47">
        <f t="shared" si="55"/>
        <v>66.517721521534</v>
      </c>
      <c r="O283" s="48">
        <f t="shared" si="56"/>
        <v>19.969379399699424</v>
      </c>
      <c r="P283" s="48">
        <f t="shared" si="57"/>
        <v>13.512899078766564</v>
      </c>
      <c r="Q283" t="s">
        <v>422</v>
      </c>
      <c r="R283" t="s">
        <v>363</v>
      </c>
      <c r="S283" t="s">
        <v>513</v>
      </c>
      <c r="T283" s="50">
        <v>100</v>
      </c>
      <c r="U283" s="50">
        <f t="shared" si="58"/>
        <v>29.577464788732396</v>
      </c>
      <c r="V283" s="50">
        <f t="shared" si="59"/>
        <v>78.858350951374206</v>
      </c>
      <c r="W283" s="50">
        <f t="shared" si="60"/>
        <v>85.69384835479255</v>
      </c>
      <c r="X283" s="50">
        <f t="shared" si="61"/>
        <v>35.44780069383323</v>
      </c>
      <c r="Y283" s="50">
        <f t="shared" si="62"/>
        <v>84.728686856475051</v>
      </c>
      <c r="Z283" s="50">
        <f t="shared" si="63"/>
        <v>91.564184259893395</v>
      </c>
      <c r="AA283" s="50">
        <f t="shared" si="64"/>
        <v>-5.8703359051008341</v>
      </c>
      <c r="AB283" s="50">
        <f t="shared" si="65"/>
        <v>-5.8703359051008448</v>
      </c>
      <c r="AC283" s="50">
        <f t="shared" si="66"/>
        <v>-5.8703359051008448</v>
      </c>
      <c r="AF283">
        <v>1.38</v>
      </c>
      <c r="AG283">
        <v>3.04</v>
      </c>
      <c r="AH283" s="66"/>
      <c r="AJ283" t="s">
        <v>448</v>
      </c>
    </row>
    <row r="284" spans="1:36" ht="15" x14ac:dyDescent="0.25">
      <c r="A284">
        <v>2.72</v>
      </c>
      <c r="B284">
        <v>3.53</v>
      </c>
      <c r="C284">
        <v>2.46</v>
      </c>
      <c r="D284" s="43">
        <f t="shared" si="67"/>
        <v>5.7437242844349701E-2</v>
      </c>
      <c r="E284" s="44">
        <f>IF(OR($A284="",$B284="",$C284=""),"",A284*'MPTO_working_3-way'!$I283)</f>
        <v>2.8762293005366315</v>
      </c>
      <c r="F284" s="45">
        <f>IF(OR($A284="",$B284="",$C284=""),"",B284*'MPTO_working_3-way'!$I283)</f>
        <v>3.7327534672405545</v>
      </c>
      <c r="G284" s="46">
        <f>IF(OR($A284="",$B284="",$C284=""),"",C284*'MPTO_working_3-way'!$I283)</f>
        <v>2.6012956173971</v>
      </c>
      <c r="H284" s="44">
        <f>IF(OR($A284="",$B284="",$C284=""),"",'MPTO_working_3-way'!E283)</f>
        <v>2.8694296630666551</v>
      </c>
      <c r="I284" s="45">
        <f>IF(OR($A284="",$B284="",$C284=""),"",'MPTO_working_3-way'!F283)</f>
        <v>3.7858658062409352</v>
      </c>
      <c r="J284" s="46">
        <f>IF(OR($A284="",$B284="",$C284=""),"",'MPTO_working_3-way'!G283)</f>
        <v>2.5815890740267387</v>
      </c>
      <c r="K284" s="44">
        <f>IF(OR($A284="",$B284="",$C284=""),"",'OddsRatio_working_3-way'!H283)</f>
        <v>2.8744084271544801</v>
      </c>
      <c r="L284" s="45">
        <f>IF(OR($A284="",$B284="",$C284=""),"",'OddsRatio_working_3-way'!I283)</f>
        <v>3.7571240236632759</v>
      </c>
      <c r="M284" s="46">
        <f>IF(OR($A284="",$B284="",$C284=""),"",'OddsRatio_working_3-way'!J283)</f>
        <v>2.5910676183985695</v>
      </c>
      <c r="N284" s="47">
        <f t="shared" si="55"/>
        <v>34.76774260708023</v>
      </c>
      <c r="O284" s="48">
        <f t="shared" si="56"/>
        <v>26.789875323302613</v>
      </c>
      <c r="P284" s="48">
        <f t="shared" si="57"/>
        <v>38.442382069617167</v>
      </c>
      <c r="Q284" t="s">
        <v>421</v>
      </c>
      <c r="R284" t="s">
        <v>429</v>
      </c>
      <c r="S284" t="s">
        <v>513</v>
      </c>
      <c r="T284" s="50">
        <v>100</v>
      </c>
      <c r="U284" s="50">
        <f t="shared" si="58"/>
        <v>63.235294117647051</v>
      </c>
      <c r="V284" s="50">
        <f t="shared" si="59"/>
        <v>71.671388101982998</v>
      </c>
      <c r="W284" s="50">
        <f t="shared" si="60"/>
        <v>59.349593495934961</v>
      </c>
      <c r="X284" s="50">
        <f t="shared" si="61"/>
        <v>68.979018402082033</v>
      </c>
      <c r="Y284" s="50">
        <f t="shared" si="62"/>
        <v>77.415112386417988</v>
      </c>
      <c r="Z284" s="50">
        <f t="shared" si="63"/>
        <v>65.093317780369929</v>
      </c>
      <c r="AA284" s="50">
        <f t="shared" si="64"/>
        <v>-5.7437242844349825</v>
      </c>
      <c r="AB284" s="50">
        <f t="shared" si="65"/>
        <v>-5.7437242844349896</v>
      </c>
      <c r="AC284" s="50">
        <f t="shared" si="66"/>
        <v>-5.7437242844349683</v>
      </c>
      <c r="AF284">
        <v>1.79</v>
      </c>
      <c r="AG284">
        <v>2.0499999999999998</v>
      </c>
      <c r="AH284" s="66"/>
      <c r="AJ284" t="s">
        <v>448</v>
      </c>
    </row>
    <row r="285" spans="1:36" ht="15" x14ac:dyDescent="0.25">
      <c r="A285">
        <v>1.67</v>
      </c>
      <c r="B285">
        <v>4.2300000000000004</v>
      </c>
      <c r="C285">
        <v>4.53</v>
      </c>
      <c r="D285" s="43">
        <f t="shared" si="67"/>
        <v>5.595956647130329E-2</v>
      </c>
      <c r="E285" s="44">
        <f>IF(OR($A285="",$B285="",$C285=""),"",A285*'MPTO_working_3-way'!$I284)</f>
        <v>1.7634524760070764</v>
      </c>
      <c r="F285" s="45">
        <f>IF(OR($A285="",$B285="",$C285=""),"",B285*'MPTO_working_3-way'!$I284)</f>
        <v>4.4667089661736137</v>
      </c>
      <c r="G285" s="46">
        <f>IF(OR($A285="",$B285="",$C285=""),"",C285*'MPTO_working_3-way'!$I284)</f>
        <v>4.7834968361150043</v>
      </c>
      <c r="H285" s="44">
        <f>IF(OR($A285="",$B285="",$C285=""),"",'MPTO_working_3-way'!E284)</f>
        <v>1.7236945065042044</v>
      </c>
      <c r="I285" s="45">
        <f>IF(OR($A285="",$B285="",$C285=""),"",'MPTO_working_3-way'!F284)</f>
        <v>4.5923501522848618</v>
      </c>
      <c r="J285" s="46">
        <f>IF(OR($A285="",$B285="",$C285=""),"",'MPTO_working_3-way'!G284)</f>
        <v>4.9481100836514651</v>
      </c>
      <c r="K285" s="44">
        <f>IF(OR($A285="",$B285="",$C285=""),"",'OddsRatio_working_3-way'!H284)</f>
        <v>1.7371691795502946</v>
      </c>
      <c r="L285" s="45">
        <f>IF(OR($A285="",$B285="",$C285=""),"",'OddsRatio_working_3-way'!I284)</f>
        <v>4.553815596936496</v>
      </c>
      <c r="M285" s="46">
        <f>IF(OR($A285="",$B285="",$C285=""),"",'OddsRatio_working_3-way'!J284)</f>
        <v>4.8838913489739406</v>
      </c>
      <c r="N285" s="47">
        <f t="shared" si="55"/>
        <v>56.706943544306043</v>
      </c>
      <c r="O285" s="48">
        <f t="shared" si="56"/>
        <v>22.387847687704749</v>
      </c>
      <c r="P285" s="48">
        <f t="shared" si="57"/>
        <v>20.905208767989201</v>
      </c>
      <c r="Q285" t="s">
        <v>420</v>
      </c>
      <c r="R285" t="s">
        <v>428</v>
      </c>
      <c r="S285" t="s">
        <v>513</v>
      </c>
      <c r="T285" s="50">
        <v>100</v>
      </c>
      <c r="U285" s="50">
        <f t="shared" si="58"/>
        <v>40.119760479041922</v>
      </c>
      <c r="V285" s="50">
        <f t="shared" si="59"/>
        <v>76.359338061465735</v>
      </c>
      <c r="W285" s="50">
        <f t="shared" si="60"/>
        <v>77.924944812362028</v>
      </c>
      <c r="X285" s="50">
        <f t="shared" si="61"/>
        <v>45.715717126172244</v>
      </c>
      <c r="Y285" s="50">
        <f t="shared" si="62"/>
        <v>81.955294708596057</v>
      </c>
      <c r="Z285" s="50">
        <f t="shared" si="63"/>
        <v>83.520901459492364</v>
      </c>
      <c r="AA285" s="50">
        <f t="shared" si="64"/>
        <v>-5.5959566471303219</v>
      </c>
      <c r="AB285" s="50">
        <f t="shared" si="65"/>
        <v>-5.5959566471303219</v>
      </c>
      <c r="AC285" s="50">
        <f t="shared" si="66"/>
        <v>-5.5959566471303361</v>
      </c>
      <c r="AF285">
        <v>1.65</v>
      </c>
      <c r="AG285">
        <v>2.2599999999999998</v>
      </c>
      <c r="AH285" s="66"/>
      <c r="AJ285" t="s">
        <v>448</v>
      </c>
    </row>
    <row r="286" spans="1:36" ht="15" x14ac:dyDescent="0.25">
      <c r="A286">
        <v>3.29</v>
      </c>
      <c r="B286">
        <v>3.71</v>
      </c>
      <c r="C286">
        <v>2.0699999999999998</v>
      </c>
      <c r="D286" s="43">
        <f t="shared" si="67"/>
        <v>5.6584934196509895E-2</v>
      </c>
      <c r="E286" s="44">
        <f>IF(OR($A286="",$B286="",$C286=""),"",A286*'MPTO_working_3-way'!$I285)</f>
        <v>3.4761644335065176</v>
      </c>
      <c r="F286" s="45">
        <f>IF(OR($A286="",$B286="",$C286=""),"",B286*'MPTO_working_3-way'!$I285)</f>
        <v>3.9199301058690517</v>
      </c>
      <c r="G286" s="46">
        <f>IF(OR($A286="",$B286="",$C286=""),"",C286*'MPTO_working_3-way'!$I285)</f>
        <v>2.1871308137867751</v>
      </c>
      <c r="H286" s="44">
        <f>IF(OR($A286="",$B286="",$C286=""),"",'MPTO_working_3-way'!E285)</f>
        <v>3.5076676539061946</v>
      </c>
      <c r="I286" s="45">
        <f>IF(OR($A286="",$B286="",$C286=""),"",'MPTO_working_3-way'!F285)</f>
        <v>3.9891473770648225</v>
      </c>
      <c r="J286" s="46">
        <f>IF(OR($A286="",$B286="",$C286=""),"",'MPTO_working_3-way'!G285)</f>
        <v>2.1541039842175795</v>
      </c>
      <c r="K286" s="44">
        <f>IF(OR($A286="",$B286="",$C286=""),"",'OddsRatio_working_3-way'!H285)</f>
        <v>3.4982968335445102</v>
      </c>
      <c r="L286" s="45">
        <f>IF(OR($A286="",$B286="",$C286=""),"",'OddsRatio_working_3-way'!I285)</f>
        <v>3.9564997462469971</v>
      </c>
      <c r="M286" s="46">
        <f>IF(OR($A286="",$B286="",$C286=""),"",'OddsRatio_working_3-way'!J285)</f>
        <v>2.1673264680753825</v>
      </c>
      <c r="N286" s="47">
        <f t="shared" si="55"/>
        <v>28.767338804835198</v>
      </c>
      <c r="O286" s="48">
        <f t="shared" si="56"/>
        <v>25.510658940136871</v>
      </c>
      <c r="P286" s="48">
        <f t="shared" si="57"/>
        <v>45.722002255027924</v>
      </c>
      <c r="Q286" t="s">
        <v>358</v>
      </c>
      <c r="R286" t="s">
        <v>423</v>
      </c>
      <c r="S286" t="s">
        <v>513</v>
      </c>
      <c r="T286" s="50">
        <v>100</v>
      </c>
      <c r="U286" s="50">
        <f t="shared" si="58"/>
        <v>69.6048632218845</v>
      </c>
      <c r="V286" s="50">
        <f t="shared" si="59"/>
        <v>73.045822102425873</v>
      </c>
      <c r="W286" s="50">
        <f t="shared" si="60"/>
        <v>51.690821256038639</v>
      </c>
      <c r="X286" s="50">
        <f t="shared" si="61"/>
        <v>75.263356641535466</v>
      </c>
      <c r="Y286" s="50">
        <f t="shared" si="62"/>
        <v>78.704315522076868</v>
      </c>
      <c r="Z286" s="50">
        <f t="shared" si="63"/>
        <v>57.349314675689619</v>
      </c>
      <c r="AA286" s="50">
        <f t="shared" si="64"/>
        <v>-5.6584934196509664</v>
      </c>
      <c r="AB286" s="50">
        <f t="shared" si="65"/>
        <v>-5.6584934196509948</v>
      </c>
      <c r="AC286" s="50">
        <f t="shared" si="66"/>
        <v>-5.6584934196509806</v>
      </c>
      <c r="AF286">
        <v>1.52</v>
      </c>
      <c r="AG286">
        <v>2.56</v>
      </c>
      <c r="AH286" s="66"/>
      <c r="AJ286" t="s">
        <v>448</v>
      </c>
    </row>
    <row r="287" spans="1:36" ht="15" x14ac:dyDescent="0.25">
      <c r="A287">
        <v>5.3</v>
      </c>
      <c r="B287">
        <v>4.2300000000000004</v>
      </c>
      <c r="C287">
        <v>1.58</v>
      </c>
      <c r="D287" s="43">
        <f t="shared" si="67"/>
        <v>5.7997257073424846E-2</v>
      </c>
      <c r="E287" s="44">
        <f>IF(OR($A287="",$B287="",$C287=""),"",A287*'MPTO_working_3-way'!$I286)</f>
        <v>5.6073854624891517</v>
      </c>
      <c r="F287" s="45">
        <f>IF(OR($A287="",$B287="",$C287=""),"",B287*'MPTO_working_3-way'!$I286)</f>
        <v>4.4753283974205873</v>
      </c>
      <c r="G287" s="46">
        <f>IF(OR($A287="",$B287="",$C287=""),"",C287*'MPTO_working_3-way'!$I286)</f>
        <v>1.6716356661760112</v>
      </c>
      <c r="H287" s="44">
        <f>IF(OR($A287="",$B287="",$C287=""),"",'MPTO_working_3-way'!E286)</f>
        <v>5.9050412818087743</v>
      </c>
      <c r="I287" s="45">
        <f>IF(OR($A287="",$B287="",$C287=""),"",'MPTO_working_3-way'!F286)</f>
        <v>4.6067197222773739</v>
      </c>
      <c r="J287" s="46">
        <f>IF(OR($A287="",$B287="",$C287=""),"",'MPTO_working_3-way'!G286)</f>
        <v>1.6297820547701918</v>
      </c>
      <c r="K287" s="44">
        <f>IF(OR($A287="",$B287="",$C287=""),"",'OddsRatio_working_3-way'!H286)</f>
        <v>5.7700173193593862</v>
      </c>
      <c r="L287" s="45">
        <f>IF(OR($A287="",$B287="",$C287=""),"",'OddsRatio_working_3-way'!I286)</f>
        <v>4.5830595212862368</v>
      </c>
      <c r="M287" s="46">
        <f>IF(OR($A287="",$B287="",$C287=""),"",'OddsRatio_working_3-way'!J286)</f>
        <v>1.6433976849368477</v>
      </c>
      <c r="N287" s="47">
        <f t="shared" si="55"/>
        <v>17.833623293592769</v>
      </c>
      <c r="O287" s="48">
        <f t="shared" si="56"/>
        <v>22.344728949418837</v>
      </c>
      <c r="P287" s="48">
        <f t="shared" si="57"/>
        <v>59.821647756988405</v>
      </c>
      <c r="Q287" t="s">
        <v>362</v>
      </c>
      <c r="R287" t="s">
        <v>427</v>
      </c>
      <c r="S287" t="s">
        <v>513</v>
      </c>
      <c r="T287" s="50">
        <v>100</v>
      </c>
      <c r="U287" s="50">
        <f t="shared" si="58"/>
        <v>81.132075471698116</v>
      </c>
      <c r="V287" s="50">
        <f t="shared" si="59"/>
        <v>76.359338061465735</v>
      </c>
      <c r="W287" s="50">
        <f t="shared" si="60"/>
        <v>36.708860759493668</v>
      </c>
      <c r="X287" s="50">
        <f t="shared" si="61"/>
        <v>86.931801179040605</v>
      </c>
      <c r="Y287" s="50">
        <f t="shared" si="62"/>
        <v>82.15906376880821</v>
      </c>
      <c r="Z287" s="50">
        <f t="shared" si="63"/>
        <v>42.508586466836164</v>
      </c>
      <c r="AA287" s="50">
        <f t="shared" si="64"/>
        <v>-5.799725707342489</v>
      </c>
      <c r="AB287" s="50">
        <f t="shared" si="65"/>
        <v>-5.7997257073424748</v>
      </c>
      <c r="AC287" s="50">
        <f t="shared" si="66"/>
        <v>-5.7997257073424962</v>
      </c>
      <c r="AF287">
        <v>1.38</v>
      </c>
      <c r="AG287">
        <v>3.04</v>
      </c>
      <c r="AH287" s="66"/>
      <c r="AJ287" t="s">
        <v>448</v>
      </c>
    </row>
    <row r="288" spans="1:36" ht="15" x14ac:dyDescent="0.25">
      <c r="A288">
        <v>4.12</v>
      </c>
      <c r="B288">
        <v>4.1399999999999997</v>
      </c>
      <c r="C288">
        <v>1.75</v>
      </c>
      <c r="D288" s="43">
        <f t="shared" si="67"/>
        <v>5.5692911750319984E-2</v>
      </c>
      <c r="E288" s="44">
        <f>IF(OR($A288="",$B288="",$C288=""),"",A288*'MPTO_working_3-way'!$I287)</f>
        <v>4.3494547964113188</v>
      </c>
      <c r="F288" s="45">
        <f>IF(OR($A288="",$B288="",$C288=""),"",B288*'MPTO_working_3-way'!$I287)</f>
        <v>4.3705686546463243</v>
      </c>
      <c r="G288" s="46">
        <f>IF(OR($A288="",$B288="",$C288=""),"",C288*'MPTO_working_3-way'!$I287)</f>
        <v>1.8474625955630599</v>
      </c>
      <c r="H288" s="44">
        <f>IF(OR($A288="",$B288="",$C288=""),"",'MPTO_working_3-way'!E287)</f>
        <v>4.4612157866943001</v>
      </c>
      <c r="I288" s="45">
        <f>IF(OR($A288="",$B288="",$C288=""),"",'MPTO_working_3-way'!F287)</f>
        <v>4.4846751737815254</v>
      </c>
      <c r="J288" s="46">
        <f>IF(OR($A288="",$B288="",$C288=""),"",'MPTO_working_3-way'!G287)</f>
        <v>1.8087622202472329</v>
      </c>
      <c r="K288" s="44">
        <f>IF(OR($A288="",$B288="",$C288=""),"",'OddsRatio_working_3-way'!H287)</f>
        <v>4.4210582226518564</v>
      </c>
      <c r="L288" s="45">
        <f>IF(OR($A288="",$B288="",$C288=""),"",'OddsRatio_working_3-way'!I287)</f>
        <v>4.4429880830534714</v>
      </c>
      <c r="M288" s="46">
        <f>IF(OR($A288="",$B288="",$C288=""),"",'OddsRatio_working_3-way'!J287)</f>
        <v>1.8223697650605426</v>
      </c>
      <c r="N288" s="47">
        <f t="shared" si="55"/>
        <v>22.991387353308916</v>
      </c>
      <c r="O288" s="48">
        <f t="shared" si="56"/>
        <v>22.880317849186653</v>
      </c>
      <c r="P288" s="48">
        <f t="shared" si="57"/>
        <v>54.128294797504431</v>
      </c>
      <c r="Q288" t="s">
        <v>361</v>
      </c>
      <c r="R288" t="s">
        <v>425</v>
      </c>
      <c r="S288" t="s">
        <v>513</v>
      </c>
      <c r="T288" s="50">
        <v>100</v>
      </c>
      <c r="U288" s="50">
        <f t="shared" si="58"/>
        <v>75.728155339805824</v>
      </c>
      <c r="V288" s="50">
        <f t="shared" si="59"/>
        <v>75.845410628019309</v>
      </c>
      <c r="W288" s="50">
        <f t="shared" si="60"/>
        <v>42.857142857142854</v>
      </c>
      <c r="X288" s="50">
        <f t="shared" si="61"/>
        <v>81.297446514837816</v>
      </c>
      <c r="Y288" s="50">
        <f t="shared" si="62"/>
        <v>81.414701803051315</v>
      </c>
      <c r="Z288" s="50">
        <f t="shared" si="63"/>
        <v>48.426434032174853</v>
      </c>
      <c r="AA288" s="50">
        <f t="shared" si="64"/>
        <v>-5.5692911750319922</v>
      </c>
      <c r="AB288" s="50">
        <f t="shared" si="65"/>
        <v>-5.5692911750320064</v>
      </c>
      <c r="AC288" s="50">
        <f t="shared" si="66"/>
        <v>-5.5692911750319993</v>
      </c>
      <c r="AF288">
        <v>1.61</v>
      </c>
      <c r="AG288">
        <v>2.35</v>
      </c>
      <c r="AH288" s="66"/>
      <c r="AJ288" t="s">
        <v>448</v>
      </c>
    </row>
    <row r="289" spans="1:36" ht="15" x14ac:dyDescent="0.25">
      <c r="A289">
        <v>1.84</v>
      </c>
      <c r="B289">
        <v>4.2300000000000004</v>
      </c>
      <c r="C289">
        <v>3.58</v>
      </c>
      <c r="D289" s="43">
        <f t="shared" si="67"/>
        <v>5.92144891934554E-2</v>
      </c>
      <c r="E289" s="44">
        <f>IF(OR($A289="",$B289="",$C289=""),"",A289*'MPTO_working_3-way'!$I288)</f>
        <v>1.948954660115958</v>
      </c>
      <c r="F289" s="45">
        <f>IF(OR($A289="",$B289="",$C289=""),"",B289*'MPTO_working_3-way'!$I288)</f>
        <v>4.4804772892883165</v>
      </c>
      <c r="G289" s="46">
        <f>IF(OR($A289="",$B289="",$C289=""),"",C289*'MPTO_working_3-way'!$I288)</f>
        <v>3.7919878713125703</v>
      </c>
      <c r="H289" s="44">
        <f>IF(OR($A289="",$B289="",$C289=""),"",'MPTO_working_3-way'!E288)</f>
        <v>1.9093439745989609</v>
      </c>
      <c r="I289" s="45">
        <f>IF(OR($A289="",$B289="",$C289=""),"",'MPTO_working_3-way'!F288)</f>
        <v>4.615346492888337</v>
      </c>
      <c r="J289" s="46">
        <f>IF(OR($A289="",$B289="",$C289=""),"",'MPTO_working_3-way'!G288)</f>
        <v>3.852207058028938</v>
      </c>
      <c r="K289" s="44">
        <f>IF(OR($A289="",$B289="",$C289=""),"",'OddsRatio_working_3-way'!H288)</f>
        <v>1.9239070986837972</v>
      </c>
      <c r="L289" s="45">
        <f>IF(OR($A289="",$B289="",$C289=""),"",'OddsRatio_working_3-way'!I288)</f>
        <v>4.5526427723198388</v>
      </c>
      <c r="M289" s="46">
        <f>IF(OR($A289="",$B289="",$C289=""),"",'OddsRatio_working_3-way'!J288)</f>
        <v>3.8377146602430918</v>
      </c>
      <c r="N289" s="47">
        <f t="shared" si="55"/>
        <v>51.309556885253684</v>
      </c>
      <c r="O289" s="48">
        <f t="shared" si="56"/>
        <v>22.319050749141081</v>
      </c>
      <c r="P289" s="48">
        <f t="shared" si="57"/>
        <v>26.371392365605246</v>
      </c>
      <c r="Q289" t="s">
        <v>424</v>
      </c>
      <c r="R289" t="s">
        <v>360</v>
      </c>
      <c r="S289" t="s">
        <v>513</v>
      </c>
      <c r="T289" s="50">
        <v>100</v>
      </c>
      <c r="U289" s="50">
        <f t="shared" si="58"/>
        <v>45.652173913043477</v>
      </c>
      <c r="V289" s="50">
        <f t="shared" si="59"/>
        <v>76.359338061465735</v>
      </c>
      <c r="W289" s="50">
        <f t="shared" si="60"/>
        <v>72.067039106145245</v>
      </c>
      <c r="X289" s="50">
        <f t="shared" si="61"/>
        <v>51.57362283238902</v>
      </c>
      <c r="Y289" s="50">
        <f t="shared" si="62"/>
        <v>82.280786980811271</v>
      </c>
      <c r="Z289" s="50">
        <f t="shared" si="63"/>
        <v>77.988488025490796</v>
      </c>
      <c r="AA289" s="50">
        <f t="shared" si="64"/>
        <v>-5.9214489193455435</v>
      </c>
      <c r="AB289" s="50">
        <f t="shared" si="65"/>
        <v>-5.9214489193455364</v>
      </c>
      <c r="AC289" s="50">
        <f t="shared" si="66"/>
        <v>-5.9214489193455506</v>
      </c>
      <c r="AF289">
        <v>1.57</v>
      </c>
      <c r="AG289">
        <v>2.4300000000000002</v>
      </c>
      <c r="AH289" s="66"/>
      <c r="AJ289" t="s">
        <v>448</v>
      </c>
    </row>
    <row r="290" spans="1:36" ht="15" x14ac:dyDescent="0.25">
      <c r="A290">
        <v>2.4700000000000002</v>
      </c>
      <c r="B290">
        <v>3.5</v>
      </c>
      <c r="C290">
        <v>2.73</v>
      </c>
      <c r="D290" s="43">
        <f t="shared" si="67"/>
        <v>5.6872951609793665E-2</v>
      </c>
      <c r="E290" s="44">
        <f>IF(OR($A290="",$B290="",$C290=""),"",A290*'MPTO_working_3-way'!$I289)</f>
        <v>2.6104761904761906</v>
      </c>
      <c r="F290" s="45">
        <f>IF(OR($A290="",$B290="",$C290=""),"",B290*'MPTO_working_3-way'!$I289)</f>
        <v>3.6990553306342777</v>
      </c>
      <c r="G290" s="46">
        <f>IF(OR($A290="",$B290="",$C290=""),"",C290*'MPTO_working_3-way'!$I289)</f>
        <v>2.8852631578947365</v>
      </c>
      <c r="H290" s="44">
        <f>IF(OR($A290="",$B290="",$C290=""),"",'MPTO_working_3-way'!E289)</f>
        <v>2.5913405495420485</v>
      </c>
      <c r="I290" s="45">
        <f>IF(OR($A290="",$B290="",$C290=""),"",'MPTO_working_3-way'!F289)</f>
        <v>3.7487352445193927</v>
      </c>
      <c r="J290" s="46">
        <f>IF(OR($A290="",$B290="",$C290=""),"",'MPTO_working_3-way'!G289)</f>
        <v>2.8790009250693798</v>
      </c>
      <c r="K290" s="44">
        <f>IF(OR($A290="",$B290="",$C290=""),"",'OddsRatio_working_3-way'!H289)</f>
        <v>2.6005231838356444</v>
      </c>
      <c r="L290" s="45">
        <f>IF(OR($A290="",$B290="",$C290=""),"",'OddsRatio_working_3-way'!I289)</f>
        <v>3.7219782038021165</v>
      </c>
      <c r="M290" s="46">
        <f>IF(OR($A290="",$B290="",$C290=""),"",'OddsRatio_working_3-way'!J289)</f>
        <v>2.883608917031065</v>
      </c>
      <c r="N290" s="47">
        <f t="shared" si="55"/>
        <v>38.307187157971541</v>
      </c>
      <c r="O290" s="48">
        <f t="shared" si="56"/>
        <v>27.033929222911347</v>
      </c>
      <c r="P290" s="48">
        <f t="shared" si="57"/>
        <v>34.658883619117113</v>
      </c>
      <c r="Q290" t="s">
        <v>359</v>
      </c>
      <c r="R290" t="s">
        <v>357</v>
      </c>
      <c r="S290" t="s">
        <v>513</v>
      </c>
      <c r="T290" s="50">
        <v>100</v>
      </c>
      <c r="U290" s="50">
        <f t="shared" si="58"/>
        <v>59.514170040485837</v>
      </c>
      <c r="V290" s="50">
        <f t="shared" si="59"/>
        <v>71.428571428571431</v>
      </c>
      <c r="W290" s="50">
        <f t="shared" si="60"/>
        <v>63.369963369963365</v>
      </c>
      <c r="X290" s="50">
        <f t="shared" si="61"/>
        <v>65.201465201465197</v>
      </c>
      <c r="Y290" s="50">
        <f t="shared" si="62"/>
        <v>77.115866589550791</v>
      </c>
      <c r="Z290" s="50">
        <f t="shared" si="63"/>
        <v>69.057258530942732</v>
      </c>
      <c r="AA290" s="50">
        <f t="shared" si="64"/>
        <v>-5.6872951609793603</v>
      </c>
      <c r="AB290" s="50">
        <f t="shared" si="65"/>
        <v>-5.6872951609793603</v>
      </c>
      <c r="AC290" s="50">
        <f t="shared" si="66"/>
        <v>-5.6872951609793674</v>
      </c>
      <c r="AF290">
        <v>1.93</v>
      </c>
      <c r="AG290">
        <v>1.9</v>
      </c>
      <c r="AH290" s="66"/>
      <c r="AJ290" t="s">
        <v>448</v>
      </c>
    </row>
    <row r="291" spans="1:36" ht="15" x14ac:dyDescent="0.25">
      <c r="A291">
        <v>1.88</v>
      </c>
      <c r="B291">
        <v>3.76</v>
      </c>
      <c r="C291">
        <v>4.0999999999999996</v>
      </c>
      <c r="D291" s="43">
        <f t="shared" si="67"/>
        <v>4.1774779449922139E-2</v>
      </c>
      <c r="E291" s="44">
        <f>IF(OR($A291="",$B291="",$C291=""),"",A291*'MPTO_working_3-way'!$I290)</f>
        <v>1.9585365853658536</v>
      </c>
      <c r="F291" s="45">
        <f>IF(OR($A291="",$B291="",$C291=""),"",B291*'MPTO_working_3-way'!$I290)</f>
        <v>3.9170731707317072</v>
      </c>
      <c r="G291" s="46">
        <f>IF(OR($A291="",$B291="",$C291=""),"",C291*'MPTO_working_3-way'!$I290)</f>
        <v>4.2712765957446805</v>
      </c>
      <c r="H291" s="44">
        <f>IF(OR($A291="",$B291="",$C291=""),"",'MPTO_working_3-way'!E290)</f>
        <v>1.9305393220904992</v>
      </c>
      <c r="I291" s="45">
        <f>IF(OR($A291="",$B291="",$C291=""),"",'MPTO_working_3-way'!F290)</f>
        <v>3.967741935483871</v>
      </c>
      <c r="J291" s="46">
        <f>IF(OR($A291="",$B291="",$C291=""),"",'MPTO_working_3-way'!G290)</f>
        <v>4.3482512222640084</v>
      </c>
      <c r="K291" s="44">
        <f>IF(OR($A291="",$B291="",$C291=""),"",'OddsRatio_working_3-way'!H290)</f>
        <v>1.9410522731241562</v>
      </c>
      <c r="L291" s="45">
        <f>IF(OR($A291="",$B291="",$C291=""),"",'OddsRatio_working_3-way'!I290)</f>
        <v>3.9514821293439444</v>
      </c>
      <c r="M291" s="46">
        <f>IF(OR($A291="",$B291="",$C291=""),"",'OddsRatio_working_3-way'!J290)</f>
        <v>4.3150705075964595</v>
      </c>
      <c r="N291" s="47">
        <f t="shared" si="55"/>
        <v>51.058530510585307</v>
      </c>
      <c r="O291" s="48">
        <f t="shared" si="56"/>
        <v>25.529265255292653</v>
      </c>
      <c r="P291" s="48">
        <f t="shared" si="57"/>
        <v>23.412204234122044</v>
      </c>
      <c r="Q291" t="s">
        <v>148</v>
      </c>
      <c r="R291" t="s">
        <v>364</v>
      </c>
      <c r="S291" t="s">
        <v>513</v>
      </c>
      <c r="T291" s="50">
        <v>100</v>
      </c>
      <c r="U291" s="50">
        <f t="shared" si="58"/>
        <v>46.808510638297875</v>
      </c>
      <c r="V291" s="50">
        <f t="shared" si="59"/>
        <v>73.40425531914893</v>
      </c>
      <c r="W291" s="50">
        <f t="shared" si="60"/>
        <v>75.609756097560975</v>
      </c>
      <c r="X291" s="50">
        <f t="shared" si="61"/>
        <v>50.985988583290087</v>
      </c>
      <c r="Y291" s="50">
        <f t="shared" si="62"/>
        <v>77.58173326414115</v>
      </c>
      <c r="Z291" s="50">
        <f t="shared" si="63"/>
        <v>79.787234042553195</v>
      </c>
      <c r="AA291" s="50">
        <f t="shared" si="64"/>
        <v>-4.1774779449922121</v>
      </c>
      <c r="AB291" s="50">
        <f t="shared" si="65"/>
        <v>-4.1774779449922192</v>
      </c>
      <c r="AC291" s="50">
        <f t="shared" si="66"/>
        <v>-4.1774779449922192</v>
      </c>
      <c r="AF291">
        <v>1.9</v>
      </c>
      <c r="AG291">
        <v>1.97</v>
      </c>
      <c r="AH291" s="66"/>
      <c r="AJ291" t="s">
        <v>435</v>
      </c>
    </row>
    <row r="292" spans="1:36" ht="15" x14ac:dyDescent="0.25">
      <c r="A292">
        <v>3.11</v>
      </c>
      <c r="B292">
        <v>3.1</v>
      </c>
      <c r="C292">
        <v>2.5099999999999998</v>
      </c>
      <c r="D292" s="43">
        <f t="shared" si="67"/>
        <v>4.2530428023411115E-2</v>
      </c>
      <c r="E292" s="44">
        <f>IF(OR($A292="",$B292="",$C292=""),"",A292*'MPTO_working_3-way'!$I291)</f>
        <v>3.2422696311528085</v>
      </c>
      <c r="F292" s="45">
        <f>IF(OR($A292="",$B292="",$C292=""),"",B292*'MPTO_working_3-way'!$I291)</f>
        <v>3.2318443268725745</v>
      </c>
      <c r="G292" s="46">
        <f>IF(OR($A292="",$B292="",$C292=""),"",C292*'MPTO_working_3-way'!$I291)</f>
        <v>2.6167513743387616</v>
      </c>
      <c r="H292" s="44">
        <f>IF(OR($A292="",$B292="",$C292=""),"",'MPTO_working_3-way'!E291)</f>
        <v>3.2534439434592306</v>
      </c>
      <c r="I292" s="45">
        <f>IF(OR($A292="",$B292="",$C292=""),"",'MPTO_working_3-way'!F291)</f>
        <v>3.242501823431124</v>
      </c>
      <c r="J292" s="46">
        <f>IF(OR($A292="",$B292="",$C292=""),"",'MPTO_working_3-way'!G291)</f>
        <v>2.602610758444257</v>
      </c>
      <c r="K292" s="44">
        <f>IF(OR($A292="",$B292="",$C292=""),"",'OddsRatio_working_3-way'!H291)</f>
        <v>3.2483421976979567</v>
      </c>
      <c r="L292" s="45">
        <f>IF(OR($A292="",$B292="",$C292=""),"",'OddsRatio_working_3-way'!I291)</f>
        <v>3.2376865474719008</v>
      </c>
      <c r="M292" s="46">
        <f>IF(OR($A292="",$B292="",$C292=""),"",'OddsRatio_working_3-way'!J291)</f>
        <v>2.6090031841345565</v>
      </c>
      <c r="N292" s="47">
        <f t="shared" si="55"/>
        <v>30.842592188868757</v>
      </c>
      <c r="O292" s="48">
        <f t="shared" si="56"/>
        <v>30.942084421736077</v>
      </c>
      <c r="P292" s="48">
        <f t="shared" si="57"/>
        <v>38.215323389395159</v>
      </c>
      <c r="Q292" t="s">
        <v>185</v>
      </c>
      <c r="R292" t="s">
        <v>173</v>
      </c>
      <c r="S292" t="s">
        <v>513</v>
      </c>
      <c r="T292" s="50">
        <v>100</v>
      </c>
      <c r="U292" s="50">
        <f t="shared" si="58"/>
        <v>67.845659163987136</v>
      </c>
      <c r="V292" s="50">
        <f t="shared" si="59"/>
        <v>67.741935483870961</v>
      </c>
      <c r="W292" s="50">
        <f t="shared" si="60"/>
        <v>60.15936254980079</v>
      </c>
      <c r="X292" s="50">
        <f t="shared" si="61"/>
        <v>72.098701966328235</v>
      </c>
      <c r="Y292" s="50">
        <f t="shared" si="62"/>
        <v>71.99497828621206</v>
      </c>
      <c r="Z292" s="50">
        <f t="shared" si="63"/>
        <v>64.412405352141903</v>
      </c>
      <c r="AA292" s="50">
        <f t="shared" si="64"/>
        <v>-4.2530428023410991</v>
      </c>
      <c r="AB292" s="50">
        <f t="shared" si="65"/>
        <v>-4.2530428023410991</v>
      </c>
      <c r="AC292" s="50">
        <f t="shared" si="66"/>
        <v>-4.2530428023411133</v>
      </c>
      <c r="AF292">
        <v>2.44</v>
      </c>
      <c r="AG292">
        <v>1.59</v>
      </c>
      <c r="AH292" s="66"/>
      <c r="AJ292" t="s">
        <v>435</v>
      </c>
    </row>
    <row r="293" spans="1:36" s="50" customFormat="1" ht="15" x14ac:dyDescent="0.25">
      <c r="A293">
        <v>2.8</v>
      </c>
      <c r="B293">
        <v>3.16</v>
      </c>
      <c r="C293">
        <v>2.7</v>
      </c>
      <c r="D293" s="43">
        <f t="shared" si="67"/>
        <v>4.3968923715759001E-2</v>
      </c>
      <c r="E293" s="44">
        <f>IF(OR($A293="",$B293="",$C293=""),"",A293*'MPTO_working_3-way'!$I292)</f>
        <v>2.9231129864041252</v>
      </c>
      <c r="F293" s="45">
        <f>IF(OR($A293="",$B293="",$C293=""),"",B293*'MPTO_working_3-way'!$I292)</f>
        <v>3.2989417989417986</v>
      </c>
      <c r="G293" s="46">
        <f>IF(OR($A293="",$B293="",$C293=""),"",C293*'MPTO_working_3-way'!$I292)</f>
        <v>2.8187160940325495</v>
      </c>
      <c r="H293" s="44">
        <f>IF(OR($A293="",$B293="",$C293=""),"",'MPTO_working_3-way'!E292)</f>
        <v>2.9198226973469779</v>
      </c>
      <c r="I293" s="45">
        <f>IF(OR($A293="",$B293="",$C293=""),"",'MPTO_working_3-way'!F292)</f>
        <v>3.3134593335059361</v>
      </c>
      <c r="J293" s="46">
        <f>IF(OR($A293="",$B293="",$C293=""),"",'MPTO_working_3-way'!G292)</f>
        <v>2.8112467442809175</v>
      </c>
      <c r="K293" s="44">
        <f>IF(OR($A293="",$B293="",$C293=""),"",'OddsRatio_working_3-way'!H292)</f>
        <v>2.9216730352446598</v>
      </c>
      <c r="L293" s="45">
        <f>IF(OR($A293="",$B293="",$C293=""),"",'OddsRatio_working_3-way'!I292)</f>
        <v>3.3060076422935918</v>
      </c>
      <c r="M293" s="46">
        <f>IF(OR($A293="",$B293="",$C293=""),"",'OddsRatio_working_3-way'!J292)</f>
        <v>2.8149134221755121</v>
      </c>
      <c r="N293" s="47">
        <f t="shared" si="55"/>
        <v>34.210104250200487</v>
      </c>
      <c r="O293" s="48">
        <f t="shared" si="56"/>
        <v>30.312750601443465</v>
      </c>
      <c r="P293" s="48">
        <f t="shared" si="57"/>
        <v>35.477145148356058</v>
      </c>
      <c r="Q293" t="s">
        <v>107</v>
      </c>
      <c r="R293" t="s">
        <v>430</v>
      </c>
      <c r="S293" t="s">
        <v>513</v>
      </c>
      <c r="T293" s="50">
        <v>100</v>
      </c>
      <c r="U293" s="50">
        <f t="shared" si="58"/>
        <v>64.285714285714292</v>
      </c>
      <c r="V293" s="50">
        <f t="shared" si="59"/>
        <v>68.35443037974683</v>
      </c>
      <c r="W293" s="50">
        <f t="shared" si="60"/>
        <v>62.962962962962962</v>
      </c>
      <c r="X293" s="50">
        <f t="shared" si="61"/>
        <v>68.682606657290208</v>
      </c>
      <c r="Y293" s="50">
        <f t="shared" si="62"/>
        <v>72.751322751322746</v>
      </c>
      <c r="Z293" s="50">
        <f t="shared" si="63"/>
        <v>67.359855334538878</v>
      </c>
      <c r="AA293" s="50">
        <f t="shared" si="64"/>
        <v>-4.3968923715759161</v>
      </c>
      <c r="AB293" s="50">
        <f t="shared" si="65"/>
        <v>-4.3968923715759161</v>
      </c>
      <c r="AC293" s="50">
        <f t="shared" si="66"/>
        <v>-4.3968923715759161</v>
      </c>
      <c r="AD293" s="51"/>
      <c r="AF293">
        <v>2.44</v>
      </c>
      <c r="AG293">
        <v>1.59</v>
      </c>
      <c r="AH293" s="66"/>
      <c r="AI293" s="51"/>
      <c r="AJ293" t="s">
        <v>435</v>
      </c>
    </row>
    <row r="294" spans="1:36" ht="15" x14ac:dyDescent="0.25">
      <c r="A294">
        <v>3.68</v>
      </c>
      <c r="B294">
        <v>3.9</v>
      </c>
      <c r="C294">
        <v>1.97</v>
      </c>
      <c r="D294" s="43">
        <f t="shared" si="67"/>
        <v>3.5763600043008603E-2</v>
      </c>
      <c r="E294" s="44">
        <f>IF(OR($A294="",$B294="",$C294=""),"",A294*'MPTO_working_3-way'!$I293)</f>
        <v>3.811610048158272</v>
      </c>
      <c r="F294" s="45">
        <f>IF(OR($A294="",$B294="",$C294=""),"",B294*'MPTO_working_3-way'!$I293)</f>
        <v>4.039478040167733</v>
      </c>
      <c r="G294" s="46">
        <f>IF(OR($A294="",$B294="",$C294=""),"",C294*'MPTO_working_3-way'!$I293)</f>
        <v>2.0404542920847271</v>
      </c>
      <c r="H294" s="44">
        <f>IF(OR($A294="",$B294="",$C294=""),"",'MPTO_working_3-way'!E293)</f>
        <v>3.8488490705078182</v>
      </c>
      <c r="I294" s="45">
        <f>IF(OR($A294="",$B294="",$C294=""),"",'MPTO_working_3-way'!F293)</f>
        <v>4.0901626221691574</v>
      </c>
      <c r="J294" s="46">
        <f>IF(OR($A294="",$B294="",$C294=""),"",'MPTO_working_3-way'!G293)</f>
        <v>2.0173776377790951</v>
      </c>
      <c r="K294" s="44">
        <f>IF(OR($A294="",$B294="",$C294=""),"",'OddsRatio_working_3-way'!H293)</f>
        <v>3.8356897386627842</v>
      </c>
      <c r="L294" s="45">
        <f>IF(OR($A294="",$B294="",$C294=""),"",'OddsRatio_working_3-way'!I293)</f>
        <v>4.0684702395977892</v>
      </c>
      <c r="M294" s="46">
        <f>IF(OR($A294="",$B294="",$C294=""),"",'OddsRatio_working_3-way'!J293)</f>
        <v>2.0263503904861571</v>
      </c>
      <c r="N294" s="47">
        <f t="shared" si="55"/>
        <v>26.235632380158851</v>
      </c>
      <c r="O294" s="48">
        <f t="shared" si="56"/>
        <v>24.75567363050887</v>
      </c>
      <c r="P294" s="48">
        <f t="shared" si="57"/>
        <v>49.008693989332272</v>
      </c>
      <c r="Q294" t="s">
        <v>508</v>
      </c>
      <c r="R294" t="s">
        <v>370</v>
      </c>
      <c r="S294" t="s">
        <v>513</v>
      </c>
      <c r="T294" s="50">
        <v>100</v>
      </c>
      <c r="U294" s="50">
        <f t="shared" si="58"/>
        <v>72.826086956521735</v>
      </c>
      <c r="V294" s="50">
        <f t="shared" si="59"/>
        <v>74.358974358974365</v>
      </c>
      <c r="W294" s="50">
        <f t="shared" si="60"/>
        <v>49.238578680203041</v>
      </c>
      <c r="X294" s="50">
        <f t="shared" si="61"/>
        <v>76.402446960822587</v>
      </c>
      <c r="Y294" s="50">
        <f t="shared" si="62"/>
        <v>77.935334363275217</v>
      </c>
      <c r="Z294" s="50">
        <f t="shared" si="63"/>
        <v>52.814938684503907</v>
      </c>
      <c r="AA294" s="50">
        <f t="shared" si="64"/>
        <v>-3.5763600043008523</v>
      </c>
      <c r="AB294" s="50">
        <f t="shared" si="65"/>
        <v>-3.5763600043008523</v>
      </c>
      <c r="AC294" s="50">
        <f t="shared" si="66"/>
        <v>-3.5763600043008665</v>
      </c>
      <c r="AF294">
        <v>1.81</v>
      </c>
      <c r="AG294">
        <v>2.08</v>
      </c>
      <c r="AH294" s="66"/>
      <c r="AJ294" t="s">
        <v>449</v>
      </c>
    </row>
    <row r="295" spans="1:36" ht="15" x14ac:dyDescent="0.25">
      <c r="A295">
        <v>2.33</v>
      </c>
      <c r="B295">
        <v>2.97</v>
      </c>
      <c r="C295">
        <v>3.61</v>
      </c>
      <c r="D295" s="43">
        <f t="shared" si="67"/>
        <v>4.2893196305867409E-2</v>
      </c>
      <c r="E295" s="44">
        <f>IF(OR($A295="",$B295="",$C295=""),"",A295*'MPTO_working_3-way'!$I294)</f>
        <v>2.4299411473926713</v>
      </c>
      <c r="F295" s="45">
        <f>IF(OR($A295="",$B295="",$C295=""),"",B295*'MPTO_working_3-way'!$I294)</f>
        <v>3.0973927930284266</v>
      </c>
      <c r="G295" s="46">
        <f>IF(OR($A295="",$B295="",$C295=""),"",C295*'MPTO_working_3-way'!$I294)</f>
        <v>3.7648444386641811</v>
      </c>
      <c r="H295" s="44">
        <f>IF(OR($A295="",$B295="",$C295=""),"",'MPTO_working_3-way'!E294)</f>
        <v>2.4102959130348567</v>
      </c>
      <c r="I295" s="45">
        <f>IF(OR($A295="",$B295="",$C295=""),"",'MPTO_working_3-way'!F294)</f>
        <v>3.1017119146593335</v>
      </c>
      <c r="J295" s="46">
        <f>IF(OR($A295="",$B295="",$C295=""),"",'MPTO_working_3-way'!G294)</f>
        <v>3.8064702497023557</v>
      </c>
      <c r="K295" s="44">
        <f>IF(OR($A295="",$B295="",$C295=""),"",'OddsRatio_working_3-way'!H294)</f>
        <v>2.4190206497072646</v>
      </c>
      <c r="L295" s="45">
        <f>IF(OR($A295="",$B295="",$C295=""),"",'OddsRatio_working_3-way'!I294)</f>
        <v>3.101857654077679</v>
      </c>
      <c r="M295" s="46">
        <f>IF(OR($A295="",$B295="",$C295=""),"",'OddsRatio_working_3-way'!J294)</f>
        <v>3.7846946584480907</v>
      </c>
      <c r="N295" s="47">
        <f t="shared" si="55"/>
        <v>41.153260072697677</v>
      </c>
      <c r="O295" s="48">
        <f t="shared" si="56"/>
        <v>32.285217498109624</v>
      </c>
      <c r="P295" s="48">
        <f t="shared" si="57"/>
        <v>26.561522429192685</v>
      </c>
      <c r="Q295" t="s">
        <v>454</v>
      </c>
      <c r="R295" t="s">
        <v>453</v>
      </c>
      <c r="S295" t="s">
        <v>513</v>
      </c>
      <c r="T295" s="50">
        <v>100</v>
      </c>
      <c r="U295" s="50">
        <f t="shared" si="58"/>
        <v>57.081545064377686</v>
      </c>
      <c r="V295" s="50">
        <f t="shared" si="59"/>
        <v>66.329966329966325</v>
      </c>
      <c r="W295" s="50">
        <f t="shared" si="60"/>
        <v>72.29916897506925</v>
      </c>
      <c r="X295" s="50">
        <f t="shared" si="61"/>
        <v>61.370864694964425</v>
      </c>
      <c r="Y295" s="50">
        <f t="shared" si="62"/>
        <v>70.619285960553071</v>
      </c>
      <c r="Z295" s="50">
        <f t="shared" si="63"/>
        <v>76.588488605655996</v>
      </c>
      <c r="AA295" s="50">
        <f t="shared" si="64"/>
        <v>-4.2893196305867392</v>
      </c>
      <c r="AB295" s="50">
        <f t="shared" si="65"/>
        <v>-4.2893196305867463</v>
      </c>
      <c r="AC295" s="50">
        <f t="shared" si="66"/>
        <v>-4.2893196305867463</v>
      </c>
      <c r="AF295">
        <v>2.16</v>
      </c>
      <c r="AG295">
        <v>1.74</v>
      </c>
      <c r="AH295" s="66"/>
      <c r="AJ295" t="s">
        <v>449</v>
      </c>
    </row>
    <row r="296" spans="1:36" ht="15" x14ac:dyDescent="0.25">
      <c r="A296">
        <v>2.29</v>
      </c>
      <c r="B296">
        <v>3.3</v>
      </c>
      <c r="C296">
        <v>3.29</v>
      </c>
      <c r="D296" s="43">
        <f t="shared" si="67"/>
        <v>4.366289351888164E-2</v>
      </c>
      <c r="E296" s="44">
        <f>IF(OR($A296="",$B296="",$C296=""),"",A296*'MPTO_working_3-way'!$I295)</f>
        <v>2.3899880261582389</v>
      </c>
      <c r="F296" s="45">
        <f>IF(OR($A296="",$B296="",$C296=""),"",B296*'MPTO_working_3-way'!$I295)</f>
        <v>3.444087548612309</v>
      </c>
      <c r="G296" s="46">
        <f>IF(OR($A296="",$B296="",$C296=""),"",C296*'MPTO_working_3-way'!$I295)</f>
        <v>3.4336509196771208</v>
      </c>
      <c r="H296" s="44">
        <f>IF(OR($A296="",$B296="",$C296=""),"",'MPTO_working_3-way'!E295)</f>
        <v>2.3689557360340956</v>
      </c>
      <c r="I296" s="45">
        <f>IF(OR($A296="",$B296="",$C296=""),"",'MPTO_working_3-way'!F295)</f>
        <v>3.4664928174494909</v>
      </c>
      <c r="J296" s="46">
        <f>IF(OR($A296="",$B296="",$C296=""),"",'MPTO_working_3-way'!G295)</f>
        <v>3.4554600024182984</v>
      </c>
      <c r="K296" s="44">
        <f>IF(OR($A296="",$B296="",$C296=""),"",'OddsRatio_working_3-way'!H295)</f>
        <v>2.3779396034606042</v>
      </c>
      <c r="L296" s="45">
        <f>IF(OR($A296="",$B296="",$C296=""),"",'OddsRatio_working_3-way'!I295)</f>
        <v>3.4567915410537893</v>
      </c>
      <c r="M296" s="46">
        <f>IF(OR($A296="",$B296="",$C296=""),"",'OddsRatio_working_3-way'!J295)</f>
        <v>3.446109838701382</v>
      </c>
      <c r="N296" s="47">
        <f t="shared" si="55"/>
        <v>41.841213807562013</v>
      </c>
      <c r="O296" s="48">
        <f t="shared" si="56"/>
        <v>29.03526655130819</v>
      </c>
      <c r="P296" s="48">
        <f t="shared" si="57"/>
        <v>29.123519641129793</v>
      </c>
      <c r="Q296" t="s">
        <v>367</v>
      </c>
      <c r="R296" t="s">
        <v>368</v>
      </c>
      <c r="S296" t="s">
        <v>513</v>
      </c>
      <c r="T296" s="50">
        <v>100</v>
      </c>
      <c r="U296" s="50">
        <f t="shared" si="58"/>
        <v>56.331877729257641</v>
      </c>
      <c r="V296" s="50">
        <f t="shared" si="59"/>
        <v>69.696969696969703</v>
      </c>
      <c r="W296" s="50">
        <f t="shared" si="60"/>
        <v>69.6048632218845</v>
      </c>
      <c r="X296" s="50">
        <f t="shared" si="61"/>
        <v>60.698167081145805</v>
      </c>
      <c r="Y296" s="50">
        <f t="shared" si="62"/>
        <v>74.063259048857873</v>
      </c>
      <c r="Z296" s="50">
        <f t="shared" si="63"/>
        <v>73.97115257377267</v>
      </c>
      <c r="AA296" s="50">
        <f t="shared" si="64"/>
        <v>-4.3662893518881631</v>
      </c>
      <c r="AB296" s="50">
        <f t="shared" si="65"/>
        <v>-4.3662893518881702</v>
      </c>
      <c r="AC296" s="50">
        <f t="shared" si="66"/>
        <v>-4.3662893518881702</v>
      </c>
      <c r="AF296">
        <v>2.0299999999999998</v>
      </c>
      <c r="AG296">
        <v>1.86</v>
      </c>
      <c r="AH296" s="66"/>
      <c r="AJ296" t="s">
        <v>449</v>
      </c>
    </row>
    <row r="297" spans="1:36" ht="15" x14ac:dyDescent="0.25">
      <c r="A297">
        <v>1.9</v>
      </c>
      <c r="B297">
        <v>3.73</v>
      </c>
      <c r="C297">
        <v>4.26</v>
      </c>
      <c r="D297" s="43">
        <f t="shared" si="67"/>
        <v>2.9154088256551303E-2</v>
      </c>
      <c r="E297" s="44">
        <f>IF(OR($A297="",$B297="",$C297=""),"",A297*'MPTO_working_3-way'!$I296)</f>
        <v>1.9553927676874474</v>
      </c>
      <c r="F297" s="45">
        <f>IF(OR($A297="",$B297="",$C297=""),"",B297*'MPTO_working_3-way'!$I296)</f>
        <v>3.8387447491969362</v>
      </c>
      <c r="G297" s="46">
        <f>IF(OR($A297="",$B297="",$C297=""),"",C297*'MPTO_working_3-way'!$I296)</f>
        <v>4.3841964159729088</v>
      </c>
      <c r="H297" s="44">
        <f>IF(OR($A297="",$B297="",$C297=""),"",'MPTO_working_3-way'!E296)</f>
        <v>1.9357420363066533</v>
      </c>
      <c r="I297" s="45">
        <f>IF(OR($A297="",$B297="",$C297=""),"",'MPTO_working_3-way'!F296)</f>
        <v>3.8702912850368048</v>
      </c>
      <c r="J297" s="46">
        <f>IF(OR($A297="",$B297="",$C297=""),"",'MPTO_working_3-way'!G296)</f>
        <v>4.4439752669421546</v>
      </c>
      <c r="K297" s="44">
        <f>IF(OR($A297="",$B297="",$C297=""),"",'OddsRatio_working_3-way'!H296)</f>
        <v>1.9432570469039327</v>
      </c>
      <c r="L297" s="45">
        <f>IF(OR($A297="",$B297="",$C297=""),"",'OddsRatio_working_3-way'!I296)</f>
        <v>3.8612130422752626</v>
      </c>
      <c r="M297" s="46">
        <f>IF(OR($A297="",$B297="",$C297=""),"",'OddsRatio_working_3-way'!J296)</f>
        <v>4.416686636563135</v>
      </c>
      <c r="N297" s="47">
        <f t="shared" si="55"/>
        <v>51.140620775776611</v>
      </c>
      <c r="O297" s="48">
        <f t="shared" si="56"/>
        <v>26.050182164604706</v>
      </c>
      <c r="P297" s="48">
        <f t="shared" si="57"/>
        <v>22.809197059618675</v>
      </c>
      <c r="Q297" t="s">
        <v>179</v>
      </c>
      <c r="R297" t="s">
        <v>177</v>
      </c>
      <c r="S297" t="s">
        <v>513</v>
      </c>
      <c r="T297" s="50">
        <v>100</v>
      </c>
      <c r="U297" s="50">
        <f t="shared" si="58"/>
        <v>47.368421052631575</v>
      </c>
      <c r="V297" s="50">
        <f t="shared" si="59"/>
        <v>73.190348525469176</v>
      </c>
      <c r="W297" s="50">
        <f t="shared" si="60"/>
        <v>76.525821596244128</v>
      </c>
      <c r="X297" s="50">
        <f t="shared" si="61"/>
        <v>50.283829878286703</v>
      </c>
      <c r="Y297" s="50">
        <f t="shared" si="62"/>
        <v>76.105757351124282</v>
      </c>
      <c r="Z297" s="50">
        <f t="shared" si="63"/>
        <v>79.441230421899263</v>
      </c>
      <c r="AA297" s="50">
        <f t="shared" si="64"/>
        <v>-2.9154088256551276</v>
      </c>
      <c r="AB297" s="50">
        <f t="shared" si="65"/>
        <v>-2.9154088256551063</v>
      </c>
      <c r="AC297" s="50">
        <f t="shared" si="66"/>
        <v>-2.9154088256551347</v>
      </c>
      <c r="AF297">
        <v>2.21</v>
      </c>
      <c r="AG297">
        <v>1.74</v>
      </c>
      <c r="AH297" s="66"/>
      <c r="AJ297" t="s">
        <v>436</v>
      </c>
    </row>
    <row r="298" spans="1:36" ht="15" x14ac:dyDescent="0.25">
      <c r="A298">
        <v>5.49</v>
      </c>
      <c r="B298">
        <v>4.47</v>
      </c>
      <c r="C298">
        <v>1.61</v>
      </c>
      <c r="D298" s="43">
        <f t="shared" si="67"/>
        <v>2.6981021432030072E-2</v>
      </c>
      <c r="E298" s="44">
        <f>IF(OR($A298="",$B298="",$C298=""),"",A298*'MPTO_working_3-way'!$I297)</f>
        <v>5.6381258076618455</v>
      </c>
      <c r="F298" s="45">
        <f>IF(OR($A298="",$B298="",$C298=""),"",B298*'MPTO_working_3-way'!$I297)</f>
        <v>4.5906051658011737</v>
      </c>
      <c r="G298" s="46">
        <f>IF(OR($A298="",$B298="",$C298=""),"",C298*'MPTO_working_3-way'!$I297)</f>
        <v>1.6534394445055685</v>
      </c>
      <c r="H298" s="44">
        <f>IF(OR($A298="",$B298="",$C298=""),"",'MPTO_working_3-way'!E297)</f>
        <v>5.7751495645384008</v>
      </c>
      <c r="I298" s="45">
        <f>IF(OR($A298="",$B298="",$C298=""),"",'MPTO_working_3-way'!F297)</f>
        <v>4.6572286095426199</v>
      </c>
      <c r="J298" s="46">
        <f>IF(OR($A298="",$B298="",$C298=""),"",'MPTO_working_3-way'!G297)</f>
        <v>1.6336550222264159</v>
      </c>
      <c r="K298" s="44">
        <f>IF(OR($A298="",$B298="",$C298=""),"",'OddsRatio_working_3-way'!H297)</f>
        <v>5.7138030571365288</v>
      </c>
      <c r="L298" s="45">
        <f>IF(OR($A298="",$B298="",$C298=""),"",'OddsRatio_working_3-way'!I297)</f>
        <v>4.6429613826868055</v>
      </c>
      <c r="M298" s="46">
        <f>IF(OR($A298="",$B298="",$C298=""),"",'OddsRatio_working_3-way'!J297)</f>
        <v>1.6404053151120901</v>
      </c>
      <c r="N298" s="47">
        <f t="shared" si="55"/>
        <v>17.736390320362577</v>
      </c>
      <c r="O298" s="48">
        <f t="shared" si="56"/>
        <v>21.783620326351361</v>
      </c>
      <c r="P298" s="48">
        <f t="shared" si="57"/>
        <v>60.479989353286058</v>
      </c>
      <c r="Q298" t="s">
        <v>154</v>
      </c>
      <c r="R298" t="s">
        <v>178</v>
      </c>
      <c r="S298" t="s">
        <v>513</v>
      </c>
      <c r="T298" s="50">
        <v>100</v>
      </c>
      <c r="U298" s="50">
        <f t="shared" si="58"/>
        <v>81.785063752276869</v>
      </c>
      <c r="V298" s="50">
        <f t="shared" si="59"/>
        <v>77.628635346756155</v>
      </c>
      <c r="W298" s="50">
        <f t="shared" si="60"/>
        <v>37.888198757763973</v>
      </c>
      <c r="X298" s="50">
        <f t="shared" si="61"/>
        <v>84.483165895479871</v>
      </c>
      <c r="Y298" s="50">
        <f t="shared" si="62"/>
        <v>80.326737489959157</v>
      </c>
      <c r="Z298" s="50">
        <f t="shared" si="63"/>
        <v>40.586300900966982</v>
      </c>
      <c r="AA298" s="50">
        <f t="shared" si="64"/>
        <v>-2.6981021432030019</v>
      </c>
      <c r="AB298" s="50">
        <f t="shared" si="65"/>
        <v>-2.6981021432030019</v>
      </c>
      <c r="AC298" s="50">
        <f t="shared" si="66"/>
        <v>-2.698102143203009</v>
      </c>
      <c r="AF298">
        <v>1.79</v>
      </c>
      <c r="AG298">
        <v>2.13</v>
      </c>
      <c r="AH298" s="66"/>
      <c r="AJ298" t="s">
        <v>436</v>
      </c>
    </row>
    <row r="299" spans="1:36" ht="15" x14ac:dyDescent="0.25">
      <c r="A299">
        <v>1.24</v>
      </c>
      <c r="B299">
        <v>6.32</v>
      </c>
      <c r="C299">
        <v>14.31</v>
      </c>
      <c r="D299" s="43">
        <f t="shared" si="67"/>
        <v>3.4560662961165223E-2</v>
      </c>
      <c r="E299" s="44">
        <f>IF(OR($A299="",$B299="",$C299=""),"",A299*'MPTO_working_3-way'!$I298)</f>
        <v>1.2828552220718448</v>
      </c>
      <c r="F299" s="45">
        <f>IF(OR($A299="",$B299="",$C299=""),"",B299*'MPTO_working_3-way'!$I298)</f>
        <v>6.5384233899145645</v>
      </c>
      <c r="G299" s="46">
        <f>IF(OR($A299="",$B299="",$C299=""),"",C299*'MPTO_working_3-way'!$I298)</f>
        <v>14.804563086974275</v>
      </c>
      <c r="H299" s="44">
        <f>IF(OR($A299="",$B299="",$C299=""),"",'MPTO_working_3-way'!E298)</f>
        <v>1.2579701973896316</v>
      </c>
      <c r="I299" s="45">
        <f>IF(OR($A299="",$B299="",$C299=""),"",'MPTO_working_3-way'!F298)</f>
        <v>6.8162781967805106</v>
      </c>
      <c r="J299" s="46">
        <f>IF(OR($A299="",$B299="",$C299=""),"",'MPTO_working_3-way'!G298)</f>
        <v>17.134735972319888</v>
      </c>
      <c r="K299" s="44">
        <f>IF(OR($A299="",$B299="",$C299=""),"",'OddsRatio_working_3-way'!H298)</f>
        <v>1.2647686314618465</v>
      </c>
      <c r="L299" s="45">
        <f>IF(OR($A299="",$B299="",$C299=""),"",'OddsRatio_working_3-way'!I298)</f>
        <v>6.8690379974042646</v>
      </c>
      <c r="M299" s="46">
        <f>IF(OR($A299="",$B299="",$C299=""),"",'OddsRatio_working_3-way'!J298)</f>
        <v>15.68362701982157</v>
      </c>
      <c r="N299" s="47">
        <f t="shared" si="55"/>
        <v>77.951118941151748</v>
      </c>
      <c r="O299" s="48">
        <f t="shared" si="56"/>
        <v>15.294206880858885</v>
      </c>
      <c r="P299" s="48">
        <f t="shared" si="57"/>
        <v>6.7546741779893882</v>
      </c>
      <c r="Q299" t="s">
        <v>57</v>
      </c>
      <c r="R299" t="s">
        <v>111</v>
      </c>
      <c r="S299" t="s">
        <v>513</v>
      </c>
      <c r="T299" s="50">
        <v>100</v>
      </c>
      <c r="U299" s="50">
        <f t="shared" si="58"/>
        <v>19.35483870967742</v>
      </c>
      <c r="V299" s="50">
        <f t="shared" si="59"/>
        <v>84.177215189873408</v>
      </c>
      <c r="W299" s="50">
        <f t="shared" si="60"/>
        <v>93.011879804332622</v>
      </c>
      <c r="X299" s="50">
        <f t="shared" si="61"/>
        <v>22.810905005793948</v>
      </c>
      <c r="Y299" s="50">
        <f t="shared" si="62"/>
        <v>87.633281485989954</v>
      </c>
      <c r="Z299" s="50">
        <f t="shared" si="63"/>
        <v>96.467946100449169</v>
      </c>
      <c r="AA299" s="50">
        <f t="shared" si="64"/>
        <v>-3.4560662961165285</v>
      </c>
      <c r="AB299" s="50">
        <f t="shared" si="65"/>
        <v>-3.4560662961165463</v>
      </c>
      <c r="AC299" s="50">
        <f t="shared" si="66"/>
        <v>-3.4560662961165463</v>
      </c>
      <c r="AF299">
        <v>1.88</v>
      </c>
      <c r="AG299">
        <v>2.0099999999999998</v>
      </c>
      <c r="AH299" s="66"/>
      <c r="AJ299" t="s">
        <v>436</v>
      </c>
    </row>
    <row r="300" spans="1:36" ht="15" x14ac:dyDescent="0.25">
      <c r="A300">
        <v>1.26</v>
      </c>
      <c r="B300">
        <v>6.68</v>
      </c>
      <c r="C300">
        <v>10.93</v>
      </c>
      <c r="D300" s="43">
        <f t="shared" si="67"/>
        <v>3.4842700778897839E-2</v>
      </c>
      <c r="E300" s="44">
        <f>IF(OR($A300="",$B300="",$C300=""),"",A300*'MPTO_working_3-way'!$I299)</f>
        <v>1.3039018029814113</v>
      </c>
      <c r="F300" s="45">
        <f>IF(OR($A300="",$B300="",$C300=""),"",B300*'MPTO_working_3-way'!$I299)</f>
        <v>6.9127492412030369</v>
      </c>
      <c r="G300" s="46">
        <f>IF(OR($A300="",$B300="",$C300=""),"",C300*'MPTO_working_3-way'!$I299)</f>
        <v>11.310830719513353</v>
      </c>
      <c r="H300" s="44">
        <f>IF(OR($A300="",$B300="",$C300=""),"",'MPTO_working_3-way'!E299)</f>
        <v>1.2787125961554213</v>
      </c>
      <c r="I300" s="45">
        <f>IF(OR($A300="",$B300="",$C300=""),"",'MPTO_working_3-way'!F299)</f>
        <v>7.2418446128504126</v>
      </c>
      <c r="J300" s="46">
        <f>IF(OR($A300="",$B300="",$C300=""),"",'MPTO_working_3-way'!G299)</f>
        <v>12.519236631359526</v>
      </c>
      <c r="K300" s="44">
        <f>IF(OR($A300="",$B300="",$C300=""),"",'OddsRatio_working_3-way'!H299)</f>
        <v>1.2855703153630973</v>
      </c>
      <c r="L300" s="45">
        <f>IF(OR($A300="",$B300="",$C300=""),"",'OddsRatio_working_3-way'!I299)</f>
        <v>7.2386130433168914</v>
      </c>
      <c r="M300" s="46">
        <f>IF(OR($A300="",$B300="",$C300=""),"",'OddsRatio_working_3-way'!J299)</f>
        <v>11.906589352136749</v>
      </c>
      <c r="N300" s="47">
        <f t="shared" si="55"/>
        <v>76.692891881387808</v>
      </c>
      <c r="O300" s="48">
        <f t="shared" si="56"/>
        <v>14.466024516549197</v>
      </c>
      <c r="P300" s="48">
        <f t="shared" si="57"/>
        <v>8.841083602063005</v>
      </c>
      <c r="Q300" t="s">
        <v>114</v>
      </c>
      <c r="R300" t="s">
        <v>56</v>
      </c>
      <c r="S300" t="s">
        <v>513</v>
      </c>
      <c r="T300" s="50">
        <v>100</v>
      </c>
      <c r="U300" s="50">
        <f t="shared" si="58"/>
        <v>20.634920634920633</v>
      </c>
      <c r="V300" s="50">
        <f t="shared" si="59"/>
        <v>85.029940119760482</v>
      </c>
      <c r="W300" s="50">
        <f t="shared" si="60"/>
        <v>90.850869167429096</v>
      </c>
      <c r="X300" s="50">
        <f t="shared" si="61"/>
        <v>24.119190712810429</v>
      </c>
      <c r="Y300" s="50">
        <f t="shared" si="62"/>
        <v>88.514210197650272</v>
      </c>
      <c r="Z300" s="50">
        <f t="shared" si="63"/>
        <v>94.335139245318885</v>
      </c>
      <c r="AA300" s="50">
        <f t="shared" si="64"/>
        <v>-3.4842700778897964</v>
      </c>
      <c r="AB300" s="50">
        <f t="shared" si="65"/>
        <v>-3.4842700778897893</v>
      </c>
      <c r="AC300" s="50">
        <f t="shared" si="66"/>
        <v>-3.4842700778897893</v>
      </c>
      <c r="AF300">
        <v>1.33</v>
      </c>
      <c r="AG300">
        <v>3.47</v>
      </c>
      <c r="AH300" s="66"/>
      <c r="AJ300" t="s">
        <v>436</v>
      </c>
    </row>
    <row r="301" spans="1:36" s="50" customFormat="1" ht="15" x14ac:dyDescent="0.25">
      <c r="A301">
        <v>1.9</v>
      </c>
      <c r="B301">
        <v>3.85</v>
      </c>
      <c r="C301">
        <v>4.0999999999999996</v>
      </c>
      <c r="D301" s="43">
        <f t="shared" si="67"/>
        <v>2.9958488238334136E-2</v>
      </c>
      <c r="E301" s="44">
        <f>IF(OR($A301="",$B301="",$C301=""),"",A301*'MPTO_working_3-way'!$I300)</f>
        <v>1.9569211276528347</v>
      </c>
      <c r="F301" s="45">
        <f>IF(OR($A301="",$B301="",$C301=""),"",B301*'MPTO_working_3-way'!$I300)</f>
        <v>3.9653401797175865</v>
      </c>
      <c r="G301" s="46">
        <f>IF(OR($A301="",$B301="",$C301=""),"",C301*'MPTO_working_3-way'!$I300)</f>
        <v>4.2228298017771699</v>
      </c>
      <c r="H301" s="44">
        <f>IF(OR($A301="",$B301="",$C301=""),"",'MPTO_working_3-way'!E300)</f>
        <v>1.9367472797132799</v>
      </c>
      <c r="I301" s="45">
        <f>IF(OR($A301="",$B301="",$C301=""),"",'MPTO_working_3-way'!F300)</f>
        <v>4.003938321874374</v>
      </c>
      <c r="J301" s="46">
        <f>IF(OR($A301="",$B301="",$C301=""),"",'MPTO_working_3-way'!G300)</f>
        <v>4.2750338536098633</v>
      </c>
      <c r="K301" s="44">
        <f>IF(OR($A301="",$B301="",$C301=""),"",'OddsRatio_working_3-way'!H300)</f>
        <v>1.944427814129351</v>
      </c>
      <c r="L301" s="45">
        <f>IF(OR($A301="",$B301="",$C301=""),"",'OddsRatio_working_3-way'!I300)</f>
        <v>3.9906880780762783</v>
      </c>
      <c r="M301" s="46">
        <f>IF(OR($A301="",$B301="",$C301=""),"",'OddsRatio_working_3-way'!J300)</f>
        <v>4.2530291375566529</v>
      </c>
      <c r="N301" s="47">
        <f t="shared" si="55"/>
        <v>51.100679831660742</v>
      </c>
      <c r="O301" s="48">
        <f t="shared" si="56"/>
        <v>25.218517319520885</v>
      </c>
      <c r="P301" s="48">
        <f t="shared" si="57"/>
        <v>23.680802848818388</v>
      </c>
      <c r="Q301" t="s">
        <v>110</v>
      </c>
      <c r="R301" t="s">
        <v>120</v>
      </c>
      <c r="S301" t="s">
        <v>513</v>
      </c>
      <c r="T301" s="50">
        <v>100</v>
      </c>
      <c r="U301" s="50">
        <f t="shared" si="58"/>
        <v>47.368421052631575</v>
      </c>
      <c r="V301" s="50">
        <f t="shared" si="59"/>
        <v>74.025974025974023</v>
      </c>
      <c r="W301" s="50">
        <f t="shared" si="60"/>
        <v>75.609756097560975</v>
      </c>
      <c r="X301" s="50">
        <f t="shared" si="61"/>
        <v>50.364269876464995</v>
      </c>
      <c r="Y301" s="50">
        <f t="shared" si="62"/>
        <v>77.021822849807435</v>
      </c>
      <c r="Z301" s="50">
        <f t="shared" si="63"/>
        <v>78.605604921394388</v>
      </c>
      <c r="AA301" s="50">
        <f t="shared" si="64"/>
        <v>-2.9958488238334198</v>
      </c>
      <c r="AB301" s="50">
        <f t="shared" si="65"/>
        <v>-2.9958488238334127</v>
      </c>
      <c r="AC301" s="50">
        <f t="shared" si="66"/>
        <v>-2.9958488238334127</v>
      </c>
      <c r="AD301" s="51"/>
      <c r="AF301">
        <v>2.0499999999999998</v>
      </c>
      <c r="AG301">
        <v>1.86</v>
      </c>
      <c r="AH301" s="66"/>
      <c r="AI301" s="51"/>
      <c r="AJ301" t="s">
        <v>436</v>
      </c>
    </row>
    <row r="302" spans="1:36" ht="15" x14ac:dyDescent="0.25">
      <c r="A302">
        <v>3.35</v>
      </c>
      <c r="B302">
        <v>3.21</v>
      </c>
      <c r="C302">
        <v>2.38</v>
      </c>
      <c r="D302" s="43">
        <f t="shared" si="67"/>
        <v>3.0202009664236806E-2</v>
      </c>
      <c r="E302" s="44">
        <f>IF(OR($A302="",$B302="",$C302=""),"",A302*'MPTO_working_3-way'!$I301)</f>
        <v>3.4511767323751932</v>
      </c>
      <c r="F302" s="45">
        <f>IF(OR($A302="",$B302="",$C302=""),"",B302*'MPTO_working_3-way'!$I301)</f>
        <v>3.3069484510222003</v>
      </c>
      <c r="G302" s="46">
        <f>IF(OR($A302="",$B302="",$C302=""),"",C302*'MPTO_working_3-way'!$I301)</f>
        <v>2.4518807830008833</v>
      </c>
      <c r="H302" s="44">
        <f>IF(OR($A302="",$B302="",$C302=""),"",'MPTO_working_3-way'!E301)</f>
        <v>3.4669240143896785</v>
      </c>
      <c r="I302" s="45">
        <f>IF(OR($A302="",$B302="",$C302=""),"",'MPTO_working_3-way'!F301)</f>
        <v>3.3171991049869027</v>
      </c>
      <c r="J302" s="46">
        <f>IF(OR($A302="",$B302="",$C302=""),"",'MPTO_working_3-way'!G301)</f>
        <v>2.438425306780176</v>
      </c>
      <c r="K302" s="44">
        <f>IF(OR($A302="",$B302="",$C302=""),"",'OddsRatio_working_3-way'!H301)</f>
        <v>3.459564310578346</v>
      </c>
      <c r="L302" s="45">
        <f>IF(OR($A302="",$B302="",$C302=""),"",'OddsRatio_working_3-way'!I301)</f>
        <v>3.3130370750545297</v>
      </c>
      <c r="M302" s="46">
        <f>IF(OR($A302="",$B302="",$C302=""),"",'OddsRatio_working_3-way'!J301)</f>
        <v>2.4443398930204756</v>
      </c>
      <c r="N302" s="47">
        <f t="shared" si="55"/>
        <v>28.975624186935594</v>
      </c>
      <c r="O302" s="48">
        <f t="shared" si="56"/>
        <v>30.239358575150852</v>
      </c>
      <c r="P302" s="48">
        <f t="shared" si="57"/>
        <v>40.78501723791355</v>
      </c>
      <c r="Q302" t="s">
        <v>63</v>
      </c>
      <c r="R302" t="s">
        <v>59</v>
      </c>
      <c r="S302" t="s">
        <v>513</v>
      </c>
      <c r="T302" s="50">
        <v>100</v>
      </c>
      <c r="U302" s="50">
        <f t="shared" si="58"/>
        <v>70.149253731343279</v>
      </c>
      <c r="V302" s="50">
        <f t="shared" si="59"/>
        <v>68.847352024922117</v>
      </c>
      <c r="W302" s="50">
        <f t="shared" si="60"/>
        <v>57.983193277310924</v>
      </c>
      <c r="X302" s="50">
        <f t="shared" si="61"/>
        <v>73.169454697766952</v>
      </c>
      <c r="Y302" s="50">
        <f t="shared" si="62"/>
        <v>71.867552991345789</v>
      </c>
      <c r="Z302" s="50">
        <f t="shared" si="63"/>
        <v>61.003394243734597</v>
      </c>
      <c r="AA302" s="50">
        <f t="shared" si="64"/>
        <v>-3.0202009664236726</v>
      </c>
      <c r="AB302" s="50">
        <f t="shared" si="65"/>
        <v>-3.0202009664236726</v>
      </c>
      <c r="AC302" s="50">
        <f t="shared" si="66"/>
        <v>-3.0202009664236726</v>
      </c>
      <c r="AF302">
        <v>2.31</v>
      </c>
      <c r="AG302">
        <v>1.68</v>
      </c>
      <c r="AH302" s="66"/>
      <c r="AJ302" t="s">
        <v>436</v>
      </c>
    </row>
    <row r="303" spans="1:36" ht="15" x14ac:dyDescent="0.25">
      <c r="A303">
        <v>1.63</v>
      </c>
      <c r="B303">
        <v>4.08</v>
      </c>
      <c r="C303">
        <v>5.81</v>
      </c>
      <c r="D303" s="43">
        <f t="shared" si="67"/>
        <v>3.0712011317942878E-2</v>
      </c>
      <c r="E303" s="44">
        <f>IF(OR($A303="",$B303="",$C303=""),"",A303*'MPTO_working_3-way'!$I302)</f>
        <v>1.6800605784482467</v>
      </c>
      <c r="F303" s="45">
        <f>IF(OR($A303="",$B303="",$C303=""),"",B303*'MPTO_working_3-way'!$I302)</f>
        <v>4.2053050061772073</v>
      </c>
      <c r="G303" s="46">
        <f>IF(OR($A303="",$B303="",$C303=""),"",C303*'MPTO_working_3-way'!$I302)</f>
        <v>5.9884367857572478</v>
      </c>
      <c r="H303" s="44">
        <f>IF(OR($A303="",$B303="",$C303=""),"",'MPTO_working_3-way'!E302)</f>
        <v>1.6576611588273629</v>
      </c>
      <c r="I303" s="45">
        <f>IF(OR($A303="",$B303="",$C303=""),"",'MPTO_working_3-way'!F302)</f>
        <v>4.2578430151030204</v>
      </c>
      <c r="J303" s="46">
        <f>IF(OR($A303="",$B303="",$C303=""),"",'MPTO_working_3-way'!G302)</f>
        <v>6.177426722894757</v>
      </c>
      <c r="K303" s="44">
        <f>IF(OR($A303="",$B303="",$C303=""),"",'OddsRatio_working_3-way'!H302)</f>
        <v>1.6654561559602779</v>
      </c>
      <c r="L303" s="45">
        <f>IF(OR($A303="",$B303="",$C303=""),"",'OddsRatio_working_3-way'!I302)</f>
        <v>4.2533412069169163</v>
      </c>
      <c r="M303" s="46">
        <f>IF(OR($A303="",$B303="",$C303=""),"",'OddsRatio_working_3-way'!J302)</f>
        <v>6.080704936776093</v>
      </c>
      <c r="N303" s="47">
        <f t="shared" si="55"/>
        <v>59.521663255954103</v>
      </c>
      <c r="O303" s="48">
        <f t="shared" si="56"/>
        <v>23.779488016471856</v>
      </c>
      <c r="P303" s="48">
        <f t="shared" si="57"/>
        <v>16.698848727574042</v>
      </c>
      <c r="Q303" t="s">
        <v>112</v>
      </c>
      <c r="R303" t="s">
        <v>153</v>
      </c>
      <c r="S303" t="s">
        <v>513</v>
      </c>
      <c r="T303" s="50">
        <v>100</v>
      </c>
      <c r="U303" s="50">
        <f t="shared" si="58"/>
        <v>38.650306748466257</v>
      </c>
      <c r="V303" s="50">
        <f t="shared" si="59"/>
        <v>75.490196078431367</v>
      </c>
      <c r="W303" s="50">
        <f t="shared" si="60"/>
        <v>82.788296041308101</v>
      </c>
      <c r="X303" s="50">
        <f t="shared" si="61"/>
        <v>41.721507880260539</v>
      </c>
      <c r="Y303" s="50">
        <f t="shared" si="62"/>
        <v>78.561397210225664</v>
      </c>
      <c r="Z303" s="50">
        <f t="shared" si="63"/>
        <v>85.859497173102369</v>
      </c>
      <c r="AA303" s="50">
        <f t="shared" si="64"/>
        <v>-3.0712011317942824</v>
      </c>
      <c r="AB303" s="50">
        <f t="shared" si="65"/>
        <v>-3.0712011317942967</v>
      </c>
      <c r="AC303" s="50">
        <f t="shared" si="66"/>
        <v>-3.0712011317942682</v>
      </c>
      <c r="AF303">
        <v>2.2400000000000002</v>
      </c>
      <c r="AG303">
        <v>1.72</v>
      </c>
      <c r="AH303" s="66"/>
      <c r="AJ303" t="s">
        <v>436</v>
      </c>
    </row>
    <row r="304" spans="1:36" s="50" customFormat="1" ht="15" x14ac:dyDescent="0.25">
      <c r="A304">
        <v>1.65</v>
      </c>
      <c r="B304">
        <v>3.86</v>
      </c>
      <c r="C304">
        <v>6.05</v>
      </c>
      <c r="D304" s="43">
        <f t="shared" si="67"/>
        <v>3.041721977190659E-2</v>
      </c>
      <c r="E304" s="44">
        <f>IF(OR($A304="",$B304="",$C304=""),"",A304*'MPTO_working_3-way'!$I303)</f>
        <v>1.7001884126236457</v>
      </c>
      <c r="F304" s="45">
        <f>IF(OR($A304="",$B304="",$C304=""),"",B304*'MPTO_working_3-way'!$I303)</f>
        <v>3.9774104683195595</v>
      </c>
      <c r="G304" s="46">
        <f>IF(OR($A304="",$B304="",$C304=""),"",C304*'MPTO_working_3-way'!$I303)</f>
        <v>6.2340241796200351</v>
      </c>
      <c r="H304" s="44">
        <f>IF(OR($A304="",$B304="",$C304=""),"",'MPTO_working_3-way'!E303)</f>
        <v>1.6780732780301637</v>
      </c>
      <c r="I304" s="45">
        <f>IF(OR($A304="",$B304="",$C304=""),"",'MPTO_working_3-way'!F303)</f>
        <v>4.0172212771650839</v>
      </c>
      <c r="J304" s="46">
        <f>IF(OR($A304="",$B304="",$C304=""),"",'MPTO_working_3-way'!G303)</f>
        <v>6.4453678432334636</v>
      </c>
      <c r="K304" s="44">
        <f>IF(OR($A304="",$B304="",$C304=""),"",'OddsRatio_working_3-way'!H303)</f>
        <v>1.6859518943647951</v>
      </c>
      <c r="L304" s="45">
        <f>IF(OR($A304="",$B304="",$C304=""),"",'OddsRatio_working_3-way'!I303)</f>
        <v>4.0181883352050995</v>
      </c>
      <c r="M304" s="46">
        <f>IF(OR($A304="",$B304="",$C304=""),"",'OddsRatio_working_3-way'!J303)</f>
        <v>6.3293185639111043</v>
      </c>
      <c r="N304" s="47">
        <f t="shared" si="55"/>
        <v>58.817010666297278</v>
      </c>
      <c r="O304" s="48">
        <f t="shared" si="56"/>
        <v>25.141986424712563</v>
      </c>
      <c r="P304" s="48">
        <f t="shared" si="57"/>
        <v>16.041002908990162</v>
      </c>
      <c r="Q304" t="s">
        <v>176</v>
      </c>
      <c r="R304" t="s">
        <v>55</v>
      </c>
      <c r="S304" t="s">
        <v>513</v>
      </c>
      <c r="T304" s="50">
        <v>100</v>
      </c>
      <c r="U304" s="50">
        <f t="shared" si="58"/>
        <v>39.393939393939398</v>
      </c>
      <c r="V304" s="50">
        <f t="shared" si="59"/>
        <v>74.093264248704671</v>
      </c>
      <c r="W304" s="50">
        <f t="shared" si="60"/>
        <v>83.471074380165291</v>
      </c>
      <c r="X304" s="50">
        <f t="shared" si="61"/>
        <v>42.435661371130053</v>
      </c>
      <c r="Y304" s="50">
        <f t="shared" si="62"/>
        <v>77.134986225895318</v>
      </c>
      <c r="Z304" s="50">
        <f t="shared" si="63"/>
        <v>86.512796357355953</v>
      </c>
      <c r="AA304" s="50">
        <f t="shared" si="64"/>
        <v>-3.0417219771906545</v>
      </c>
      <c r="AB304" s="50">
        <f t="shared" si="65"/>
        <v>-3.0417219771906474</v>
      </c>
      <c r="AC304" s="50">
        <f t="shared" si="66"/>
        <v>-3.0417219771906616</v>
      </c>
      <c r="AD304" s="51"/>
      <c r="AF304">
        <v>2.08</v>
      </c>
      <c r="AG304">
        <v>1.84</v>
      </c>
      <c r="AH304" s="66"/>
      <c r="AI304" s="51"/>
      <c r="AJ304" t="s">
        <v>436</v>
      </c>
    </row>
    <row r="305" spans="1:36" ht="15" x14ac:dyDescent="0.25">
      <c r="A305">
        <v>2.89</v>
      </c>
      <c r="B305">
        <v>3.48</v>
      </c>
      <c r="C305">
        <v>2.52</v>
      </c>
      <c r="D305" s="43">
        <f t="shared" si="67"/>
        <v>3.0202479910151903E-2</v>
      </c>
      <c r="E305" s="44">
        <f>IF(OR($A305="",$B305="",$C305=""),"",A305*'MPTO_working_3-way'!$I304)</f>
        <v>2.9772851669403391</v>
      </c>
      <c r="F305" s="45">
        <f>IF(OR($A305="",$B305="",$C305=""),"",B305*'MPTO_working_3-way'!$I304)</f>
        <v>3.5851046300873284</v>
      </c>
      <c r="G305" s="46">
        <f>IF(OR($A305="",$B305="",$C305=""),"",C305*'MPTO_working_3-way'!$I304)</f>
        <v>2.596110249373583</v>
      </c>
      <c r="H305" s="44">
        <f>IF(OR($A305="",$B305="",$C305=""),"",'MPTO_working_3-way'!E304)</f>
        <v>2.9766044727738072</v>
      </c>
      <c r="I305" s="45">
        <f>IF(OR($A305="",$B305="",$C305=""),"",'MPTO_working_3-way'!F304)</f>
        <v>3.6063479559590914</v>
      </c>
      <c r="J305" s="46">
        <f>IF(OR($A305="",$B305="",$C305=""),"",'MPTO_working_3-way'!G304)</f>
        <v>2.5855968058919934</v>
      </c>
      <c r="K305" s="44">
        <f>IF(OR($A305="",$B305="",$C305=""),"",'OddsRatio_working_3-way'!H304)</f>
        <v>2.9777269912751132</v>
      </c>
      <c r="L305" s="45">
        <f>IF(OR($A305="",$B305="",$C305=""),"",'OddsRatio_working_3-way'!I304)</f>
        <v>3.5951126658001491</v>
      </c>
      <c r="M305" s="46">
        <f>IF(OR($A305="",$B305="",$C305=""),"",'OddsRatio_working_3-way'!J304)</f>
        <v>2.5905529242000913</v>
      </c>
      <c r="N305" s="47">
        <f t="shared" si="55"/>
        <v>33.587645923338542</v>
      </c>
      <c r="O305" s="48">
        <f t="shared" si="56"/>
        <v>27.893188712197819</v>
      </c>
      <c r="P305" s="48">
        <f t="shared" si="57"/>
        <v>38.519165364463646</v>
      </c>
      <c r="Q305" t="s">
        <v>54</v>
      </c>
      <c r="R305" t="s">
        <v>150</v>
      </c>
      <c r="S305" t="s">
        <v>513</v>
      </c>
      <c r="T305" s="50">
        <v>100</v>
      </c>
      <c r="U305" s="50">
        <f t="shared" si="58"/>
        <v>65.397923875432525</v>
      </c>
      <c r="V305" s="50">
        <f t="shared" si="59"/>
        <v>71.264367816091948</v>
      </c>
      <c r="W305" s="50">
        <f t="shared" si="60"/>
        <v>60.317460317460316</v>
      </c>
      <c r="X305" s="50">
        <f t="shared" si="61"/>
        <v>68.418171866447722</v>
      </c>
      <c r="Y305" s="50">
        <f t="shared" si="62"/>
        <v>74.284615807107144</v>
      </c>
      <c r="Z305" s="50">
        <f t="shared" si="63"/>
        <v>63.337708308475513</v>
      </c>
      <c r="AA305" s="50">
        <f t="shared" si="64"/>
        <v>-3.0202479910151965</v>
      </c>
      <c r="AB305" s="50">
        <f t="shared" si="65"/>
        <v>-3.0202479910151965</v>
      </c>
      <c r="AC305" s="50">
        <f t="shared" si="66"/>
        <v>-3.0202479910151965</v>
      </c>
      <c r="AF305">
        <v>2.0699999999999998</v>
      </c>
      <c r="AG305">
        <v>1.85</v>
      </c>
      <c r="AH305" s="66"/>
      <c r="AJ305" t="s">
        <v>436</v>
      </c>
    </row>
    <row r="306" spans="1:36" ht="15" x14ac:dyDescent="0.25">
      <c r="A306">
        <v>2.4500000000000002</v>
      </c>
      <c r="B306">
        <v>3.58</v>
      </c>
      <c r="C306">
        <v>2.93</v>
      </c>
      <c r="D306" s="43">
        <f t="shared" si="67"/>
        <v>2.8789802572315004E-2</v>
      </c>
      <c r="E306" s="44">
        <f>IF(OR($A306="",$B306="",$C306=""),"",A306*'MPTO_working_3-way'!$I305)</f>
        <v>2.5205350163021718</v>
      </c>
      <c r="F306" s="45">
        <f>IF(OR($A306="",$B306="",$C306=""),"",B306*'MPTO_working_3-way'!$I305)</f>
        <v>3.6830674932088878</v>
      </c>
      <c r="G306" s="46">
        <f>IF(OR($A306="",$B306="",$C306=""),"",C306*'MPTO_working_3-way'!$I305)</f>
        <v>3.0143541215368832</v>
      </c>
      <c r="H306" s="44">
        <f>IF(OR($A306="",$B306="",$C306=""),"",'MPTO_working_3-way'!E305)</f>
        <v>2.5089905634312051</v>
      </c>
      <c r="I306" s="45">
        <f>IF(OR($A306="",$B306="",$C306=""),"",'MPTO_working_3-way'!F305)</f>
        <v>3.7073697695140759</v>
      </c>
      <c r="J306" s="46">
        <f>IF(OR($A306="",$B306="",$C306=""),"",'MPTO_working_3-way'!G305)</f>
        <v>3.0147694083594776</v>
      </c>
      <c r="K306" s="44">
        <f>IF(OR($A306="",$B306="",$C306=""),"",'OddsRatio_working_3-way'!H305)</f>
        <v>2.514334059429788</v>
      </c>
      <c r="L306" s="45">
        <f>IF(OR($A306="",$B306="",$C306=""),"",'OddsRatio_working_3-way'!I305)</f>
        <v>3.6944702574681747</v>
      </c>
      <c r="M306" s="46">
        <f>IF(OR($A306="",$B306="",$C306=""),"",'OddsRatio_working_3-way'!J305)</f>
        <v>3.0156308515168906</v>
      </c>
      <c r="N306" s="47">
        <f t="shared" si="55"/>
        <v>39.674116547965305</v>
      </c>
      <c r="O306" s="48">
        <f t="shared" si="56"/>
        <v>27.151280877797486</v>
      </c>
      <c r="P306" s="48">
        <f t="shared" si="57"/>
        <v>33.174602574237198</v>
      </c>
      <c r="Q306" t="s">
        <v>113</v>
      </c>
      <c r="R306" t="s">
        <v>155</v>
      </c>
      <c r="S306" t="s">
        <v>513</v>
      </c>
      <c r="T306" s="50">
        <v>100</v>
      </c>
      <c r="U306" s="50">
        <f t="shared" si="58"/>
        <v>59.183673469387763</v>
      </c>
      <c r="V306" s="50">
        <f t="shared" si="59"/>
        <v>72.067039106145245</v>
      </c>
      <c r="W306" s="50">
        <f t="shared" si="60"/>
        <v>65.870307167235495</v>
      </c>
      <c r="X306" s="50">
        <f t="shared" si="61"/>
        <v>62.062653726619253</v>
      </c>
      <c r="Y306" s="50">
        <f t="shared" si="62"/>
        <v>74.946019363376749</v>
      </c>
      <c r="Z306" s="50">
        <f t="shared" si="63"/>
        <v>68.749287424466985</v>
      </c>
      <c r="AA306" s="50">
        <f t="shared" si="64"/>
        <v>-2.8789802572314898</v>
      </c>
      <c r="AB306" s="50">
        <f t="shared" si="65"/>
        <v>-2.878980257231504</v>
      </c>
      <c r="AC306" s="50">
        <f t="shared" si="66"/>
        <v>-2.8789802572314898</v>
      </c>
      <c r="AF306">
        <v>2.06</v>
      </c>
      <c r="AG306">
        <v>1.86</v>
      </c>
      <c r="AH306" s="66"/>
      <c r="AJ306" t="s">
        <v>436</v>
      </c>
    </row>
    <row r="307" spans="1:36" ht="15" x14ac:dyDescent="0.25">
      <c r="A307">
        <v>2.39</v>
      </c>
      <c r="B307">
        <v>3.09</v>
      </c>
      <c r="C307">
        <v>3.32</v>
      </c>
      <c r="D307" s="43">
        <f t="shared" si="67"/>
        <v>4.3239456587368386E-2</v>
      </c>
      <c r="E307" s="44">
        <f>IF(OR($A307="",$B307="",$C307=""),"",A307*'MPTO_working_3-way'!$I306)</f>
        <v>2.4933423012438105</v>
      </c>
      <c r="F307" s="45">
        <f>IF(OR($A307="",$B307="",$C307=""),"",B307*'MPTO_working_3-way'!$I306)</f>
        <v>3.223609920854968</v>
      </c>
      <c r="G307" s="46">
        <f>IF(OR($A307="",$B307="",$C307=""),"",C307*'MPTO_working_3-way'!$I306)</f>
        <v>3.4635549958700627</v>
      </c>
      <c r="H307" s="44">
        <f>IF(OR($A307="",$B307="",$C307=""),"",'MPTO_working_3-way'!E306)</f>
        <v>2.4752665815773685</v>
      </c>
      <c r="I307" s="45">
        <f>IF(OR($A307="",$B307="",$C307=""),"",'MPTO_working_3-way'!F306)</f>
        <v>3.2340329627309465</v>
      </c>
      <c r="J307" s="46">
        <f>IF(OR($A307="",$B307="",$C307=""),"",'MPTO_working_3-way'!G306)</f>
        <v>3.4868516584774154</v>
      </c>
      <c r="K307" s="44">
        <f>IF(OR($A307="",$B307="",$C307=""),"",'OddsRatio_working_3-way'!H306)</f>
        <v>2.4832324552044223</v>
      </c>
      <c r="L307" s="45">
        <f>IF(OR($A307="",$B307="",$C307=""),"",'OddsRatio_working_3-way'!I306)</f>
        <v>3.2301840513505335</v>
      </c>
      <c r="M307" s="46">
        <f>IF(OR($A307="",$B307="",$C307=""),"",'OddsRatio_working_3-way'!J306)</f>
        <v>3.4756110043699699</v>
      </c>
      <c r="N307" s="47">
        <f t="shared" si="55"/>
        <v>40.106807617275308</v>
      </c>
      <c r="O307" s="48">
        <f t="shared" si="56"/>
        <v>31.021123043782524</v>
      </c>
      <c r="P307" s="48">
        <f t="shared" si="57"/>
        <v>28.872069338942168</v>
      </c>
      <c r="Q307" t="s">
        <v>236</v>
      </c>
      <c r="R307" t="s">
        <v>162</v>
      </c>
      <c r="S307" t="s">
        <v>513</v>
      </c>
      <c r="T307" s="50">
        <v>100</v>
      </c>
      <c r="U307" s="50">
        <f t="shared" si="58"/>
        <v>58.15899581589958</v>
      </c>
      <c r="V307" s="50">
        <f t="shared" si="59"/>
        <v>67.637540453074436</v>
      </c>
      <c r="W307" s="50">
        <f t="shared" si="60"/>
        <v>69.879518072289159</v>
      </c>
      <c r="X307" s="50">
        <f t="shared" si="61"/>
        <v>62.482941474636419</v>
      </c>
      <c r="Y307" s="50">
        <f t="shared" si="62"/>
        <v>71.961486111811254</v>
      </c>
      <c r="Z307" s="50">
        <f t="shared" si="63"/>
        <v>74.203463731025991</v>
      </c>
      <c r="AA307" s="50">
        <f t="shared" si="64"/>
        <v>-4.3239456587368394</v>
      </c>
      <c r="AB307" s="50">
        <f t="shared" si="65"/>
        <v>-4.3239456587368181</v>
      </c>
      <c r="AC307" s="50">
        <f t="shared" si="66"/>
        <v>-4.3239456587368323</v>
      </c>
      <c r="AF307">
        <v>2.69</v>
      </c>
      <c r="AG307">
        <v>1.5</v>
      </c>
      <c r="AH307" s="66"/>
      <c r="AJ307" t="s">
        <v>437</v>
      </c>
    </row>
    <row r="308" spans="1:36" ht="15" x14ac:dyDescent="0.25">
      <c r="A308">
        <v>3.34</v>
      </c>
      <c r="B308">
        <v>3.04</v>
      </c>
      <c r="C308">
        <v>2.41</v>
      </c>
      <c r="D308" s="43">
        <f t="shared" si="67"/>
        <v>4.3286325361942657E-2</v>
      </c>
      <c r="E308" s="44">
        <f>IF(OR($A308="",$B308="",$C308=""),"",A308*'MPTO_working_3-way'!$I307)</f>
        <v>3.4845763267088885</v>
      </c>
      <c r="F308" s="45">
        <f>IF(OR($A308="",$B308="",$C308=""),"",B308*'MPTO_working_3-way'!$I307)</f>
        <v>3.1715904291003056</v>
      </c>
      <c r="G308" s="46">
        <f>IF(OR($A308="",$B308="",$C308=""),"",C308*'MPTO_working_3-way'!$I307)</f>
        <v>2.5143200441222819</v>
      </c>
      <c r="H308" s="44">
        <f>IF(OR($A308="",$B308="",$C308=""),"",'MPTO_working_3-way'!E307)</f>
        <v>3.5091114827282786</v>
      </c>
      <c r="I308" s="45">
        <f>IF(OR($A308="",$B308="",$C308=""),"",'MPTO_working_3-way'!F307)</f>
        <v>3.1794622680538112</v>
      </c>
      <c r="J308" s="46">
        <f>IF(OR($A308="",$B308="",$C308=""),"",'MPTO_working_3-way'!G307)</f>
        <v>2.4968228913987471</v>
      </c>
      <c r="K308" s="44">
        <f>IF(OR($A308="",$B308="",$C308=""),"",'OddsRatio_working_3-way'!H307)</f>
        <v>3.4969977051172001</v>
      </c>
      <c r="L308" s="45">
        <f>IF(OR($A308="",$B308="",$C308=""),"",'OddsRatio_working_3-way'!I307)</f>
        <v>3.1768697942047397</v>
      </c>
      <c r="M308" s="46">
        <f>IF(OR($A308="",$B308="",$C308=""),"",'OddsRatio_working_3-way'!J307)</f>
        <v>2.5046011812885696</v>
      </c>
      <c r="N308" s="47">
        <f t="shared" si="55"/>
        <v>28.69789340916747</v>
      </c>
      <c r="O308" s="48">
        <f t="shared" si="56"/>
        <v>31.529922364019527</v>
      </c>
      <c r="P308" s="48">
        <f t="shared" si="57"/>
        <v>39.772184226813003</v>
      </c>
      <c r="Q308" t="s">
        <v>60</v>
      </c>
      <c r="R308" t="s">
        <v>158</v>
      </c>
      <c r="S308" t="s">
        <v>513</v>
      </c>
      <c r="T308" s="50">
        <v>100</v>
      </c>
      <c r="U308" s="50">
        <f t="shared" si="58"/>
        <v>70.059880239520965</v>
      </c>
      <c r="V308" s="50">
        <f t="shared" si="59"/>
        <v>67.10526315789474</v>
      </c>
      <c r="W308" s="50">
        <f t="shared" si="60"/>
        <v>58.50622406639004</v>
      </c>
      <c r="X308" s="50">
        <f t="shared" si="61"/>
        <v>74.388512775715228</v>
      </c>
      <c r="Y308" s="50">
        <f t="shared" si="62"/>
        <v>71.433895694089003</v>
      </c>
      <c r="Z308" s="50">
        <f t="shared" si="63"/>
        <v>62.83485660258431</v>
      </c>
      <c r="AA308" s="50">
        <f t="shared" si="64"/>
        <v>-4.328632536194263</v>
      </c>
      <c r="AB308" s="50">
        <f t="shared" si="65"/>
        <v>-4.328632536194263</v>
      </c>
      <c r="AC308" s="50">
        <f t="shared" si="66"/>
        <v>-4.3286325361942701</v>
      </c>
      <c r="AF308">
        <v>2.4300000000000002</v>
      </c>
      <c r="AG308">
        <v>1.6</v>
      </c>
      <c r="AH308" s="66"/>
      <c r="AJ308" t="s">
        <v>437</v>
      </c>
    </row>
    <row r="309" spans="1:36" ht="15" x14ac:dyDescent="0.25">
      <c r="A309">
        <v>1.7</v>
      </c>
      <c r="B309">
        <v>3.2</v>
      </c>
      <c r="C309">
        <v>7.07</v>
      </c>
      <c r="D309" s="43">
        <f t="shared" si="67"/>
        <v>4.2178009817788631E-2</v>
      </c>
      <c r="E309" s="44">
        <f>IF(OR($A309="",$B309="",$C309=""),"",A309*'MPTO_working_3-way'!$I308)</f>
        <v>1.7717026166902405</v>
      </c>
      <c r="F309" s="45">
        <f>IF(OR($A309="",$B309="",$C309=""),"",B309*'MPTO_working_3-way'!$I308)</f>
        <v>3.3349696314169237</v>
      </c>
      <c r="G309" s="46">
        <f>IF(OR($A309="",$B309="",$C309=""),"",C309*'MPTO_working_3-way'!$I308)</f>
        <v>7.3681985294117656</v>
      </c>
      <c r="H309" s="44">
        <f>IF(OR($A309="",$B309="",$C309=""),"",'MPTO_working_3-way'!E308)</f>
        <v>1.7416263898155164</v>
      </c>
      <c r="I309" s="45">
        <f>IF(OR($A309="",$B309="",$C309=""),"",'MPTO_working_3-way'!F308)</f>
        <v>3.3507498228536257</v>
      </c>
      <c r="J309" s="46">
        <f>IF(OR($A309="",$B309="",$C309=""),"",'MPTO_working_3-way'!G308)</f>
        <v>7.8503177346269544</v>
      </c>
      <c r="K309" s="44">
        <f>IF(OR($A309="",$B309="",$C309=""),"",'OddsRatio_working_3-way'!H308)</f>
        <v>1.7533947396841507</v>
      </c>
      <c r="L309" s="45">
        <f>IF(OR($A309="",$B309="",$C309=""),"",'OddsRatio_working_3-way'!I308)</f>
        <v>3.3678120390073301</v>
      </c>
      <c r="M309" s="46">
        <f>IF(OR($A309="",$B309="",$C309=""),"",'OddsRatio_working_3-way'!J308)</f>
        <v>7.5330086712611353</v>
      </c>
      <c r="N309" s="47">
        <f t="shared" si="55"/>
        <v>56.4428810218796</v>
      </c>
      <c r="O309" s="48">
        <f t="shared" si="56"/>
        <v>29.985280542873532</v>
      </c>
      <c r="P309" s="48">
        <f t="shared" si="57"/>
        <v>13.57183843524686</v>
      </c>
      <c r="Q309" t="s">
        <v>152</v>
      </c>
      <c r="R309" t="s">
        <v>121</v>
      </c>
      <c r="S309" t="s">
        <v>513</v>
      </c>
      <c r="T309" s="50">
        <v>100</v>
      </c>
      <c r="U309" s="50">
        <f t="shared" si="58"/>
        <v>41.176470588235297</v>
      </c>
      <c r="V309" s="50">
        <f t="shared" si="59"/>
        <v>68.75</v>
      </c>
      <c r="W309" s="50">
        <f t="shared" si="60"/>
        <v>85.855728429985859</v>
      </c>
      <c r="X309" s="50">
        <f t="shared" si="61"/>
        <v>45.394271570014141</v>
      </c>
      <c r="Y309" s="50">
        <f t="shared" si="62"/>
        <v>72.967800981778851</v>
      </c>
      <c r="Z309" s="50">
        <f t="shared" si="63"/>
        <v>90.07352941176471</v>
      </c>
      <c r="AA309" s="50">
        <f t="shared" si="64"/>
        <v>-4.2178009817788435</v>
      </c>
      <c r="AB309" s="50">
        <f t="shared" si="65"/>
        <v>-4.2178009817788507</v>
      </c>
      <c r="AC309" s="50">
        <f t="shared" si="66"/>
        <v>-4.2178009817788507</v>
      </c>
      <c r="AF309">
        <v>2.84</v>
      </c>
      <c r="AG309">
        <v>1.45</v>
      </c>
      <c r="AH309" s="66"/>
      <c r="AJ309" t="s">
        <v>437</v>
      </c>
    </row>
    <row r="310" spans="1:36" s="50" customFormat="1" ht="15" x14ac:dyDescent="0.25">
      <c r="A310">
        <v>1.65</v>
      </c>
      <c r="B310">
        <v>3.57</v>
      </c>
      <c r="C310">
        <v>6.36</v>
      </c>
      <c r="D310" s="43">
        <f t="shared" si="67"/>
        <v>4.3405355281048941E-2</v>
      </c>
      <c r="E310" s="44">
        <f>IF(OR($A310="",$B310="",$C310=""),"",A310*'MPTO_working_3-way'!$I309)</f>
        <v>1.7216188362137306</v>
      </c>
      <c r="F310" s="45">
        <f>IF(OR($A310="",$B310="",$C310=""),"",B310*'MPTO_working_3-way'!$I309)</f>
        <v>3.7249571183533448</v>
      </c>
      <c r="G310" s="46">
        <f>IF(OR($A310="",$B310="",$C310=""),"",C310*'MPTO_working_3-way'!$I309)</f>
        <v>6.6360580595874712</v>
      </c>
      <c r="H310" s="44">
        <f>IF(OR($A310="",$B310="",$C310=""),"",'MPTO_working_3-way'!E309)</f>
        <v>1.6903537221226572</v>
      </c>
      <c r="I310" s="45">
        <f>IF(OR($A310="",$B310="",$C310=""),"",'MPTO_working_3-way'!F309)</f>
        <v>3.7644423811992813</v>
      </c>
      <c r="J310" s="46">
        <f>IF(OR($A310="",$B310="",$C310=""),"",'MPTO_working_3-way'!G309)</f>
        <v>7.0045545820666142</v>
      </c>
      <c r="K310" s="44">
        <f>IF(OR($A310="",$B310="",$C310=""),"",'OddsRatio_working_3-way'!H309)</f>
        <v>1.7016308962582827</v>
      </c>
      <c r="L310" s="45">
        <f>IF(OR($A310="",$B310="",$C310=""),"",'OddsRatio_working_3-way'!I309)</f>
        <v>3.7741406205904418</v>
      </c>
      <c r="M310" s="46">
        <f>IF(OR($A310="",$B310="",$C310=""),"",'OddsRatio_working_3-way'!J309)</f>
        <v>6.7857563137606105</v>
      </c>
      <c r="N310" s="47">
        <f t="shared" si="55"/>
        <v>58.084866345866047</v>
      </c>
      <c r="O310" s="48">
        <f t="shared" si="56"/>
        <v>26.845946630442292</v>
      </c>
      <c r="P310" s="48">
        <f t="shared" si="57"/>
        <v>15.069187023691663</v>
      </c>
      <c r="Q310" t="s">
        <v>151</v>
      </c>
      <c r="R310" t="s">
        <v>237</v>
      </c>
      <c r="S310" t="s">
        <v>513</v>
      </c>
      <c r="T310" s="50">
        <v>100</v>
      </c>
      <c r="U310" s="50">
        <f t="shared" si="58"/>
        <v>39.393939393939398</v>
      </c>
      <c r="V310" s="50">
        <f t="shared" si="59"/>
        <v>71.988795518207283</v>
      </c>
      <c r="W310" s="50">
        <f t="shared" si="60"/>
        <v>84.276729559748418</v>
      </c>
      <c r="X310" s="50">
        <f t="shared" si="61"/>
        <v>43.734474922044285</v>
      </c>
      <c r="Y310" s="50">
        <f t="shared" si="62"/>
        <v>76.329331046312177</v>
      </c>
      <c r="Z310" s="50">
        <f t="shared" si="63"/>
        <v>88.617265087853326</v>
      </c>
      <c r="AA310" s="50">
        <f t="shared" si="64"/>
        <v>-4.340535528104887</v>
      </c>
      <c r="AB310" s="50">
        <f t="shared" si="65"/>
        <v>-4.3405355281048941</v>
      </c>
      <c r="AC310" s="50">
        <f t="shared" si="66"/>
        <v>-4.3405355281049083</v>
      </c>
      <c r="AD310" s="51"/>
      <c r="AF310">
        <v>2.73</v>
      </c>
      <c r="AG310">
        <v>1.49</v>
      </c>
      <c r="AH310" s="66"/>
      <c r="AI310" s="51"/>
      <c r="AJ310" t="s">
        <v>437</v>
      </c>
    </row>
    <row r="311" spans="1:36" s="50" customFormat="1" ht="15" x14ac:dyDescent="0.25">
      <c r="A311">
        <v>2.54</v>
      </c>
      <c r="B311">
        <v>3.26</v>
      </c>
      <c r="C311">
        <v>3.11</v>
      </c>
      <c r="D311" s="43">
        <f t="shared" si="67"/>
        <v>2.1992662019372222E-2</v>
      </c>
      <c r="E311" s="44">
        <f>IF(OR($A311="",$B311="",$C311=""),"",A311*'MPTO_working_3-way'!$I310)</f>
        <v>2.5958613615292054</v>
      </c>
      <c r="F311" s="45">
        <f>IF(OR($A311="",$B311="",$C311=""),"",B311*'MPTO_working_3-way'!$I310)</f>
        <v>3.3316960781831533</v>
      </c>
      <c r="G311" s="46">
        <f>IF(OR($A311="",$B311="",$C311=""),"",C311*'MPTO_working_3-way'!$I310)</f>
        <v>3.1783971788802474</v>
      </c>
      <c r="H311" s="44">
        <f>IF(OR($A311="",$B311="",$C311=""),"",'MPTO_working_3-way'!E310)</f>
        <v>2.588193334522412</v>
      </c>
      <c r="I311" s="45">
        <f>IF(OR($A311="",$B311="",$C311=""),"",'MPTO_working_3-way'!F310)</f>
        <v>3.3398172666217185</v>
      </c>
      <c r="J311" s="46">
        <f>IF(OR($A311="",$B311="",$C311=""),"",'MPTO_working_3-way'!G310)</f>
        <v>3.1825593606286411</v>
      </c>
      <c r="K311" s="44">
        <f>IF(OR($A311="",$B311="",$C311=""),"",'OddsRatio_working_3-way'!H310)</f>
        <v>2.591703990136339</v>
      </c>
      <c r="L311" s="45">
        <f>IF(OR($A311="",$B311="",$C311=""),"",'OddsRatio_working_3-way'!I310)</f>
        <v>3.3358772842260551</v>
      </c>
      <c r="M311" s="46">
        <f>IF(OR($A311="",$B311="",$C311=""),"",'OddsRatio_working_3-way'!J310)</f>
        <v>3.1808411812906972</v>
      </c>
      <c r="N311" s="47">
        <f t="shared" si="55"/>
        <v>38.522858532433581</v>
      </c>
      <c r="O311" s="48">
        <f t="shared" si="56"/>
        <v>30.014742537540272</v>
      </c>
      <c r="P311" s="48">
        <f t="shared" si="57"/>
        <v>31.462398930026144</v>
      </c>
      <c r="Q311" t="s">
        <v>142</v>
      </c>
      <c r="R311" t="s">
        <v>100</v>
      </c>
      <c r="S311" t="s">
        <v>514</v>
      </c>
      <c r="T311" s="50">
        <v>100</v>
      </c>
      <c r="U311" s="50">
        <f t="shared" si="58"/>
        <v>60.629921259842511</v>
      </c>
      <c r="V311" s="50">
        <f t="shared" si="59"/>
        <v>69.325153374233125</v>
      </c>
      <c r="W311" s="50">
        <f t="shared" si="60"/>
        <v>67.845659163987136</v>
      </c>
      <c r="X311" s="50">
        <f t="shared" si="61"/>
        <v>62.829187461779732</v>
      </c>
      <c r="Y311" s="50">
        <f t="shared" si="62"/>
        <v>71.524419576170345</v>
      </c>
      <c r="Z311" s="50">
        <f t="shared" si="63"/>
        <v>70.044925365924342</v>
      </c>
      <c r="AA311" s="50">
        <f t="shared" si="64"/>
        <v>-2.1992662019372204</v>
      </c>
      <c r="AB311" s="50">
        <f t="shared" si="65"/>
        <v>-2.1992662019372204</v>
      </c>
      <c r="AC311" s="50">
        <f t="shared" si="66"/>
        <v>-2.1992662019372062</v>
      </c>
      <c r="AD311" s="51"/>
      <c r="AF311">
        <v>1.77</v>
      </c>
      <c r="AG311">
        <v>2.15</v>
      </c>
      <c r="AH311" s="66"/>
      <c r="AI311" s="51"/>
      <c r="AJ311" t="s">
        <v>441</v>
      </c>
    </row>
    <row r="312" spans="1:36" s="50" customFormat="1" ht="15" x14ac:dyDescent="0.25">
      <c r="A312">
        <v>2.3199999999999998</v>
      </c>
      <c r="B312">
        <v>2.58</v>
      </c>
      <c r="C312">
        <v>4.63</v>
      </c>
      <c r="D312" s="43">
        <f t="shared" si="67"/>
        <v>3.4614103365716353E-2</v>
      </c>
      <c r="E312" s="44">
        <f>IF(OR($A312="",$B312="",$C312=""),"",A312*'MPTO_working_3-way'!$I311)</f>
        <v>2.4003047198084619</v>
      </c>
      <c r="F312" s="45">
        <f>IF(OR($A312="",$B312="",$C312=""),"",B312*'MPTO_working_3-way'!$I311)</f>
        <v>2.6693043866835482</v>
      </c>
      <c r="G312" s="46">
        <f>IF(OR($A312="",$B312="",$C312=""),"",C312*'MPTO_working_3-way'!$I311)</f>
        <v>4.7902632985832669</v>
      </c>
      <c r="H312" s="44">
        <f>IF(OR($A312="",$B312="",$C312=""),"",'MPTO_working_3-way'!E311)</f>
        <v>2.3838104089901493</v>
      </c>
      <c r="I312" s="45">
        <f>IF(OR($A312="",$B312="",$C312=""),"",'MPTO_working_3-way'!F311)</f>
        <v>2.6591581629454653</v>
      </c>
      <c r="J312" s="46">
        <f>IF(OR($A312="",$B312="",$C312=""),"",'MPTO_working_3-way'!G311)</f>
        <v>4.8912985464709928</v>
      </c>
      <c r="K312" s="44">
        <f>IF(OR($A312="",$B312="",$C312=""),"",'OddsRatio_working_3-way'!H311)</f>
        <v>2.3925498667286536</v>
      </c>
      <c r="L312" s="45">
        <f>IF(OR($A312="",$B312="",$C312=""),"",'OddsRatio_working_3-way'!I311)</f>
        <v>2.6668399919933892</v>
      </c>
      <c r="M312" s="46">
        <f>IF(OR($A312="",$B312="",$C312=""),"",'OddsRatio_working_3-way'!J311)</f>
        <v>4.8295121335037976</v>
      </c>
      <c r="N312" s="47">
        <f t="shared" si="55"/>
        <v>41.661377063817021</v>
      </c>
      <c r="O312" s="48">
        <f t="shared" si="56"/>
        <v>37.462943716300579</v>
      </c>
      <c r="P312" s="48">
        <f t="shared" si="57"/>
        <v>20.875679219882397</v>
      </c>
      <c r="Q312" t="s">
        <v>118</v>
      </c>
      <c r="R312" t="s">
        <v>116</v>
      </c>
      <c r="S312" t="s">
        <v>514</v>
      </c>
      <c r="T312" s="50">
        <v>100</v>
      </c>
      <c r="U312" s="50">
        <f t="shared" si="58"/>
        <v>56.896551724137922</v>
      </c>
      <c r="V312" s="50">
        <f t="shared" si="59"/>
        <v>61.240310077519375</v>
      </c>
      <c r="W312" s="50">
        <f t="shared" si="60"/>
        <v>78.40172786177105</v>
      </c>
      <c r="X312" s="50">
        <f t="shared" si="61"/>
        <v>60.357962060709561</v>
      </c>
      <c r="Y312" s="50">
        <f t="shared" si="62"/>
        <v>64.701720414091014</v>
      </c>
      <c r="Z312" s="50">
        <f t="shared" si="63"/>
        <v>81.863138198342682</v>
      </c>
      <c r="AA312" s="50">
        <f t="shared" si="64"/>
        <v>-3.4614103365716389</v>
      </c>
      <c r="AB312" s="50">
        <f t="shared" si="65"/>
        <v>-3.4614103365716389</v>
      </c>
      <c r="AC312" s="50">
        <f t="shared" si="66"/>
        <v>-3.4614103365716318</v>
      </c>
      <c r="AD312" s="51"/>
      <c r="AF312">
        <v>3.2</v>
      </c>
      <c r="AG312">
        <v>1.37</v>
      </c>
      <c r="AH312" s="66"/>
      <c r="AI312" s="51"/>
      <c r="AJ312" t="s">
        <v>437</v>
      </c>
    </row>
    <row r="313" spans="1:36" ht="15" x14ac:dyDescent="0.25">
      <c r="A313">
        <v>2.73</v>
      </c>
      <c r="B313">
        <v>2.62</v>
      </c>
      <c r="C313">
        <v>3.5</v>
      </c>
      <c r="D313" s="43">
        <f t="shared" si="67"/>
        <v>3.3694041327628987E-2</v>
      </c>
      <c r="E313" s="44">
        <f>IF(OR($A313="",$B313="",$C313=""),"",A313*'MPTO_working_3-way'!$I312)</f>
        <v>2.821984732824427</v>
      </c>
      <c r="F313" s="45">
        <f>IF(OR($A313="",$B313="",$C313=""),"",B313*'MPTO_working_3-way'!$I312)</f>
        <v>2.7082783882783881</v>
      </c>
      <c r="G313" s="46">
        <f>IF(OR($A313="",$B313="",$C313=""),"",C313*'MPTO_working_3-way'!$I312)</f>
        <v>3.6179291446467015</v>
      </c>
      <c r="H313" s="44">
        <f>IF(OR($A313="",$B313="",$C313=""),"",'MPTO_working_3-way'!E312)</f>
        <v>2.8163538522115759</v>
      </c>
      <c r="I313" s="45">
        <f>IF(OR($A313="",$B313="",$C313=""),"",'MPTO_working_3-way'!F312)</f>
        <v>2.6994338910554787</v>
      </c>
      <c r="J313" s="46">
        <f>IF(OR($A313="",$B313="",$C313=""),"",'MPTO_working_3-way'!G312)</f>
        <v>3.6432136914666029</v>
      </c>
      <c r="K313" s="44">
        <f>IF(OR($A313="",$B313="",$C313=""),"",'OddsRatio_working_3-way'!H312)</f>
        <v>2.8196483625623316</v>
      </c>
      <c r="L313" s="45">
        <f>IF(OR($A313="",$B313="",$C313=""),"",'OddsRatio_working_3-way'!I312)</f>
        <v>2.703948177659524</v>
      </c>
      <c r="M313" s="46">
        <f>IF(OR($A313="",$B313="",$C313=""),"",'OddsRatio_working_3-way'!J312)</f>
        <v>3.6295496568819825</v>
      </c>
      <c r="N313" s="47">
        <f t="shared" si="55"/>
        <v>35.436052802423724</v>
      </c>
      <c r="O313" s="48">
        <f t="shared" si="56"/>
        <v>36.923826011685783</v>
      </c>
      <c r="P313" s="48">
        <f t="shared" si="57"/>
        <v>27.640121185890504</v>
      </c>
      <c r="Q313" t="s">
        <v>160</v>
      </c>
      <c r="R313" t="s">
        <v>157</v>
      </c>
      <c r="S313" t="s">
        <v>514</v>
      </c>
      <c r="T313" s="50">
        <v>100</v>
      </c>
      <c r="U313" s="50">
        <f t="shared" si="58"/>
        <v>63.369963369963365</v>
      </c>
      <c r="V313" s="50">
        <f t="shared" si="59"/>
        <v>61.832061068702288</v>
      </c>
      <c r="W313" s="50">
        <f t="shared" si="60"/>
        <v>71.428571428571431</v>
      </c>
      <c r="X313" s="50">
        <f t="shared" si="61"/>
        <v>66.739367502726282</v>
      </c>
      <c r="Y313" s="50">
        <f t="shared" si="62"/>
        <v>65.201465201465197</v>
      </c>
      <c r="Z313" s="50">
        <f t="shared" si="63"/>
        <v>74.79797556133434</v>
      </c>
      <c r="AA313" s="50">
        <f t="shared" si="64"/>
        <v>-3.3694041327629165</v>
      </c>
      <c r="AB313" s="50">
        <f t="shared" si="65"/>
        <v>-3.3694041327629094</v>
      </c>
      <c r="AC313" s="50">
        <f t="shared" si="66"/>
        <v>-3.3694041327629094</v>
      </c>
      <c r="AF313">
        <v>2.85</v>
      </c>
      <c r="AG313">
        <v>1.45</v>
      </c>
      <c r="AH313" s="66"/>
      <c r="AJ313" t="s">
        <v>437</v>
      </c>
    </row>
    <row r="314" spans="1:36" ht="15" x14ac:dyDescent="0.25">
      <c r="A314"/>
      <c r="B314"/>
      <c r="C314"/>
      <c r="D314" s="43"/>
      <c r="E314" s="44"/>
      <c r="F314" s="45"/>
      <c r="G314" s="46"/>
      <c r="H314" s="44"/>
      <c r="I314" s="45"/>
      <c r="J314" s="46"/>
      <c r="K314" s="44"/>
      <c r="L314" s="45"/>
      <c r="M314" s="46"/>
      <c r="N314" s="47"/>
      <c r="O314" s="48"/>
      <c r="P314" s="48"/>
      <c r="Q314"/>
      <c r="R314"/>
      <c r="S314" s="38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F314"/>
      <c r="AG314"/>
      <c r="AH314" s="66"/>
      <c r="AJ314"/>
    </row>
    <row r="315" spans="1:36" ht="15" x14ac:dyDescent="0.25">
      <c r="A315"/>
      <c r="B315"/>
      <c r="C315"/>
      <c r="D315" s="43"/>
      <c r="E315" s="44"/>
      <c r="F315" s="45"/>
      <c r="G315" s="46"/>
      <c r="H315" s="44"/>
      <c r="I315" s="45"/>
      <c r="J315" s="46"/>
      <c r="K315" s="44"/>
      <c r="L315" s="45"/>
      <c r="M315" s="46"/>
      <c r="N315" s="47"/>
      <c r="O315" s="48"/>
      <c r="P315" s="48"/>
      <c r="Q315"/>
      <c r="R315"/>
      <c r="S315" s="38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F315"/>
      <c r="AG315"/>
      <c r="AH315" s="66"/>
      <c r="AJ315"/>
    </row>
    <row r="316" spans="1:36" ht="15" x14ac:dyDescent="0.25">
      <c r="A316"/>
      <c r="B316"/>
      <c r="C316"/>
      <c r="D316" s="43"/>
      <c r="E316" s="44"/>
      <c r="F316" s="45"/>
      <c r="G316" s="46"/>
      <c r="H316" s="44"/>
      <c r="I316" s="45"/>
      <c r="J316" s="46"/>
      <c r="K316" s="44"/>
      <c r="L316" s="45"/>
      <c r="M316" s="46"/>
      <c r="N316" s="47"/>
      <c r="O316" s="48"/>
      <c r="P316" s="48"/>
      <c r="Q316"/>
      <c r="R316"/>
      <c r="S316" s="38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F316"/>
      <c r="AG316"/>
      <c r="AH316" s="66"/>
      <c r="AJ316"/>
    </row>
    <row r="317" spans="1:36" ht="15" x14ac:dyDescent="0.25">
      <c r="A317"/>
      <c r="B317"/>
      <c r="C317"/>
      <c r="D317" s="43"/>
      <c r="E317" s="44"/>
      <c r="F317" s="45"/>
      <c r="G317" s="46"/>
      <c r="H317" s="44"/>
      <c r="I317" s="45"/>
      <c r="J317" s="46"/>
      <c r="K317" s="44"/>
      <c r="L317" s="45"/>
      <c r="M317" s="46"/>
      <c r="N317" s="47"/>
      <c r="O317" s="48"/>
      <c r="P317" s="48"/>
      <c r="Q317"/>
      <c r="R317"/>
      <c r="S317" s="38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F317"/>
      <c r="AG317"/>
      <c r="AH317" s="66"/>
      <c r="AJ317"/>
    </row>
    <row r="318" spans="1:36" ht="15" x14ac:dyDescent="0.25">
      <c r="A318"/>
      <c r="B318"/>
      <c r="C318"/>
      <c r="D318" s="43"/>
      <c r="E318" s="44"/>
      <c r="F318" s="45"/>
      <c r="G318" s="46"/>
      <c r="H318" s="44"/>
      <c r="I318" s="45"/>
      <c r="J318" s="46"/>
      <c r="K318" s="44"/>
      <c r="L318" s="45"/>
      <c r="M318" s="46"/>
      <c r="N318" s="47"/>
      <c r="O318" s="48"/>
      <c r="P318" s="48"/>
      <c r="Q318"/>
      <c r="R318"/>
      <c r="S318" s="38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F318"/>
      <c r="AG318"/>
      <c r="AH318" s="66"/>
      <c r="AJ318"/>
    </row>
    <row r="319" spans="1:36" s="50" customFormat="1" ht="15" x14ac:dyDescent="0.25">
      <c r="A319"/>
      <c r="B319"/>
      <c r="C319"/>
      <c r="D319" s="43"/>
      <c r="E319" s="44"/>
      <c r="F319" s="45"/>
      <c r="G319" s="46"/>
      <c r="H319" s="44"/>
      <c r="I319" s="45"/>
      <c r="J319" s="46"/>
      <c r="K319" s="44"/>
      <c r="L319" s="45"/>
      <c r="M319" s="46"/>
      <c r="N319" s="47"/>
      <c r="O319" s="48"/>
      <c r="P319" s="48"/>
      <c r="Q319"/>
      <c r="R319"/>
      <c r="S319" s="38"/>
      <c r="AD319" s="51"/>
      <c r="AF319"/>
      <c r="AG319"/>
      <c r="AH319" s="66"/>
      <c r="AI319" s="51"/>
      <c r="AJ319"/>
    </row>
    <row r="320" spans="1:36" ht="15" x14ac:dyDescent="0.25">
      <c r="A320"/>
      <c r="B320"/>
      <c r="C320"/>
      <c r="D320" s="43"/>
      <c r="E320" s="44"/>
      <c r="F320" s="45"/>
      <c r="G320" s="46"/>
      <c r="H320" s="44"/>
      <c r="I320" s="45"/>
      <c r="J320" s="46"/>
      <c r="K320" s="44"/>
      <c r="L320" s="45"/>
      <c r="M320" s="46"/>
      <c r="N320" s="47"/>
      <c r="O320" s="48"/>
      <c r="P320" s="48"/>
      <c r="Q320"/>
      <c r="R320"/>
      <c r="S320" s="38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F320"/>
      <c r="AG320"/>
      <c r="AH320" s="66"/>
      <c r="AJ320"/>
    </row>
    <row r="321" spans="1:36" ht="15" x14ac:dyDescent="0.25">
      <c r="A321"/>
      <c r="B321"/>
      <c r="C321"/>
      <c r="D321" s="43"/>
      <c r="E321" s="44"/>
      <c r="F321" s="45"/>
      <c r="G321" s="46"/>
      <c r="H321" s="44"/>
      <c r="I321" s="45"/>
      <c r="J321" s="46"/>
      <c r="K321" s="44"/>
      <c r="L321" s="45"/>
      <c r="M321" s="46"/>
      <c r="N321" s="47"/>
      <c r="O321" s="48"/>
      <c r="P321" s="48"/>
      <c r="Q321"/>
      <c r="R321"/>
      <c r="S321" s="38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F321"/>
      <c r="AG321"/>
      <c r="AH321" s="66"/>
      <c r="AJ321"/>
    </row>
    <row r="322" spans="1:36" ht="15" x14ac:dyDescent="0.25">
      <c r="A322"/>
      <c r="B322"/>
      <c r="C322"/>
      <c r="D322" s="43"/>
      <c r="E322" s="44"/>
      <c r="F322" s="45"/>
      <c r="G322" s="46"/>
      <c r="H322" s="44"/>
      <c r="I322" s="45"/>
      <c r="J322" s="46"/>
      <c r="K322" s="44"/>
      <c r="L322" s="45"/>
      <c r="M322" s="46"/>
      <c r="N322" s="47"/>
      <c r="O322" s="48"/>
      <c r="P322" s="48"/>
      <c r="Q322"/>
      <c r="R322"/>
      <c r="S322" s="38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F322"/>
      <c r="AG322"/>
      <c r="AH322" s="66"/>
      <c r="AJ322"/>
    </row>
    <row r="323" spans="1:36" ht="15" x14ac:dyDescent="0.25">
      <c r="A323"/>
      <c r="B323"/>
      <c r="C323"/>
      <c r="D323" s="43"/>
      <c r="E323" s="44"/>
      <c r="F323" s="45"/>
      <c r="G323" s="46"/>
      <c r="H323" s="44"/>
      <c r="I323" s="45"/>
      <c r="J323" s="46"/>
      <c r="K323" s="44"/>
      <c r="L323" s="45"/>
      <c r="M323" s="46"/>
      <c r="N323" s="47"/>
      <c r="O323" s="48"/>
      <c r="P323" s="48"/>
      <c r="Q323"/>
      <c r="R323"/>
      <c r="S323" s="38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F323"/>
      <c r="AG323"/>
      <c r="AH323" s="66"/>
      <c r="AJ323"/>
    </row>
    <row r="324" spans="1:36" ht="15" x14ac:dyDescent="0.25">
      <c r="A324"/>
      <c r="B324"/>
      <c r="C324"/>
      <c r="D324" s="43"/>
      <c r="E324" s="44"/>
      <c r="F324" s="45"/>
      <c r="G324" s="46"/>
      <c r="H324" s="44"/>
      <c r="I324" s="45"/>
      <c r="J324" s="46"/>
      <c r="K324" s="44"/>
      <c r="L324" s="45"/>
      <c r="M324" s="46"/>
      <c r="N324" s="47"/>
      <c r="O324" s="48"/>
      <c r="P324" s="48"/>
      <c r="Q324"/>
      <c r="R324"/>
      <c r="S324" s="38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F324"/>
      <c r="AG324"/>
      <c r="AH324" s="66"/>
      <c r="AJ324"/>
    </row>
    <row r="325" spans="1:36" ht="15" x14ac:dyDescent="0.25">
      <c r="A325"/>
      <c r="B325"/>
      <c r="C325"/>
      <c r="D325" s="43"/>
      <c r="E325" s="44"/>
      <c r="F325" s="45"/>
      <c r="G325" s="46"/>
      <c r="H325" s="44"/>
      <c r="I325" s="45"/>
      <c r="J325" s="46"/>
      <c r="K325" s="44"/>
      <c r="L325" s="45"/>
      <c r="M325" s="46"/>
      <c r="N325" s="47"/>
      <c r="O325" s="48"/>
      <c r="P325" s="48"/>
      <c r="Q325"/>
      <c r="R325"/>
      <c r="S325" s="38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F325"/>
      <c r="AG325"/>
      <c r="AH325" s="66"/>
      <c r="AJ325"/>
    </row>
    <row r="326" spans="1:36" ht="15" x14ac:dyDescent="0.25">
      <c r="A326"/>
      <c r="B326"/>
      <c r="C326"/>
      <c r="D326" s="43"/>
      <c r="E326" s="44"/>
      <c r="F326" s="45"/>
      <c r="G326" s="46"/>
      <c r="H326" s="44"/>
      <c r="I326" s="45"/>
      <c r="J326" s="46"/>
      <c r="K326" s="44"/>
      <c r="L326" s="45"/>
      <c r="M326" s="46"/>
      <c r="N326" s="47"/>
      <c r="O326" s="48"/>
      <c r="P326" s="48"/>
      <c r="Q326"/>
      <c r="R326"/>
      <c r="S326" s="38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F326"/>
      <c r="AG326"/>
      <c r="AH326" s="66"/>
      <c r="AJ326"/>
    </row>
    <row r="327" spans="1:36" ht="15" x14ac:dyDescent="0.25">
      <c r="A327"/>
      <c r="B327"/>
      <c r="C327"/>
      <c r="D327" s="43"/>
      <c r="E327" s="44"/>
      <c r="F327" s="45"/>
      <c r="G327" s="46"/>
      <c r="H327" s="44"/>
      <c r="I327" s="45"/>
      <c r="J327" s="46"/>
      <c r="K327" s="44"/>
      <c r="L327" s="45"/>
      <c r="M327" s="46"/>
      <c r="N327" s="47"/>
      <c r="O327" s="48"/>
      <c r="P327" s="48"/>
      <c r="Q327"/>
      <c r="R327"/>
      <c r="S327" s="38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F327"/>
      <c r="AG327"/>
      <c r="AH327" s="66"/>
      <c r="AJ327"/>
    </row>
    <row r="328" spans="1:36" ht="15" x14ac:dyDescent="0.25">
      <c r="A328"/>
      <c r="B328"/>
      <c r="C328"/>
      <c r="D328" s="43"/>
      <c r="E328" s="44"/>
      <c r="F328" s="45"/>
      <c r="G328" s="46"/>
      <c r="H328" s="44"/>
      <c r="I328" s="45"/>
      <c r="J328" s="46"/>
      <c r="K328" s="44"/>
      <c r="L328" s="45"/>
      <c r="M328" s="46"/>
      <c r="N328" s="47"/>
      <c r="O328" s="48"/>
      <c r="P328" s="48"/>
      <c r="Q328"/>
      <c r="R328"/>
      <c r="S328" s="38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F328"/>
      <c r="AG328"/>
      <c r="AH328" s="66"/>
      <c r="AJ328"/>
    </row>
    <row r="329" spans="1:36" ht="15" x14ac:dyDescent="0.25">
      <c r="A329"/>
      <c r="B329"/>
      <c r="C329"/>
      <c r="D329" s="43"/>
      <c r="E329" s="44"/>
      <c r="F329" s="45"/>
      <c r="G329" s="46"/>
      <c r="H329" s="44"/>
      <c r="I329" s="45"/>
      <c r="J329" s="46"/>
      <c r="K329" s="44"/>
      <c r="L329" s="45"/>
      <c r="M329" s="46"/>
      <c r="N329" s="47"/>
      <c r="O329" s="48"/>
      <c r="P329" s="48"/>
      <c r="Q329"/>
      <c r="R329"/>
      <c r="S329" s="38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F329"/>
      <c r="AG329"/>
      <c r="AH329" s="66"/>
      <c r="AJ329"/>
    </row>
    <row r="330" spans="1:36" ht="15" x14ac:dyDescent="0.25">
      <c r="A330"/>
      <c r="B330"/>
      <c r="C330"/>
      <c r="D330" s="43"/>
      <c r="E330" s="44"/>
      <c r="F330" s="45"/>
      <c r="G330" s="46"/>
      <c r="H330" s="44"/>
      <c r="I330" s="45"/>
      <c r="J330" s="46"/>
      <c r="K330" s="44"/>
      <c r="L330" s="45"/>
      <c r="M330" s="46"/>
      <c r="N330" s="47"/>
      <c r="O330" s="48"/>
      <c r="P330" s="48"/>
      <c r="Q330"/>
      <c r="R330"/>
      <c r="S330" s="38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F330"/>
      <c r="AG330"/>
      <c r="AH330" s="66"/>
      <c r="AJ330"/>
    </row>
    <row r="331" spans="1:36" ht="15" x14ac:dyDescent="0.25">
      <c r="A331"/>
      <c r="B331"/>
      <c r="C331"/>
      <c r="D331" s="43"/>
      <c r="E331" s="44"/>
      <c r="F331" s="45"/>
      <c r="G331" s="46"/>
      <c r="H331" s="44"/>
      <c r="I331" s="45"/>
      <c r="J331" s="46"/>
      <c r="K331" s="44"/>
      <c r="L331" s="45"/>
      <c r="M331" s="46"/>
      <c r="N331" s="47"/>
      <c r="O331" s="48"/>
      <c r="P331" s="48"/>
      <c r="Q331"/>
      <c r="R331"/>
      <c r="S331" s="38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F331"/>
      <c r="AG331"/>
      <c r="AH331" s="66"/>
      <c r="AJ331"/>
    </row>
    <row r="332" spans="1:36" ht="15" x14ac:dyDescent="0.25">
      <c r="A332"/>
      <c r="B332"/>
      <c r="C332"/>
      <c r="D332" s="43"/>
      <c r="E332" s="44"/>
      <c r="F332" s="45"/>
      <c r="G332" s="46"/>
      <c r="H332" s="44"/>
      <c r="I332" s="45"/>
      <c r="J332" s="46"/>
      <c r="K332" s="44"/>
      <c r="L332" s="45"/>
      <c r="M332" s="46"/>
      <c r="N332" s="47"/>
      <c r="O332" s="48"/>
      <c r="P332" s="48"/>
      <c r="Q332"/>
      <c r="R332"/>
      <c r="S332" s="38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F332"/>
      <c r="AG332"/>
      <c r="AH332" s="66"/>
      <c r="AJ332"/>
    </row>
    <row r="333" spans="1:36" ht="15" x14ac:dyDescent="0.25">
      <c r="A333"/>
      <c r="B333"/>
      <c r="C333"/>
      <c r="D333" s="43"/>
      <c r="E333" s="44"/>
      <c r="F333" s="45"/>
      <c r="G333" s="46"/>
      <c r="H333" s="44"/>
      <c r="I333" s="45"/>
      <c r="J333" s="46"/>
      <c r="K333" s="44"/>
      <c r="L333" s="45"/>
      <c r="M333" s="46"/>
      <c r="N333" s="47"/>
      <c r="O333" s="48"/>
      <c r="P333" s="48"/>
      <c r="Q333"/>
      <c r="R333"/>
      <c r="S333" s="38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F333"/>
      <c r="AG333"/>
      <c r="AH333" s="66"/>
      <c r="AJ333"/>
    </row>
    <row r="334" spans="1:36" ht="15" x14ac:dyDescent="0.25">
      <c r="A334"/>
      <c r="B334"/>
      <c r="C334"/>
      <c r="D334" s="43"/>
      <c r="E334" s="44"/>
      <c r="F334" s="45"/>
      <c r="G334" s="46"/>
      <c r="H334" s="44"/>
      <c r="I334" s="45"/>
      <c r="J334" s="46"/>
      <c r="K334" s="44"/>
      <c r="L334" s="45"/>
      <c r="M334" s="46"/>
      <c r="N334" s="47"/>
      <c r="O334" s="48"/>
      <c r="P334" s="48"/>
      <c r="Q334"/>
      <c r="R334"/>
      <c r="S334" s="38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F334"/>
      <c r="AG334"/>
      <c r="AH334" s="66"/>
      <c r="AJ334"/>
    </row>
    <row r="335" spans="1:36" ht="15" x14ac:dyDescent="0.25">
      <c r="A335"/>
      <c r="B335"/>
      <c r="C335"/>
      <c r="D335" s="43"/>
      <c r="E335" s="44"/>
      <c r="F335" s="45"/>
      <c r="G335" s="46"/>
      <c r="H335" s="44"/>
      <c r="I335" s="45"/>
      <c r="J335" s="46"/>
      <c r="K335" s="44"/>
      <c r="L335" s="45"/>
      <c r="M335" s="46"/>
      <c r="N335" s="47"/>
      <c r="O335" s="48"/>
      <c r="P335" s="48"/>
      <c r="Q335"/>
      <c r="R335"/>
      <c r="S335" s="38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F335"/>
      <c r="AG335"/>
      <c r="AH335" s="66"/>
      <c r="AJ335"/>
    </row>
    <row r="336" spans="1:36" ht="15" x14ac:dyDescent="0.25">
      <c r="A336"/>
      <c r="B336"/>
      <c r="C336"/>
      <c r="D336" s="43"/>
      <c r="E336" s="44"/>
      <c r="F336" s="45"/>
      <c r="G336" s="46"/>
      <c r="H336" s="44"/>
      <c r="I336" s="45"/>
      <c r="J336" s="46"/>
      <c r="K336" s="44"/>
      <c r="L336" s="45"/>
      <c r="M336" s="46"/>
      <c r="N336" s="47"/>
      <c r="O336" s="48"/>
      <c r="P336" s="48"/>
      <c r="Q336"/>
      <c r="R336"/>
      <c r="S336" s="38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F336"/>
      <c r="AG336"/>
      <c r="AH336" s="66"/>
      <c r="AJ336"/>
    </row>
    <row r="337" spans="1:36" ht="15" x14ac:dyDescent="0.25">
      <c r="A337"/>
      <c r="B337"/>
      <c r="C337"/>
      <c r="D337" s="43"/>
      <c r="E337" s="44"/>
      <c r="F337" s="45"/>
      <c r="G337" s="46"/>
      <c r="H337" s="44"/>
      <c r="I337" s="45"/>
      <c r="J337" s="46"/>
      <c r="K337" s="44"/>
      <c r="L337" s="45"/>
      <c r="M337" s="46"/>
      <c r="N337" s="47"/>
      <c r="O337" s="48"/>
      <c r="P337" s="48"/>
      <c r="Q337"/>
      <c r="R337"/>
      <c r="S337" s="38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F337"/>
      <c r="AG337"/>
      <c r="AH337" s="66"/>
      <c r="AJ337"/>
    </row>
    <row r="338" spans="1:36" ht="15" x14ac:dyDescent="0.25">
      <c r="A338"/>
      <c r="B338"/>
      <c r="C338"/>
      <c r="D338" s="43"/>
      <c r="E338" s="44"/>
      <c r="F338" s="45"/>
      <c r="G338" s="46"/>
      <c r="H338" s="44"/>
      <c r="I338" s="45"/>
      <c r="J338" s="46"/>
      <c r="K338" s="44"/>
      <c r="L338" s="45"/>
      <c r="M338" s="46"/>
      <c r="N338" s="47"/>
      <c r="O338" s="48"/>
      <c r="P338" s="48"/>
      <c r="Q338"/>
      <c r="R338"/>
      <c r="S338" s="38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F338"/>
      <c r="AG338"/>
      <c r="AH338" s="66"/>
      <c r="AJ338"/>
    </row>
    <row r="339" spans="1:36" ht="15" x14ac:dyDescent="0.25">
      <c r="A339"/>
      <c r="B339"/>
      <c r="C339"/>
      <c r="D339" s="43"/>
      <c r="E339" s="44"/>
      <c r="F339" s="45"/>
      <c r="G339" s="46"/>
      <c r="H339" s="44"/>
      <c r="I339" s="45"/>
      <c r="J339" s="46"/>
      <c r="K339" s="44"/>
      <c r="L339" s="45"/>
      <c r="M339" s="46"/>
      <c r="N339" s="47"/>
      <c r="O339" s="48"/>
      <c r="P339" s="48"/>
      <c r="Q339"/>
      <c r="R339"/>
      <c r="S339" s="38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F339"/>
      <c r="AG339"/>
      <c r="AH339" s="66"/>
      <c r="AJ339"/>
    </row>
    <row r="340" spans="1:36" ht="15" x14ac:dyDescent="0.25">
      <c r="A340"/>
      <c r="B340"/>
      <c r="C340"/>
      <c r="D340" s="43"/>
      <c r="E340" s="44"/>
      <c r="F340" s="45"/>
      <c r="G340" s="46"/>
      <c r="H340" s="44"/>
      <c r="I340" s="45"/>
      <c r="J340" s="46"/>
      <c r="K340" s="44"/>
      <c r="L340" s="45"/>
      <c r="M340" s="46"/>
      <c r="N340" s="47"/>
      <c r="O340" s="48"/>
      <c r="P340" s="48"/>
      <c r="Q340"/>
      <c r="R340"/>
      <c r="S340" s="38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F340"/>
      <c r="AG340"/>
      <c r="AH340" s="66"/>
      <c r="AJ340"/>
    </row>
    <row r="341" spans="1:36" ht="15" x14ac:dyDescent="0.25">
      <c r="A341"/>
      <c r="B341"/>
      <c r="C341"/>
      <c r="D341" s="43"/>
      <c r="E341" s="44"/>
      <c r="F341" s="45"/>
      <c r="G341" s="46"/>
      <c r="H341" s="44"/>
      <c r="I341" s="45"/>
      <c r="J341" s="46"/>
      <c r="K341" s="44"/>
      <c r="L341" s="45"/>
      <c r="M341" s="46"/>
      <c r="N341" s="47"/>
      <c r="O341" s="48"/>
      <c r="P341" s="48"/>
      <c r="Q341"/>
      <c r="R341"/>
      <c r="S341" s="38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F341"/>
      <c r="AG341"/>
      <c r="AH341" s="66"/>
      <c r="AJ341"/>
    </row>
    <row r="342" spans="1:36" ht="15" x14ac:dyDescent="0.25">
      <c r="A342"/>
      <c r="B342"/>
      <c r="C342"/>
      <c r="D342" s="43"/>
      <c r="E342" s="44"/>
      <c r="F342" s="45"/>
      <c r="G342" s="46"/>
      <c r="H342" s="44"/>
      <c r="I342" s="45"/>
      <c r="J342" s="46"/>
      <c r="K342" s="44"/>
      <c r="L342" s="45"/>
      <c r="M342" s="46"/>
      <c r="N342" s="47"/>
      <c r="O342" s="48"/>
      <c r="P342" s="48"/>
      <c r="Q342"/>
      <c r="R342"/>
      <c r="S342" s="38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F342"/>
      <c r="AG342"/>
      <c r="AH342" s="66"/>
      <c r="AJ342"/>
    </row>
    <row r="343" spans="1:36" ht="15" x14ac:dyDescent="0.25">
      <c r="A343"/>
      <c r="B343"/>
      <c r="C343"/>
      <c r="D343" s="43"/>
      <c r="E343" s="44"/>
      <c r="F343" s="45"/>
      <c r="G343" s="46"/>
      <c r="H343" s="44"/>
      <c r="I343" s="45"/>
      <c r="J343" s="46"/>
      <c r="K343" s="44"/>
      <c r="L343" s="45"/>
      <c r="M343" s="46"/>
      <c r="N343" s="47"/>
      <c r="O343" s="48"/>
      <c r="P343" s="48"/>
      <c r="Q343"/>
      <c r="R343"/>
      <c r="S343" s="38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F343"/>
      <c r="AG343"/>
      <c r="AH343" s="66"/>
      <c r="AJ343"/>
    </row>
    <row r="344" spans="1:36" ht="15" x14ac:dyDescent="0.25">
      <c r="A344"/>
      <c r="B344"/>
      <c r="C344"/>
      <c r="D344" s="43"/>
      <c r="E344" s="44"/>
      <c r="F344" s="45"/>
      <c r="G344" s="46"/>
      <c r="H344" s="44"/>
      <c r="I344" s="45"/>
      <c r="J344" s="46"/>
      <c r="K344" s="44"/>
      <c r="L344" s="45"/>
      <c r="M344" s="46"/>
      <c r="N344" s="47"/>
      <c r="O344" s="48"/>
      <c r="P344" s="48"/>
      <c r="Q344"/>
      <c r="R344"/>
      <c r="S344" s="38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F344"/>
      <c r="AG344"/>
      <c r="AH344" s="66"/>
      <c r="AJ344"/>
    </row>
    <row r="345" spans="1:36" ht="15" x14ac:dyDescent="0.25">
      <c r="A345"/>
      <c r="B345"/>
      <c r="C345"/>
      <c r="D345" s="43"/>
      <c r="E345" s="44"/>
      <c r="F345" s="45"/>
      <c r="G345" s="46"/>
      <c r="H345" s="44"/>
      <c r="I345" s="45"/>
      <c r="J345" s="46"/>
      <c r="K345" s="44"/>
      <c r="L345" s="45"/>
      <c r="M345" s="46"/>
      <c r="N345" s="47"/>
      <c r="O345" s="48"/>
      <c r="P345" s="48"/>
      <c r="Q345"/>
      <c r="R345"/>
      <c r="S345" s="38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F345"/>
      <c r="AG345"/>
      <c r="AH345" s="66"/>
      <c r="AJ345"/>
    </row>
    <row r="346" spans="1:36" ht="15" x14ac:dyDescent="0.25">
      <c r="A346"/>
      <c r="B346"/>
      <c r="C346"/>
      <c r="D346" s="43"/>
      <c r="E346" s="44"/>
      <c r="F346" s="45"/>
      <c r="G346" s="46"/>
      <c r="H346" s="44"/>
      <c r="I346" s="45"/>
      <c r="J346" s="46"/>
      <c r="K346" s="44"/>
      <c r="L346" s="45"/>
      <c r="M346" s="46"/>
      <c r="N346" s="47"/>
      <c r="O346" s="48"/>
      <c r="P346" s="48"/>
      <c r="Q346"/>
      <c r="R346"/>
      <c r="S346" s="38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F346"/>
      <c r="AG346"/>
      <c r="AH346" s="66"/>
      <c r="AJ346"/>
    </row>
    <row r="347" spans="1:36" ht="15" x14ac:dyDescent="0.25">
      <c r="A347"/>
      <c r="B347"/>
      <c r="C347"/>
      <c r="D347" s="43"/>
      <c r="E347" s="44"/>
      <c r="F347" s="45"/>
      <c r="G347" s="46"/>
      <c r="H347" s="44"/>
      <c r="I347" s="45"/>
      <c r="J347" s="46"/>
      <c r="K347" s="44"/>
      <c r="L347" s="45"/>
      <c r="M347" s="46"/>
      <c r="N347" s="47"/>
      <c r="O347" s="48"/>
      <c r="P347" s="48"/>
      <c r="Q347"/>
      <c r="R347"/>
      <c r="S347" s="38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F347"/>
      <c r="AG347"/>
      <c r="AH347" s="66"/>
      <c r="AJ347"/>
    </row>
    <row r="348" spans="1:36" ht="15" x14ac:dyDescent="0.25">
      <c r="A348"/>
      <c r="B348"/>
      <c r="C348"/>
      <c r="D348" s="43"/>
      <c r="E348" s="44"/>
      <c r="F348" s="45"/>
      <c r="G348" s="46"/>
      <c r="H348" s="44"/>
      <c r="I348" s="45"/>
      <c r="J348" s="46"/>
      <c r="K348" s="44"/>
      <c r="L348" s="45"/>
      <c r="M348" s="46"/>
      <c r="N348" s="47"/>
      <c r="O348" s="48"/>
      <c r="P348" s="48"/>
      <c r="Q348"/>
      <c r="R348"/>
      <c r="S348" s="38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F348"/>
      <c r="AG348"/>
      <c r="AH348" s="66"/>
      <c r="AJ348"/>
    </row>
    <row r="349" spans="1:36" ht="15" x14ac:dyDescent="0.25">
      <c r="A349"/>
      <c r="B349"/>
      <c r="C349"/>
      <c r="D349" s="43"/>
      <c r="E349" s="44"/>
      <c r="F349" s="45"/>
      <c r="G349" s="46"/>
      <c r="H349" s="44"/>
      <c r="I349" s="45"/>
      <c r="J349" s="46"/>
      <c r="K349" s="44"/>
      <c r="L349" s="45"/>
      <c r="M349" s="46"/>
      <c r="N349" s="47"/>
      <c r="O349" s="48"/>
      <c r="P349" s="48"/>
      <c r="Q349"/>
      <c r="R349"/>
      <c r="S349" s="38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F349"/>
      <c r="AG349"/>
      <c r="AH349" s="66"/>
      <c r="AJ349"/>
    </row>
    <row r="350" spans="1:36" ht="15" x14ac:dyDescent="0.25">
      <c r="A350"/>
      <c r="B350"/>
      <c r="C350"/>
      <c r="D350" s="43"/>
      <c r="E350" s="44"/>
      <c r="F350" s="45"/>
      <c r="G350" s="46"/>
      <c r="H350" s="44"/>
      <c r="I350" s="45"/>
      <c r="J350" s="46"/>
      <c r="K350" s="44"/>
      <c r="L350" s="45"/>
      <c r="M350" s="46"/>
      <c r="N350" s="47"/>
      <c r="O350" s="48"/>
      <c r="P350" s="48"/>
      <c r="Q350"/>
      <c r="R350"/>
      <c r="S350" s="38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F350"/>
      <c r="AG350"/>
      <c r="AH350" s="66"/>
      <c r="AJ350"/>
    </row>
    <row r="351" spans="1:36" s="50" customFormat="1" ht="15" x14ac:dyDescent="0.25">
      <c r="A351"/>
      <c r="B351"/>
      <c r="C351"/>
      <c r="D351" s="43"/>
      <c r="E351" s="44"/>
      <c r="F351" s="45"/>
      <c r="G351" s="46"/>
      <c r="H351" s="44"/>
      <c r="I351" s="45"/>
      <c r="J351" s="46"/>
      <c r="K351" s="44"/>
      <c r="L351" s="45"/>
      <c r="M351" s="46"/>
      <c r="N351" s="47"/>
      <c r="O351" s="48"/>
      <c r="P351" s="48"/>
      <c r="Q351"/>
      <c r="R351"/>
      <c r="S351" s="38"/>
      <c r="AD351" s="51"/>
      <c r="AF351"/>
      <c r="AG351"/>
      <c r="AH351" s="66"/>
      <c r="AI351" s="51"/>
      <c r="AJ351"/>
    </row>
    <row r="352" spans="1:36" ht="15" x14ac:dyDescent="0.25">
      <c r="A352"/>
      <c r="B352"/>
      <c r="C352"/>
      <c r="D352" s="43"/>
      <c r="E352" s="44"/>
      <c r="F352" s="45"/>
      <c r="G352" s="46"/>
      <c r="H352" s="44"/>
      <c r="I352" s="45"/>
      <c r="J352" s="46"/>
      <c r="K352" s="44"/>
      <c r="L352" s="45"/>
      <c r="M352" s="46"/>
      <c r="N352" s="47"/>
      <c r="O352" s="48"/>
      <c r="P352" s="48"/>
      <c r="Q352"/>
      <c r="R352"/>
      <c r="S352" s="38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F352"/>
      <c r="AG352"/>
      <c r="AH352" s="66"/>
      <c r="AJ352"/>
    </row>
    <row r="353" spans="1:36" ht="15" x14ac:dyDescent="0.25">
      <c r="A353"/>
      <c r="B353"/>
      <c r="C353"/>
      <c r="D353" s="43"/>
      <c r="E353" s="44"/>
      <c r="F353" s="45"/>
      <c r="G353" s="46"/>
      <c r="H353" s="44"/>
      <c r="I353" s="45"/>
      <c r="J353" s="46"/>
      <c r="K353" s="44"/>
      <c r="L353" s="45"/>
      <c r="M353" s="46"/>
      <c r="N353" s="47"/>
      <c r="O353" s="48"/>
      <c r="P353" s="48"/>
      <c r="Q353"/>
      <c r="R353"/>
      <c r="S353" s="38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F353"/>
      <c r="AG353"/>
      <c r="AH353" s="66"/>
      <c r="AJ353"/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6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2021-05-15T12:48:22Z</dcterms:modified>
</cp:coreProperties>
</file>