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C5" i="8"/>
  <c r="C6" i="8"/>
  <c r="C7" i="8"/>
  <c r="C8" i="8"/>
  <c r="C9" i="8"/>
  <c r="C10" i="8"/>
  <c r="C11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AA7" i="2" s="1"/>
  <c r="V7" i="2"/>
  <c r="AB7" i="2" s="1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X9" i="2"/>
  <c r="AA9" i="2" s="1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C11" i="2" s="1"/>
  <c r="AA1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D5" i="2"/>
  <c r="D6" i="2"/>
  <c r="D7" i="2"/>
  <c r="D8" i="2"/>
  <c r="D9" i="2"/>
  <c r="D10" i="2"/>
  <c r="D11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I14" i="5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71" i="4" l="1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86" i="4" l="1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622" i="4" l="1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207" i="4" l="1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P170" i="4" s="1"/>
  <c r="AV170" i="4" s="1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654" i="4" l="1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O174" i="4" s="1"/>
  <c r="AU174" i="4" s="1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388" i="4" l="1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F149" i="4"/>
  <c r="J149" i="4" s="1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E64" i="4"/>
  <c r="I64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49" i="4" l="1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197" i="10"/>
  <c r="D193" i="3"/>
  <c r="D167" i="3"/>
  <c r="D318" i="10"/>
  <c r="D222" i="3"/>
  <c r="D140" i="10"/>
  <c r="D149" i="3"/>
  <c r="D404" i="3"/>
  <c r="D656" i="3"/>
  <c r="D190" i="10"/>
  <c r="D141" i="10"/>
  <c r="D621" i="3"/>
  <c r="D245" i="3"/>
  <c r="D179" i="10"/>
  <c r="D189" i="10"/>
  <c r="D185" i="3"/>
  <c r="D215" i="3"/>
  <c r="D372" i="3"/>
  <c r="D602" i="3"/>
  <c r="D260" i="3"/>
  <c r="D358" i="3"/>
  <c r="D341" i="3"/>
  <c r="D138" i="3"/>
  <c r="D442" i="3"/>
  <c r="D230" i="10"/>
  <c r="D162" i="10"/>
  <c r="D228" i="3"/>
  <c r="D18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191" i="3"/>
  <c r="D798" i="10"/>
  <c r="D258" i="10"/>
  <c r="D219" i="3"/>
  <c r="D175" i="10"/>
  <c r="D190" i="3"/>
  <c r="D335" i="3"/>
  <c r="D905" i="10"/>
  <c r="D161" i="10"/>
  <c r="D203" i="3"/>
  <c r="D244" i="10"/>
  <c r="D262" i="3"/>
  <c r="D200" i="10"/>
  <c r="D204" i="10"/>
  <c r="D202" i="3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184" i="10"/>
  <c r="D161" i="3"/>
  <c r="D588" i="10"/>
  <c r="D398" i="3"/>
  <c r="D216" i="10"/>
  <c r="D189" i="3"/>
  <c r="D144" i="3"/>
  <c r="D712" i="10"/>
  <c r="D235" i="3"/>
  <c r="D206" i="10"/>
  <c r="D192" i="3"/>
  <c r="D435" i="10"/>
  <c r="D361" i="10"/>
  <c r="D180" i="10"/>
  <c r="D205" i="3"/>
  <c r="D200" i="3"/>
  <c r="D195" i="3"/>
  <c r="D743" i="10"/>
  <c r="D254" i="3"/>
  <c r="D891" i="3"/>
  <c r="D346" i="3"/>
  <c r="D416" i="3"/>
  <c r="D163" i="3"/>
  <c r="D199" i="10"/>
  <c r="D433" i="10"/>
  <c r="D147" i="3"/>
  <c r="D169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147" i="10"/>
  <c r="D184" i="3"/>
  <c r="D448" i="3"/>
  <c r="D326" i="3"/>
  <c r="D218" i="10"/>
  <c r="D211" i="3"/>
  <c r="D176" i="3"/>
  <c r="D826" i="10"/>
  <c r="D274" i="3"/>
  <c r="D209" i="10"/>
  <c r="D178" i="3"/>
  <c r="D293" i="3"/>
  <c r="D230" i="3"/>
  <c r="D157" i="10"/>
  <c r="D174" i="3"/>
  <c r="D171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195" i="10"/>
  <c r="D168" i="3"/>
  <c r="D816" i="10"/>
  <c r="D273" i="10"/>
  <c r="D214" i="10"/>
  <c r="D155" i="3"/>
  <c r="D285" i="3"/>
  <c r="D310" i="3"/>
  <c r="D217" i="10"/>
  <c r="D208" i="10"/>
  <c r="D213" i="3"/>
  <c r="D221" i="3"/>
  <c r="D375" i="3"/>
  <c r="D173" i="10"/>
  <c r="D181" i="3"/>
  <c r="D217" i="3"/>
  <c r="D856" i="10"/>
  <c r="D522" i="10"/>
  <c r="D697" i="10"/>
  <c r="D240" i="3"/>
  <c r="D228" i="10"/>
  <c r="D202" i="10"/>
  <c r="D382" i="3"/>
  <c r="D166" i="3"/>
  <c r="D160" i="10"/>
  <c r="D787" i="10"/>
  <c r="D181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149" i="10"/>
  <c r="D211" i="10"/>
  <c r="D152" i="3"/>
  <c r="D643" i="3"/>
  <c r="D849" i="10"/>
  <c r="D192" i="10"/>
  <c r="D143" i="3"/>
  <c r="D545" i="3"/>
  <c r="D432" i="3"/>
  <c r="D203" i="10"/>
  <c r="D178" i="10"/>
  <c r="D146" i="3"/>
  <c r="D441" i="3"/>
  <c r="D673" i="3"/>
  <c r="D198" i="10"/>
  <c r="D158" i="3"/>
  <c r="D159" i="3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166" i="10"/>
  <c r="D158" i="10"/>
  <c r="D196" i="3"/>
  <c r="D359" i="3"/>
  <c r="D408" i="3"/>
  <c r="D174" i="10"/>
  <c r="D140" i="3"/>
  <c r="D223" i="3"/>
  <c r="D231" i="10"/>
  <c r="D177" i="10"/>
  <c r="D138" i="10"/>
  <c r="D175" i="3"/>
  <c r="D693" i="10"/>
  <c r="D229" i="10"/>
  <c r="D144" i="10"/>
  <c r="D180" i="3"/>
  <c r="D204" i="3"/>
  <c r="D979" i="10"/>
  <c r="D523" i="10"/>
  <c r="D516" i="10"/>
  <c r="D438" i="3"/>
  <c r="D366" i="3"/>
  <c r="D185" i="10"/>
  <c r="D396" i="10"/>
  <c r="D926" i="3"/>
  <c r="D152" i="10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151" i="3"/>
  <c r="D148" i="3"/>
  <c r="D221" i="10"/>
  <c r="D456" i="3"/>
  <c r="D182" i="10"/>
  <c r="D170" i="10"/>
  <c r="D393" i="3"/>
  <c r="D546" i="3"/>
  <c r="D250" i="10"/>
  <c r="D253" i="10"/>
  <c r="D452" i="3"/>
  <c r="D591" i="10"/>
  <c r="D220" i="10"/>
  <c r="D157" i="3"/>
  <c r="D194" i="10"/>
  <c r="D521" i="3"/>
  <c r="D216" i="3"/>
  <c r="D150" i="10"/>
  <c r="D187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145" i="10"/>
  <c r="D210" i="3"/>
  <c r="D332" i="3"/>
  <c r="D224" i="10"/>
  <c r="D168" i="10"/>
  <c r="D153" i="3"/>
  <c r="D809" i="3"/>
  <c r="D248" i="10"/>
  <c r="D151" i="10"/>
  <c r="D142" i="10"/>
  <c r="D197" i="3"/>
  <c r="D596" i="10"/>
  <c r="D453" i="3"/>
  <c r="D212" i="10"/>
  <c r="D156" i="3"/>
  <c r="D150" i="3"/>
  <c r="D794" i="3"/>
  <c r="D920" i="3"/>
  <c r="D351" i="10"/>
  <c r="D466" i="3"/>
  <c r="D437" i="3"/>
  <c r="D611" i="10"/>
  <c r="D186" i="10"/>
  <c r="D160" i="3"/>
  <c r="D215" i="10"/>
  <c r="D105" i="10"/>
  <c r="D91" i="10"/>
  <c r="D135" i="10"/>
  <c r="D79" i="10"/>
  <c r="D99" i="10"/>
  <c r="D96" i="10"/>
  <c r="D129" i="10"/>
  <c r="D120" i="10"/>
  <c r="D75" i="10"/>
  <c r="D112" i="10"/>
  <c r="D76" i="10"/>
  <c r="D123" i="10"/>
  <c r="D87" i="10"/>
  <c r="D118" i="10"/>
  <c r="D100" i="10"/>
  <c r="D115" i="10"/>
  <c r="D78" i="10"/>
  <c r="D136" i="10"/>
  <c r="D86" i="10"/>
  <c r="D128" i="10"/>
  <c r="D85" i="3"/>
  <c r="D126" i="3"/>
  <c r="D130" i="3"/>
  <c r="D96" i="3"/>
  <c r="D91" i="3"/>
  <c r="D78" i="3"/>
  <c r="D80" i="3"/>
  <c r="D94" i="3"/>
  <c r="D93" i="3"/>
  <c r="D128" i="3"/>
  <c r="D110" i="3"/>
  <c r="D105" i="3"/>
  <c r="D79" i="3"/>
  <c r="D247" i="3"/>
  <c r="D214" i="3"/>
  <c r="D165" i="10"/>
  <c r="D191" i="10"/>
  <c r="D343" i="10"/>
  <c r="D489" i="3"/>
  <c r="D431" i="3"/>
  <c r="D291" i="10"/>
  <c r="D259" i="3"/>
  <c r="D496" i="3"/>
  <c r="D209" i="3"/>
  <c r="D171" i="10"/>
  <c r="D224" i="3"/>
  <c r="D651" i="3"/>
  <c r="D164" i="10"/>
  <c r="D723" i="10"/>
  <c r="D760" i="3"/>
  <c r="D286" i="3"/>
  <c r="D774" i="3"/>
  <c r="D987" i="3"/>
  <c r="D537" i="10"/>
  <c r="D617" i="10"/>
  <c r="D357" i="3"/>
  <c r="D825" i="10"/>
  <c r="D252" i="3"/>
  <c r="D967" i="10"/>
  <c r="D162" i="3"/>
  <c r="D208" i="3"/>
  <c r="D929" i="10"/>
  <c r="D811" i="10"/>
  <c r="D334" i="3"/>
  <c r="D597" i="3"/>
  <c r="D256" i="3"/>
  <c r="D167" i="10"/>
  <c r="D431" i="10"/>
  <c r="D186" i="3"/>
  <c r="D239" i="10"/>
  <c r="D895" i="3"/>
  <c r="D164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193" i="10"/>
  <c r="D213" i="10"/>
  <c r="D199" i="3"/>
  <c r="D325" i="10"/>
  <c r="D402" i="3"/>
  <c r="D172" i="10"/>
  <c r="D154" i="3"/>
  <c r="D338" i="3"/>
  <c r="D577" i="10"/>
  <c r="D205" i="10"/>
  <c r="D198" i="3"/>
  <c r="D225" i="3"/>
  <c r="D223" i="10"/>
  <c r="D155" i="10"/>
  <c r="D201" i="10"/>
  <c r="D177" i="3"/>
  <c r="D207" i="3"/>
  <c r="D734" i="3"/>
  <c r="D316" i="10"/>
  <c r="D376" i="3"/>
  <c r="D622" i="10"/>
  <c r="D153" i="10"/>
  <c r="D249" i="10"/>
  <c r="D728" i="10"/>
  <c r="D667" i="10"/>
  <c r="D139" i="3"/>
  <c r="D111" i="10"/>
  <c r="D90" i="10"/>
  <c r="D84" i="10"/>
  <c r="D125" i="10"/>
  <c r="D83" i="10"/>
  <c r="D94" i="10"/>
  <c r="D131" i="10"/>
  <c r="D82" i="10"/>
  <c r="D134" i="10"/>
  <c r="D110" i="10"/>
  <c r="D106" i="10"/>
  <c r="D88" i="10"/>
  <c r="D119" i="10"/>
  <c r="D81" i="10"/>
  <c r="D108" i="10"/>
  <c r="D108" i="3"/>
  <c r="D127" i="3"/>
  <c r="D102" i="3"/>
  <c r="D104" i="3"/>
  <c r="D107" i="3"/>
  <c r="D95" i="3"/>
  <c r="D136" i="3"/>
  <c r="D99" i="3"/>
  <c r="D120" i="3"/>
  <c r="D86" i="3"/>
  <c r="D132" i="3"/>
  <c r="D123" i="3"/>
  <c r="D125" i="3"/>
  <c r="D116" i="3"/>
  <c r="D900" i="3"/>
  <c r="D219" i="10"/>
  <c r="D684" i="3"/>
  <c r="D995" i="3"/>
  <c r="D704" i="10"/>
  <c r="D696" i="10"/>
  <c r="D766" i="10"/>
  <c r="D397" i="3"/>
  <c r="D146" i="10"/>
  <c r="D232" i="3"/>
  <c r="D218" i="3"/>
  <c r="D187" i="10"/>
  <c r="D315" i="3"/>
  <c r="D201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156" i="10"/>
  <c r="D206" i="3"/>
  <c r="D329" i="3"/>
  <c r="D239" i="3"/>
  <c r="D196" i="10"/>
  <c r="D141" i="3"/>
  <c r="D165" i="3"/>
  <c r="D395" i="10"/>
  <c r="D227" i="10"/>
  <c r="D176" i="10"/>
  <c r="D179" i="3"/>
  <c r="D451" i="3"/>
  <c r="D803" i="10"/>
  <c r="D154" i="10"/>
  <c r="D194" i="3"/>
  <c r="D172" i="3"/>
  <c r="D965" i="3"/>
  <c r="D337" i="10"/>
  <c r="D276" i="3"/>
  <c r="D804" i="10"/>
  <c r="D375" i="10"/>
  <c r="D183" i="3"/>
  <c r="D143" i="10"/>
  <c r="D220" i="3"/>
  <c r="D163" i="10"/>
  <c r="D97" i="10"/>
  <c r="D93" i="10"/>
  <c r="D124" i="10"/>
  <c r="D122" i="10"/>
  <c r="D132" i="10"/>
  <c r="D80" i="10"/>
  <c r="D104" i="10"/>
  <c r="D77" i="10"/>
  <c r="D127" i="10"/>
  <c r="D117" i="10"/>
  <c r="D137" i="10"/>
  <c r="D89" i="10"/>
  <c r="D74" i="10"/>
  <c r="D98" i="10"/>
  <c r="D785" i="10"/>
  <c r="D926" i="10"/>
  <c r="D267" i="3"/>
  <c r="D957" i="10"/>
  <c r="D587" i="3"/>
  <c r="D170" i="3"/>
  <c r="D449" i="3"/>
  <c r="D417" i="3"/>
  <c r="D133" i="10"/>
  <c r="D101" i="10"/>
  <c r="D126" i="10"/>
  <c r="D113" i="10"/>
  <c r="D85" i="10"/>
  <c r="D119" i="3"/>
  <c r="D112" i="3"/>
  <c r="D114" i="3"/>
  <c r="D81" i="3"/>
  <c r="D134" i="3"/>
  <c r="D135" i="3"/>
  <c r="D115" i="3"/>
  <c r="D118" i="3"/>
  <c r="D92" i="3"/>
  <c r="D100" i="3"/>
  <c r="D169" i="3"/>
  <c r="D173" i="3"/>
  <c r="D345" i="3"/>
  <c r="D116" i="10"/>
  <c r="D92" i="10"/>
  <c r="D109" i="10"/>
  <c r="D103" i="3"/>
  <c r="D137" i="3"/>
  <c r="D109" i="3"/>
  <c r="D83" i="3"/>
  <c r="D90" i="3"/>
  <c r="D444" i="3"/>
  <c r="D225" i="10"/>
  <c r="D436" i="10"/>
  <c r="D828" i="10"/>
  <c r="D390" i="3"/>
  <c r="D182" i="3"/>
  <c r="D554" i="10"/>
  <c r="D454" i="3"/>
  <c r="D102" i="10"/>
  <c r="D103" i="10"/>
  <c r="D89" i="3"/>
  <c r="D117" i="3"/>
  <c r="D124" i="3"/>
  <c r="D74" i="3"/>
  <c r="D101" i="3"/>
  <c r="D129" i="3"/>
  <c r="D76" i="3"/>
  <c r="D111" i="3"/>
  <c r="D113" i="3"/>
  <c r="D88" i="3"/>
  <c r="D82" i="3"/>
  <c r="D98" i="3"/>
  <c r="D121" i="3"/>
  <c r="D106" i="3"/>
  <c r="D77" i="3"/>
  <c r="D87" i="3"/>
  <c r="D122" i="3"/>
  <c r="D84" i="3"/>
  <c r="D870" i="3"/>
  <c r="D142" i="3"/>
  <c r="D159" i="10"/>
  <c r="D963" i="3"/>
  <c r="D133" i="3"/>
  <c r="D131" i="3"/>
  <c r="D75" i="3"/>
  <c r="D756" i="3"/>
  <c r="D188" i="10"/>
  <c r="D139" i="10"/>
  <c r="D183" i="10"/>
  <c r="D148" i="10"/>
  <c r="D325" i="3"/>
  <c r="D231" i="3"/>
  <c r="D145" i="3"/>
  <c r="D130" i="10"/>
  <c r="D107" i="10"/>
  <c r="D121" i="10"/>
  <c r="D95" i="10"/>
  <c r="D114" i="10"/>
  <c r="D97" i="3"/>
  <c r="D3" i="10"/>
  <c r="D2" i="10"/>
  <c r="D3" i="3"/>
  <c r="D2" i="3"/>
  <c r="D28" i="10"/>
  <c r="D25" i="10"/>
  <c r="D13" i="10"/>
  <c r="D47" i="10"/>
  <c r="D38" i="10"/>
  <c r="D11" i="10"/>
  <c r="D50" i="10"/>
  <c r="D55" i="10"/>
  <c r="D63" i="10"/>
  <c r="D12" i="10"/>
  <c r="D41" i="10"/>
  <c r="D69" i="10"/>
  <c r="D73" i="10"/>
  <c r="D33" i="10"/>
  <c r="D34" i="10"/>
  <c r="D10" i="10"/>
  <c r="D53" i="10"/>
  <c r="D26" i="10"/>
  <c r="D24" i="10"/>
  <c r="D49" i="10"/>
  <c r="D42" i="10"/>
  <c r="D31" i="10"/>
  <c r="D5" i="10"/>
  <c r="D36" i="10"/>
  <c r="D72" i="10"/>
  <c r="D16" i="10"/>
  <c r="D57" i="10"/>
  <c r="D8" i="10"/>
  <c r="D45" i="10"/>
  <c r="D65" i="10"/>
  <c r="D48" i="10"/>
  <c r="D44" i="10"/>
  <c r="D59" i="10"/>
  <c r="D66" i="10"/>
  <c r="D39" i="10"/>
  <c r="D70" i="10"/>
  <c r="D7" i="10"/>
  <c r="D21" i="10"/>
  <c r="D56" i="10"/>
  <c r="D37" i="10"/>
  <c r="D6" i="10"/>
  <c r="D23" i="10"/>
  <c r="D15" i="10"/>
  <c r="D62" i="10"/>
  <c r="D32" i="10"/>
  <c r="D46" i="10"/>
  <c r="D4" i="10"/>
  <c r="D43" i="10"/>
  <c r="D29" i="10"/>
  <c r="D18" i="10"/>
  <c r="D30" i="10"/>
  <c r="D40" i="10"/>
  <c r="D22" i="10"/>
  <c r="D17" i="10"/>
  <c r="D54" i="10"/>
  <c r="D19" i="10"/>
  <c r="D52" i="10"/>
  <c r="D58" i="10"/>
  <c r="D9" i="10"/>
  <c r="D14" i="10"/>
  <c r="D20" i="10"/>
  <c r="D60" i="10"/>
  <c r="D35" i="10"/>
  <c r="D61" i="10"/>
  <c r="D51" i="10"/>
  <c r="D71" i="10"/>
  <c r="D27" i="10"/>
  <c r="D68" i="10"/>
  <c r="D64" i="10"/>
  <c r="D67" i="10"/>
  <c r="D22" i="3"/>
  <c r="D37" i="3"/>
  <c r="D15" i="3"/>
  <c r="D59" i="3"/>
  <c r="D49" i="3"/>
  <c r="D45" i="3"/>
  <c r="D57" i="3"/>
  <c r="D20" i="3"/>
  <c r="D12" i="3"/>
  <c r="D13" i="3"/>
  <c r="D52" i="3"/>
  <c r="D62" i="3"/>
  <c r="D47" i="3"/>
  <c r="D35" i="3"/>
  <c r="D65" i="3"/>
  <c r="D42" i="3"/>
  <c r="D6" i="3"/>
  <c r="D33" i="3"/>
  <c r="D32" i="3"/>
  <c r="D56" i="3"/>
  <c r="D71" i="3"/>
  <c r="D19" i="3"/>
  <c r="D5" i="3"/>
  <c r="D16" i="3"/>
  <c r="D31" i="3"/>
  <c r="D41" i="3"/>
  <c r="D48" i="3"/>
  <c r="D61" i="3"/>
  <c r="D73" i="3"/>
  <c r="D40" i="3"/>
  <c r="D50" i="3"/>
  <c r="D36" i="3"/>
  <c r="D68" i="3"/>
  <c r="D14" i="3"/>
  <c r="D29" i="3"/>
  <c r="D46" i="3"/>
  <c r="D70" i="3"/>
  <c r="D66" i="3"/>
  <c r="D58" i="3"/>
  <c r="D72" i="3"/>
  <c r="D55" i="3"/>
  <c r="D28" i="3"/>
  <c r="D9" i="3"/>
  <c r="D30" i="3"/>
  <c r="D27" i="3"/>
  <c r="D44" i="3"/>
  <c r="D67" i="3"/>
  <c r="D38" i="3"/>
  <c r="D23" i="3"/>
  <c r="D60" i="3"/>
  <c r="D53" i="3"/>
  <c r="D63" i="3"/>
  <c r="D34" i="3"/>
  <c r="D39" i="3"/>
  <c r="D8" i="3"/>
  <c r="D25" i="3"/>
  <c r="D7" i="3"/>
  <c r="D69" i="3"/>
  <c r="D24" i="3"/>
  <c r="D21" i="3"/>
  <c r="D64" i="3"/>
  <c r="D51" i="3"/>
  <c r="D11" i="3"/>
  <c r="D43" i="3"/>
  <c r="D10" i="3"/>
  <c r="D4" i="3"/>
  <c r="D17" i="3"/>
  <c r="D54" i="3"/>
  <c r="D18" i="3"/>
  <c r="D26" i="3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<sst xmlns="http://schemas.openxmlformats.org/spreadsheetml/2006/main" count="202" uniqueCount="90">
  <si>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</si>
  <si>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</si>
  <si>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</si>
  <si>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</si>
  <si>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</si>
  <si>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</si>
  <si>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</si>
  <si>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</si>
  <si>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</si>
  <si>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</si>
  <si>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</si>
  <si>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</si>
  <si>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</si>
  <si>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</si>
  <si>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</si>
  <si>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</si>
  <si>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</si>
  <si>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</si>
  <si>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</si>
  <si>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</si>
  <si>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</si>
  <si>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</si>
  <si>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</si>
  <si>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</si>
  <si>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</si>
  <si>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</si>
  <si>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</si>
  <si>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</si>
  <si>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</si>
  <si>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</si>
  <si>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</si>
  <si>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</si>
  <si>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</si>
  <si>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</si>
  <si>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</si>
  <si>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</si>
  <si>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</si>
  <si>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</si>
  <si>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</si>
  <si>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</si>
  <si>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</si>
  <si>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</si>
  <si>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</si>
  <si>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</si>
  <si>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</si>
  <si>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</si>
  <si>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</si>
  <si>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</si>
  <si>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</si>
  <si>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</si>
  <si>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</si>
  <si>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</si>
  <si>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</si>
  <si>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</si>
  <si>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</si>
  <si>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</si>
  <si>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</si>
  <si>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</si>
  <si>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</si>
  <si>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</si>
  <si>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</si>
  <si>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</si>
  <si>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</si>
  <si>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</si>
  <si>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</si>
  <si>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</si>
  <si>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</si>
  <si>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</si>
  <si>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Kaiserslautern</t>
  </si>
  <si>
    <t>Hannover</t>
  </si>
  <si>
    <t>Greuther Furth</t>
  </si>
  <si>
    <t>Holstein Kiel</t>
  </si>
  <si>
    <t>Regensburg</t>
  </si>
  <si>
    <t>Darmstadt</t>
  </si>
  <si>
    <t>Sandhausen</t>
  </si>
  <si>
    <t>Bielefeld</t>
  </si>
  <si>
    <t>St Pauli</t>
  </si>
  <si>
    <t>Nurnberg</t>
  </si>
  <si>
    <t>Magdeburg</t>
  </si>
  <si>
    <t>Fortuna Dusseldorf</t>
  </si>
  <si>
    <t>Braunschweig</t>
  </si>
  <si>
    <t>Hamburg</t>
  </si>
  <si>
    <t>Hansa Rostock</t>
  </si>
  <si>
    <t>Heidenheim</t>
  </si>
  <si>
    <t>Paderborn</t>
  </si>
  <si>
    <t>Karlsruhe</t>
  </si>
  <si>
    <t>15/07/2022</t>
  </si>
  <si>
    <t>16/07/2022</t>
  </si>
  <si>
    <t>17/07/2022</t>
  </si>
  <si>
    <t>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</si>
</sst>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1.0669478732554383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1.0625792095626894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1.0725172100503928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1.0669478732554383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1.0720963920751123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1.0703838499014962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1.0732443093298558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1.0669478732554383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1.076236811713688</v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1.0408492775210492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14.578284815106215</v>
      </c>
      <c r="I2" s="6">
        <f>IF('Log_working_3-way'!$D2="","",'True_Odds_Calculator_3-way'!O3/'True_Odds_Calculator_3-way'!B3-1)</f>
        <v>7.2397539517917178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4.3703160638644434E-2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1.043048201695131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18.233973776759136</v>
      </c>
      <c r="I3" s="6">
        <f>IF('Log_working_3-way'!$D3="","",'True_Odds_Calculator_3-way'!O4/'True_Odds_Calculator_3-way'!B4-1)</f>
        <v>7.3723108604780556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4.5493300716331619E-2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1.0460108455772639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6.4135463567670987</v>
      </c>
      <c r="I4" s="6">
        <f>IF('Log_working_3-way'!$D4="","",'True_Odds_Calculator_3-way'!O5/'True_Odds_Calculator_3-way'!B5-1)</f>
        <v>4.7117381412503523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4.661051896362256E-2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1.0419515922728313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8.2326919104735659</v>
      </c>
      <c r="I5" s="6">
        <f>IF('Log_working_3-way'!$D5="","",'True_Odds_Calculator_3-way'!O6/'True_Odds_Calculator_3-way'!B6-1)</f>
        <v>7.7904722501886265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4.4623792000103801E-2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1.0406647277404417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14.967306686394988</v>
      </c>
      <c r="I6" s="6">
        <f>IF('Log_working_3-way'!$D6="","",'True_Odds_Calculator_3-way'!O7/'True_Odds_Calculator_3-way'!B7-1)</f>
        <v>6.4782121644990722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4.3364760365666388E-2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1.0420066699468626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11.38484620094836</v>
      </c>
      <c r="I7" s="6">
        <f>IF('Log_working_3-way'!$D7="","",'True_Odds_Calculator_3-way'!O8/'True_Odds_Calculator_3-way'!B8-1)</f>
        <v>6.4266218743964831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4.4767827289903916E-2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1.0511858388881918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2.3226114212098494</v>
      </c>
      <c r="I8" s="6">
        <f>IF('Log_working_3-way'!$D8="","",'True_Odds_Calculator_3-way'!O9/'True_Odds_Calculator_3-way'!B9-1)</f>
        <v>4.848525701327719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4.7588849169689418E-2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1.0409294145885932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15.22462441175891</v>
      </c>
      <c r="I9" s="6">
        <f>IF('Log_working_3-way'!$D9="","",'True_Odds_Calculator_3-way'!O10/'True_Odds_Calculator_3-way'!B10-1)</f>
        <v>8.1263512316143878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4.37892045227537E-2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1.0458638181709685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24.919344870210139</v>
      </c>
      <c r="I10" s="6">
        <f>IF('Log_working_3-way'!$D10="","",'True_Odds_Calculator_3-way'!O11/'True_Odds_Calculator_3-way'!B11-1)</f>
        <v>5.0930691338602339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4.6582629574432932E-2</v>
      </c>
    </row>
    <row r="11" spans="1:11" x14ac:dyDescent="0.25">
      <c r="D11" t="str">
        <f>solve_for_c('True_Odds_Calculator_3-way'!A12,'True_Odds_Calculator_3-way'!B12,'True_Odds_Calculator_3-way'!C12,'Log_working_3-way'!B$1,'Log_working_3-way'!B$2)</f>
        <v/>
      </c>
      <c r="F11" s="6" t="str">
        <f>IF('Log_working_3-way'!D11="","",1/'True_Odds_Calculator_3-way'!N12+1/'True_Odds_Calculator_3-way'!O12+1/'True_Odds_Calculator_3-way'!#REF!-1)</f>
        <v/>
      </c>
      <c r="H11" s="6" t="str">
        <f>IF('Log_working_3-way'!$D11="","",'True_Odds_Calculator_3-way'!N12/'True_Odds_Calculator_3-way'!A12-1)</f>
        <v/>
      </c>
      <c r="I11" s="6" t="str">
        <f>IF('Log_working_3-way'!$D11="","",'True_Odds_Calculator_3-way'!O12/'True_Odds_Calculator_3-way'!B12-1)</f>
        <v/>
      </c>
      <c r="J11" s="6" t="str">
        <f>IF('Log_working_3-way'!$D11="","",'True_Odds_Calculator_3-way'!#REF!/'True_Odds_Calculator_3-way'!C12-1)</f>
        <v/>
      </c>
      <c r="K11" s="6" t="str">
        <f>IF('Log_working_3-way'!$D11="","",1/'True_Odds_Calculator_3-way'!A12+1/'True_Odds_Calculator_3-way'!B12+1/'True_Odds_Calculator_3-way'!C12-1)</f>
        <v/>
      </c>
    </row>
    <row r="12" spans="1:11" x14ac:dyDescent="0.25">
      <c r="D12" t="str">
        <f>solve_for_c('True_Odds_Calculator_3-way'!A13,'True_Odds_Calculator_3-way'!B13,'True_Odds_Calculator_3-way'!C13,'Log_working_3-way'!B$1,'Log_working_3-way'!B$2)</f>
        <v/>
      </c>
      <c r="F12" s="6" t="str">
        <f>IF('Log_working_3-way'!D12="","",1/'True_Odds_Calculator_3-way'!N13+1/'True_Odds_Calculator_3-way'!O13+1/'True_Odds_Calculator_3-way'!#REF!-1)</f>
        <v/>
      </c>
      <c r="H12" s="6" t="str">
        <f>IF('Log_working_3-way'!$D12="","",'True_Odds_Calculator_3-way'!N13/'True_Odds_Calculator_3-way'!A13-1)</f>
        <v/>
      </c>
      <c r="I12" s="6" t="str">
        <f>IF('Log_working_3-way'!$D12="","",'True_Odds_Calculator_3-way'!O13/'True_Odds_Calculator_3-way'!B13-1)</f>
        <v/>
      </c>
      <c r="J12" s="6" t="str">
        <f>IF('Log_working_3-way'!$D12="","",'True_Odds_Calculator_3-way'!#REF!/'True_Odds_Calculator_3-way'!C13-1)</f>
        <v/>
      </c>
      <c r="K12" s="6" t="str">
        <f>IF('Log_working_3-way'!$D12="","",1/'True_Odds_Calculator_3-way'!A13+1/'True_Odds_Calculator_3-way'!B13+1/'True_Odds_Calculator_3-way'!C13-1)</f>
        <v/>
      </c>
    </row>
    <row r="13" spans="1:11" x14ac:dyDescent="0.25">
      <c r="D13" t="str">
        <f>solve_for_c('True_Odds_Calculator_3-way'!A14,'True_Odds_Calculator_3-way'!B14,'True_Odds_Calculator_3-way'!C14,'Log_working_3-way'!B$1,'Log_working_3-way'!B$2)</f>
        <v/>
      </c>
      <c r="F13" s="6" t="str">
        <f>IF('Log_working_3-way'!D13="","",1/'True_Odds_Calculator_3-way'!N14+1/'True_Odds_Calculator_3-way'!O14+1/'True_Odds_Calculator_3-way'!#REF!-1)</f>
        <v/>
      </c>
      <c r="H13" s="6" t="str">
        <f>IF('Log_working_3-way'!$D13="","",'True_Odds_Calculator_3-way'!N14/'True_Odds_Calculator_3-way'!A14-1)</f>
        <v/>
      </c>
      <c r="I13" s="6" t="str">
        <f>IF('Log_working_3-way'!$D13="","",'True_Odds_Calculator_3-way'!O14/'True_Odds_Calculator_3-way'!B14-1)</f>
        <v/>
      </c>
      <c r="J13" s="6" t="str">
        <f>IF('Log_working_3-way'!$D13="","",'True_Odds_Calculator_3-way'!#REF!/'True_Odds_Calculator_3-way'!C14-1)</f>
        <v/>
      </c>
      <c r="K13" s="6" t="str">
        <f>IF('Log_working_3-way'!$D13="","",1/'True_Odds_Calculator_3-way'!A14+1/'True_Odds_Calculator_3-way'!B14+1/'True_Odds_Calculator_3-way'!C14-1)</f>
        <v/>
      </c>
    </row>
    <row r="14" spans="1:11" x14ac:dyDescent="0.25">
      <c r="D14" t="str">
        <f>solve_for_c('True_Odds_Calculator_3-way'!A15,'True_Odds_Calculator_3-way'!B15,'True_Odds_Calculator_3-way'!C15,'Log_working_3-way'!B$1,'Log_working_3-way'!B$2)</f>
        <v/>
      </c>
      <c r="F14" s="6" t="str">
        <f>IF('Log_working_3-way'!D14="","",1/'True_Odds_Calculator_3-way'!N15+1/'True_Odds_Calculator_3-way'!O15+1/'True_Odds_Calculator_3-way'!#REF!-1)</f>
        <v/>
      </c>
      <c r="H14" s="6" t="str">
        <f>IF('Log_working_3-way'!$D14="","",'True_Odds_Calculator_3-way'!N15/'True_Odds_Calculator_3-way'!A15-1)</f>
        <v/>
      </c>
      <c r="I14" s="6" t="str">
        <f>IF('Log_working_3-way'!$D14="","",'True_Odds_Calculator_3-way'!O15/'True_Odds_Calculator_3-way'!B15-1)</f>
        <v/>
      </c>
      <c r="J14" s="6" t="str">
        <f>IF('Log_working_3-way'!$D14="","",'True_Odds_Calculator_3-way'!#REF!/'True_Odds_Calculator_3-way'!C15-1)</f>
        <v/>
      </c>
      <c r="K14" s="6" t="str">
        <f>IF('Log_working_3-way'!$D14="","",1/'True_Odds_Calculator_3-way'!A15+1/'True_Odds_Calculator_3-way'!B15+1/'True_Odds_Calculator_3-way'!C15-1)</f>
        <v/>
      </c>
    </row>
    <row r="15" spans="1:11" x14ac:dyDescent="0.25">
      <c r="D15" t="str">
        <f>solve_for_c('True_Odds_Calculator_3-way'!A16,'True_Odds_Calculator_3-way'!B16,'True_Odds_Calculator_3-way'!C16,'Log_working_3-way'!B$1,'Log_working_3-way'!B$2)</f>
        <v/>
      </c>
      <c r="F15" s="6" t="str">
        <f>IF('Log_working_3-way'!D15="","",1/'True_Odds_Calculator_3-way'!N16+1/'True_Odds_Calculator_3-way'!O16+1/'True_Odds_Calculator_3-way'!#REF!-1)</f>
        <v/>
      </c>
      <c r="H15" s="6" t="str">
        <f>IF('Log_working_3-way'!$D15="","",'True_Odds_Calculator_3-way'!N16/'True_Odds_Calculator_3-way'!A16-1)</f>
        <v/>
      </c>
      <c r="I15" s="6" t="str">
        <f>IF('Log_working_3-way'!$D15="","",'True_Odds_Calculator_3-way'!O16/'True_Odds_Calculator_3-way'!B16-1)</f>
        <v/>
      </c>
      <c r="J15" s="6" t="str">
        <f>IF('Log_working_3-way'!$D15="","",'True_Odds_Calculator_3-way'!#REF!/'True_Odds_Calculator_3-way'!C16-1)</f>
        <v/>
      </c>
      <c r="K15" s="6" t="str">
        <f>IF('Log_working_3-way'!$D15="","",1/'True_Odds_Calculator_3-way'!A16+1/'True_Odds_Calculator_3-way'!B16+1/'True_Odds_Calculator_3-way'!C16-1)</f>
        <v/>
      </c>
    </row>
    <row r="16" spans="1:11" x14ac:dyDescent="0.25">
      <c r="D16" t="str">
        <f>solve_for_c('True_Odds_Calculator_3-way'!A17,'True_Odds_Calculator_3-way'!B17,'True_Odds_Calculator_3-way'!C17,'Log_working_3-way'!B$1,'Log_working_3-way'!B$2)</f>
        <v/>
      </c>
      <c r="F16" s="6" t="str">
        <f>IF('Log_working_3-way'!D16="","",1/'True_Odds_Calculator_3-way'!N17+1/'True_Odds_Calculator_3-way'!O17+1/'True_Odds_Calculator_3-way'!#REF!-1)</f>
        <v/>
      </c>
      <c r="H16" s="6" t="str">
        <f>IF('Log_working_3-way'!$D16="","",'True_Odds_Calculator_3-way'!N17/'True_Odds_Calculator_3-way'!A17-1)</f>
        <v/>
      </c>
      <c r="I16" s="6" t="str">
        <f>IF('Log_working_3-way'!$D16="","",'True_Odds_Calculator_3-way'!O17/'True_Odds_Calculator_3-way'!B17-1)</f>
        <v/>
      </c>
      <c r="J16" s="6" t="str">
        <f>IF('Log_working_3-way'!$D16="","",'True_Odds_Calculator_3-way'!#REF!/'True_Odds_Calculator_3-way'!C17-1)</f>
        <v/>
      </c>
      <c r="K16" s="6" t="str">
        <f>IF('Log_working_3-way'!$D16="","",1/'True_Odds_Calculator_3-way'!A17+1/'True_Odds_Calculator_3-way'!B17+1/'True_Odds_Calculator_3-way'!C17-1)</f>
        <v/>
      </c>
    </row>
    <row r="17" spans="4:11" x14ac:dyDescent="0.25">
      <c r="D17" t="str">
        <f>solve_for_c('True_Odds_Calculator_3-way'!A18,'True_Odds_Calculator_3-way'!B18,'True_Odds_Calculator_3-way'!C18,'Log_working_3-way'!B$1,'Log_working_3-way'!B$2)</f>
        <v/>
      </c>
      <c r="F17" s="6" t="str">
        <f>IF('Log_working_3-way'!D17="","",1/'True_Odds_Calculator_3-way'!N18+1/'True_Odds_Calculator_3-way'!O18+1/'True_Odds_Calculator_3-way'!#REF!-1)</f>
        <v/>
      </c>
      <c r="H17" s="6" t="str">
        <f>IF('Log_working_3-way'!$D17="","",'True_Odds_Calculator_3-way'!N18/'True_Odds_Calculator_3-way'!A18-1)</f>
        <v/>
      </c>
      <c r="I17" s="6" t="str">
        <f>IF('Log_working_3-way'!$D17="","",'True_Odds_Calculator_3-way'!O18/'True_Odds_Calculator_3-way'!B18-1)</f>
        <v/>
      </c>
      <c r="J17" s="6" t="str">
        <f>IF('Log_working_3-way'!$D17="","",'True_Odds_Calculator_3-way'!#REF!/'True_Odds_Calculator_3-way'!C18-1)</f>
        <v/>
      </c>
      <c r="K17" s="6" t="str">
        <f>IF('Log_working_3-way'!$D17="","",1/'True_Odds_Calculator_3-way'!A18+1/'True_Odds_Calculator_3-way'!B18+1/'True_Odds_Calculator_3-way'!C18-1)</f>
        <v/>
      </c>
    </row>
    <row r="18" spans="4:11" x14ac:dyDescent="0.25">
      <c r="D18" t="str">
        <f>solve_for_c('True_Odds_Calculator_3-way'!A19,'True_Odds_Calculator_3-way'!B19,'True_Odds_Calculator_3-way'!C19,'Log_working_3-way'!B$1,'Log_working_3-way'!B$2)</f>
        <v/>
      </c>
      <c r="F18" s="6" t="str">
        <f>IF('Log_working_3-way'!D18="","",1/'True_Odds_Calculator_3-way'!N19+1/'True_Odds_Calculator_3-way'!O19+1/'True_Odds_Calculator_3-way'!#REF!-1)</f>
        <v/>
      </c>
      <c r="H18" s="6" t="str">
        <f>IF('Log_working_3-way'!$D18="","",'True_Odds_Calculator_3-way'!N19/'True_Odds_Calculator_3-way'!A19-1)</f>
        <v/>
      </c>
      <c r="I18" s="6" t="str">
        <f>IF('Log_working_3-way'!$D18="","",'True_Odds_Calculator_3-way'!O19/'True_Odds_Calculator_3-way'!B19-1)</f>
        <v/>
      </c>
      <c r="J18" s="6" t="str">
        <f>IF('Log_working_3-way'!$D18="","",'True_Odds_Calculator_3-way'!#REF!/'True_Odds_Calculator_3-way'!C19-1)</f>
        <v/>
      </c>
      <c r="K18" s="6" t="str">
        <f>IF('Log_working_3-way'!$D18="","",1/'True_Odds_Calculator_3-way'!A19+1/'True_Odds_Calculator_3-way'!B19+1/'True_Odds_Calculator_3-way'!C19-1)</f>
        <v/>
      </c>
    </row>
    <row r="19" spans="4:11" x14ac:dyDescent="0.25">
      <c r="D19" t="str">
        <f>solve_for_c('True_Odds_Calculator_3-way'!A20,'True_Odds_Calculator_3-way'!B20,'True_Odds_Calculator_3-way'!C20,'Log_working_3-way'!B$1,'Log_working_3-way'!B$2)</f>
        <v/>
      </c>
      <c r="F19" s="6" t="str">
        <f>IF('Log_working_3-way'!D19="","",1/'True_Odds_Calculator_3-way'!N20+1/'True_Odds_Calculator_3-way'!O20+1/'True_Odds_Calculator_3-way'!#REF!-1)</f>
        <v/>
      </c>
      <c r="H19" s="6" t="str">
        <f>IF('Log_working_3-way'!$D19="","",'True_Odds_Calculator_3-way'!N20/'True_Odds_Calculator_3-way'!A20-1)</f>
        <v/>
      </c>
      <c r="I19" s="6" t="str">
        <f>IF('Log_working_3-way'!$D19="","",'True_Odds_Calculator_3-way'!O20/'True_Odds_Calculator_3-way'!B20-1)</f>
        <v/>
      </c>
      <c r="J19" s="6" t="str">
        <f>IF('Log_working_3-way'!$D19="","",'True_Odds_Calculator_3-way'!#REF!/'True_Odds_Calculator_3-way'!C20-1)</f>
        <v/>
      </c>
      <c r="K19" s="6" t="str">
        <f>IF('Log_working_3-way'!$D19="","",1/'True_Odds_Calculator_3-way'!A20+1/'True_Odds_Calculator_3-way'!B20+1/'True_Odds_Calculator_3-way'!C20-1)</f>
        <v/>
      </c>
    </row>
    <row r="20" spans="4:11" x14ac:dyDescent="0.25">
      <c r="D20" t="str">
        <f>solve_for_c('True_Odds_Calculator_3-way'!A21,'True_Odds_Calculator_3-way'!B21,'True_Odds_Calculator_3-way'!C21,'Log_working_3-way'!B$1,'Log_working_3-way'!B$2)</f>
        <v/>
      </c>
      <c r="F20" s="6" t="str">
        <f>IF('Log_working_3-way'!D20="","",1/'True_Odds_Calculator_3-way'!N21+1/'True_Odds_Calculator_3-way'!O21+1/'True_Odds_Calculator_3-way'!#REF!-1)</f>
        <v/>
      </c>
      <c r="H20" s="6" t="str">
        <f>IF('Log_working_3-way'!$D20="","",'True_Odds_Calculator_3-way'!N21/'True_Odds_Calculator_3-way'!A21-1)</f>
        <v/>
      </c>
      <c r="I20" s="6" t="str">
        <f>IF('Log_working_3-way'!$D20="","",'True_Odds_Calculator_3-way'!O21/'True_Odds_Calculator_3-way'!B21-1)</f>
        <v/>
      </c>
      <c r="J20" s="6" t="str">
        <f>IF('Log_working_3-way'!$D20="","",'True_Odds_Calculator_3-way'!#REF!/'True_Odds_Calculator_3-way'!C21-1)</f>
        <v/>
      </c>
      <c r="K20" s="6" t="str">
        <f>IF('Log_working_3-way'!$D20="","",1/'True_Odds_Calculator_3-way'!A21+1/'True_Odds_Calculator_3-way'!B21+1/'True_Odds_Calculator_3-way'!C21-1)</f>
        <v/>
      </c>
    </row>
    <row r="21" spans="4:11" x14ac:dyDescent="0.25">
      <c r="D21" t="str">
        <f>solve_for_c('True_Odds_Calculator_3-way'!A22,'True_Odds_Calculator_3-way'!B22,'True_Odds_Calculator_3-way'!C22,'Log_working_3-way'!B$1,'Log_working_3-way'!B$2)</f>
        <v/>
      </c>
      <c r="F21" s="6" t="str">
        <f>IF('Log_working_3-way'!D21="","",1/'True_Odds_Calculator_3-way'!N22+1/'True_Odds_Calculator_3-way'!O22+1/'True_Odds_Calculator_3-way'!#REF!-1)</f>
        <v/>
      </c>
      <c r="H21" s="6" t="str">
        <f>IF('Log_working_3-way'!$D21="","",'True_Odds_Calculator_3-way'!N22/'True_Odds_Calculator_3-way'!A22-1)</f>
        <v/>
      </c>
      <c r="I21" s="6" t="str">
        <f>IF('Log_working_3-way'!$D21="","",'True_Odds_Calculator_3-way'!O22/'True_Odds_Calculator_3-way'!B22-1)</f>
        <v/>
      </c>
      <c r="J21" s="6" t="str">
        <f>IF('Log_working_3-way'!$D21="","",'True_Odds_Calculator_3-way'!#REF!/'True_Odds_Calculator_3-way'!C22-1)</f>
        <v/>
      </c>
      <c r="K21" s="6" t="str">
        <f>IF('Log_working_3-way'!$D21="","",1/'True_Odds_Calculator_3-way'!A22+1/'True_Odds_Calculator_3-way'!B22+1/'True_Odds_Calculator_3-way'!C22-1)</f>
        <v/>
      </c>
    </row>
    <row r="22" spans="4:11" x14ac:dyDescent="0.25">
      <c r="D22" t="str">
        <f>solve_for_c('True_Odds_Calculator_3-way'!A23,'True_Odds_Calculator_3-way'!B23,'True_Odds_Calculator_3-way'!C23,'Log_working_3-way'!B$1,'Log_working_3-way'!B$2)</f>
        <v/>
      </c>
      <c r="F22" s="6" t="str">
        <f>IF('Log_working_3-way'!D22="","",1/'True_Odds_Calculator_3-way'!N23+1/'True_Odds_Calculator_3-way'!O23+1/'True_Odds_Calculator_3-way'!#REF!-1)</f>
        <v/>
      </c>
      <c r="H22" s="6" t="str">
        <f>IF('Log_working_3-way'!$D22="","",'True_Odds_Calculator_3-way'!N23/'True_Odds_Calculator_3-way'!A23-1)</f>
        <v/>
      </c>
      <c r="I22" s="6" t="str">
        <f>IF('Log_working_3-way'!$D22="","",'True_Odds_Calculator_3-way'!O23/'True_Odds_Calculator_3-way'!B23-1)</f>
        <v/>
      </c>
      <c r="J22" s="6" t="str">
        <f>IF('Log_working_3-way'!$D22="","",'True_Odds_Calculator_3-way'!#REF!/'True_Odds_Calculator_3-way'!C23-1)</f>
        <v/>
      </c>
      <c r="K22" s="6" t="str">
        <f>IF('Log_working_3-way'!$D22="","",1/'True_Odds_Calculator_3-way'!A23+1/'True_Odds_Calculator_3-way'!B23+1/'True_Odds_Calculator_3-way'!C23-1)</f>
        <v/>
      </c>
    </row>
    <row r="23" spans="4:11" x14ac:dyDescent="0.25">
      <c r="D23" t="str">
        <f>solve_for_c('True_Odds_Calculator_3-way'!A24,'True_Odds_Calculator_3-way'!B24,'True_Odds_Calculator_3-way'!C24,'Log_working_3-way'!B$1,'Log_working_3-way'!B$2)</f>
        <v/>
      </c>
      <c r="F23" s="6" t="str">
        <f>IF('Log_working_3-way'!D23="","",1/'True_Odds_Calculator_3-way'!N24+1/'True_Odds_Calculator_3-way'!O24+1/'True_Odds_Calculator_3-way'!#REF!-1)</f>
        <v/>
      </c>
      <c r="H23" s="6" t="str">
        <f>IF('Log_working_3-way'!$D23="","",'True_Odds_Calculator_3-way'!N24/'True_Odds_Calculator_3-way'!A24-1)</f>
        <v/>
      </c>
      <c r="I23" s="6" t="str">
        <f>IF('Log_working_3-way'!$D23="","",'True_Odds_Calculator_3-way'!O24/'True_Odds_Calculator_3-way'!B24-1)</f>
        <v/>
      </c>
      <c r="J23" s="6" t="str">
        <f>IF('Log_working_3-way'!$D23="","",'True_Odds_Calculator_3-way'!#REF!/'True_Odds_Calculator_3-way'!C24-1)</f>
        <v/>
      </c>
      <c r="K23" s="6" t="str">
        <f>IF('Log_working_3-way'!$D23="","",1/'True_Odds_Calculator_3-way'!A24+1/'True_Odds_Calculator_3-way'!B24+1/'True_Odds_Calculator_3-way'!C24-1)</f>
        <v/>
      </c>
    </row>
    <row r="24" spans="4:11" x14ac:dyDescent="0.25">
      <c r="D24" t="str">
        <f>solve_for_c('True_Odds_Calculator_3-way'!A25,'True_Odds_Calculator_3-way'!B25,'True_Odds_Calculator_3-way'!C25,'Log_working_3-way'!B$1,'Log_working_3-way'!B$2)</f>
        <v/>
      </c>
      <c r="F24" s="6" t="str">
        <f>IF('Log_working_3-way'!D24="","",1/'True_Odds_Calculator_3-way'!N25+1/'True_Odds_Calculator_3-way'!O25+1/'True_Odds_Calculator_3-way'!#REF!-1)</f>
        <v/>
      </c>
      <c r="H24" s="6" t="str">
        <f>IF('Log_working_3-way'!$D24="","",'True_Odds_Calculator_3-way'!N25/'True_Odds_Calculator_3-way'!A25-1)</f>
        <v/>
      </c>
      <c r="I24" s="6" t="str">
        <f>IF('Log_working_3-way'!$D24="","",'True_Odds_Calculator_3-way'!O25/'True_Odds_Calculator_3-way'!B25-1)</f>
        <v/>
      </c>
      <c r="J24" s="6" t="str">
        <f>IF('Log_working_3-way'!$D24="","",'True_Odds_Calculator_3-way'!#REF!/'True_Odds_Calculator_3-way'!C25-1)</f>
        <v/>
      </c>
      <c r="K24" s="6" t="str">
        <f>IF('Log_working_3-way'!$D24="","",1/'True_Odds_Calculator_3-way'!A25+1/'True_Odds_Calculator_3-way'!B25+1/'True_Odds_Calculator_3-way'!C25-1)</f>
        <v/>
      </c>
    </row>
    <row r="25" spans="4:11" x14ac:dyDescent="0.25">
      <c r="D25" t="str">
        <f>solve_for_c('True_Odds_Calculator_3-way'!A26,'True_Odds_Calculator_3-way'!B26,'True_Odds_Calculator_3-way'!C26,'Log_working_3-way'!B$1,'Log_working_3-way'!B$2)</f>
        <v/>
      </c>
      <c r="F25" s="6" t="str">
        <f>IF('Log_working_3-way'!D25="","",1/'True_Odds_Calculator_3-way'!N26+1/'True_Odds_Calculator_3-way'!O26+1/'True_Odds_Calculator_3-way'!#REF!-1)</f>
        <v/>
      </c>
      <c r="H25" s="6" t="str">
        <f>IF('Log_working_3-way'!$D25="","",'True_Odds_Calculator_3-way'!N26/'True_Odds_Calculator_3-way'!A26-1)</f>
        <v/>
      </c>
      <c r="I25" s="6" t="str">
        <f>IF('Log_working_3-way'!$D25="","",'True_Odds_Calculator_3-way'!O26/'True_Odds_Calculator_3-way'!B26-1)</f>
        <v/>
      </c>
      <c r="J25" s="6" t="str">
        <f>IF('Log_working_3-way'!$D25="","",'True_Odds_Calculator_3-way'!#REF!/'True_Odds_Calculator_3-way'!C26-1)</f>
        <v/>
      </c>
      <c r="K25" s="6" t="str">
        <f>IF('Log_working_3-way'!$D25="","",1/'True_Odds_Calculator_3-way'!A26+1/'True_Odds_Calculator_3-way'!B26+1/'True_Odds_Calculator_3-way'!C26-1)</f>
        <v/>
      </c>
    </row>
    <row r="26" spans="4:11" x14ac:dyDescent="0.25">
      <c r="D26" t="str">
        <f>solve_for_c('True_Odds_Calculator_3-way'!A27,'True_Odds_Calculator_3-way'!B27,'True_Odds_Calculator_3-way'!C27,'Log_working_3-way'!B$1,'Log_working_3-way'!B$2)</f>
        <v/>
      </c>
      <c r="F26" s="6" t="str">
        <f>IF('Log_working_3-way'!D26="","",1/'True_Odds_Calculator_3-way'!N27+1/'True_Odds_Calculator_3-way'!O27+1/'True_Odds_Calculator_3-way'!#REF!-1)</f>
        <v/>
      </c>
      <c r="H26" s="6" t="str">
        <f>IF('Log_working_3-way'!$D26="","",'True_Odds_Calculator_3-way'!N27/'True_Odds_Calculator_3-way'!A27-1)</f>
        <v/>
      </c>
      <c r="I26" s="6" t="str">
        <f>IF('Log_working_3-way'!$D26="","",'True_Odds_Calculator_3-way'!O27/'True_Odds_Calculator_3-way'!B27-1)</f>
        <v/>
      </c>
      <c r="J26" s="6" t="str">
        <f>IF('Log_working_3-way'!$D26="","",'True_Odds_Calculator_3-way'!#REF!/'True_Odds_Calculator_3-way'!C27-1)</f>
        <v/>
      </c>
      <c r="K26" s="6" t="str">
        <f>IF('Log_working_3-way'!$D26="","",1/'True_Odds_Calculator_3-way'!A27+1/'True_Odds_Calculator_3-way'!B27+1/'True_Odds_Calculator_3-way'!C27-1)</f>
        <v/>
      </c>
    </row>
    <row r="27" spans="4:11" x14ac:dyDescent="0.25">
      <c r="D27" t="str">
        <f>solve_for_c('True_Odds_Calculator_3-way'!A28,'True_Odds_Calculator_3-way'!B28,'True_Odds_Calculator_3-way'!C28,'Log_working_3-way'!B$1,'Log_working_3-way'!B$2)</f>
        <v/>
      </c>
      <c r="F27" s="6" t="str">
        <f>IF('Log_working_3-way'!D27="","",1/'True_Odds_Calculator_3-way'!N28+1/'True_Odds_Calculator_3-way'!O28+1/'True_Odds_Calculator_3-way'!#REF!-1)</f>
        <v/>
      </c>
      <c r="H27" s="6" t="str">
        <f>IF('Log_working_3-way'!$D27="","",'True_Odds_Calculator_3-way'!N28/'True_Odds_Calculator_3-way'!A28-1)</f>
        <v/>
      </c>
      <c r="I27" s="6" t="str">
        <f>IF('Log_working_3-way'!$D27="","",'True_Odds_Calculator_3-way'!O28/'True_Odds_Calculator_3-way'!B28-1)</f>
        <v/>
      </c>
      <c r="J27" s="6" t="str">
        <f>IF('Log_working_3-way'!$D27="","",'True_Odds_Calculator_3-way'!#REF!/'True_Odds_Calculator_3-way'!C28-1)</f>
        <v/>
      </c>
      <c r="K27" s="6" t="str">
        <f>IF('Log_working_3-way'!$D27="","",1/'True_Odds_Calculator_3-way'!A28+1/'True_Odds_Calculator_3-way'!B28+1/'True_Odds_Calculator_3-way'!C28-1)</f>
        <v/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IF('Log_working_3-way'!D28="","",1/'True_Odds_Calculator_3-way'!N29+1/'True_Odds_Calculator_3-way'!O29+1/'True_Odds_Calculator_3-way'!#REF!-1)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IF('Log_working_3-way'!$D28="","",'True_Odds_Calculator_3-way'!#REF!/'True_Odds_Calculator_3-way'!C29-1)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IF('Log_working_3-way'!D29="","",1/'True_Odds_Calculator_3-way'!N30+1/'True_Odds_Calculator_3-way'!O30+1/'True_Odds_Calculator_3-way'!#REF!-1)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IF('Log_working_3-way'!$D29="","",'True_Odds_Calculator_3-way'!#REF!/'True_Odds_Calculator_3-way'!C30-1)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str">
        <f>solve_for_c('True_Odds_Calculator_3-way'!A39,'True_Odds_Calculator_3-way'!B39,'True_Odds_Calculator_3-way'!C39,'Log_working_3-way'!B$1,'Log_working_3-way'!B$2)</f>
        <v/>
      </c>
      <c r="F38" s="6" t="str">
        <f>IF('Log_working_3-way'!D38="","",1/'True_Odds_Calculator_3-way'!N39+1/'True_Odds_Calculator_3-way'!O39+1/'True_Odds_Calculator_3-way'!#REF!-1)</f>
        <v/>
      </c>
      <c r="H38" s="6" t="str">
        <f>IF('Log_working_3-way'!$D38="","",'True_Odds_Calculator_3-way'!N39/'True_Odds_Calculator_3-way'!A39-1)</f>
        <v/>
      </c>
      <c r="I38" s="6" t="str">
        <f>IF('Log_working_3-way'!$D38="","",'True_Odds_Calculator_3-way'!O39/'True_Odds_Calculator_3-way'!B39-1)</f>
        <v/>
      </c>
      <c r="J38" s="6" t="str">
        <f>IF('Log_working_3-way'!$D38="","",'True_Odds_Calculator_3-way'!#REF!/'True_Odds_Calculator_3-way'!C39-1)</f>
        <v/>
      </c>
      <c r="K38" s="6" t="str">
        <f>IF('Log_working_3-way'!$D38="","",1/'True_Odds_Calculator_3-way'!A39+1/'True_Odds_Calculator_3-way'!B39+1/'True_Odds_Calculator_3-way'!C39-1)</f>
        <v/>
      </c>
    </row>
    <row r="39" spans="4:11" x14ac:dyDescent="0.25">
      <c r="D39" t="str">
        <f>solve_for_c('True_Odds_Calculator_3-way'!A40,'True_Odds_Calculator_3-way'!B40,'True_Odds_Calculator_3-way'!C40,'Log_working_3-way'!B$1,'Log_working_3-way'!B$2)</f>
        <v/>
      </c>
      <c r="F39" s="6" t="str">
        <f>IF('Log_working_3-way'!D39="","",1/'True_Odds_Calculator_3-way'!N40+1/'True_Odds_Calculator_3-way'!O40+1/'True_Odds_Calculator_3-way'!#REF!-1)</f>
        <v/>
      </c>
      <c r="H39" s="6" t="str">
        <f>IF('Log_working_3-way'!$D39="","",'True_Odds_Calculator_3-way'!N40/'True_Odds_Calculator_3-way'!A40-1)</f>
        <v/>
      </c>
      <c r="I39" s="6" t="str">
        <f>IF('Log_working_3-way'!$D39="","",'True_Odds_Calculator_3-way'!O40/'True_Odds_Calculator_3-way'!B40-1)</f>
        <v/>
      </c>
      <c r="J39" s="6" t="str">
        <f>IF('Log_working_3-way'!$D39="","",'True_Odds_Calculator_3-way'!#REF!/'True_Odds_Calculator_3-way'!C40-1)</f>
        <v/>
      </c>
      <c r="K39" s="6" t="str">
        <f>IF('Log_working_3-way'!$D39="","",1/'True_Odds_Calculator_3-way'!A40+1/'True_Odds_Calculator_3-way'!B40+1/'True_Odds_Calculator_3-way'!C40-1)</f>
        <v/>
      </c>
    </row>
    <row r="40" spans="4:11" x14ac:dyDescent="0.25">
      <c r="D40" t="str">
        <f>solve_for_c('True_Odds_Calculator_3-way'!A41,'True_Odds_Calculator_3-way'!B41,'True_Odds_Calculator_3-way'!C41,'Log_working_3-way'!B$1,'Log_working_3-way'!B$2)</f>
        <v/>
      </c>
      <c r="F40" s="6" t="str">
        <f>IF('Log_working_3-way'!D40="","",1/'True_Odds_Calculator_3-way'!N41+1/'True_Odds_Calculator_3-way'!O41+1/'True_Odds_Calculator_3-way'!#REF!-1)</f>
        <v/>
      </c>
      <c r="H40" s="6" t="str">
        <f>IF('Log_working_3-way'!$D40="","",'True_Odds_Calculator_3-way'!N41/'True_Odds_Calculator_3-way'!A41-1)</f>
        <v/>
      </c>
      <c r="I40" s="6" t="str">
        <f>IF('Log_working_3-way'!$D40="","",'True_Odds_Calculator_3-way'!O41/'True_Odds_Calculator_3-way'!B41-1)</f>
        <v/>
      </c>
      <c r="J40" s="6" t="str">
        <f>IF('Log_working_3-way'!$D40="","",'True_Odds_Calculator_3-way'!#REF!/'True_Odds_Calculator_3-way'!C41-1)</f>
        <v/>
      </c>
      <c r="K40" s="6" t="str">
        <f>IF('Log_working_3-way'!$D40="","",1/'True_Odds_Calculator_3-way'!A41+1/'True_Odds_Calculator_3-way'!B41+1/'True_Odds_Calculator_3-way'!C41-1)</f>
        <v/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IF('Log_working_3-way'!D41="","",1/'True_Odds_Calculator_3-way'!N42+1/'True_Odds_Calculator_3-way'!O42+1/'True_Odds_Calculator_3-way'!#REF!-1)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IF('Log_working_3-way'!$D41="","",'True_Odds_Calculator_3-way'!#REF!/'True_Odds_Calculator_3-way'!C42-1)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IF('Log_working_3-way'!D42="","",1/'True_Odds_Calculator_3-way'!N43+1/'True_Odds_Calculator_3-way'!O43+1/'True_Odds_Calculator_3-way'!#REF!-1)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IF('Log_working_3-way'!$D42="","",'True_Odds_Calculator_3-way'!#REF!/'True_Odds_Calculator_3-way'!C43-1)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IF('Log_working_3-way'!D43="","",1/'True_Odds_Calculator_3-way'!N44+1/'True_Odds_Calculator_3-way'!O44+1/'True_Odds_Calculator_3-way'!#REF!-1)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IF('Log_working_3-way'!$D43="","",'True_Odds_Calculator_3-way'!#REF!/'True_Odds_Calculator_3-way'!C44-1)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IF('Log_working_3-way'!D44="","",1/'True_Odds_Calculator_3-way'!N45+1/'True_Odds_Calculator_3-way'!O45+1/'True_Odds_Calculator_3-way'!#REF!-1)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IF('Log_working_3-way'!$D44="","",'True_Odds_Calculator_3-way'!#REF!/'True_Odds_Calculator_3-way'!C45-1)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IF('Log_working_3-way'!D45="","",1/'True_Odds_Calculator_3-way'!N46+1/'True_Odds_Calculator_3-way'!O46+1/'True_Odds_Calculator_3-way'!#REF!-1)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IF('Log_working_3-way'!$D45="","",'True_Odds_Calculator_3-way'!#REF!/'True_Odds_Calculator_3-way'!C46-1)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2.48</v>
      </c>
      <c r="B2" s="4">
        <f>IF('True_Odds_Calculator_3-way'!B3="","",'True_Odds_Calculator_3-way'!B3)</f>
        <v>3.41</v>
      </c>
      <c r="C2" s="4">
        <f>IF('True_Odds_Calculator_3-way'!C3="","",'True_Odds_Calculator_3-way'!C3)</f>
        <v>2.88</v>
      </c>
      <c r="D2" s="9">
        <f>(K2/(AR2+K2-(AR2*K2)))</f>
        <v>0.38758223317097029</v>
      </c>
      <c r="E2" s="9">
        <f>(L2/(AR2+L2-(AR2*L2)))</f>
        <v>0.27987710396392268</v>
      </c>
      <c r="F2" s="9">
        <f>(M2/(AR2+M2-(AR2*M2)))</f>
        <v>0.33254066286510703</v>
      </c>
      <c r="G2" s="9">
        <f>AR2</f>
        <v>1.0676335316316201</v>
      </c>
      <c r="H2" s="9">
        <f>IF(A2="","",1/D2)</f>
        <v>2.5800976268147977</v>
      </c>
      <c r="I2" s="9">
        <f>IF(B2="","",1/E2)</f>
        <v>3.5729968112322048</v>
      </c>
      <c r="J2" s="9">
        <f>IF(C2="","",1/F2)</f>
        <v>3.0071510394674457</v>
      </c>
      <c r="K2" s="11">
        <f>1/A2</f>
        <v>0.40322580645161293</v>
      </c>
      <c r="L2" s="11">
        <f>1/B2</f>
        <v>0.29325513196480935</v>
      </c>
      <c r="M2" s="11">
        <f>1/C2</f>
        <v>0.34722222222222221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-0.27532018940707814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0.23690665762726121</v>
      </c>
      <c r="Q2" s="11">
        <f>2*'OddsRatio_working_3-way'!K2*'OddsRatio_working_3-way'!L2*'OddsRatio_working_3-way'!M2</f>
        <v>8.2116692418461409E-2</v>
      </c>
      <c r="R2" s="11">
        <f>O2/N2</f>
        <v>0</v>
      </c>
      <c r="S2" s="11">
        <f>P2/N2</f>
        <v>-0.86047688016435253</v>
      </c>
      <c r="T2" s="11">
        <f>Q2/N2</f>
        <v>-0.29825888393911693</v>
      </c>
      <c r="U2" s="11">
        <f>'OddsRatio_working_3-way'!S2-'OddsRatio_working_3-way'!R2^2/3</f>
        <v>-0.86047688016435253</v>
      </c>
      <c r="V2" s="11">
        <f>'OddsRatio_working_3-way'!S2*'OddsRatio_working_3-way'!R2/3-2*'OddsRatio_working_3-way'!R2^3/27-'OddsRatio_working_3-way'!T2</f>
        <v>0.29825888393911693</v>
      </c>
      <c r="W2" s="11">
        <f>'OddsRatio_working_3-way'!V2^2+4*'OddsRatio_working_3-way'!U2^3/27</f>
        <v>-5.4289994176172918E-3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0.1536126307194699</v>
      </c>
      <c r="Y2" s="11">
        <f>IF('OddsRatio_working_3-way'!W2&gt;=0,IF('OddsRatio_working_3-way'!V2+SQRT('OddsRatio_working_3-way'!W2)&gt;0,0,PI()),ACOS('OddsRatio_working_3-way'!V2/(2*'OddsRatio_working_3-way'!X2)))</f>
        <v>0.2421904337926386</v>
      </c>
      <c r="Z2" s="11">
        <f>'OddsRatio_working_3-way'!X2^(1/3)*COS('OddsRatio_working_3-way'!Y2/3)</f>
        <v>0.53381676581581006</v>
      </c>
      <c r="AA2" s="11">
        <f>'OddsRatio_working_3-way'!X2^(1/3)*COS(('OddsRatio_working_3-way'!Y2+2*PI())/3)</f>
        <v>-0.30431112935184423</v>
      </c>
      <c r="AB2" s="11">
        <f>'OddsRatio_working_3-way'!X2^(1/3)*COS(('OddsRatio_working_3-way'!Y2+4*PI())/3)</f>
        <v>-0.22950563646396593</v>
      </c>
      <c r="AC2" s="11">
        <f>'OddsRatio_working_3-way'!X2^(1/3)*SIN('OddsRatio_working_3-way'!Y2/3)</f>
        <v>4.3188971455679279E-2</v>
      </c>
      <c r="AD2" s="11">
        <f>'OddsRatio_working_3-way'!X2^(1/3)*SIN(('OddsRatio_working_3-way'!Y2+2*PI())/3)</f>
        <v>0.44070439443470039</v>
      </c>
      <c r="AE2" s="11">
        <f>'OddsRatio_working_3-way'!X2^(1/3)*SIN(('OddsRatio_working_3-way'!Y2+4*PI())/3)</f>
        <v>-0.48389336589037957</v>
      </c>
      <c r="AF2" s="11">
        <f>-'OddsRatio_working_3-way'!U2/(3*'OddsRatio_working_3-way'!X2^(1/3))*COS(('OddsRatio_working_3-way'!Y2)/3)</f>
        <v>0.53381676581581006</v>
      </c>
      <c r="AG2" s="11">
        <f>-'OddsRatio_working_3-way'!U2/(3*'OddsRatio_working_3-way'!X2^(1/3))*COS(('OddsRatio_working_3-way'!Y2+2*PI())/3)</f>
        <v>-0.30431112935184423</v>
      </c>
      <c r="AH2" s="11">
        <f>-'OddsRatio_working_3-way'!U2/(3*'OddsRatio_working_3-way'!X2^(1/3))*COS(('OddsRatio_working_3-way'!Y2+4*PI())/3)</f>
        <v>-0.22950563646396593</v>
      </c>
      <c r="AI2" s="11">
        <f>'OddsRatio_working_3-way'!U2/(3*'OddsRatio_working_3-way'!X2^(1/3))*SIN(('OddsRatio_working_3-way'!Y2)/3)</f>
        <v>-4.3188971455679279E-2</v>
      </c>
      <c r="AJ2" s="11">
        <f>'OddsRatio_working_3-way'!U2/(3*'OddsRatio_working_3-way'!X2^(1/3))*SIN(('OddsRatio_working_3-way'!Y2+2*PI())/3)</f>
        <v>-0.44070439443470039</v>
      </c>
      <c r="AK2" s="11">
        <f>'OddsRatio_working_3-way'!U2/(3*'OddsRatio_working_3-way'!X2^(1/3))*SIN(('OddsRatio_working_3-way'!Y2+4*PI())/3)</f>
        <v>0.48389336589037957</v>
      </c>
      <c r="AL2" s="11">
        <f>'OddsRatio_working_3-way'!Z2+'OddsRatio_working_3-way'!AF2</f>
        <v>1.0676335316316201</v>
      </c>
      <c r="AM2" s="11">
        <f>'OddsRatio_working_3-way'!AA2+'OddsRatio_working_3-way'!AG2</f>
        <v>-0.60862225870368847</v>
      </c>
      <c r="AN2" s="11">
        <f>'OddsRatio_working_3-way'!AB2+'OddsRatio_working_3-way'!AH2</f>
        <v>-0.45901127292793187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1.0676335316316201</v>
      </c>
      <c r="AS2" s="11">
        <f>IF(('OddsRatio_working_3-way'!X2=0),IF(Q2&gt;0,-Q2^(1/3),(-Q2)^(1/3)),'OddsRatio_working_3-way'!AM2-'OddsRatio_working_3-way'!R2/3)</f>
        <v>-0.60862225870368847</v>
      </c>
      <c r="AT2" s="11">
        <f>IF(('OddsRatio_working_3-way'!X2=0),IF(Q2&gt;0,-Q2^(1/3),(-Q2)^(1/3)),'OddsRatio_working_3-way'!AN2-'OddsRatio_working_3-way'!R2/3)</f>
        <v>-0.45901127292793187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2.23</v>
      </c>
      <c r="B3" s="4">
        <f>IF('True_Odds_Calculator_3-way'!B4="","",'True_Odds_Calculator_3-way'!B4)</f>
        <v>3.38</v>
      </c>
      <c r="C3" s="4">
        <f>IF('True_Odds_Calculator_3-way'!C4="","",'True_Odds_Calculator_3-way'!C4)</f>
        <v>3.32</v>
      </c>
      <c r="D3" s="9">
        <f t="shared" ref="D3" si="0">(K3/(AR3+K3-(AR3*K3)))</f>
        <v>0.43142982942309993</v>
      </c>
      <c r="E3" s="9">
        <f t="shared" ref="E3" si="1">(L3/(AR3+L3-(AR3*L3)))</f>
        <v>0.28168754712535859</v>
      </c>
      <c r="F3" s="9">
        <f t="shared" ref="F3" si="2">(M3/(AR3+M3-(AR3*M3)))</f>
        <v>0.28688262345154159</v>
      </c>
      <c r="G3" s="9">
        <f t="shared" ref="G3" si="3">AR3</f>
        <v>1.0714423057368263</v>
      </c>
      <c r="H3" s="9">
        <f t="shared" ref="H3" si="4">IF(A3="","",1/D3)</f>
        <v>2.3178740360562959</v>
      </c>
      <c r="I3" s="9">
        <f t="shared" ref="I3" si="5">IF(B3="","",1/E3)</f>
        <v>3.5500326876536468</v>
      </c>
      <c r="J3" s="9">
        <f t="shared" ref="J3" si="6">IF(C3="","",1/F3)</f>
        <v>3.4857461493094362</v>
      </c>
      <c r="K3" s="11">
        <f t="shared" ref="K3" si="7">1/A3</f>
        <v>0.44843049327354262</v>
      </c>
      <c r="L3" s="11">
        <f t="shared" ref="L3" si="8">1/B3</f>
        <v>0.29585798816568049</v>
      </c>
      <c r="M3" s="11">
        <f t="shared" ref="M3" si="9">1/C3</f>
        <v>0.30120481927710846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-0.27140035185185774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0.23697091547659047</v>
      </c>
      <c r="Q3" s="11">
        <f>2*'OddsRatio_working_3-way'!K3*'OddsRatio_working_3-way'!L3*'OddsRatio_working_3-way'!M3</f>
        <v>7.9922737091598819E-2</v>
      </c>
      <c r="R3" s="11">
        <f t="shared" ref="R3" si="10">O3/N3</f>
        <v>0</v>
      </c>
      <c r="S3" s="11">
        <f t="shared" ref="S3" si="11">P3/N3</f>
        <v>-0.87314151901298798</v>
      </c>
      <c r="T3" s="11">
        <f t="shared" ref="T3" si="12">Q3/N3</f>
        <v>-0.29448280573793867</v>
      </c>
      <c r="U3" s="11">
        <f>'OddsRatio_working_3-way'!S3-'OddsRatio_working_3-way'!R3^2/3</f>
        <v>-0.87314151901298798</v>
      </c>
      <c r="V3" s="11">
        <f>'OddsRatio_working_3-way'!S3*'OddsRatio_working_3-way'!R3/3-2*'OddsRatio_working_3-way'!R3^3/27-'OddsRatio_working_3-way'!T3</f>
        <v>0.29448280573793867</v>
      </c>
      <c r="W3" s="11">
        <f>'OddsRatio_working_3-way'!V3^2+4*'OddsRatio_working_3-way'!U3^3/27</f>
        <v>-1.1896504782007558E-2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0.15701642243511987</v>
      </c>
      <c r="Y3" s="11">
        <f>IF('OddsRatio_working_3-way'!W3&gt;=0,IF('OddsRatio_working_3-way'!V3+SQRT('OddsRatio_working_3-way'!W3)&gt;0,0,PI()),ACOS('OddsRatio_working_3-way'!V3/(2*'OddsRatio_working_3-way'!X3)))</f>
        <v>0.35471578650847468</v>
      </c>
      <c r="Z3" s="11">
        <f>'OddsRatio_working_3-way'!X3^(1/3)*COS('OddsRatio_working_3-way'!Y3/3)</f>
        <v>0.53572115286841315</v>
      </c>
      <c r="AA3" s="11">
        <f>'OddsRatio_working_3-way'!X3^(1/3)*COS(('OddsRatio_working_3-way'!Y3+2*PI())/3)</f>
        <v>-0.3229742274677817</v>
      </c>
      <c r="AB3" s="11">
        <f>'OddsRatio_working_3-way'!X3^(1/3)*COS(('OddsRatio_working_3-way'!Y3+4*PI())/3)</f>
        <v>-0.21274692540063131</v>
      </c>
      <c r="AC3" s="11">
        <f>'OddsRatio_working_3-way'!X3^(1/3)*SIN('OddsRatio_working_3-way'!Y3/3)</f>
        <v>6.3639762520515425E-2</v>
      </c>
      <c r="AD3" s="11">
        <f>'OddsRatio_working_3-way'!X3^(1/3)*SIN(('OddsRatio_working_3-way'!Y3+2*PI())/3)</f>
        <v>0.43212824646847475</v>
      </c>
      <c r="AE3" s="11">
        <f>'OddsRatio_working_3-way'!X3^(1/3)*SIN(('OddsRatio_working_3-way'!Y3+4*PI())/3)</f>
        <v>-0.49576800898899026</v>
      </c>
      <c r="AF3" s="11">
        <f>-'OddsRatio_working_3-way'!U3/(3*'OddsRatio_working_3-way'!X3^(1/3))*COS(('OddsRatio_working_3-way'!Y3)/3)</f>
        <v>0.53572115286841315</v>
      </c>
      <c r="AG3" s="11">
        <f>-'OddsRatio_working_3-way'!U3/(3*'OddsRatio_working_3-way'!X3^(1/3))*COS(('OddsRatio_working_3-way'!Y3+2*PI())/3)</f>
        <v>-0.3229742274677817</v>
      </c>
      <c r="AH3" s="11">
        <f>-'OddsRatio_working_3-way'!U3/(3*'OddsRatio_working_3-way'!X3^(1/3))*COS(('OddsRatio_working_3-way'!Y3+4*PI())/3)</f>
        <v>-0.21274692540063131</v>
      </c>
      <c r="AI3" s="11">
        <f>'OddsRatio_working_3-way'!U3/(3*'OddsRatio_working_3-way'!X3^(1/3))*SIN(('OddsRatio_working_3-way'!Y3)/3)</f>
        <v>-6.3639762520515425E-2</v>
      </c>
      <c r="AJ3" s="11">
        <f>'OddsRatio_working_3-way'!U3/(3*'OddsRatio_working_3-way'!X3^(1/3))*SIN(('OddsRatio_working_3-way'!Y3+2*PI())/3)</f>
        <v>-0.43212824646847475</v>
      </c>
      <c r="AK3" s="11">
        <f>'OddsRatio_working_3-way'!U3/(3*'OddsRatio_working_3-way'!X3^(1/3))*SIN(('OddsRatio_working_3-way'!Y3+4*PI())/3)</f>
        <v>0.49576800898899026</v>
      </c>
      <c r="AL3" s="11">
        <f>'OddsRatio_working_3-way'!Z3+'OddsRatio_working_3-way'!AF3</f>
        <v>1.0714423057368263</v>
      </c>
      <c r="AM3" s="11">
        <f>'OddsRatio_working_3-way'!AA3+'OddsRatio_working_3-way'!AG3</f>
        <v>-0.64594845493556341</v>
      </c>
      <c r="AN3" s="11">
        <f>'OddsRatio_working_3-way'!AB3+'OddsRatio_working_3-way'!AH3</f>
        <v>-0.42549385080126262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1.0714423057368263</v>
      </c>
      <c r="AS3" s="11">
        <f>IF(('OddsRatio_working_3-way'!X3=0),IF(Q3&gt;0,-Q3^(1/3),(-Q3)^(1/3)),'OddsRatio_working_3-way'!AM3-'OddsRatio_working_3-way'!R3/3)</f>
        <v>-0.64594845493556341</v>
      </c>
      <c r="AT3" s="11">
        <f>IF(('OddsRatio_working_3-way'!X3=0),IF(Q3&gt;0,-Q3^(1/3),(-Q3)^(1/3)),'OddsRatio_working_3-way'!AN3-'OddsRatio_working_3-way'!R3/3)</f>
        <v>-0.42549385080126262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3.59</v>
      </c>
      <c r="B4" s="4">
        <f>IF('True_Odds_Calculator_3-way'!B5="","",'True_Odds_Calculator_3-way'!B5)</f>
        <v>4.09</v>
      </c>
      <c r="C4" s="4">
        <f>IF('True_Odds_Calculator_3-way'!C5="","",'True_Odds_Calculator_3-way'!C5)</f>
        <v>1.91</v>
      </c>
      <c r="D4" s="9">
        <f t="shared" ref="D4:D67" si="13">(K4/(AR4+K4-(AR4*K4)))</f>
        <v>0.26389757748824488</v>
      </c>
      <c r="E4" s="9">
        <f t="shared" ref="E4:E67" si="14">(L4/(AR4+L4-(AR4*L4)))</f>
        <v>0.23106250598155401</v>
      </c>
      <c r="F4" s="9">
        <f t="shared" ref="F4:F67" si="15">(M4/(AR4+M4-(AR4*M4)))</f>
        <v>0.50503991653020086</v>
      </c>
      <c r="G4" s="9">
        <f t="shared" ref="G4:G67" si="16">AR4</f>
        <v>1.0769686946212231</v>
      </c>
      <c r="H4" s="9">
        <f t="shared" ref="H4:H67" si="17">IF(A4="","",1/D4)</f>
        <v>3.789348919068968</v>
      </c>
      <c r="I4" s="9">
        <f t="shared" ref="I4:I67" si="18">IF(B4="","",1/E4)</f>
        <v>4.3278332663795798</v>
      </c>
      <c r="J4" s="9">
        <f t="shared" ref="J4:J67" si="19">IF(C4="","",1/F4)</f>
        <v>1.980041512105313</v>
      </c>
      <c r="K4" s="11">
        <f t="shared" ref="K4:K67" si="20">1/A4</f>
        <v>0.2785515320334262</v>
      </c>
      <c r="L4" s="11">
        <f t="shared" ref="L4:L67" si="21">1/B4</f>
        <v>0.24449877750611249</v>
      </c>
      <c r="M4" s="11">
        <f t="shared" ref="M4:M67" si="22">1/C4</f>
        <v>0.52356020942408377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-0.25968598510928298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0.23498183490575641</v>
      </c>
      <c r="Q4" s="11">
        <f>2*'OddsRatio_working_3-way'!K4*'OddsRatio_working_3-way'!L4*'OddsRatio_working_3-way'!M4</f>
        <v>7.1314669167149153E-2</v>
      </c>
      <c r="R4" s="11">
        <f t="shared" ref="R4:R67" si="23">O4/N4</f>
        <v>0</v>
      </c>
      <c r="S4" s="11">
        <f t="shared" ref="S4:S67" si="24">P4/N4</f>
        <v>-0.90486914342670288</v>
      </c>
      <c r="T4" s="11">
        <f t="shared" ref="T4:T67" si="25">Q4/N4</f>
        <v>-0.27461885991705709</v>
      </c>
      <c r="U4" s="11">
        <f>'OddsRatio_working_3-way'!S4-'OddsRatio_working_3-way'!R4^2/3</f>
        <v>-0.90486914342670288</v>
      </c>
      <c r="V4" s="11">
        <f>'OddsRatio_working_3-way'!S4*'OddsRatio_working_3-way'!R4/3-2*'OddsRatio_working_3-way'!R4^3/27-'OddsRatio_working_3-way'!T4</f>
        <v>0.27461885991705709</v>
      </c>
      <c r="W4" s="11">
        <f>'OddsRatio_working_3-way'!V4^2+4*'OddsRatio_working_3-way'!U4^3/27</f>
        <v>-3.4346873936829489E-2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0.16565203904493125</v>
      </c>
      <c r="Y4" s="11">
        <f>IF('OddsRatio_working_3-way'!W4&gt;=0,IF('OddsRatio_working_3-way'!V4+SQRT('OddsRatio_working_3-way'!W4)&gt;0,0,PI()),ACOS('OddsRatio_working_3-way'!V4/(2*'OddsRatio_working_3-way'!X4)))</f>
        <v>0.59365301273650983</v>
      </c>
      <c r="Z4" s="11">
        <f>'OddsRatio_working_3-way'!X4^(1/3)*COS('OddsRatio_working_3-way'!Y4/3)</f>
        <v>0.53848434731061157</v>
      </c>
      <c r="AA4" s="11">
        <f>'OddsRatio_working_3-way'!X4^(1/3)*COS(('OddsRatio_working_3-way'!Y4+2*PI())/3)</f>
        <v>-0.36274747635399912</v>
      </c>
      <c r="AB4" s="11">
        <f>'OddsRatio_working_3-way'!X4^(1/3)*COS(('OddsRatio_working_3-way'!Y4+4*PI())/3)</f>
        <v>-0.17573687095661245</v>
      </c>
      <c r="AC4" s="11">
        <f>'OddsRatio_working_3-way'!X4^(1/3)*SIN('OddsRatio_working_3-way'!Y4/3)</f>
        <v>0.10797062336749604</v>
      </c>
      <c r="AD4" s="11">
        <f>'OddsRatio_working_3-way'!X4^(1/3)*SIN(('OddsRatio_working_3-way'!Y4+2*PI())/3)</f>
        <v>0.41235581262752413</v>
      </c>
      <c r="AE4" s="11">
        <f>'OddsRatio_working_3-way'!X4^(1/3)*SIN(('OddsRatio_working_3-way'!Y4+4*PI())/3)</f>
        <v>-0.52032643599502026</v>
      </c>
      <c r="AF4" s="11">
        <f>-'OddsRatio_working_3-way'!U4/(3*'OddsRatio_working_3-way'!X4^(1/3))*COS(('OddsRatio_working_3-way'!Y4)/3)</f>
        <v>0.53848434731061157</v>
      </c>
      <c r="AG4" s="11">
        <f>-'OddsRatio_working_3-way'!U4/(3*'OddsRatio_working_3-way'!X4^(1/3))*COS(('OddsRatio_working_3-way'!Y4+2*PI())/3)</f>
        <v>-0.36274747635399912</v>
      </c>
      <c r="AH4" s="11">
        <f>-'OddsRatio_working_3-way'!U4/(3*'OddsRatio_working_3-way'!X4^(1/3))*COS(('OddsRatio_working_3-way'!Y4+4*PI())/3)</f>
        <v>-0.17573687095661245</v>
      </c>
      <c r="AI4" s="11">
        <f>'OddsRatio_working_3-way'!U4/(3*'OddsRatio_working_3-way'!X4^(1/3))*SIN(('OddsRatio_working_3-way'!Y4)/3)</f>
        <v>-0.10797062336749604</v>
      </c>
      <c r="AJ4" s="11">
        <f>'OddsRatio_working_3-way'!U4/(3*'OddsRatio_working_3-way'!X4^(1/3))*SIN(('OddsRatio_working_3-way'!Y4+2*PI())/3)</f>
        <v>-0.41235581262752413</v>
      </c>
      <c r="AK4" s="11">
        <f>'OddsRatio_working_3-way'!U4/(3*'OddsRatio_working_3-way'!X4^(1/3))*SIN(('OddsRatio_working_3-way'!Y4+4*PI())/3)</f>
        <v>0.52032643599502026</v>
      </c>
      <c r="AL4" s="11">
        <f>'OddsRatio_working_3-way'!Z4+'OddsRatio_working_3-way'!AF4</f>
        <v>1.0769686946212231</v>
      </c>
      <c r="AM4" s="11">
        <f>'OddsRatio_working_3-way'!AA4+'OddsRatio_working_3-way'!AG4</f>
        <v>-0.72549495270799824</v>
      </c>
      <c r="AN4" s="11">
        <f>'OddsRatio_working_3-way'!AB4+'OddsRatio_working_3-way'!AH4</f>
        <v>-0.35147374191322489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1.0769686946212231</v>
      </c>
      <c r="AS4" s="11">
        <f>IF(('OddsRatio_working_3-way'!X4=0),IF(Q4&gt;0,-Q4^(1/3),(-Q4)^(1/3)),'OddsRatio_working_3-way'!AM4-'OddsRatio_working_3-way'!R4/3)</f>
        <v>-0.72549495270799824</v>
      </c>
      <c r="AT4" s="11">
        <f>IF(('OddsRatio_working_3-way'!X4=0),IF(Q4&gt;0,-Q4^(1/3),(-Q4)^(1/3)),'OddsRatio_working_3-way'!AN4-'OddsRatio_working_3-way'!R4/3)</f>
        <v>-0.35147374191322489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3.22</v>
      </c>
      <c r="B5" s="4">
        <f>IF('True_Odds_Calculator_3-way'!B6="","",'True_Odds_Calculator_3-way'!B6)</f>
        <v>3.3</v>
      </c>
      <c r="C5" s="4">
        <f>IF('True_Odds_Calculator_3-way'!C6="","",'True_Odds_Calculator_3-way'!C6)</f>
        <v>2.3199999999999998</v>
      </c>
      <c r="D5" s="9">
        <f t="shared" si="13"/>
        <v>0.29635009789742117</v>
      </c>
      <c r="E5" s="9">
        <f t="shared" si="14"/>
        <v>0.2890214522547333</v>
      </c>
      <c r="F5" s="9">
        <f t="shared" si="15"/>
        <v>0.41462844984784569</v>
      </c>
      <c r="G5" s="9">
        <f t="shared" si="16"/>
        <v>1.069543818646669</v>
      </c>
      <c r="H5" s="9">
        <f t="shared" si="17"/>
        <v>3.3743872773956047</v>
      </c>
      <c r="I5" s="9">
        <f t="shared" si="18"/>
        <v>3.4599507828873386</v>
      </c>
      <c r="J5" s="9">
        <f t="shared" si="19"/>
        <v>2.4117978406136036</v>
      </c>
      <c r="K5" s="11">
        <f t="shared" si="20"/>
        <v>0.3105590062111801</v>
      </c>
      <c r="L5" s="11">
        <f t="shared" si="21"/>
        <v>0.30303030303030304</v>
      </c>
      <c r="M5" s="11">
        <f t="shared" si="22"/>
        <v>0.43103448275862072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-0.27339901477832529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0.23689453974311547</v>
      </c>
      <c r="Q5" s="11">
        <f>2*'OddsRatio_working_3-way'!K5*'OddsRatio_working_3-way'!L5*'OddsRatio_working_3-way'!M5</f>
        <v>8.1128267035313506E-2</v>
      </c>
      <c r="R5" s="11">
        <f t="shared" si="23"/>
        <v>0</v>
      </c>
      <c r="S5" s="11">
        <f t="shared" si="24"/>
        <v>-0.86647912734869215</v>
      </c>
      <c r="T5" s="11">
        <f t="shared" si="25"/>
        <v>-0.29673942717420959</v>
      </c>
      <c r="U5" s="11">
        <f>'OddsRatio_working_3-way'!S5-'OddsRatio_working_3-way'!R5^2/3</f>
        <v>-0.86647912734869215</v>
      </c>
      <c r="V5" s="11">
        <f>'OddsRatio_working_3-way'!S5*'OddsRatio_working_3-way'!R5/3-2*'OddsRatio_working_3-way'!R5^3/27-'OddsRatio_working_3-way'!T5</f>
        <v>0.29673942717420959</v>
      </c>
      <c r="W5" s="11">
        <f>'OddsRatio_working_3-way'!V5^2+4*'OddsRatio_working_3-way'!U5^3/27</f>
        <v>-8.3220776646854289E-3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0.15522271523875256</v>
      </c>
      <c r="Y5" s="11">
        <f>IF('OddsRatio_working_3-way'!W5&gt;=0,IF('OddsRatio_working_3-way'!V5+SQRT('OddsRatio_working_3-way'!W5)&gt;0,0,PI()),ACOS('OddsRatio_working_3-way'!V5/(2*'OddsRatio_working_3-way'!X5)))</f>
        <v>0.29825565959986466</v>
      </c>
      <c r="Z5" s="11">
        <f>'OddsRatio_working_3-way'!X5^(1/3)*COS('OddsRatio_working_3-way'!Y5/3)</f>
        <v>0.53477190932333452</v>
      </c>
      <c r="AA5" s="11">
        <f>'OddsRatio_working_3-way'!X5^(1/3)*COS(('OddsRatio_working_3-way'!Y5+2*PI())/3)</f>
        <v>-0.3135815776813809</v>
      </c>
      <c r="AB5" s="11">
        <f>'OddsRatio_working_3-way'!X5^(1/3)*COS(('OddsRatio_working_3-way'!Y5+4*PI())/3)</f>
        <v>-0.22119033164195373</v>
      </c>
      <c r="AC5" s="11">
        <f>'OddsRatio_working_3-way'!X5^(1/3)*SIN('OddsRatio_working_3-way'!Y5/3)</f>
        <v>5.3342110771628252E-2</v>
      </c>
      <c r="AD5" s="11">
        <f>'OddsRatio_working_3-way'!X5^(1/3)*SIN(('OddsRatio_working_3-way'!Y5+2*PI())/3)</f>
        <v>0.43645500331850184</v>
      </c>
      <c r="AE5" s="11">
        <f>'OddsRatio_working_3-way'!X5^(1/3)*SIN(('OddsRatio_working_3-way'!Y5+4*PI())/3)</f>
        <v>-0.48979711409013005</v>
      </c>
      <c r="AF5" s="11">
        <f>-'OddsRatio_working_3-way'!U5/(3*'OddsRatio_working_3-way'!X5^(1/3))*COS(('OddsRatio_working_3-way'!Y5)/3)</f>
        <v>0.53477190932333452</v>
      </c>
      <c r="AG5" s="11">
        <f>-'OddsRatio_working_3-way'!U5/(3*'OddsRatio_working_3-way'!X5^(1/3))*COS(('OddsRatio_working_3-way'!Y5+2*PI())/3)</f>
        <v>-0.3135815776813809</v>
      </c>
      <c r="AH5" s="11">
        <f>-'OddsRatio_working_3-way'!U5/(3*'OddsRatio_working_3-way'!X5^(1/3))*COS(('OddsRatio_working_3-way'!Y5+4*PI())/3)</f>
        <v>-0.22119033164195373</v>
      </c>
      <c r="AI5" s="11">
        <f>'OddsRatio_working_3-way'!U5/(3*'OddsRatio_working_3-way'!X5^(1/3))*SIN(('OddsRatio_working_3-way'!Y5)/3)</f>
        <v>-5.3342110771628252E-2</v>
      </c>
      <c r="AJ5" s="11">
        <f>'OddsRatio_working_3-way'!U5/(3*'OddsRatio_working_3-way'!X5^(1/3))*SIN(('OddsRatio_working_3-way'!Y5+2*PI())/3)</f>
        <v>-0.43645500331850184</v>
      </c>
      <c r="AK5" s="11">
        <f>'OddsRatio_working_3-way'!U5/(3*'OddsRatio_working_3-way'!X5^(1/3))*SIN(('OddsRatio_working_3-way'!Y5+4*PI())/3)</f>
        <v>0.48979711409013005</v>
      </c>
      <c r="AL5" s="11">
        <f>'OddsRatio_working_3-way'!Z5+'OddsRatio_working_3-way'!AF5</f>
        <v>1.069543818646669</v>
      </c>
      <c r="AM5" s="11">
        <f>'OddsRatio_working_3-way'!AA5+'OddsRatio_working_3-way'!AG5</f>
        <v>-0.62716315536276179</v>
      </c>
      <c r="AN5" s="11">
        <f>'OddsRatio_working_3-way'!AB5+'OddsRatio_working_3-way'!AH5</f>
        <v>-0.44238066328390746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1.069543818646669</v>
      </c>
      <c r="AS5" s="11">
        <f>IF(('OddsRatio_working_3-way'!X5=0),IF(Q5&gt;0,-Q5^(1/3),(-Q5)^(1/3)),'OddsRatio_working_3-way'!AM5-'OddsRatio_working_3-way'!R5/3)</f>
        <v>-0.62716315536276179</v>
      </c>
      <c r="AT5" s="11">
        <f>IF(('OddsRatio_working_3-way'!X5=0),IF(Q5&gt;0,-Q5^(1/3),(-Q5)^(1/3)),'OddsRatio_working_3-way'!AN5-'OddsRatio_working_3-way'!R5/3)</f>
        <v>-0.44238066328390746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2.4500000000000002</v>
      </c>
      <c r="B6" s="4">
        <f>IF('True_Odds_Calculator_3-way'!B7="","",'True_Odds_Calculator_3-way'!B7)</f>
        <v>3.58</v>
      </c>
      <c r="C6" s="4">
        <f>IF('True_Odds_Calculator_3-way'!C7="","",'True_Odds_Calculator_3-way'!C7)</f>
        <v>2.81</v>
      </c>
      <c r="D6" s="9">
        <f t="shared" si="13"/>
        <v>0.39252028943929684</v>
      </c>
      <c r="E6" s="9">
        <f t="shared" si="14"/>
        <v>0.26640167916590141</v>
      </c>
      <c r="F6" s="9">
        <f t="shared" si="15"/>
        <v>0.34107803139480158</v>
      </c>
      <c r="G6" s="9">
        <f t="shared" si="16"/>
        <v>1.0673372454786532</v>
      </c>
      <c r="H6" s="9">
        <f t="shared" si="17"/>
        <v>2.5476390059440472</v>
      </c>
      <c r="I6" s="9">
        <f t="shared" si="18"/>
        <v>3.7537300933349256</v>
      </c>
      <c r="J6" s="9">
        <f t="shared" si="19"/>
        <v>2.9318804143163621</v>
      </c>
      <c r="K6" s="11">
        <f t="shared" si="20"/>
        <v>0.4081632653061224</v>
      </c>
      <c r="L6" s="11">
        <f t="shared" si="21"/>
        <v>0.27932960893854747</v>
      </c>
      <c r="M6" s="11">
        <f t="shared" si="22"/>
        <v>0.35587188612099646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-0.27473301493801749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0.23695038364458093</v>
      </c>
      <c r="Q6" s="11">
        <f>2*'OddsRatio_working_3-way'!K6*'OddsRatio_working_3-way'!L6*'OddsRatio_working_3-way'!M6</f>
        <v>8.1147391659103049E-2</v>
      </c>
      <c r="R6" s="11">
        <f t="shared" si="23"/>
        <v>0</v>
      </c>
      <c r="S6" s="11">
        <f t="shared" si="24"/>
        <v>-0.86247509677000156</v>
      </c>
      <c r="T6" s="11">
        <f t="shared" si="25"/>
        <v>-0.29536818382534297</v>
      </c>
      <c r="U6" s="11">
        <f>'OddsRatio_working_3-way'!S6-'OddsRatio_working_3-way'!R6^2/3</f>
        <v>-0.86247509677000156</v>
      </c>
      <c r="V6" s="11">
        <f>'OddsRatio_working_3-way'!S6*'OddsRatio_working_3-way'!R6/3-2*'OddsRatio_working_3-way'!R6^3/27-'OddsRatio_working_3-way'!T6</f>
        <v>0.29536818382534297</v>
      </c>
      <c r="W6" s="11">
        <f>'OddsRatio_working_3-way'!V6^2+4*'OddsRatio_working_3-way'!U6^3/27</f>
        <v>-7.8040900910300443E-3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0.15414802472567693</v>
      </c>
      <c r="Y6" s="11">
        <f>IF('OddsRatio_working_3-way'!W6&gt;=0,IF('OddsRatio_working_3-way'!V6+SQRT('OddsRatio_working_3-way'!W6)&gt;0,0,PI()),ACOS('OddsRatio_working_3-way'!V6/(2*'OddsRatio_working_3-way'!X6)))</f>
        <v>0.29061889865077561</v>
      </c>
      <c r="Z6" s="11">
        <f>'OddsRatio_working_3-way'!X6^(1/3)*COS('OddsRatio_working_3-way'!Y6/3)</f>
        <v>0.53366862273932658</v>
      </c>
      <c r="AA6" s="11">
        <f>'OddsRatio_working_3-way'!X6^(1/3)*COS(('OddsRatio_working_3-way'!Y6+2*PI())/3)</f>
        <v>-0.31174672635854045</v>
      </c>
      <c r="AB6" s="11">
        <f>'OddsRatio_working_3-way'!X6^(1/3)*COS(('OddsRatio_working_3-way'!Y6+4*PI())/3)</f>
        <v>-0.22192189638078624</v>
      </c>
      <c r="AC6" s="11">
        <f>'OddsRatio_working_3-way'!X6^(1/3)*SIN('OddsRatio_working_3-way'!Y6/3)</f>
        <v>5.1860389767568821E-2</v>
      </c>
      <c r="AD6" s="11">
        <f>'OddsRatio_working_3-way'!X6^(1/3)*SIN(('OddsRatio_working_3-way'!Y6+2*PI())/3)</f>
        <v>0.43624038961112616</v>
      </c>
      <c r="AE6" s="11">
        <f>'OddsRatio_working_3-way'!X6^(1/3)*SIN(('OddsRatio_working_3-way'!Y6+4*PI())/3)</f>
        <v>-0.48810077937869495</v>
      </c>
      <c r="AF6" s="11">
        <f>-'OddsRatio_working_3-way'!U6/(3*'OddsRatio_working_3-way'!X6^(1/3))*COS(('OddsRatio_working_3-way'!Y6)/3)</f>
        <v>0.53366862273932658</v>
      </c>
      <c r="AG6" s="11">
        <f>-'OddsRatio_working_3-way'!U6/(3*'OddsRatio_working_3-way'!X6^(1/3))*COS(('OddsRatio_working_3-way'!Y6+2*PI())/3)</f>
        <v>-0.31174672635854045</v>
      </c>
      <c r="AH6" s="11">
        <f>-'OddsRatio_working_3-way'!U6/(3*'OddsRatio_working_3-way'!X6^(1/3))*COS(('OddsRatio_working_3-way'!Y6+4*PI())/3)</f>
        <v>-0.22192189638078624</v>
      </c>
      <c r="AI6" s="11">
        <f>'OddsRatio_working_3-way'!U6/(3*'OddsRatio_working_3-way'!X6^(1/3))*SIN(('OddsRatio_working_3-way'!Y6)/3)</f>
        <v>-5.1860389767568821E-2</v>
      </c>
      <c r="AJ6" s="11">
        <f>'OddsRatio_working_3-way'!U6/(3*'OddsRatio_working_3-way'!X6^(1/3))*SIN(('OddsRatio_working_3-way'!Y6+2*PI())/3)</f>
        <v>-0.43624038961112616</v>
      </c>
      <c r="AK6" s="11">
        <f>'OddsRatio_working_3-way'!U6/(3*'OddsRatio_working_3-way'!X6^(1/3))*SIN(('OddsRatio_working_3-way'!Y6+4*PI())/3)</f>
        <v>0.48810077937869495</v>
      </c>
      <c r="AL6" s="11">
        <f>'OddsRatio_working_3-way'!Z6+'OddsRatio_working_3-way'!AF6</f>
        <v>1.0673372454786532</v>
      </c>
      <c r="AM6" s="11">
        <f>'OddsRatio_working_3-way'!AA6+'OddsRatio_working_3-way'!AG6</f>
        <v>-0.6234934527170809</v>
      </c>
      <c r="AN6" s="11">
        <f>'OddsRatio_working_3-way'!AB6+'OddsRatio_working_3-way'!AH6</f>
        <v>-0.44384379276157249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1.0673372454786532</v>
      </c>
      <c r="AS6" s="11">
        <f>IF(('OddsRatio_working_3-way'!X6=0),IF(Q6&gt;0,-Q6^(1/3),(-Q6)^(1/3)),'OddsRatio_working_3-way'!AM6-'OddsRatio_working_3-way'!R6/3)</f>
        <v>-0.6234934527170809</v>
      </c>
      <c r="AT6" s="11">
        <f>IF(('OddsRatio_working_3-way'!X6=0),IF(Q6&gt;0,-Q6^(1/3),(-Q6)^(1/3)),'OddsRatio_working_3-way'!AN6-'OddsRatio_working_3-way'!R6/3)</f>
        <v>-0.44384379276157249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2.78</v>
      </c>
      <c r="B7" s="4">
        <f>IF('True_Odds_Calculator_3-way'!B8="","",'True_Odds_Calculator_3-way'!B8)</f>
        <v>3.59</v>
      </c>
      <c r="C7" s="4">
        <f>IF('True_Odds_Calculator_3-way'!C8="","",'True_Odds_Calculator_3-way'!C8)</f>
        <v>2.46</v>
      </c>
      <c r="D7" s="9">
        <f t="shared" si="13"/>
        <v>0.34437347822484893</v>
      </c>
      <c r="E7" s="9">
        <f t="shared" si="14"/>
        <v>0.26523995869655387</v>
      </c>
      <c r="F7" s="9">
        <f t="shared" si="15"/>
        <v>0.39038656307859743</v>
      </c>
      <c r="G7" s="9">
        <f t="shared" si="16"/>
        <v>1.0695640921998155</v>
      </c>
      <c r="H7" s="9">
        <f t="shared" si="17"/>
        <v>2.9038240841156711</v>
      </c>
      <c r="I7" s="9">
        <f t="shared" si="18"/>
        <v>3.7701709987975223</v>
      </c>
      <c r="J7" s="9">
        <f t="shared" si="19"/>
        <v>2.5615635746117311</v>
      </c>
      <c r="K7" s="11">
        <f t="shared" si="20"/>
        <v>0.35971223021582738</v>
      </c>
      <c r="L7" s="11">
        <f t="shared" si="21"/>
        <v>0.2785515320334262</v>
      </c>
      <c r="M7" s="11">
        <f t="shared" si="22"/>
        <v>0.4065040650406504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-0.27415632545936908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0.23746204476733856</v>
      </c>
      <c r="Q7" s="11">
        <f>2*'OddsRatio_working_3-way'!K7*'OddsRatio_working_3-way'!L7*'OddsRatio_working_3-way'!M7</f>
        <v>8.1462107981934317E-2</v>
      </c>
      <c r="R7" s="11">
        <f t="shared" si="23"/>
        <v>0</v>
      </c>
      <c r="S7" s="11">
        <f t="shared" si="24"/>
        <v>-0.86615562989273898</v>
      </c>
      <c r="T7" s="11">
        <f t="shared" si="25"/>
        <v>-0.29713743735599962</v>
      </c>
      <c r="U7" s="11">
        <f>'OddsRatio_working_3-way'!S7-'OddsRatio_working_3-way'!R7^2/3</f>
        <v>-0.86615562989273898</v>
      </c>
      <c r="V7" s="11">
        <f>'OddsRatio_working_3-way'!S7*'OddsRatio_working_3-way'!R7/3-2*'OddsRatio_working_3-way'!R7^3/27-'OddsRatio_working_3-way'!T7</f>
        <v>0.29713743735599962</v>
      </c>
      <c r="W7" s="11">
        <f>'OddsRatio_working_3-way'!V7^2+4*'OddsRatio_working_3-way'!U7^3/27</f>
        <v>-7.9778034170012724E-3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0.15513579543056133</v>
      </c>
      <c r="Y7" s="11">
        <f>IF('OddsRatio_working_3-way'!W7&gt;=0,IF('OddsRatio_working_3-way'!V7+SQRT('OddsRatio_working_3-way'!W7)&gt;0,0,PI()),ACOS('OddsRatio_working_3-way'!V7/(2*'OddsRatio_working_3-way'!X7)))</f>
        <v>0.29200418858191113</v>
      </c>
      <c r="Z7" s="11">
        <f>'OddsRatio_working_3-way'!X7^(1/3)*COS('OddsRatio_working_3-way'!Y7/3)</f>
        <v>0.53478204609990776</v>
      </c>
      <c r="AA7" s="11">
        <f>'OddsRatio_working_3-way'!X7^(1/3)*COS(('OddsRatio_working_3-way'!Y7+2*PI())/3)</f>
        <v>-0.3126130293088738</v>
      </c>
      <c r="AB7" s="11">
        <f>'OddsRatio_working_3-way'!X7^(1/3)*COS(('OddsRatio_working_3-way'!Y7+4*PI())/3)</f>
        <v>-0.2221690167910339</v>
      </c>
      <c r="AC7" s="11">
        <f>'OddsRatio_working_3-way'!X7^(1/3)*SIN('OddsRatio_working_3-way'!Y7/3)</f>
        <v>5.2217874973764705E-2</v>
      </c>
      <c r="AD7" s="11">
        <f>'OddsRatio_working_3-way'!X7^(1/3)*SIN(('OddsRatio_working_3-way'!Y7+2*PI())/3)</f>
        <v>0.43702589992345864</v>
      </c>
      <c r="AE7" s="11">
        <f>'OddsRatio_working_3-way'!X7^(1/3)*SIN(('OddsRatio_working_3-way'!Y7+4*PI())/3)</f>
        <v>-0.48924377489722337</v>
      </c>
      <c r="AF7" s="11">
        <f>-'OddsRatio_working_3-way'!U7/(3*'OddsRatio_working_3-way'!X7^(1/3))*COS(('OddsRatio_working_3-way'!Y7)/3)</f>
        <v>0.53478204609990776</v>
      </c>
      <c r="AG7" s="11">
        <f>-'OddsRatio_working_3-way'!U7/(3*'OddsRatio_working_3-way'!X7^(1/3))*COS(('OddsRatio_working_3-way'!Y7+2*PI())/3)</f>
        <v>-0.3126130293088738</v>
      </c>
      <c r="AH7" s="11">
        <f>-'OddsRatio_working_3-way'!U7/(3*'OddsRatio_working_3-way'!X7^(1/3))*COS(('OddsRatio_working_3-way'!Y7+4*PI())/3)</f>
        <v>-0.2221690167910339</v>
      </c>
      <c r="AI7" s="11">
        <f>'OddsRatio_working_3-way'!U7/(3*'OddsRatio_working_3-way'!X7^(1/3))*SIN(('OddsRatio_working_3-way'!Y7)/3)</f>
        <v>-5.2217874973764705E-2</v>
      </c>
      <c r="AJ7" s="11">
        <f>'OddsRatio_working_3-way'!U7/(3*'OddsRatio_working_3-way'!X7^(1/3))*SIN(('OddsRatio_working_3-way'!Y7+2*PI())/3)</f>
        <v>-0.43702589992345864</v>
      </c>
      <c r="AK7" s="11">
        <f>'OddsRatio_working_3-way'!U7/(3*'OddsRatio_working_3-way'!X7^(1/3))*SIN(('OddsRatio_working_3-way'!Y7+4*PI())/3)</f>
        <v>0.48924377489722337</v>
      </c>
      <c r="AL7" s="11">
        <f>'OddsRatio_working_3-way'!Z7+'OddsRatio_working_3-way'!AF7</f>
        <v>1.0695640921998155</v>
      </c>
      <c r="AM7" s="11">
        <f>'OddsRatio_working_3-way'!AA7+'OddsRatio_working_3-way'!AG7</f>
        <v>-0.6252260586177476</v>
      </c>
      <c r="AN7" s="11">
        <f>'OddsRatio_working_3-way'!AB7+'OddsRatio_working_3-way'!AH7</f>
        <v>-0.4443380335820678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1.0695640921998155</v>
      </c>
      <c r="AS7" s="11">
        <f>IF(('OddsRatio_working_3-way'!X7=0),IF(Q7&gt;0,-Q7^(1/3),(-Q7)^(1/3)),'OddsRatio_working_3-way'!AM7-'OddsRatio_working_3-way'!R7/3)</f>
        <v>-0.6252260586177476</v>
      </c>
      <c r="AT7" s="11">
        <f>IF(('OddsRatio_working_3-way'!X7=0),IF(Q7&gt;0,-Q7^(1/3),(-Q7)^(1/3)),'OddsRatio_working_3-way'!AN7-'OddsRatio_working_3-way'!R7/3)</f>
        <v>-0.4443380335820678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5.36</v>
      </c>
      <c r="B8" s="4">
        <f>IF('True_Odds_Calculator_3-way'!B9="","",'True_Odds_Calculator_3-way'!B9)</f>
        <v>4.04</v>
      </c>
      <c r="C8" s="4">
        <f>IF('True_Odds_Calculator_3-way'!C9="","",'True_Odds_Calculator_3-way'!C9)</f>
        <v>1.63</v>
      </c>
      <c r="D8" s="9">
        <f t="shared" si="13"/>
        <v>0.17421330488131972</v>
      </c>
      <c r="E8" s="9">
        <f t="shared" si="14"/>
        <v>0.23228713695184758</v>
      </c>
      <c r="F8" s="9">
        <f t="shared" si="15"/>
        <v>0.59349955816683275</v>
      </c>
      <c r="G8" s="9">
        <f t="shared" si="16"/>
        <v>1.0871765407097507</v>
      </c>
      <c r="H8" s="9">
        <f t="shared" si="17"/>
        <v>5.7400897174945129</v>
      </c>
      <c r="I8" s="9">
        <f t="shared" si="18"/>
        <v>4.3050166837576418</v>
      </c>
      <c r="J8" s="9">
        <f t="shared" si="19"/>
        <v>1.6849212206471431</v>
      </c>
      <c r="K8" s="11">
        <f t="shared" si="20"/>
        <v>0.18656716417910446</v>
      </c>
      <c r="L8" s="11">
        <f t="shared" si="21"/>
        <v>0.24752475247524752</v>
      </c>
      <c r="M8" s="11">
        <f t="shared" si="22"/>
        <v>0.61349693251533743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-0.23657391835694885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0.22750020171873425</v>
      </c>
      <c r="Q8" s="11">
        <f>2*'OddsRatio_working_3-way'!K8*'OddsRatio_working_3-way'!L8*'OddsRatio_working_3-way'!M8</f>
        <v>5.6662565807903929E-2</v>
      </c>
      <c r="R8" s="11">
        <f t="shared" si="23"/>
        <v>0</v>
      </c>
      <c r="S8" s="11">
        <f t="shared" si="24"/>
        <v>-0.96164532125420543</v>
      </c>
      <c r="T8" s="11">
        <f t="shared" si="25"/>
        <v>-0.23951315597863151</v>
      </c>
      <c r="U8" s="11">
        <f>'OddsRatio_working_3-way'!S8-'OddsRatio_working_3-way'!R8^2/3</f>
        <v>-0.96164532125420543</v>
      </c>
      <c r="V8" s="11">
        <f>'OddsRatio_working_3-way'!S8*'OddsRatio_working_3-way'!R8/3-2*'OddsRatio_working_3-way'!R8^3/27-'OddsRatio_working_3-way'!T8</f>
        <v>0.23951315597863151</v>
      </c>
      <c r="W8" s="11">
        <f>'OddsRatio_working_3-way'!V8^2+4*'OddsRatio_working_3-way'!U8^3/27</f>
        <v>-7.438052738039895E-2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0.18148490244869075</v>
      </c>
      <c r="Y8" s="11">
        <f>IF('OddsRatio_working_3-way'!W8&gt;=0,IF('OddsRatio_working_3-way'!V8+SQRT('OddsRatio_working_3-way'!W8)&gt;0,0,PI()),ACOS('OddsRatio_working_3-way'!V8/(2*'OddsRatio_working_3-way'!X8)))</f>
        <v>0.85014960109946225</v>
      </c>
      <c r="Z8" s="11">
        <f>'OddsRatio_working_3-way'!X8^(1/3)*COS('OddsRatio_working_3-way'!Y8/3)</f>
        <v>0.54358827035487534</v>
      </c>
      <c r="AA8" s="11">
        <f>'OddsRatio_working_3-way'!X8^(1/3)*COS(('OddsRatio_working_3-way'!Y8+2*PI())/3)</f>
        <v>-0.40888962949799351</v>
      </c>
      <c r="AB8" s="11">
        <f>'OddsRatio_working_3-way'!X8^(1/3)*COS(('OddsRatio_working_3-way'!Y8+4*PI())/3)</f>
        <v>-0.13469864085688205</v>
      </c>
      <c r="AC8" s="11">
        <f>'OddsRatio_working_3-way'!X8^(1/3)*SIN('OddsRatio_working_3-way'!Y8/3)</f>
        <v>0.15830424110131541</v>
      </c>
      <c r="AD8" s="11">
        <f>'OddsRatio_working_3-way'!X8^(1/3)*SIN(('OddsRatio_working_3-way'!Y8+2*PI())/3)</f>
        <v>0.39160913077590787</v>
      </c>
      <c r="AE8" s="11">
        <f>'OddsRatio_working_3-way'!X8^(1/3)*SIN(('OddsRatio_working_3-way'!Y8+4*PI())/3)</f>
        <v>-0.54991337187722322</v>
      </c>
      <c r="AF8" s="11">
        <f>-'OddsRatio_working_3-way'!U8/(3*'OddsRatio_working_3-way'!X8^(1/3))*COS(('OddsRatio_working_3-way'!Y8)/3)</f>
        <v>0.54358827035487534</v>
      </c>
      <c r="AG8" s="11">
        <f>-'OddsRatio_working_3-way'!U8/(3*'OddsRatio_working_3-way'!X8^(1/3))*COS(('OddsRatio_working_3-way'!Y8+2*PI())/3)</f>
        <v>-0.40888962949799351</v>
      </c>
      <c r="AH8" s="11">
        <f>-'OddsRatio_working_3-way'!U8/(3*'OddsRatio_working_3-way'!X8^(1/3))*COS(('OddsRatio_working_3-way'!Y8+4*PI())/3)</f>
        <v>-0.13469864085688205</v>
      </c>
      <c r="AI8" s="11">
        <f>'OddsRatio_working_3-way'!U8/(3*'OddsRatio_working_3-way'!X8^(1/3))*SIN(('OddsRatio_working_3-way'!Y8)/3)</f>
        <v>-0.15830424110131541</v>
      </c>
      <c r="AJ8" s="11">
        <f>'OddsRatio_working_3-way'!U8/(3*'OddsRatio_working_3-way'!X8^(1/3))*SIN(('OddsRatio_working_3-way'!Y8+2*PI())/3)</f>
        <v>-0.39160913077590787</v>
      </c>
      <c r="AK8" s="11">
        <f>'OddsRatio_working_3-way'!U8/(3*'OddsRatio_working_3-way'!X8^(1/3))*SIN(('OddsRatio_working_3-way'!Y8+4*PI())/3)</f>
        <v>0.54991337187722322</v>
      </c>
      <c r="AL8" s="11">
        <f>'OddsRatio_working_3-way'!Z8+'OddsRatio_working_3-way'!AF8</f>
        <v>1.0871765407097507</v>
      </c>
      <c r="AM8" s="11">
        <f>'OddsRatio_working_3-way'!AA8+'OddsRatio_working_3-way'!AG8</f>
        <v>-0.81777925899598702</v>
      </c>
      <c r="AN8" s="11">
        <f>'OddsRatio_working_3-way'!AB8+'OddsRatio_working_3-way'!AH8</f>
        <v>-0.26939728171376409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1.0871765407097507</v>
      </c>
      <c r="AS8" s="11">
        <f>IF(('OddsRatio_working_3-way'!X8=0),IF(Q8&gt;0,-Q8^(1/3),(-Q8)^(1/3)),'OddsRatio_working_3-way'!AM8-'OddsRatio_working_3-way'!R8/3)</f>
        <v>-0.81777925899598702</v>
      </c>
      <c r="AT8" s="11">
        <f>IF(('OddsRatio_working_3-way'!X8=0),IF(Q8&gt;0,-Q8^(1/3),(-Q8)^(1/3)),'OddsRatio_working_3-way'!AN8-'OddsRatio_working_3-way'!R8/3)</f>
        <v>-0.26939728171376409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2.4300000000000002</v>
      </c>
      <c r="B9" s="4">
        <f>IF('True_Odds_Calculator_3-way'!B10="","",'True_Odds_Calculator_3-way'!B10)</f>
        <v>3.24</v>
      </c>
      <c r="C9" s="4">
        <f>IF('True_Odds_Calculator_3-way'!C10="","",'True_Odds_Calculator_3-way'!C10)</f>
        <v>3.09</v>
      </c>
      <c r="D9" s="9">
        <f t="shared" si="13"/>
        <v>0.39573687955926623</v>
      </c>
      <c r="E9" s="9">
        <f t="shared" si="14"/>
        <v>0.29482550505935567</v>
      </c>
      <c r="F9" s="9">
        <f t="shared" si="15"/>
        <v>0.30943761538137815</v>
      </c>
      <c r="G9" s="9">
        <f t="shared" si="16"/>
        <v>1.0677842892894802</v>
      </c>
      <c r="H9" s="9">
        <f t="shared" si="17"/>
        <v>2.5269315336839568</v>
      </c>
      <c r="I9" s="9">
        <f t="shared" si="18"/>
        <v>3.3918368080084362</v>
      </c>
      <c r="J9" s="9">
        <f t="shared" si="19"/>
        <v>3.2316691646150129</v>
      </c>
      <c r="K9" s="11">
        <f t="shared" si="20"/>
        <v>0.41152263374485593</v>
      </c>
      <c r="L9" s="11">
        <f t="shared" si="21"/>
        <v>0.30864197530864196</v>
      </c>
      <c r="M9" s="11">
        <f t="shared" si="22"/>
        <v>0.3236245954692557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-0.27518235225738963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0.23676239266154964</v>
      </c>
      <c r="Q9" s="11">
        <f>2*'OddsRatio_working_3-way'!K9*'OddsRatio_working_3-way'!L9*'OddsRatio_working_3-way'!M9</f>
        <v>8.2209164118593608E-2</v>
      </c>
      <c r="R9" s="11">
        <f t="shared" si="23"/>
        <v>0</v>
      </c>
      <c r="S9" s="11">
        <f t="shared" si="24"/>
        <v>-0.86038363550325281</v>
      </c>
      <c r="T9" s="11">
        <f t="shared" si="25"/>
        <v>-0.29874431788307382</v>
      </c>
      <c r="U9" s="11">
        <f>'OddsRatio_working_3-way'!S9-'OddsRatio_working_3-way'!R9^2/3</f>
        <v>-0.86038363550325281</v>
      </c>
      <c r="V9" s="11">
        <f>'OddsRatio_working_3-way'!S9*'OddsRatio_working_3-way'!R9/3-2*'OddsRatio_working_3-way'!R9^3/27-'OddsRatio_working_3-way'!T9</f>
        <v>0.29874431788307382</v>
      </c>
      <c r="W9" s="11">
        <f>'OddsRatio_working_3-way'!V9^2+4*'OddsRatio_working_3-way'!U9^3/27</f>
        <v>-5.1085125660100678E-3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0.15358766229211995</v>
      </c>
      <c r="Y9" s="11">
        <f>IF('OddsRatio_working_3-way'!W9&gt;=0,IF('OddsRatio_working_3-way'!V9+SQRT('OddsRatio_working_3-way'!W9)&gt;0,0,PI()),ACOS('OddsRatio_working_3-way'!V9/(2*'OddsRatio_working_3-way'!X9)))</f>
        <v>0.23483343172971916</v>
      </c>
      <c r="Z9" s="11">
        <f>'OddsRatio_working_3-way'!X9^(1/3)*COS('OddsRatio_working_3-way'!Y9/3)</f>
        <v>0.53389214464474011</v>
      </c>
      <c r="AA9" s="11">
        <f>'OddsRatio_working_3-way'!X9^(1/3)*COS(('OddsRatio_working_3-way'!Y9+2*PI())/3)</f>
        <v>-0.30321303098715285</v>
      </c>
      <c r="AB9" s="11">
        <f>'OddsRatio_working_3-way'!X9^(1/3)*COS(('OddsRatio_working_3-way'!Y9+4*PI())/3)</f>
        <v>-0.23067911365758742</v>
      </c>
      <c r="AC9" s="11">
        <f>'OddsRatio_working_3-way'!X9^(1/3)*SIN('OddsRatio_working_3-way'!Y9/3)</f>
        <v>4.1877476695602947E-2</v>
      </c>
      <c r="AD9" s="11">
        <f>'OddsRatio_working_3-way'!X9^(1/3)*SIN(('OddsRatio_working_3-way'!Y9+2*PI())/3)</f>
        <v>0.44142542179549965</v>
      </c>
      <c r="AE9" s="11">
        <f>'OddsRatio_working_3-way'!X9^(1/3)*SIN(('OddsRatio_working_3-way'!Y9+4*PI())/3)</f>
        <v>-0.48330289849110236</v>
      </c>
      <c r="AF9" s="11">
        <f>-'OddsRatio_working_3-way'!U9/(3*'OddsRatio_working_3-way'!X9^(1/3))*COS(('OddsRatio_working_3-way'!Y9)/3)</f>
        <v>0.53389214464474011</v>
      </c>
      <c r="AG9" s="11">
        <f>-'OddsRatio_working_3-way'!U9/(3*'OddsRatio_working_3-way'!X9^(1/3))*COS(('OddsRatio_working_3-way'!Y9+2*PI())/3)</f>
        <v>-0.30321303098715285</v>
      </c>
      <c r="AH9" s="11">
        <f>-'OddsRatio_working_3-way'!U9/(3*'OddsRatio_working_3-way'!X9^(1/3))*COS(('OddsRatio_working_3-way'!Y9+4*PI())/3)</f>
        <v>-0.23067911365758742</v>
      </c>
      <c r="AI9" s="11">
        <f>'OddsRatio_working_3-way'!U9/(3*'OddsRatio_working_3-way'!X9^(1/3))*SIN(('OddsRatio_working_3-way'!Y9)/3)</f>
        <v>-4.1877476695602947E-2</v>
      </c>
      <c r="AJ9" s="11">
        <f>'OddsRatio_working_3-way'!U9/(3*'OddsRatio_working_3-way'!X9^(1/3))*SIN(('OddsRatio_working_3-way'!Y9+2*PI())/3)</f>
        <v>-0.44142542179549965</v>
      </c>
      <c r="AK9" s="11">
        <f>'OddsRatio_working_3-way'!U9/(3*'OddsRatio_working_3-way'!X9^(1/3))*SIN(('OddsRatio_working_3-way'!Y9+4*PI())/3)</f>
        <v>0.48330289849110236</v>
      </c>
      <c r="AL9" s="11">
        <f>'OddsRatio_working_3-way'!Z9+'OddsRatio_working_3-way'!AF9</f>
        <v>1.0677842892894802</v>
      </c>
      <c r="AM9" s="11">
        <f>'OddsRatio_working_3-way'!AA9+'OddsRatio_working_3-way'!AG9</f>
        <v>-0.60642606197430571</v>
      </c>
      <c r="AN9" s="11">
        <f>'OddsRatio_working_3-way'!AB9+'OddsRatio_working_3-way'!AH9</f>
        <v>-0.46135822731517484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1.0677842892894802</v>
      </c>
      <c r="AS9" s="11">
        <f>IF(('OddsRatio_working_3-way'!X9=0),IF(Q9&gt;0,-Q9^(1/3),(-Q9)^(1/3)),'OddsRatio_working_3-way'!AM9-'OddsRatio_working_3-way'!R9/3)</f>
        <v>-0.60642606197430571</v>
      </c>
      <c r="AT9" s="11">
        <f>IF(('OddsRatio_working_3-way'!X9=0),IF(Q9&gt;0,-Q9^(1/3),(-Q9)^(1/3)),'OddsRatio_working_3-way'!AN9-'OddsRatio_working_3-way'!R9/3)</f>
        <v>-0.46135822731517484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1.92</v>
      </c>
      <c r="B10" s="4">
        <f>IF('True_Odds_Calculator_3-way'!B11="","",'True_Odds_Calculator_3-way'!B11)</f>
        <v>3.96</v>
      </c>
      <c r="C10" s="4">
        <f>IF('True_Odds_Calculator_3-way'!C11="","",'True_Odds_Calculator_3-way'!C11)</f>
        <v>3.66</v>
      </c>
      <c r="D10" s="9">
        <f t="shared" si="13"/>
        <v>0.50236996474047813</v>
      </c>
      <c r="E10" s="9">
        <f t="shared" si="14"/>
        <v>0.2388325040064565</v>
      </c>
      <c r="F10" s="9">
        <f t="shared" si="15"/>
        <v>0.25879753125306532</v>
      </c>
      <c r="G10" s="9">
        <f t="shared" si="16"/>
        <v>1.0767009379592154</v>
      </c>
      <c r="H10" s="9">
        <f t="shared" si="17"/>
        <v>1.9905648629224781</v>
      </c>
      <c r="I10" s="9">
        <f t="shared" si="18"/>
        <v>4.1870347763592779</v>
      </c>
      <c r="J10" s="9">
        <f t="shared" si="19"/>
        <v>3.8640244949715128</v>
      </c>
      <c r="K10" s="11">
        <f t="shared" si="20"/>
        <v>0.52083333333333337</v>
      </c>
      <c r="L10" s="11">
        <f t="shared" si="21"/>
        <v>0.25252525252525254</v>
      </c>
      <c r="M10" s="11">
        <f t="shared" si="22"/>
        <v>0.27322404371584696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-0.26030569814722815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0.23501752497654135</v>
      </c>
      <c r="Q10" s="11">
        <f>2*'OddsRatio_working_3-way'!K10*'OddsRatio_working_3-way'!L10*'OddsRatio_working_3-way'!M10</f>
        <v>7.1870802745119686E-2</v>
      </c>
      <c r="R10" s="11">
        <f t="shared" si="23"/>
        <v>0</v>
      </c>
      <c r="S10" s="11">
        <f t="shared" si="24"/>
        <v>-0.90285201841265927</v>
      </c>
      <c r="T10" s="11">
        <f t="shared" si="25"/>
        <v>-0.27610153468277043</v>
      </c>
      <c r="U10" s="11">
        <f>'OddsRatio_working_3-way'!S10-'OddsRatio_working_3-way'!R10^2/3</f>
        <v>-0.90285201841265927</v>
      </c>
      <c r="V10" s="11">
        <f>'OddsRatio_working_3-way'!S10*'OddsRatio_working_3-way'!R10/3-2*'OddsRatio_working_3-way'!R10^3/27-'OddsRatio_working_3-way'!T10</f>
        <v>0.27610153468277043</v>
      </c>
      <c r="W10" s="11">
        <f>'OddsRatio_working_3-way'!V10^2+4*'OddsRatio_working_3-way'!U10^3/27</f>
        <v>-3.2797926214778339E-2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0.16509844310967883</v>
      </c>
      <c r="Y10" s="11">
        <f>IF('OddsRatio_working_3-way'!W10&gt;=0,IF('OddsRatio_working_3-way'!V10+SQRT('OddsRatio_working_3-way'!W10)&gt;0,0,PI()),ACOS('OddsRatio_working_3-way'!V10/(2*'OddsRatio_working_3-way'!X10)))</f>
        <v>0.58052935063089095</v>
      </c>
      <c r="Z10" s="11">
        <f>'OddsRatio_working_3-way'!X10^(1/3)*COS('OddsRatio_working_3-way'!Y10/3)</f>
        <v>0.53835046897960781</v>
      </c>
      <c r="AA10" s="11">
        <f>'OddsRatio_working_3-way'!X10^(1/3)*COS(('OddsRatio_working_3-way'!Y10+2*PI())/3)</f>
        <v>-0.36053761195034378</v>
      </c>
      <c r="AB10" s="11">
        <f>'OddsRatio_working_3-way'!X10^(1/3)*COS(('OddsRatio_working_3-way'!Y10+4*PI())/3)</f>
        <v>-0.17781285702926414</v>
      </c>
      <c r="AC10" s="11">
        <f>'OddsRatio_working_3-way'!X10^(1/3)*SIN('OddsRatio_working_3-way'!Y10/3)</f>
        <v>0.1054961864412938</v>
      </c>
      <c r="AD10" s="11">
        <f>'OddsRatio_working_3-way'!X10^(1/3)*SIN(('OddsRatio_working_3-way'!Y10+2*PI())/3)</f>
        <v>0.41347708905495983</v>
      </c>
      <c r="AE10" s="11">
        <f>'OddsRatio_working_3-way'!X10^(1/3)*SIN(('OddsRatio_working_3-way'!Y10+4*PI())/3)</f>
        <v>-0.51897327549625361</v>
      </c>
      <c r="AF10" s="11">
        <f>-'OddsRatio_working_3-way'!U10/(3*'OddsRatio_working_3-way'!X10^(1/3))*COS(('OddsRatio_working_3-way'!Y10)/3)</f>
        <v>0.53835046897960759</v>
      </c>
      <c r="AG10" s="11">
        <f>-'OddsRatio_working_3-way'!U10/(3*'OddsRatio_working_3-way'!X10^(1/3))*COS(('OddsRatio_working_3-way'!Y10+2*PI())/3)</f>
        <v>-0.36053761195034362</v>
      </c>
      <c r="AH10" s="11">
        <f>-'OddsRatio_working_3-way'!U10/(3*'OddsRatio_working_3-way'!X10^(1/3))*COS(('OddsRatio_working_3-way'!Y10+4*PI())/3)</f>
        <v>-0.17781285702926405</v>
      </c>
      <c r="AI10" s="11">
        <f>'OddsRatio_working_3-way'!U10/(3*'OddsRatio_working_3-way'!X10^(1/3))*SIN(('OddsRatio_working_3-way'!Y10)/3)</f>
        <v>-0.10549618644129376</v>
      </c>
      <c r="AJ10" s="11">
        <f>'OddsRatio_working_3-way'!U10/(3*'OddsRatio_working_3-way'!X10^(1/3))*SIN(('OddsRatio_working_3-way'!Y10+2*PI())/3)</f>
        <v>-0.41347708905495967</v>
      </c>
      <c r="AK10" s="11">
        <f>'OddsRatio_working_3-way'!U10/(3*'OddsRatio_working_3-way'!X10^(1/3))*SIN(('OddsRatio_working_3-way'!Y10+4*PI())/3)</f>
        <v>0.51897327549625338</v>
      </c>
      <c r="AL10" s="11">
        <f>'OddsRatio_working_3-way'!Z10+'OddsRatio_working_3-way'!AF10</f>
        <v>1.0767009379592154</v>
      </c>
      <c r="AM10" s="11">
        <f>'OddsRatio_working_3-way'!AA10+'OddsRatio_working_3-way'!AG10</f>
        <v>-0.72107522390068746</v>
      </c>
      <c r="AN10" s="11">
        <f>'OddsRatio_working_3-way'!AB10+'OddsRatio_working_3-way'!AH10</f>
        <v>-0.35562571405852816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1.0767009379592154</v>
      </c>
      <c r="AS10" s="11">
        <f>IF(('OddsRatio_working_3-way'!X10=0),IF(Q10&gt;0,-Q10^(1/3),(-Q10)^(1/3)),'OddsRatio_working_3-way'!AM10-'OddsRatio_working_3-way'!R10/3)</f>
        <v>-0.72107522390068746</v>
      </c>
      <c r="AT10" s="11">
        <f>IF(('OddsRatio_working_3-way'!X10=0),IF(Q10&gt;0,-Q10^(1/3),(-Q10)^(1/3)),'OddsRatio_working_3-way'!AN10-'OddsRatio_working_3-way'!R10/3)</f>
        <v>-0.35562571405852816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 t="str">
        <f>IF('True_Odds_Calculator_3-way'!A12="","",'True_Odds_Calculator_3-way'!A12)</f>
        <v/>
      </c>
      <c r="B11" s="4" t="str">
        <f>IF('True_Odds_Calculator_3-way'!B12="","",'True_Odds_Calculator_3-way'!B12)</f>
        <v/>
      </c>
      <c r="C11" s="4" t="str">
        <f>IF('True_Odds_Calculator_3-way'!C12="","",'True_Odds_Calculator_3-way'!C12)</f>
        <v/>
      </c>
      <c r="D11" s="9" t="e">
        <f t="shared" si="13"/>
        <v>#VALUE!</v>
      </c>
      <c r="E11" s="9" t="e">
        <f t="shared" si="14"/>
        <v>#VALUE!</v>
      </c>
      <c r="F11" s="9" t="e">
        <f t="shared" si="15"/>
        <v>#VALUE!</v>
      </c>
      <c r="G11" s="9" t="str">
        <f t="shared" si="16"/>
        <v/>
      </c>
      <c r="H11" s="9" t="str">
        <f t="shared" si="17"/>
        <v/>
      </c>
      <c r="I11" s="9" t="str">
        <f t="shared" si="18"/>
        <v/>
      </c>
      <c r="J11" s="9" t="str">
        <f t="shared" si="19"/>
        <v/>
      </c>
      <c r="K11" s="11" t="e">
        <f t="shared" si="20"/>
        <v>#VALUE!</v>
      </c>
      <c r="L11" s="11" t="e">
        <f t="shared" si="21"/>
        <v>#VALUE!</v>
      </c>
      <c r="M11" s="11" t="e">
        <f t="shared" si="22"/>
        <v>#VALUE!</v>
      </c>
      <c r="N11" s="11" t="e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#VALUE!</v>
      </c>
      <c r="O11" s="11">
        <f>0</f>
        <v>0</v>
      </c>
      <c r="P11" s="11" t="e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#VALUE!</v>
      </c>
      <c r="Q11" s="11" t="e">
        <f>2*'OddsRatio_working_3-way'!K11*'OddsRatio_working_3-way'!L11*'OddsRatio_working_3-way'!M11</f>
        <v>#VALUE!</v>
      </c>
      <c r="R11" s="11" t="e">
        <f t="shared" si="23"/>
        <v>#VALUE!</v>
      </c>
      <c r="S11" s="11" t="e">
        <f t="shared" si="24"/>
        <v>#VALUE!</v>
      </c>
      <c r="T11" s="11" t="e">
        <f t="shared" si="25"/>
        <v>#VALUE!</v>
      </c>
      <c r="U11" s="11" t="e">
        <f>'OddsRatio_working_3-way'!S11-'OddsRatio_working_3-way'!R11^2/3</f>
        <v>#VALUE!</v>
      </c>
      <c r="V11" s="11" t="e">
        <f>'OddsRatio_working_3-way'!S11*'OddsRatio_working_3-way'!R11/3-2*'OddsRatio_working_3-way'!R11^3/27-'OddsRatio_working_3-way'!T11</f>
        <v>#VALUE!</v>
      </c>
      <c r="W11" s="11" t="e">
        <f>'OddsRatio_working_3-way'!V11^2+4*'OddsRatio_working_3-way'!U11^3/27</f>
        <v>#VALUE!</v>
      </c>
      <c r="X11" s="11" t="e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#VALUE!</v>
      </c>
      <c r="Y11" s="11" t="e">
        <f>IF('OddsRatio_working_3-way'!W11&gt;=0,IF('OddsRatio_working_3-way'!V11+SQRT('OddsRatio_working_3-way'!W11)&gt;0,0,PI()),ACOS('OddsRatio_working_3-way'!V11/(2*'OddsRatio_working_3-way'!X11)))</f>
        <v>#VALUE!</v>
      </c>
      <c r="Z11" s="11" t="e">
        <f>'OddsRatio_working_3-way'!X11^(1/3)*COS('OddsRatio_working_3-way'!Y11/3)</f>
        <v>#VALUE!</v>
      </c>
      <c r="AA11" s="11" t="e">
        <f>'OddsRatio_working_3-way'!X11^(1/3)*COS(('OddsRatio_working_3-way'!Y11+2*PI())/3)</f>
        <v>#VALUE!</v>
      </c>
      <c r="AB11" s="11" t="e">
        <f>'OddsRatio_working_3-way'!X11^(1/3)*COS(('OddsRatio_working_3-way'!Y11+4*PI())/3)</f>
        <v>#VALUE!</v>
      </c>
      <c r="AC11" s="11" t="e">
        <f>'OddsRatio_working_3-way'!X11^(1/3)*SIN('OddsRatio_working_3-way'!Y11/3)</f>
        <v>#VALUE!</v>
      </c>
      <c r="AD11" s="11" t="e">
        <f>'OddsRatio_working_3-way'!X11^(1/3)*SIN(('OddsRatio_working_3-way'!Y11+2*PI())/3)</f>
        <v>#VALUE!</v>
      </c>
      <c r="AE11" s="11" t="e">
        <f>'OddsRatio_working_3-way'!X11^(1/3)*SIN(('OddsRatio_working_3-way'!Y11+4*PI())/3)</f>
        <v>#VALUE!</v>
      </c>
      <c r="AF11" s="11" t="e">
        <f>-'OddsRatio_working_3-way'!U11/(3*'OddsRatio_working_3-way'!X11^(1/3))*COS(('OddsRatio_working_3-way'!Y11)/3)</f>
        <v>#VALUE!</v>
      </c>
      <c r="AG11" s="11" t="e">
        <f>-'OddsRatio_working_3-way'!U11/(3*'OddsRatio_working_3-way'!X11^(1/3))*COS(('OddsRatio_working_3-way'!Y11+2*PI())/3)</f>
        <v>#VALUE!</v>
      </c>
      <c r="AH11" s="11" t="e">
        <f>-'OddsRatio_working_3-way'!U11/(3*'OddsRatio_working_3-way'!X11^(1/3))*COS(('OddsRatio_working_3-way'!Y11+4*PI())/3)</f>
        <v>#VALUE!</v>
      </c>
      <c r="AI11" s="11" t="e">
        <f>'OddsRatio_working_3-way'!U11/(3*'OddsRatio_working_3-way'!X11^(1/3))*SIN(('OddsRatio_working_3-way'!Y11)/3)</f>
        <v>#VALUE!</v>
      </c>
      <c r="AJ11" s="11" t="e">
        <f>'OddsRatio_working_3-way'!U11/(3*'OddsRatio_working_3-way'!X11^(1/3))*SIN(('OddsRatio_working_3-way'!Y11+2*PI())/3)</f>
        <v>#VALUE!</v>
      </c>
      <c r="AK11" s="11" t="e">
        <f>'OddsRatio_working_3-way'!U11/(3*'OddsRatio_working_3-way'!X11^(1/3))*SIN(('OddsRatio_working_3-way'!Y11+4*PI())/3)</f>
        <v>#VALUE!</v>
      </c>
      <c r="AL11" s="11" t="e">
        <f>'OddsRatio_working_3-way'!Z11+'OddsRatio_working_3-way'!AF11</f>
        <v>#VALUE!</v>
      </c>
      <c r="AM11" s="11" t="e">
        <f>'OddsRatio_working_3-way'!AA11+'OddsRatio_working_3-way'!AG11</f>
        <v>#VALUE!</v>
      </c>
      <c r="AN11" s="11" t="e">
        <f>'OddsRatio_working_3-way'!AB11+'OddsRatio_working_3-way'!AH11</f>
        <v>#VALUE!</v>
      </c>
      <c r="AO11" s="11" t="e">
        <f>'OddsRatio_working_3-way'!AC11+'OddsRatio_working_3-way'!AI11</f>
        <v>#VALUE!</v>
      </c>
      <c r="AP11" s="11" t="e">
        <f>'OddsRatio_working_3-way'!AD11+'OddsRatio_working_3-way'!AJ11</f>
        <v>#VALUE!</v>
      </c>
      <c r="AQ11" s="11" t="e">
        <f>'OddsRatio_working_3-way'!AE11+'OddsRatio_working_3-way'!AK11</f>
        <v>#VALUE!</v>
      </c>
      <c r="AR11" s="10" t="str">
        <f>IF(A11="","",IF(('OddsRatio_working_3-way'!X11=0),IF(Q11&gt;0,-Q11^(1/3),(-Q11)^(1/3)),'OddsRatio_working_3-way'!AL11-'OddsRatio_working_3-way'!R11/3))</f>
        <v/>
      </c>
      <c r="AS11" s="11" t="e">
        <f>IF(('OddsRatio_working_3-way'!X11=0),IF(Q11&gt;0,-Q11^(1/3),(-Q11)^(1/3)),'OddsRatio_working_3-way'!AM11-'OddsRatio_working_3-way'!R11/3)</f>
        <v>#VALUE!</v>
      </c>
      <c r="AT11" s="11" t="e">
        <f>IF(('OddsRatio_working_3-way'!X11=0),IF(Q11&gt;0,-Q11^(1/3),(-Q11)^(1/3)),'OddsRatio_working_3-way'!AN11-'OddsRatio_working_3-way'!R11/3)</f>
        <v>#VALUE!</v>
      </c>
      <c r="AU11" s="11" t="e">
        <f>IF(('OddsRatio_working_3-way'!X11=0),0,'OddsRatio_working_3-way'!AO11)</f>
        <v>#VALUE!</v>
      </c>
      <c r="AV11" s="11" t="e">
        <f>IF(('OddsRatio_working_3-way'!X11=0),0,'OddsRatio_working_3-way'!AP11)</f>
        <v>#VALUE!</v>
      </c>
      <c r="AW11" s="11" t="e">
        <f>IF(('OddsRatio_working_3-way'!X11=0),0,'OddsRatio_working_3-way'!AQ11)</f>
        <v>#VALUE!</v>
      </c>
    </row>
    <row r="12" spans="1:49" x14ac:dyDescent="0.2">
      <c r="A12" s="4" t="str">
        <f>IF('True_Odds_Calculator_3-way'!A13="","",'True_Odds_Calculator_3-way'!A13)</f>
        <v/>
      </c>
      <c r="B12" s="4" t="str">
        <f>IF('True_Odds_Calculator_3-way'!B13="","",'True_Odds_Calculator_3-way'!B13)</f>
        <v/>
      </c>
      <c r="C12" s="4" t="str">
        <f>IF('True_Odds_Calculator_3-way'!C13="","",'True_Odds_Calculator_3-way'!C13)</f>
        <v/>
      </c>
      <c r="D12" s="9" t="e">
        <f t="shared" si="13"/>
        <v>#VALUE!</v>
      </c>
      <c r="E12" s="9" t="e">
        <f t="shared" si="14"/>
        <v>#VALUE!</v>
      </c>
      <c r="F12" s="9" t="e">
        <f t="shared" si="15"/>
        <v>#VALUE!</v>
      </c>
      <c r="G12" s="9" t="str">
        <f t="shared" si="16"/>
        <v/>
      </c>
      <c r="H12" s="9" t="str">
        <f t="shared" si="17"/>
        <v/>
      </c>
      <c r="I12" s="9" t="str">
        <f t="shared" si="18"/>
        <v/>
      </c>
      <c r="J12" s="9" t="str">
        <f t="shared" si="19"/>
        <v/>
      </c>
      <c r="K12" s="11" t="e">
        <f t="shared" si="20"/>
        <v>#VALUE!</v>
      </c>
      <c r="L12" s="11" t="e">
        <f t="shared" si="21"/>
        <v>#VALUE!</v>
      </c>
      <c r="M12" s="11" t="e">
        <f t="shared" si="22"/>
        <v>#VALUE!</v>
      </c>
      <c r="N12" s="11" t="e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#VALUE!</v>
      </c>
      <c r="O12" s="11">
        <f>0</f>
        <v>0</v>
      </c>
      <c r="P12" s="11" t="e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#VALUE!</v>
      </c>
      <c r="Q12" s="11" t="e">
        <f>2*'OddsRatio_working_3-way'!K12*'OddsRatio_working_3-way'!L12*'OddsRatio_working_3-way'!M12</f>
        <v>#VALUE!</v>
      </c>
      <c r="R12" s="11" t="e">
        <f t="shared" si="23"/>
        <v>#VALUE!</v>
      </c>
      <c r="S12" s="11" t="e">
        <f t="shared" si="24"/>
        <v>#VALUE!</v>
      </c>
      <c r="T12" s="11" t="e">
        <f t="shared" si="25"/>
        <v>#VALUE!</v>
      </c>
      <c r="U12" s="11" t="e">
        <f>'OddsRatio_working_3-way'!S12-'OddsRatio_working_3-way'!R12^2/3</f>
        <v>#VALUE!</v>
      </c>
      <c r="V12" s="11" t="e">
        <f>'OddsRatio_working_3-way'!S12*'OddsRatio_working_3-way'!R12/3-2*'OddsRatio_working_3-way'!R12^3/27-'OddsRatio_working_3-way'!T12</f>
        <v>#VALUE!</v>
      </c>
      <c r="W12" s="11" t="e">
        <f>'OddsRatio_working_3-way'!V12^2+4*'OddsRatio_working_3-way'!U12^3/27</f>
        <v>#VALUE!</v>
      </c>
      <c r="X12" s="11" t="e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#VALUE!</v>
      </c>
      <c r="Y12" s="11" t="e">
        <f>IF('OddsRatio_working_3-way'!W12&gt;=0,IF('OddsRatio_working_3-way'!V12+SQRT('OddsRatio_working_3-way'!W12)&gt;0,0,PI()),ACOS('OddsRatio_working_3-way'!V12/(2*'OddsRatio_working_3-way'!X12)))</f>
        <v>#VALUE!</v>
      </c>
      <c r="Z12" s="11" t="e">
        <f>'OddsRatio_working_3-way'!X12^(1/3)*COS('OddsRatio_working_3-way'!Y12/3)</f>
        <v>#VALUE!</v>
      </c>
      <c r="AA12" s="11" t="e">
        <f>'OddsRatio_working_3-way'!X12^(1/3)*COS(('OddsRatio_working_3-way'!Y12+2*PI())/3)</f>
        <v>#VALUE!</v>
      </c>
      <c r="AB12" s="11" t="e">
        <f>'OddsRatio_working_3-way'!X12^(1/3)*COS(('OddsRatio_working_3-way'!Y12+4*PI())/3)</f>
        <v>#VALUE!</v>
      </c>
      <c r="AC12" s="11" t="e">
        <f>'OddsRatio_working_3-way'!X12^(1/3)*SIN('OddsRatio_working_3-way'!Y12/3)</f>
        <v>#VALUE!</v>
      </c>
      <c r="AD12" s="11" t="e">
        <f>'OddsRatio_working_3-way'!X12^(1/3)*SIN(('OddsRatio_working_3-way'!Y12+2*PI())/3)</f>
        <v>#VALUE!</v>
      </c>
      <c r="AE12" s="11" t="e">
        <f>'OddsRatio_working_3-way'!X12^(1/3)*SIN(('OddsRatio_working_3-way'!Y12+4*PI())/3)</f>
        <v>#VALUE!</v>
      </c>
      <c r="AF12" s="11" t="e">
        <f>-'OddsRatio_working_3-way'!U12/(3*'OddsRatio_working_3-way'!X12^(1/3))*COS(('OddsRatio_working_3-way'!Y12)/3)</f>
        <v>#VALUE!</v>
      </c>
      <c r="AG12" s="11" t="e">
        <f>-'OddsRatio_working_3-way'!U12/(3*'OddsRatio_working_3-way'!X12^(1/3))*COS(('OddsRatio_working_3-way'!Y12+2*PI())/3)</f>
        <v>#VALUE!</v>
      </c>
      <c r="AH12" s="11" t="e">
        <f>-'OddsRatio_working_3-way'!U12/(3*'OddsRatio_working_3-way'!X12^(1/3))*COS(('OddsRatio_working_3-way'!Y12+4*PI())/3)</f>
        <v>#VALUE!</v>
      </c>
      <c r="AI12" s="11" t="e">
        <f>'OddsRatio_working_3-way'!U12/(3*'OddsRatio_working_3-way'!X12^(1/3))*SIN(('OddsRatio_working_3-way'!Y12)/3)</f>
        <v>#VALUE!</v>
      </c>
      <c r="AJ12" s="11" t="e">
        <f>'OddsRatio_working_3-way'!U12/(3*'OddsRatio_working_3-way'!X12^(1/3))*SIN(('OddsRatio_working_3-way'!Y12+2*PI())/3)</f>
        <v>#VALUE!</v>
      </c>
      <c r="AK12" s="11" t="e">
        <f>'OddsRatio_working_3-way'!U12/(3*'OddsRatio_working_3-way'!X12^(1/3))*SIN(('OddsRatio_working_3-way'!Y12+4*PI())/3)</f>
        <v>#VALUE!</v>
      </c>
      <c r="AL12" s="11" t="e">
        <f>'OddsRatio_working_3-way'!Z12+'OddsRatio_working_3-way'!AF12</f>
        <v>#VALUE!</v>
      </c>
      <c r="AM12" s="11" t="e">
        <f>'OddsRatio_working_3-way'!AA12+'OddsRatio_working_3-way'!AG12</f>
        <v>#VALUE!</v>
      </c>
      <c r="AN12" s="11" t="e">
        <f>'OddsRatio_working_3-way'!AB12+'OddsRatio_working_3-way'!AH12</f>
        <v>#VALUE!</v>
      </c>
      <c r="AO12" s="11" t="e">
        <f>'OddsRatio_working_3-way'!AC12+'OddsRatio_working_3-way'!AI12</f>
        <v>#VALUE!</v>
      </c>
      <c r="AP12" s="11" t="e">
        <f>'OddsRatio_working_3-way'!AD12+'OddsRatio_working_3-way'!AJ12</f>
        <v>#VALUE!</v>
      </c>
      <c r="AQ12" s="11" t="e">
        <f>'OddsRatio_working_3-way'!AE12+'OddsRatio_working_3-way'!AK12</f>
        <v>#VALUE!</v>
      </c>
      <c r="AR12" s="10" t="str">
        <f>IF(A12="","",IF(('OddsRatio_working_3-way'!X12=0),IF(Q12&gt;0,-Q12^(1/3),(-Q12)^(1/3)),'OddsRatio_working_3-way'!AL12-'OddsRatio_working_3-way'!R12/3))</f>
        <v/>
      </c>
      <c r="AS12" s="11" t="e">
        <f>IF(('OddsRatio_working_3-way'!X12=0),IF(Q12&gt;0,-Q12^(1/3),(-Q12)^(1/3)),'OddsRatio_working_3-way'!AM12-'OddsRatio_working_3-way'!R12/3)</f>
        <v>#VALUE!</v>
      </c>
      <c r="AT12" s="11" t="e">
        <f>IF(('OddsRatio_working_3-way'!X12=0),IF(Q12&gt;0,-Q12^(1/3),(-Q12)^(1/3)),'OddsRatio_working_3-way'!AN12-'OddsRatio_working_3-way'!R12/3)</f>
        <v>#VALUE!</v>
      </c>
      <c r="AU12" s="11" t="e">
        <f>IF(('OddsRatio_working_3-way'!X12=0),0,'OddsRatio_working_3-way'!AO12)</f>
        <v>#VALUE!</v>
      </c>
      <c r="AV12" s="11" t="e">
        <f>IF(('OddsRatio_working_3-way'!X12=0),0,'OddsRatio_working_3-way'!AP12)</f>
        <v>#VALUE!</v>
      </c>
      <c r="AW12" s="11" t="e">
        <f>IF(('OddsRatio_working_3-way'!X12=0),0,'OddsRatio_working_3-way'!AQ12)</f>
        <v>#VALUE!</v>
      </c>
    </row>
    <row r="13" spans="1:49" x14ac:dyDescent="0.2">
      <c r="A13" s="4" t="str">
        <f>IF('True_Odds_Calculator_3-way'!A14="","",'True_Odds_Calculator_3-way'!A14)</f>
        <v/>
      </c>
      <c r="B13" s="4" t="str">
        <f>IF('True_Odds_Calculator_3-way'!B14="","",'True_Odds_Calculator_3-way'!B14)</f>
        <v/>
      </c>
      <c r="C13" s="4" t="str">
        <f>IF('True_Odds_Calculator_3-way'!C14="","",'True_Odds_Calculator_3-way'!C14)</f>
        <v/>
      </c>
      <c r="D13" s="9" t="e">
        <f t="shared" si="13"/>
        <v>#VALUE!</v>
      </c>
      <c r="E13" s="9" t="e">
        <f t="shared" si="14"/>
        <v>#VALUE!</v>
      </c>
      <c r="F13" s="9" t="e">
        <f t="shared" si="15"/>
        <v>#VALUE!</v>
      </c>
      <c r="G13" s="9" t="str">
        <f t="shared" si="16"/>
        <v/>
      </c>
      <c r="H13" s="9" t="str">
        <f t="shared" si="17"/>
        <v/>
      </c>
      <c r="I13" s="9" t="str">
        <f t="shared" si="18"/>
        <v/>
      </c>
      <c r="J13" s="9" t="str">
        <f t="shared" si="19"/>
        <v/>
      </c>
      <c r="K13" s="11" t="e">
        <f t="shared" si="20"/>
        <v>#VALUE!</v>
      </c>
      <c r="L13" s="11" t="e">
        <f t="shared" si="21"/>
        <v>#VALUE!</v>
      </c>
      <c r="M13" s="11" t="e">
        <f t="shared" si="22"/>
        <v>#VALUE!</v>
      </c>
      <c r="N13" s="11" t="e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#VALUE!</v>
      </c>
      <c r="O13" s="11">
        <f>0</f>
        <v>0</v>
      </c>
      <c r="P13" s="11" t="e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#VALUE!</v>
      </c>
      <c r="Q13" s="11" t="e">
        <f>2*'OddsRatio_working_3-way'!K13*'OddsRatio_working_3-way'!L13*'OddsRatio_working_3-way'!M13</f>
        <v>#VALUE!</v>
      </c>
      <c r="R13" s="11" t="e">
        <f t="shared" si="23"/>
        <v>#VALUE!</v>
      </c>
      <c r="S13" s="11" t="e">
        <f t="shared" si="24"/>
        <v>#VALUE!</v>
      </c>
      <c r="T13" s="11" t="e">
        <f t="shared" si="25"/>
        <v>#VALUE!</v>
      </c>
      <c r="U13" s="11" t="e">
        <f>'OddsRatio_working_3-way'!S13-'OddsRatio_working_3-way'!R13^2/3</f>
        <v>#VALUE!</v>
      </c>
      <c r="V13" s="11" t="e">
        <f>'OddsRatio_working_3-way'!S13*'OddsRatio_working_3-way'!R13/3-2*'OddsRatio_working_3-way'!R13^3/27-'OddsRatio_working_3-way'!T13</f>
        <v>#VALUE!</v>
      </c>
      <c r="W13" s="11" t="e">
        <f>'OddsRatio_working_3-way'!V13^2+4*'OddsRatio_working_3-way'!U13^3/27</f>
        <v>#VALUE!</v>
      </c>
      <c r="X13" s="11" t="e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#VALUE!</v>
      </c>
      <c r="Y13" s="11" t="e">
        <f>IF('OddsRatio_working_3-way'!W13&gt;=0,IF('OddsRatio_working_3-way'!V13+SQRT('OddsRatio_working_3-way'!W13)&gt;0,0,PI()),ACOS('OddsRatio_working_3-way'!V13/(2*'OddsRatio_working_3-way'!X13)))</f>
        <v>#VALUE!</v>
      </c>
      <c r="Z13" s="11" t="e">
        <f>'OddsRatio_working_3-way'!X13^(1/3)*COS('OddsRatio_working_3-way'!Y13/3)</f>
        <v>#VALUE!</v>
      </c>
      <c r="AA13" s="11" t="e">
        <f>'OddsRatio_working_3-way'!X13^(1/3)*COS(('OddsRatio_working_3-way'!Y13+2*PI())/3)</f>
        <v>#VALUE!</v>
      </c>
      <c r="AB13" s="11" t="e">
        <f>'OddsRatio_working_3-way'!X13^(1/3)*COS(('OddsRatio_working_3-way'!Y13+4*PI())/3)</f>
        <v>#VALUE!</v>
      </c>
      <c r="AC13" s="11" t="e">
        <f>'OddsRatio_working_3-way'!X13^(1/3)*SIN('OddsRatio_working_3-way'!Y13/3)</f>
        <v>#VALUE!</v>
      </c>
      <c r="AD13" s="11" t="e">
        <f>'OddsRatio_working_3-way'!X13^(1/3)*SIN(('OddsRatio_working_3-way'!Y13+2*PI())/3)</f>
        <v>#VALUE!</v>
      </c>
      <c r="AE13" s="11" t="e">
        <f>'OddsRatio_working_3-way'!X13^(1/3)*SIN(('OddsRatio_working_3-way'!Y13+4*PI())/3)</f>
        <v>#VALUE!</v>
      </c>
      <c r="AF13" s="11" t="e">
        <f>-'OddsRatio_working_3-way'!U13/(3*'OddsRatio_working_3-way'!X13^(1/3))*COS(('OddsRatio_working_3-way'!Y13)/3)</f>
        <v>#VALUE!</v>
      </c>
      <c r="AG13" s="11" t="e">
        <f>-'OddsRatio_working_3-way'!U13/(3*'OddsRatio_working_3-way'!X13^(1/3))*COS(('OddsRatio_working_3-way'!Y13+2*PI())/3)</f>
        <v>#VALUE!</v>
      </c>
      <c r="AH13" s="11" t="e">
        <f>-'OddsRatio_working_3-way'!U13/(3*'OddsRatio_working_3-way'!X13^(1/3))*COS(('OddsRatio_working_3-way'!Y13+4*PI())/3)</f>
        <v>#VALUE!</v>
      </c>
      <c r="AI13" s="11" t="e">
        <f>'OddsRatio_working_3-way'!U13/(3*'OddsRatio_working_3-way'!X13^(1/3))*SIN(('OddsRatio_working_3-way'!Y13)/3)</f>
        <v>#VALUE!</v>
      </c>
      <c r="AJ13" s="11" t="e">
        <f>'OddsRatio_working_3-way'!U13/(3*'OddsRatio_working_3-way'!X13^(1/3))*SIN(('OddsRatio_working_3-way'!Y13+2*PI())/3)</f>
        <v>#VALUE!</v>
      </c>
      <c r="AK13" s="11" t="e">
        <f>'OddsRatio_working_3-way'!U13/(3*'OddsRatio_working_3-way'!X13^(1/3))*SIN(('OddsRatio_working_3-way'!Y13+4*PI())/3)</f>
        <v>#VALUE!</v>
      </c>
      <c r="AL13" s="11" t="e">
        <f>'OddsRatio_working_3-way'!Z13+'OddsRatio_working_3-way'!AF13</f>
        <v>#VALUE!</v>
      </c>
      <c r="AM13" s="11" t="e">
        <f>'OddsRatio_working_3-way'!AA13+'OddsRatio_working_3-way'!AG13</f>
        <v>#VALUE!</v>
      </c>
      <c r="AN13" s="11" t="e">
        <f>'OddsRatio_working_3-way'!AB13+'OddsRatio_working_3-way'!AH13</f>
        <v>#VALUE!</v>
      </c>
      <c r="AO13" s="11" t="e">
        <f>'OddsRatio_working_3-way'!AC13+'OddsRatio_working_3-way'!AI13</f>
        <v>#VALUE!</v>
      </c>
      <c r="AP13" s="11" t="e">
        <f>'OddsRatio_working_3-way'!AD13+'OddsRatio_working_3-way'!AJ13</f>
        <v>#VALUE!</v>
      </c>
      <c r="AQ13" s="11" t="e">
        <f>'OddsRatio_working_3-way'!AE13+'OddsRatio_working_3-way'!AK13</f>
        <v>#VALUE!</v>
      </c>
      <c r="AR13" s="10" t="str">
        <f>IF(A13="","",IF(('OddsRatio_working_3-way'!X13=0),IF(Q13&gt;0,-Q13^(1/3),(-Q13)^(1/3)),'OddsRatio_working_3-way'!AL13-'OddsRatio_working_3-way'!R13/3))</f>
        <v/>
      </c>
      <c r="AS13" s="11" t="e">
        <f>IF(('OddsRatio_working_3-way'!X13=0),IF(Q13&gt;0,-Q13^(1/3),(-Q13)^(1/3)),'OddsRatio_working_3-way'!AM13-'OddsRatio_working_3-way'!R13/3)</f>
        <v>#VALUE!</v>
      </c>
      <c r="AT13" s="11" t="e">
        <f>IF(('OddsRatio_working_3-way'!X13=0),IF(Q13&gt;0,-Q13^(1/3),(-Q13)^(1/3)),'OddsRatio_working_3-way'!AN13-'OddsRatio_working_3-way'!R13/3)</f>
        <v>#VALUE!</v>
      </c>
      <c r="AU13" s="11" t="e">
        <f>IF(('OddsRatio_working_3-way'!X13=0),0,'OddsRatio_working_3-way'!AO13)</f>
        <v>#VALUE!</v>
      </c>
      <c r="AV13" s="11" t="e">
        <f>IF(('OddsRatio_working_3-way'!X13=0),0,'OddsRatio_working_3-way'!AP13)</f>
        <v>#VALUE!</v>
      </c>
      <c r="AW13" s="11" t="e">
        <f>IF(('OddsRatio_working_3-way'!X13=0),0,'OddsRatio_working_3-way'!AQ13)</f>
        <v>#VALUE!</v>
      </c>
    </row>
    <row r="14" spans="1:49" x14ac:dyDescent="0.2">
      <c r="A14" s="4" t="str">
        <f>IF('True_Odds_Calculator_3-way'!A15="","",'True_Odds_Calculator_3-way'!A15)</f>
        <v/>
      </c>
      <c r="B14" s="4" t="str">
        <f>IF('True_Odds_Calculator_3-way'!B15="","",'True_Odds_Calculator_3-way'!B15)</f>
        <v/>
      </c>
      <c r="C14" s="4" t="str">
        <f>IF('True_Odds_Calculator_3-way'!C15="","",'True_Odds_Calculator_3-way'!C15)</f>
        <v/>
      </c>
      <c r="D14" s="9" t="e">
        <f t="shared" si="13"/>
        <v>#VALUE!</v>
      </c>
      <c r="E14" s="9" t="e">
        <f t="shared" si="14"/>
        <v>#VALUE!</v>
      </c>
      <c r="F14" s="9" t="e">
        <f t="shared" si="15"/>
        <v>#VALUE!</v>
      </c>
      <c r="G14" s="9" t="str">
        <f t="shared" si="16"/>
        <v/>
      </c>
      <c r="H14" s="9" t="str">
        <f t="shared" si="17"/>
        <v/>
      </c>
      <c r="I14" s="9" t="str">
        <f t="shared" si="18"/>
        <v/>
      </c>
      <c r="J14" s="9" t="str">
        <f t="shared" si="19"/>
        <v/>
      </c>
      <c r="K14" s="11" t="e">
        <f t="shared" si="20"/>
        <v>#VALUE!</v>
      </c>
      <c r="L14" s="11" t="e">
        <f t="shared" si="21"/>
        <v>#VALUE!</v>
      </c>
      <c r="M14" s="11" t="e">
        <f t="shared" si="22"/>
        <v>#VALUE!</v>
      </c>
      <c r="N14" s="11" t="e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#VALUE!</v>
      </c>
      <c r="O14" s="11">
        <f>0</f>
        <v>0</v>
      </c>
      <c r="P14" s="11" t="e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#VALUE!</v>
      </c>
      <c r="Q14" s="11" t="e">
        <f>2*'OddsRatio_working_3-way'!K14*'OddsRatio_working_3-way'!L14*'OddsRatio_working_3-way'!M14</f>
        <v>#VALUE!</v>
      </c>
      <c r="R14" s="11" t="e">
        <f t="shared" si="23"/>
        <v>#VALUE!</v>
      </c>
      <c r="S14" s="11" t="e">
        <f t="shared" si="24"/>
        <v>#VALUE!</v>
      </c>
      <c r="T14" s="11" t="e">
        <f t="shared" si="25"/>
        <v>#VALUE!</v>
      </c>
      <c r="U14" s="11" t="e">
        <f>'OddsRatio_working_3-way'!S14-'OddsRatio_working_3-way'!R14^2/3</f>
        <v>#VALUE!</v>
      </c>
      <c r="V14" s="11" t="e">
        <f>'OddsRatio_working_3-way'!S14*'OddsRatio_working_3-way'!R14/3-2*'OddsRatio_working_3-way'!R14^3/27-'OddsRatio_working_3-way'!T14</f>
        <v>#VALUE!</v>
      </c>
      <c r="W14" s="11" t="e">
        <f>'OddsRatio_working_3-way'!V14^2+4*'OddsRatio_working_3-way'!U14^3/27</f>
        <v>#VALUE!</v>
      </c>
      <c r="X14" s="11" t="e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#VALUE!</v>
      </c>
      <c r="Y14" s="11" t="e">
        <f>IF('OddsRatio_working_3-way'!W14&gt;=0,IF('OddsRatio_working_3-way'!V14+SQRT('OddsRatio_working_3-way'!W14)&gt;0,0,PI()),ACOS('OddsRatio_working_3-way'!V14/(2*'OddsRatio_working_3-way'!X14)))</f>
        <v>#VALUE!</v>
      </c>
      <c r="Z14" s="11" t="e">
        <f>'OddsRatio_working_3-way'!X14^(1/3)*COS('OddsRatio_working_3-way'!Y14/3)</f>
        <v>#VALUE!</v>
      </c>
      <c r="AA14" s="11" t="e">
        <f>'OddsRatio_working_3-way'!X14^(1/3)*COS(('OddsRatio_working_3-way'!Y14+2*PI())/3)</f>
        <v>#VALUE!</v>
      </c>
      <c r="AB14" s="11" t="e">
        <f>'OddsRatio_working_3-way'!X14^(1/3)*COS(('OddsRatio_working_3-way'!Y14+4*PI())/3)</f>
        <v>#VALUE!</v>
      </c>
      <c r="AC14" s="11" t="e">
        <f>'OddsRatio_working_3-way'!X14^(1/3)*SIN('OddsRatio_working_3-way'!Y14/3)</f>
        <v>#VALUE!</v>
      </c>
      <c r="AD14" s="11" t="e">
        <f>'OddsRatio_working_3-way'!X14^(1/3)*SIN(('OddsRatio_working_3-way'!Y14+2*PI())/3)</f>
        <v>#VALUE!</v>
      </c>
      <c r="AE14" s="11" t="e">
        <f>'OddsRatio_working_3-way'!X14^(1/3)*SIN(('OddsRatio_working_3-way'!Y14+4*PI())/3)</f>
        <v>#VALUE!</v>
      </c>
      <c r="AF14" s="11" t="e">
        <f>-'OddsRatio_working_3-way'!U14/(3*'OddsRatio_working_3-way'!X14^(1/3))*COS(('OddsRatio_working_3-way'!Y14)/3)</f>
        <v>#VALUE!</v>
      </c>
      <c r="AG14" s="11" t="e">
        <f>-'OddsRatio_working_3-way'!U14/(3*'OddsRatio_working_3-way'!X14^(1/3))*COS(('OddsRatio_working_3-way'!Y14+2*PI())/3)</f>
        <v>#VALUE!</v>
      </c>
      <c r="AH14" s="11" t="e">
        <f>-'OddsRatio_working_3-way'!U14/(3*'OddsRatio_working_3-way'!X14^(1/3))*COS(('OddsRatio_working_3-way'!Y14+4*PI())/3)</f>
        <v>#VALUE!</v>
      </c>
      <c r="AI14" s="11" t="e">
        <f>'OddsRatio_working_3-way'!U14/(3*'OddsRatio_working_3-way'!X14^(1/3))*SIN(('OddsRatio_working_3-way'!Y14)/3)</f>
        <v>#VALUE!</v>
      </c>
      <c r="AJ14" s="11" t="e">
        <f>'OddsRatio_working_3-way'!U14/(3*'OddsRatio_working_3-way'!X14^(1/3))*SIN(('OddsRatio_working_3-way'!Y14+2*PI())/3)</f>
        <v>#VALUE!</v>
      </c>
      <c r="AK14" s="11" t="e">
        <f>'OddsRatio_working_3-way'!U14/(3*'OddsRatio_working_3-way'!X14^(1/3))*SIN(('OddsRatio_working_3-way'!Y14+4*PI())/3)</f>
        <v>#VALUE!</v>
      </c>
      <c r="AL14" s="11" t="e">
        <f>'OddsRatio_working_3-way'!Z14+'OddsRatio_working_3-way'!AF14</f>
        <v>#VALUE!</v>
      </c>
      <c r="AM14" s="11" t="e">
        <f>'OddsRatio_working_3-way'!AA14+'OddsRatio_working_3-way'!AG14</f>
        <v>#VALUE!</v>
      </c>
      <c r="AN14" s="11" t="e">
        <f>'OddsRatio_working_3-way'!AB14+'OddsRatio_working_3-way'!AH14</f>
        <v>#VALUE!</v>
      </c>
      <c r="AO14" s="11" t="e">
        <f>'OddsRatio_working_3-way'!AC14+'OddsRatio_working_3-way'!AI14</f>
        <v>#VALUE!</v>
      </c>
      <c r="AP14" s="11" t="e">
        <f>'OddsRatio_working_3-way'!AD14+'OddsRatio_working_3-way'!AJ14</f>
        <v>#VALUE!</v>
      </c>
      <c r="AQ14" s="11" t="e">
        <f>'OddsRatio_working_3-way'!AE14+'OddsRatio_working_3-way'!AK14</f>
        <v>#VALUE!</v>
      </c>
      <c r="AR14" s="10" t="str">
        <f>IF(A14="","",IF(('OddsRatio_working_3-way'!X14=0),IF(Q14&gt;0,-Q14^(1/3),(-Q14)^(1/3)),'OddsRatio_working_3-way'!AL14-'OddsRatio_working_3-way'!R14/3))</f>
        <v/>
      </c>
      <c r="AS14" s="11" t="e">
        <f>IF(('OddsRatio_working_3-way'!X14=0),IF(Q14&gt;0,-Q14^(1/3),(-Q14)^(1/3)),'OddsRatio_working_3-way'!AM14-'OddsRatio_working_3-way'!R14/3)</f>
        <v>#VALUE!</v>
      </c>
      <c r="AT14" s="11" t="e">
        <f>IF(('OddsRatio_working_3-way'!X14=0),IF(Q14&gt;0,-Q14^(1/3),(-Q14)^(1/3)),'OddsRatio_working_3-way'!AN14-'OddsRatio_working_3-way'!R14/3)</f>
        <v>#VALUE!</v>
      </c>
      <c r="AU14" s="11" t="e">
        <f>IF(('OddsRatio_working_3-way'!X14=0),0,'OddsRatio_working_3-way'!AO14)</f>
        <v>#VALUE!</v>
      </c>
      <c r="AV14" s="11" t="e">
        <f>IF(('OddsRatio_working_3-way'!X14=0),0,'OddsRatio_working_3-way'!AP14)</f>
        <v>#VALUE!</v>
      </c>
      <c r="AW14" s="11" t="e">
        <f>IF(('OddsRatio_working_3-way'!X14=0),0,'OddsRatio_working_3-way'!AQ14)</f>
        <v>#VALUE!</v>
      </c>
    </row>
    <row r="15" spans="1:49" x14ac:dyDescent="0.2">
      <c r="A15" s="4" t="str">
        <f>IF('True_Odds_Calculator_3-way'!A16="","",'True_Odds_Calculator_3-way'!A16)</f>
        <v/>
      </c>
      <c r="B15" s="4" t="str">
        <f>IF('True_Odds_Calculator_3-way'!B16="","",'True_Odds_Calculator_3-way'!B16)</f>
        <v/>
      </c>
      <c r="C15" s="4" t="str">
        <f>IF('True_Odds_Calculator_3-way'!C16="","",'True_Odds_Calculator_3-way'!C16)</f>
        <v/>
      </c>
      <c r="D15" s="9" t="e">
        <f t="shared" si="13"/>
        <v>#VALUE!</v>
      </c>
      <c r="E15" s="9" t="e">
        <f t="shared" si="14"/>
        <v>#VALUE!</v>
      </c>
      <c r="F15" s="9" t="e">
        <f t="shared" si="15"/>
        <v>#VALUE!</v>
      </c>
      <c r="G15" s="9" t="str">
        <f t="shared" si="16"/>
        <v/>
      </c>
      <c r="H15" s="9" t="str">
        <f t="shared" si="17"/>
        <v/>
      </c>
      <c r="I15" s="9" t="str">
        <f t="shared" si="18"/>
        <v/>
      </c>
      <c r="J15" s="9" t="str">
        <f t="shared" si="19"/>
        <v/>
      </c>
      <c r="K15" s="11" t="e">
        <f t="shared" si="20"/>
        <v>#VALUE!</v>
      </c>
      <c r="L15" s="11" t="e">
        <f t="shared" si="21"/>
        <v>#VALUE!</v>
      </c>
      <c r="M15" s="11" t="e">
        <f t="shared" si="22"/>
        <v>#VALUE!</v>
      </c>
      <c r="N15" s="11" t="e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#VALUE!</v>
      </c>
      <c r="O15" s="11">
        <f>0</f>
        <v>0</v>
      </c>
      <c r="P15" s="11" t="e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#VALUE!</v>
      </c>
      <c r="Q15" s="11" t="e">
        <f>2*'OddsRatio_working_3-way'!K15*'OddsRatio_working_3-way'!L15*'OddsRatio_working_3-way'!M15</f>
        <v>#VALUE!</v>
      </c>
      <c r="R15" s="11" t="e">
        <f t="shared" si="23"/>
        <v>#VALUE!</v>
      </c>
      <c r="S15" s="11" t="e">
        <f t="shared" si="24"/>
        <v>#VALUE!</v>
      </c>
      <c r="T15" s="11" t="e">
        <f t="shared" si="25"/>
        <v>#VALUE!</v>
      </c>
      <c r="U15" s="11" t="e">
        <f>'OddsRatio_working_3-way'!S15-'OddsRatio_working_3-way'!R15^2/3</f>
        <v>#VALUE!</v>
      </c>
      <c r="V15" s="11" t="e">
        <f>'OddsRatio_working_3-way'!S15*'OddsRatio_working_3-way'!R15/3-2*'OddsRatio_working_3-way'!R15^3/27-'OddsRatio_working_3-way'!T15</f>
        <v>#VALUE!</v>
      </c>
      <c r="W15" s="11" t="e">
        <f>'OddsRatio_working_3-way'!V15^2+4*'OddsRatio_working_3-way'!U15^3/27</f>
        <v>#VALUE!</v>
      </c>
      <c r="X15" s="11" t="e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#VALUE!</v>
      </c>
      <c r="Y15" s="11" t="e">
        <f>IF('OddsRatio_working_3-way'!W15&gt;=0,IF('OddsRatio_working_3-way'!V15+SQRT('OddsRatio_working_3-way'!W15)&gt;0,0,PI()),ACOS('OddsRatio_working_3-way'!V15/(2*'OddsRatio_working_3-way'!X15)))</f>
        <v>#VALUE!</v>
      </c>
      <c r="Z15" s="11" t="e">
        <f>'OddsRatio_working_3-way'!X15^(1/3)*COS('OddsRatio_working_3-way'!Y15/3)</f>
        <v>#VALUE!</v>
      </c>
      <c r="AA15" s="11" t="e">
        <f>'OddsRatio_working_3-way'!X15^(1/3)*COS(('OddsRatio_working_3-way'!Y15+2*PI())/3)</f>
        <v>#VALUE!</v>
      </c>
      <c r="AB15" s="11" t="e">
        <f>'OddsRatio_working_3-way'!X15^(1/3)*COS(('OddsRatio_working_3-way'!Y15+4*PI())/3)</f>
        <v>#VALUE!</v>
      </c>
      <c r="AC15" s="11" t="e">
        <f>'OddsRatio_working_3-way'!X15^(1/3)*SIN('OddsRatio_working_3-way'!Y15/3)</f>
        <v>#VALUE!</v>
      </c>
      <c r="AD15" s="11" t="e">
        <f>'OddsRatio_working_3-way'!X15^(1/3)*SIN(('OddsRatio_working_3-way'!Y15+2*PI())/3)</f>
        <v>#VALUE!</v>
      </c>
      <c r="AE15" s="11" t="e">
        <f>'OddsRatio_working_3-way'!X15^(1/3)*SIN(('OddsRatio_working_3-way'!Y15+4*PI())/3)</f>
        <v>#VALUE!</v>
      </c>
      <c r="AF15" s="11" t="e">
        <f>-'OddsRatio_working_3-way'!U15/(3*'OddsRatio_working_3-way'!X15^(1/3))*COS(('OddsRatio_working_3-way'!Y15)/3)</f>
        <v>#VALUE!</v>
      </c>
      <c r="AG15" s="11" t="e">
        <f>-'OddsRatio_working_3-way'!U15/(3*'OddsRatio_working_3-way'!X15^(1/3))*COS(('OddsRatio_working_3-way'!Y15+2*PI())/3)</f>
        <v>#VALUE!</v>
      </c>
      <c r="AH15" s="11" t="e">
        <f>-'OddsRatio_working_3-way'!U15/(3*'OddsRatio_working_3-way'!X15^(1/3))*COS(('OddsRatio_working_3-way'!Y15+4*PI())/3)</f>
        <v>#VALUE!</v>
      </c>
      <c r="AI15" s="11" t="e">
        <f>'OddsRatio_working_3-way'!U15/(3*'OddsRatio_working_3-way'!X15^(1/3))*SIN(('OddsRatio_working_3-way'!Y15)/3)</f>
        <v>#VALUE!</v>
      </c>
      <c r="AJ15" s="11" t="e">
        <f>'OddsRatio_working_3-way'!U15/(3*'OddsRatio_working_3-way'!X15^(1/3))*SIN(('OddsRatio_working_3-way'!Y15+2*PI())/3)</f>
        <v>#VALUE!</v>
      </c>
      <c r="AK15" s="11" t="e">
        <f>'OddsRatio_working_3-way'!U15/(3*'OddsRatio_working_3-way'!X15^(1/3))*SIN(('OddsRatio_working_3-way'!Y15+4*PI())/3)</f>
        <v>#VALUE!</v>
      </c>
      <c r="AL15" s="11" t="e">
        <f>'OddsRatio_working_3-way'!Z15+'OddsRatio_working_3-way'!AF15</f>
        <v>#VALUE!</v>
      </c>
      <c r="AM15" s="11" t="e">
        <f>'OddsRatio_working_3-way'!AA15+'OddsRatio_working_3-way'!AG15</f>
        <v>#VALUE!</v>
      </c>
      <c r="AN15" s="11" t="e">
        <f>'OddsRatio_working_3-way'!AB15+'OddsRatio_working_3-way'!AH15</f>
        <v>#VALUE!</v>
      </c>
      <c r="AO15" s="11" t="e">
        <f>'OddsRatio_working_3-way'!AC15+'OddsRatio_working_3-way'!AI15</f>
        <v>#VALUE!</v>
      </c>
      <c r="AP15" s="11" t="e">
        <f>'OddsRatio_working_3-way'!AD15+'OddsRatio_working_3-way'!AJ15</f>
        <v>#VALUE!</v>
      </c>
      <c r="AQ15" s="11" t="e">
        <f>'OddsRatio_working_3-way'!AE15+'OddsRatio_working_3-way'!AK15</f>
        <v>#VALUE!</v>
      </c>
      <c r="AR15" s="10" t="str">
        <f>IF(A15="","",IF(('OddsRatio_working_3-way'!X15=0),IF(Q15&gt;0,-Q15^(1/3),(-Q15)^(1/3)),'OddsRatio_working_3-way'!AL15-'OddsRatio_working_3-way'!R15/3))</f>
        <v/>
      </c>
      <c r="AS15" s="11" t="e">
        <f>IF(('OddsRatio_working_3-way'!X15=0),IF(Q15&gt;0,-Q15^(1/3),(-Q15)^(1/3)),'OddsRatio_working_3-way'!AM15-'OddsRatio_working_3-way'!R15/3)</f>
        <v>#VALUE!</v>
      </c>
      <c r="AT15" s="11" t="e">
        <f>IF(('OddsRatio_working_3-way'!X15=0),IF(Q15&gt;0,-Q15^(1/3),(-Q15)^(1/3)),'OddsRatio_working_3-way'!AN15-'OddsRatio_working_3-way'!R15/3)</f>
        <v>#VALUE!</v>
      </c>
      <c r="AU15" s="11" t="e">
        <f>IF(('OddsRatio_working_3-way'!X15=0),0,'OddsRatio_working_3-way'!AO15)</f>
        <v>#VALUE!</v>
      </c>
      <c r="AV15" s="11" t="e">
        <f>IF(('OddsRatio_working_3-way'!X15=0),0,'OddsRatio_working_3-way'!AP15)</f>
        <v>#VALUE!</v>
      </c>
      <c r="AW15" s="11" t="e">
        <f>IF(('OddsRatio_working_3-way'!X15=0),0,'OddsRatio_working_3-way'!AQ15)</f>
        <v>#VALUE!</v>
      </c>
    </row>
    <row r="16" spans="1:49" x14ac:dyDescent="0.2">
      <c r="A16" s="4" t="str">
        <f>IF('True_Odds_Calculator_3-way'!A17="","",'True_Odds_Calculator_3-way'!A17)</f>
        <v/>
      </c>
      <c r="B16" s="4" t="str">
        <f>IF('True_Odds_Calculator_3-way'!B17="","",'True_Odds_Calculator_3-way'!B17)</f>
        <v/>
      </c>
      <c r="C16" s="4" t="str">
        <f>IF('True_Odds_Calculator_3-way'!C17="","",'True_Odds_Calculator_3-way'!C17)</f>
        <v/>
      </c>
      <c r="D16" s="9" t="e">
        <f t="shared" si="13"/>
        <v>#VALUE!</v>
      </c>
      <c r="E16" s="9" t="e">
        <f t="shared" si="14"/>
        <v>#VALUE!</v>
      </c>
      <c r="F16" s="9" t="e">
        <f t="shared" si="15"/>
        <v>#VALUE!</v>
      </c>
      <c r="G16" s="9" t="str">
        <f t="shared" si="16"/>
        <v/>
      </c>
      <c r="H16" s="9" t="str">
        <f t="shared" si="17"/>
        <v/>
      </c>
      <c r="I16" s="9" t="str">
        <f t="shared" si="18"/>
        <v/>
      </c>
      <c r="J16" s="9" t="str">
        <f t="shared" si="19"/>
        <v/>
      </c>
      <c r="K16" s="11" t="e">
        <f t="shared" si="20"/>
        <v>#VALUE!</v>
      </c>
      <c r="L16" s="11" t="e">
        <f t="shared" si="21"/>
        <v>#VALUE!</v>
      </c>
      <c r="M16" s="11" t="e">
        <f t="shared" si="22"/>
        <v>#VALUE!</v>
      </c>
      <c r="N16" s="11" t="e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#VALUE!</v>
      </c>
      <c r="O16" s="11">
        <f>0</f>
        <v>0</v>
      </c>
      <c r="P16" s="11" t="e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#VALUE!</v>
      </c>
      <c r="Q16" s="11" t="e">
        <f>2*'OddsRatio_working_3-way'!K16*'OddsRatio_working_3-way'!L16*'OddsRatio_working_3-way'!M16</f>
        <v>#VALUE!</v>
      </c>
      <c r="R16" s="11" t="e">
        <f t="shared" si="23"/>
        <v>#VALUE!</v>
      </c>
      <c r="S16" s="11" t="e">
        <f t="shared" si="24"/>
        <v>#VALUE!</v>
      </c>
      <c r="T16" s="11" t="e">
        <f t="shared" si="25"/>
        <v>#VALUE!</v>
      </c>
      <c r="U16" s="11" t="e">
        <f>'OddsRatio_working_3-way'!S16-'OddsRatio_working_3-way'!R16^2/3</f>
        <v>#VALUE!</v>
      </c>
      <c r="V16" s="11" t="e">
        <f>'OddsRatio_working_3-way'!S16*'OddsRatio_working_3-way'!R16/3-2*'OddsRatio_working_3-way'!R16^3/27-'OddsRatio_working_3-way'!T16</f>
        <v>#VALUE!</v>
      </c>
      <c r="W16" s="11" t="e">
        <f>'OddsRatio_working_3-way'!V16^2+4*'OddsRatio_working_3-way'!U16^3/27</f>
        <v>#VALUE!</v>
      </c>
      <c r="X16" s="11" t="e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#VALUE!</v>
      </c>
      <c r="Y16" s="11" t="e">
        <f>IF('OddsRatio_working_3-way'!W16&gt;=0,IF('OddsRatio_working_3-way'!V16+SQRT('OddsRatio_working_3-way'!W16)&gt;0,0,PI()),ACOS('OddsRatio_working_3-way'!V16/(2*'OddsRatio_working_3-way'!X16)))</f>
        <v>#VALUE!</v>
      </c>
      <c r="Z16" s="11" t="e">
        <f>'OddsRatio_working_3-way'!X16^(1/3)*COS('OddsRatio_working_3-way'!Y16/3)</f>
        <v>#VALUE!</v>
      </c>
      <c r="AA16" s="11" t="e">
        <f>'OddsRatio_working_3-way'!X16^(1/3)*COS(('OddsRatio_working_3-way'!Y16+2*PI())/3)</f>
        <v>#VALUE!</v>
      </c>
      <c r="AB16" s="11" t="e">
        <f>'OddsRatio_working_3-way'!X16^(1/3)*COS(('OddsRatio_working_3-way'!Y16+4*PI())/3)</f>
        <v>#VALUE!</v>
      </c>
      <c r="AC16" s="11" t="e">
        <f>'OddsRatio_working_3-way'!X16^(1/3)*SIN('OddsRatio_working_3-way'!Y16/3)</f>
        <v>#VALUE!</v>
      </c>
      <c r="AD16" s="11" t="e">
        <f>'OddsRatio_working_3-way'!X16^(1/3)*SIN(('OddsRatio_working_3-way'!Y16+2*PI())/3)</f>
        <v>#VALUE!</v>
      </c>
      <c r="AE16" s="11" t="e">
        <f>'OddsRatio_working_3-way'!X16^(1/3)*SIN(('OddsRatio_working_3-way'!Y16+4*PI())/3)</f>
        <v>#VALUE!</v>
      </c>
      <c r="AF16" s="11" t="e">
        <f>-'OddsRatio_working_3-way'!U16/(3*'OddsRatio_working_3-way'!X16^(1/3))*COS(('OddsRatio_working_3-way'!Y16)/3)</f>
        <v>#VALUE!</v>
      </c>
      <c r="AG16" s="11" t="e">
        <f>-'OddsRatio_working_3-way'!U16/(3*'OddsRatio_working_3-way'!X16^(1/3))*COS(('OddsRatio_working_3-way'!Y16+2*PI())/3)</f>
        <v>#VALUE!</v>
      </c>
      <c r="AH16" s="11" t="e">
        <f>-'OddsRatio_working_3-way'!U16/(3*'OddsRatio_working_3-way'!X16^(1/3))*COS(('OddsRatio_working_3-way'!Y16+4*PI())/3)</f>
        <v>#VALUE!</v>
      </c>
      <c r="AI16" s="11" t="e">
        <f>'OddsRatio_working_3-way'!U16/(3*'OddsRatio_working_3-way'!X16^(1/3))*SIN(('OddsRatio_working_3-way'!Y16)/3)</f>
        <v>#VALUE!</v>
      </c>
      <c r="AJ16" s="11" t="e">
        <f>'OddsRatio_working_3-way'!U16/(3*'OddsRatio_working_3-way'!X16^(1/3))*SIN(('OddsRatio_working_3-way'!Y16+2*PI())/3)</f>
        <v>#VALUE!</v>
      </c>
      <c r="AK16" s="11" t="e">
        <f>'OddsRatio_working_3-way'!U16/(3*'OddsRatio_working_3-way'!X16^(1/3))*SIN(('OddsRatio_working_3-way'!Y16+4*PI())/3)</f>
        <v>#VALUE!</v>
      </c>
      <c r="AL16" s="11" t="e">
        <f>'OddsRatio_working_3-way'!Z16+'OddsRatio_working_3-way'!AF16</f>
        <v>#VALUE!</v>
      </c>
      <c r="AM16" s="11" t="e">
        <f>'OddsRatio_working_3-way'!AA16+'OddsRatio_working_3-way'!AG16</f>
        <v>#VALUE!</v>
      </c>
      <c r="AN16" s="11" t="e">
        <f>'OddsRatio_working_3-way'!AB16+'OddsRatio_working_3-way'!AH16</f>
        <v>#VALUE!</v>
      </c>
      <c r="AO16" s="11" t="e">
        <f>'OddsRatio_working_3-way'!AC16+'OddsRatio_working_3-way'!AI16</f>
        <v>#VALUE!</v>
      </c>
      <c r="AP16" s="11" t="e">
        <f>'OddsRatio_working_3-way'!AD16+'OddsRatio_working_3-way'!AJ16</f>
        <v>#VALUE!</v>
      </c>
      <c r="AQ16" s="11" t="e">
        <f>'OddsRatio_working_3-way'!AE16+'OddsRatio_working_3-way'!AK16</f>
        <v>#VALUE!</v>
      </c>
      <c r="AR16" s="10" t="str">
        <f>IF(A16="","",IF(('OddsRatio_working_3-way'!X16=0),IF(Q16&gt;0,-Q16^(1/3),(-Q16)^(1/3)),'OddsRatio_working_3-way'!AL16-'OddsRatio_working_3-way'!R16/3))</f>
        <v/>
      </c>
      <c r="AS16" s="11" t="e">
        <f>IF(('OddsRatio_working_3-way'!X16=0),IF(Q16&gt;0,-Q16^(1/3),(-Q16)^(1/3)),'OddsRatio_working_3-way'!AM16-'OddsRatio_working_3-way'!R16/3)</f>
        <v>#VALUE!</v>
      </c>
      <c r="AT16" s="11" t="e">
        <f>IF(('OddsRatio_working_3-way'!X16=0),IF(Q16&gt;0,-Q16^(1/3),(-Q16)^(1/3)),'OddsRatio_working_3-way'!AN16-'OddsRatio_working_3-way'!R16/3)</f>
        <v>#VALUE!</v>
      </c>
      <c r="AU16" s="11" t="e">
        <f>IF(('OddsRatio_working_3-way'!X16=0),0,'OddsRatio_working_3-way'!AO16)</f>
        <v>#VALUE!</v>
      </c>
      <c r="AV16" s="11" t="e">
        <f>IF(('OddsRatio_working_3-way'!X16=0),0,'OddsRatio_working_3-way'!AP16)</f>
        <v>#VALUE!</v>
      </c>
      <c r="AW16" s="11" t="e">
        <f>IF(('OddsRatio_working_3-way'!X16=0),0,'OddsRatio_working_3-way'!AQ16)</f>
        <v>#VALUE!</v>
      </c>
    </row>
    <row r="17" spans="1:49" x14ac:dyDescent="0.2">
      <c r="A17" s="4" t="str">
        <f>IF('True_Odds_Calculator_3-way'!A18="","",'True_Odds_Calculator_3-way'!A18)</f>
        <v/>
      </c>
      <c r="B17" s="4" t="str">
        <f>IF('True_Odds_Calculator_3-way'!B18="","",'True_Odds_Calculator_3-way'!B18)</f>
        <v/>
      </c>
      <c r="C17" s="4" t="str">
        <f>IF('True_Odds_Calculator_3-way'!C18="","",'True_Odds_Calculator_3-way'!C18)</f>
        <v/>
      </c>
      <c r="D17" s="9" t="e">
        <f t="shared" si="13"/>
        <v>#VALUE!</v>
      </c>
      <c r="E17" s="9" t="e">
        <f t="shared" si="14"/>
        <v>#VALUE!</v>
      </c>
      <c r="F17" s="9" t="e">
        <f t="shared" si="15"/>
        <v>#VALUE!</v>
      </c>
      <c r="G17" s="9" t="str">
        <f t="shared" si="16"/>
        <v/>
      </c>
      <c r="H17" s="9" t="str">
        <f t="shared" si="17"/>
        <v/>
      </c>
      <c r="I17" s="9" t="str">
        <f t="shared" si="18"/>
        <v/>
      </c>
      <c r="J17" s="9" t="str">
        <f t="shared" si="19"/>
        <v/>
      </c>
      <c r="K17" s="11" t="e">
        <f t="shared" si="20"/>
        <v>#VALUE!</v>
      </c>
      <c r="L17" s="11" t="e">
        <f t="shared" si="21"/>
        <v>#VALUE!</v>
      </c>
      <c r="M17" s="11" t="e">
        <f t="shared" si="22"/>
        <v>#VALUE!</v>
      </c>
      <c r="N17" s="11" t="e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#VALUE!</v>
      </c>
      <c r="O17" s="11">
        <f>0</f>
        <v>0</v>
      </c>
      <c r="P17" s="11" t="e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#VALUE!</v>
      </c>
      <c r="Q17" s="11" t="e">
        <f>2*'OddsRatio_working_3-way'!K17*'OddsRatio_working_3-way'!L17*'OddsRatio_working_3-way'!M17</f>
        <v>#VALUE!</v>
      </c>
      <c r="R17" s="11" t="e">
        <f t="shared" si="23"/>
        <v>#VALUE!</v>
      </c>
      <c r="S17" s="11" t="e">
        <f t="shared" si="24"/>
        <v>#VALUE!</v>
      </c>
      <c r="T17" s="11" t="e">
        <f t="shared" si="25"/>
        <v>#VALUE!</v>
      </c>
      <c r="U17" s="11" t="e">
        <f>'OddsRatio_working_3-way'!S17-'OddsRatio_working_3-way'!R17^2/3</f>
        <v>#VALUE!</v>
      </c>
      <c r="V17" s="11" t="e">
        <f>'OddsRatio_working_3-way'!S17*'OddsRatio_working_3-way'!R17/3-2*'OddsRatio_working_3-way'!R17^3/27-'OddsRatio_working_3-way'!T17</f>
        <v>#VALUE!</v>
      </c>
      <c r="W17" s="11" t="e">
        <f>'OddsRatio_working_3-way'!V17^2+4*'OddsRatio_working_3-way'!U17^3/27</f>
        <v>#VALUE!</v>
      </c>
      <c r="X17" s="11" t="e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#VALUE!</v>
      </c>
      <c r="Y17" s="11" t="e">
        <f>IF('OddsRatio_working_3-way'!W17&gt;=0,IF('OddsRatio_working_3-way'!V17+SQRT('OddsRatio_working_3-way'!W17)&gt;0,0,PI()),ACOS('OddsRatio_working_3-way'!V17/(2*'OddsRatio_working_3-way'!X17)))</f>
        <v>#VALUE!</v>
      </c>
      <c r="Z17" s="11" t="e">
        <f>'OddsRatio_working_3-way'!X17^(1/3)*COS('OddsRatio_working_3-way'!Y17/3)</f>
        <v>#VALUE!</v>
      </c>
      <c r="AA17" s="11" t="e">
        <f>'OddsRatio_working_3-way'!X17^(1/3)*COS(('OddsRatio_working_3-way'!Y17+2*PI())/3)</f>
        <v>#VALUE!</v>
      </c>
      <c r="AB17" s="11" t="e">
        <f>'OddsRatio_working_3-way'!X17^(1/3)*COS(('OddsRatio_working_3-way'!Y17+4*PI())/3)</f>
        <v>#VALUE!</v>
      </c>
      <c r="AC17" s="11" t="e">
        <f>'OddsRatio_working_3-way'!X17^(1/3)*SIN('OddsRatio_working_3-way'!Y17/3)</f>
        <v>#VALUE!</v>
      </c>
      <c r="AD17" s="11" t="e">
        <f>'OddsRatio_working_3-way'!X17^(1/3)*SIN(('OddsRatio_working_3-way'!Y17+2*PI())/3)</f>
        <v>#VALUE!</v>
      </c>
      <c r="AE17" s="11" t="e">
        <f>'OddsRatio_working_3-way'!X17^(1/3)*SIN(('OddsRatio_working_3-way'!Y17+4*PI())/3)</f>
        <v>#VALUE!</v>
      </c>
      <c r="AF17" s="11" t="e">
        <f>-'OddsRatio_working_3-way'!U17/(3*'OddsRatio_working_3-way'!X17^(1/3))*COS(('OddsRatio_working_3-way'!Y17)/3)</f>
        <v>#VALUE!</v>
      </c>
      <c r="AG17" s="11" t="e">
        <f>-'OddsRatio_working_3-way'!U17/(3*'OddsRatio_working_3-way'!X17^(1/3))*COS(('OddsRatio_working_3-way'!Y17+2*PI())/3)</f>
        <v>#VALUE!</v>
      </c>
      <c r="AH17" s="11" t="e">
        <f>-'OddsRatio_working_3-way'!U17/(3*'OddsRatio_working_3-way'!X17^(1/3))*COS(('OddsRatio_working_3-way'!Y17+4*PI())/3)</f>
        <v>#VALUE!</v>
      </c>
      <c r="AI17" s="11" t="e">
        <f>'OddsRatio_working_3-way'!U17/(3*'OddsRatio_working_3-way'!X17^(1/3))*SIN(('OddsRatio_working_3-way'!Y17)/3)</f>
        <v>#VALUE!</v>
      </c>
      <c r="AJ17" s="11" t="e">
        <f>'OddsRatio_working_3-way'!U17/(3*'OddsRatio_working_3-way'!X17^(1/3))*SIN(('OddsRatio_working_3-way'!Y17+2*PI())/3)</f>
        <v>#VALUE!</v>
      </c>
      <c r="AK17" s="11" t="e">
        <f>'OddsRatio_working_3-way'!U17/(3*'OddsRatio_working_3-way'!X17^(1/3))*SIN(('OddsRatio_working_3-way'!Y17+4*PI())/3)</f>
        <v>#VALUE!</v>
      </c>
      <c r="AL17" s="11" t="e">
        <f>'OddsRatio_working_3-way'!Z17+'OddsRatio_working_3-way'!AF17</f>
        <v>#VALUE!</v>
      </c>
      <c r="AM17" s="11" t="e">
        <f>'OddsRatio_working_3-way'!AA17+'OddsRatio_working_3-way'!AG17</f>
        <v>#VALUE!</v>
      </c>
      <c r="AN17" s="11" t="e">
        <f>'OddsRatio_working_3-way'!AB17+'OddsRatio_working_3-way'!AH17</f>
        <v>#VALUE!</v>
      </c>
      <c r="AO17" s="11" t="e">
        <f>'OddsRatio_working_3-way'!AC17+'OddsRatio_working_3-way'!AI17</f>
        <v>#VALUE!</v>
      </c>
      <c r="AP17" s="11" t="e">
        <f>'OddsRatio_working_3-way'!AD17+'OddsRatio_working_3-way'!AJ17</f>
        <v>#VALUE!</v>
      </c>
      <c r="AQ17" s="11" t="e">
        <f>'OddsRatio_working_3-way'!AE17+'OddsRatio_working_3-way'!AK17</f>
        <v>#VALUE!</v>
      </c>
      <c r="AR17" s="10" t="str">
        <f>IF(A17="","",IF(('OddsRatio_working_3-way'!X17=0),IF(Q17&gt;0,-Q17^(1/3),(-Q17)^(1/3)),'OddsRatio_working_3-way'!AL17-'OddsRatio_working_3-way'!R17/3))</f>
        <v/>
      </c>
      <c r="AS17" s="11" t="e">
        <f>IF(('OddsRatio_working_3-way'!X17=0),IF(Q17&gt;0,-Q17^(1/3),(-Q17)^(1/3)),'OddsRatio_working_3-way'!AM17-'OddsRatio_working_3-way'!R17/3)</f>
        <v>#VALUE!</v>
      </c>
      <c r="AT17" s="11" t="e">
        <f>IF(('OddsRatio_working_3-way'!X17=0),IF(Q17&gt;0,-Q17^(1/3),(-Q17)^(1/3)),'OddsRatio_working_3-way'!AN17-'OddsRatio_working_3-way'!R17/3)</f>
        <v>#VALUE!</v>
      </c>
      <c r="AU17" s="11" t="e">
        <f>IF(('OddsRatio_working_3-way'!X17=0),0,'OddsRatio_working_3-way'!AO17)</f>
        <v>#VALUE!</v>
      </c>
      <c r="AV17" s="11" t="e">
        <f>IF(('OddsRatio_working_3-way'!X17=0),0,'OddsRatio_working_3-way'!AP17)</f>
        <v>#VALUE!</v>
      </c>
      <c r="AW17" s="11" t="e">
        <f>IF(('OddsRatio_working_3-way'!X17=0),0,'OddsRatio_working_3-way'!AQ17)</f>
        <v>#VALUE!</v>
      </c>
    </row>
    <row r="18" spans="1:49" x14ac:dyDescent="0.2">
      <c r="A18" s="4" t="str">
        <f>IF('True_Odds_Calculator_3-way'!A19="","",'True_Odds_Calculator_3-way'!A19)</f>
        <v/>
      </c>
      <c r="B18" s="4" t="str">
        <f>IF('True_Odds_Calculator_3-way'!B19="","",'True_Odds_Calculator_3-way'!B19)</f>
        <v/>
      </c>
      <c r="C18" s="4" t="str">
        <f>IF('True_Odds_Calculator_3-way'!C19="","",'True_Odds_Calculator_3-way'!C19)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IF('True_Odds_Calculator_3-way'!A20="","",'True_Odds_Calculator_3-way'!A20)</f>
        <v/>
      </c>
      <c r="B19" s="4" t="str">
        <f>IF('True_Odds_Calculator_3-way'!B20="","",'True_Odds_Calculator_3-way'!B20)</f>
        <v/>
      </c>
      <c r="C19" s="4" t="str">
        <f>IF('True_Odds_Calculator_3-way'!C20="","",'True_Odds_Calculator_3-way'!C20)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9" t="e">
        <f t="shared" si="13"/>
        <v>#VALUE!</v>
      </c>
      <c r="E38" s="9" t="e">
        <f t="shared" si="14"/>
        <v>#VALUE!</v>
      </c>
      <c r="F38" s="9" t="e">
        <f t="shared" si="15"/>
        <v>#VALUE!</v>
      </c>
      <c r="G38" s="9" t="str">
        <f t="shared" si="16"/>
        <v/>
      </c>
      <c r="H38" s="9" t="str">
        <f t="shared" si="17"/>
        <v/>
      </c>
      <c r="I38" s="9" t="str">
        <f t="shared" si="18"/>
        <v/>
      </c>
      <c r="J38" s="9" t="str">
        <f t="shared" si="19"/>
        <v/>
      </c>
      <c r="K38" s="11" t="e">
        <f t="shared" si="20"/>
        <v>#VALUE!</v>
      </c>
      <c r="L38" s="11" t="e">
        <f t="shared" si="21"/>
        <v>#VALUE!</v>
      </c>
      <c r="M38" s="11" t="e">
        <f t="shared" si="22"/>
        <v>#VALUE!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#VALUE!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#VALUE!</v>
      </c>
      <c r="Q38" s="11" t="e">
        <f>2*'OddsRatio_working_3-way'!K38*'OddsRatio_working_3-way'!L38*'OddsRatio_working_3-way'!M38</f>
        <v>#VALUE!</v>
      </c>
      <c r="R38" s="11" t="e">
        <f t="shared" si="23"/>
        <v>#VALUE!</v>
      </c>
      <c r="S38" s="11" t="e">
        <f t="shared" si="24"/>
        <v>#VALUE!</v>
      </c>
      <c r="T38" s="11" t="e">
        <f t="shared" si="25"/>
        <v>#VALUE!</v>
      </c>
      <c r="U38" s="11" t="e">
        <f>'OddsRatio_working_3-way'!S38-'OddsRatio_working_3-way'!R38^2/3</f>
        <v>#VALUE!</v>
      </c>
      <c r="V38" s="11" t="e">
        <f>'OddsRatio_working_3-way'!S38*'OddsRatio_working_3-way'!R38/3-2*'OddsRatio_working_3-way'!R38^3/27-'OddsRatio_working_3-way'!T38</f>
        <v>#VALUE!</v>
      </c>
      <c r="W38" s="11" t="e">
        <f>'OddsRatio_working_3-way'!V38^2+4*'OddsRatio_working_3-way'!U38^3/27</f>
        <v>#VALUE!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#VALUE!</v>
      </c>
      <c r="Y38" s="11" t="e">
        <f>IF('OddsRatio_working_3-way'!W38&gt;=0,IF('OddsRatio_working_3-way'!V38+SQRT('OddsRatio_working_3-way'!W38)&gt;0,0,PI()),ACOS('OddsRatio_working_3-way'!V38/(2*'OddsRatio_working_3-way'!X38)))</f>
        <v>#VALUE!</v>
      </c>
      <c r="Z38" s="11" t="e">
        <f>'OddsRatio_working_3-way'!X38^(1/3)*COS('OddsRatio_working_3-way'!Y38/3)</f>
        <v>#VALUE!</v>
      </c>
      <c r="AA38" s="11" t="e">
        <f>'OddsRatio_working_3-way'!X38^(1/3)*COS(('OddsRatio_working_3-way'!Y38+2*PI())/3)</f>
        <v>#VALUE!</v>
      </c>
      <c r="AB38" s="11" t="e">
        <f>'OddsRatio_working_3-way'!X38^(1/3)*COS(('OddsRatio_working_3-way'!Y38+4*PI())/3)</f>
        <v>#VALUE!</v>
      </c>
      <c r="AC38" s="11" t="e">
        <f>'OddsRatio_working_3-way'!X38^(1/3)*SIN('OddsRatio_working_3-way'!Y38/3)</f>
        <v>#VALUE!</v>
      </c>
      <c r="AD38" s="11" t="e">
        <f>'OddsRatio_working_3-way'!X38^(1/3)*SIN(('OddsRatio_working_3-way'!Y38+2*PI())/3)</f>
        <v>#VALUE!</v>
      </c>
      <c r="AE38" s="11" t="e">
        <f>'OddsRatio_working_3-way'!X38^(1/3)*SIN(('OddsRatio_working_3-way'!Y38+4*PI())/3)</f>
        <v>#VALUE!</v>
      </c>
      <c r="AF38" s="11" t="e">
        <f>-'OddsRatio_working_3-way'!U38/(3*'OddsRatio_working_3-way'!X38^(1/3))*COS(('OddsRatio_working_3-way'!Y38)/3)</f>
        <v>#VALUE!</v>
      </c>
      <c r="AG38" s="11" t="e">
        <f>-'OddsRatio_working_3-way'!U38/(3*'OddsRatio_working_3-way'!X38^(1/3))*COS(('OddsRatio_working_3-way'!Y38+2*PI())/3)</f>
        <v>#VALUE!</v>
      </c>
      <c r="AH38" s="11" t="e">
        <f>-'OddsRatio_working_3-way'!U38/(3*'OddsRatio_working_3-way'!X38^(1/3))*COS(('OddsRatio_working_3-way'!Y38+4*PI())/3)</f>
        <v>#VALUE!</v>
      </c>
      <c r="AI38" s="11" t="e">
        <f>'OddsRatio_working_3-way'!U38/(3*'OddsRatio_working_3-way'!X38^(1/3))*SIN(('OddsRatio_working_3-way'!Y38)/3)</f>
        <v>#VALUE!</v>
      </c>
      <c r="AJ38" s="11" t="e">
        <f>'OddsRatio_working_3-way'!U38/(3*'OddsRatio_working_3-way'!X38^(1/3))*SIN(('OddsRatio_working_3-way'!Y38+2*PI())/3)</f>
        <v>#VALUE!</v>
      </c>
      <c r="AK38" s="11" t="e">
        <f>'OddsRatio_working_3-way'!U38/(3*'OddsRatio_working_3-way'!X38^(1/3))*SIN(('OddsRatio_working_3-way'!Y38+4*PI())/3)</f>
        <v>#VALUE!</v>
      </c>
      <c r="AL38" s="11" t="e">
        <f>'OddsRatio_working_3-way'!Z38+'OddsRatio_working_3-way'!AF38</f>
        <v>#VALUE!</v>
      </c>
      <c r="AM38" s="11" t="e">
        <f>'OddsRatio_working_3-way'!AA38+'OddsRatio_working_3-way'!AG38</f>
        <v>#VALUE!</v>
      </c>
      <c r="AN38" s="11" t="e">
        <f>'OddsRatio_working_3-way'!AB38+'OddsRatio_working_3-way'!AH38</f>
        <v>#VALUE!</v>
      </c>
      <c r="AO38" s="11" t="e">
        <f>'OddsRatio_working_3-way'!AC38+'OddsRatio_working_3-way'!AI38</f>
        <v>#VALUE!</v>
      </c>
      <c r="AP38" s="11" t="e">
        <f>'OddsRatio_working_3-way'!AD38+'OddsRatio_working_3-way'!AJ38</f>
        <v>#VALUE!</v>
      </c>
      <c r="AQ38" s="11" t="e">
        <f>'OddsRatio_working_3-way'!AE38+'OddsRatio_working_3-way'!AK38</f>
        <v>#VALUE!</v>
      </c>
      <c r="AR38" s="10" t="str">
        <f>IF(A38="","",IF(('OddsRatio_working_3-way'!X38=0),IF(Q38&gt;0,-Q38^(1/3),(-Q38)^(1/3)),'OddsRatio_working_3-way'!AL38-'OddsRatio_working_3-way'!R38/3))</f>
        <v/>
      </c>
      <c r="AS38" s="11" t="e">
        <f>IF(('OddsRatio_working_3-way'!X38=0),IF(Q38&gt;0,-Q38^(1/3),(-Q38)^(1/3)),'OddsRatio_working_3-way'!AM38-'OddsRatio_working_3-way'!R38/3)</f>
        <v>#VALUE!</v>
      </c>
      <c r="AT38" s="11" t="e">
        <f>IF(('OddsRatio_working_3-way'!X38=0),IF(Q38&gt;0,-Q38^(1/3),(-Q38)^(1/3)),'OddsRatio_working_3-way'!AN38-'OddsRatio_working_3-way'!R38/3)</f>
        <v>#VALUE!</v>
      </c>
      <c r="AU38" s="11" t="e">
        <f>IF(('OddsRatio_working_3-way'!X38=0),0,'OddsRatio_working_3-way'!AO38)</f>
        <v>#VALUE!</v>
      </c>
      <c r="AV38" s="11" t="e">
        <f>IF(('OddsRatio_working_3-way'!X38=0),0,'OddsRatio_working_3-way'!AP38)</f>
        <v>#VALUE!</v>
      </c>
      <c r="AW38" s="11" t="e">
        <f>IF(('OddsRatio_working_3-way'!X38=0),0,'OddsRatio_working_3-way'!AQ38)</f>
        <v>#VALUE!</v>
      </c>
    </row>
    <row r="39" spans="1:4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9" t="e">
        <f t="shared" si="13"/>
        <v>#VALUE!</v>
      </c>
      <c r="E39" s="9" t="e">
        <f t="shared" si="14"/>
        <v>#VALUE!</v>
      </c>
      <c r="F39" s="9" t="e">
        <f t="shared" si="15"/>
        <v>#VALUE!</v>
      </c>
      <c r="G39" s="9" t="str">
        <f t="shared" si="16"/>
        <v/>
      </c>
      <c r="H39" s="9" t="str">
        <f t="shared" si="17"/>
        <v/>
      </c>
      <c r="I39" s="9" t="str">
        <f t="shared" si="18"/>
        <v/>
      </c>
      <c r="J39" s="9" t="str">
        <f t="shared" si="19"/>
        <v/>
      </c>
      <c r="K39" s="11" t="e">
        <f t="shared" si="20"/>
        <v>#VALUE!</v>
      </c>
      <c r="L39" s="11" t="e">
        <f t="shared" si="21"/>
        <v>#VALUE!</v>
      </c>
      <c r="M39" s="11" t="e">
        <f t="shared" si="22"/>
        <v>#VALUE!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#VALUE!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#VALUE!</v>
      </c>
      <c r="Q39" s="11" t="e">
        <f>2*'OddsRatio_working_3-way'!K39*'OddsRatio_working_3-way'!L39*'OddsRatio_working_3-way'!M39</f>
        <v>#VALUE!</v>
      </c>
      <c r="R39" s="11" t="e">
        <f t="shared" si="23"/>
        <v>#VALUE!</v>
      </c>
      <c r="S39" s="11" t="e">
        <f t="shared" si="24"/>
        <v>#VALUE!</v>
      </c>
      <c r="T39" s="11" t="e">
        <f t="shared" si="25"/>
        <v>#VALUE!</v>
      </c>
      <c r="U39" s="11" t="e">
        <f>'OddsRatio_working_3-way'!S39-'OddsRatio_working_3-way'!R39^2/3</f>
        <v>#VALUE!</v>
      </c>
      <c r="V39" s="11" t="e">
        <f>'OddsRatio_working_3-way'!S39*'OddsRatio_working_3-way'!R39/3-2*'OddsRatio_working_3-way'!R39^3/27-'OddsRatio_working_3-way'!T39</f>
        <v>#VALUE!</v>
      </c>
      <c r="W39" s="11" t="e">
        <f>'OddsRatio_working_3-way'!V39^2+4*'OddsRatio_working_3-way'!U39^3/27</f>
        <v>#VALUE!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#VALUE!</v>
      </c>
      <c r="Y39" s="11" t="e">
        <f>IF('OddsRatio_working_3-way'!W39&gt;=0,IF('OddsRatio_working_3-way'!V39+SQRT('OddsRatio_working_3-way'!W39)&gt;0,0,PI()),ACOS('OddsRatio_working_3-way'!V39/(2*'OddsRatio_working_3-way'!X39)))</f>
        <v>#VALUE!</v>
      </c>
      <c r="Z39" s="11" t="e">
        <f>'OddsRatio_working_3-way'!X39^(1/3)*COS('OddsRatio_working_3-way'!Y39/3)</f>
        <v>#VALUE!</v>
      </c>
      <c r="AA39" s="11" t="e">
        <f>'OddsRatio_working_3-way'!X39^(1/3)*COS(('OddsRatio_working_3-way'!Y39+2*PI())/3)</f>
        <v>#VALUE!</v>
      </c>
      <c r="AB39" s="11" t="e">
        <f>'OddsRatio_working_3-way'!X39^(1/3)*COS(('OddsRatio_working_3-way'!Y39+4*PI())/3)</f>
        <v>#VALUE!</v>
      </c>
      <c r="AC39" s="11" t="e">
        <f>'OddsRatio_working_3-way'!X39^(1/3)*SIN('OddsRatio_working_3-way'!Y39/3)</f>
        <v>#VALUE!</v>
      </c>
      <c r="AD39" s="11" t="e">
        <f>'OddsRatio_working_3-way'!X39^(1/3)*SIN(('OddsRatio_working_3-way'!Y39+2*PI())/3)</f>
        <v>#VALUE!</v>
      </c>
      <c r="AE39" s="11" t="e">
        <f>'OddsRatio_working_3-way'!X39^(1/3)*SIN(('OddsRatio_working_3-way'!Y39+4*PI())/3)</f>
        <v>#VALUE!</v>
      </c>
      <c r="AF39" s="11" t="e">
        <f>-'OddsRatio_working_3-way'!U39/(3*'OddsRatio_working_3-way'!X39^(1/3))*COS(('OddsRatio_working_3-way'!Y39)/3)</f>
        <v>#VALUE!</v>
      </c>
      <c r="AG39" s="11" t="e">
        <f>-'OddsRatio_working_3-way'!U39/(3*'OddsRatio_working_3-way'!X39^(1/3))*COS(('OddsRatio_working_3-way'!Y39+2*PI())/3)</f>
        <v>#VALUE!</v>
      </c>
      <c r="AH39" s="11" t="e">
        <f>-'OddsRatio_working_3-way'!U39/(3*'OddsRatio_working_3-way'!X39^(1/3))*COS(('OddsRatio_working_3-way'!Y39+4*PI())/3)</f>
        <v>#VALUE!</v>
      </c>
      <c r="AI39" s="11" t="e">
        <f>'OddsRatio_working_3-way'!U39/(3*'OddsRatio_working_3-way'!X39^(1/3))*SIN(('OddsRatio_working_3-way'!Y39)/3)</f>
        <v>#VALUE!</v>
      </c>
      <c r="AJ39" s="11" t="e">
        <f>'OddsRatio_working_3-way'!U39/(3*'OddsRatio_working_3-way'!X39^(1/3))*SIN(('OddsRatio_working_3-way'!Y39+2*PI())/3)</f>
        <v>#VALUE!</v>
      </c>
      <c r="AK39" s="11" t="e">
        <f>'OddsRatio_working_3-way'!U39/(3*'OddsRatio_working_3-way'!X39^(1/3))*SIN(('OddsRatio_working_3-way'!Y39+4*PI())/3)</f>
        <v>#VALUE!</v>
      </c>
      <c r="AL39" s="11" t="e">
        <f>'OddsRatio_working_3-way'!Z39+'OddsRatio_working_3-way'!AF39</f>
        <v>#VALUE!</v>
      </c>
      <c r="AM39" s="11" t="e">
        <f>'OddsRatio_working_3-way'!AA39+'OddsRatio_working_3-way'!AG39</f>
        <v>#VALUE!</v>
      </c>
      <c r="AN39" s="11" t="e">
        <f>'OddsRatio_working_3-way'!AB39+'OddsRatio_working_3-way'!AH39</f>
        <v>#VALUE!</v>
      </c>
      <c r="AO39" s="11" t="e">
        <f>'OddsRatio_working_3-way'!AC39+'OddsRatio_working_3-way'!AI39</f>
        <v>#VALUE!</v>
      </c>
      <c r="AP39" s="11" t="e">
        <f>'OddsRatio_working_3-way'!AD39+'OddsRatio_working_3-way'!AJ39</f>
        <v>#VALUE!</v>
      </c>
      <c r="AQ39" s="11" t="e">
        <f>'OddsRatio_working_3-way'!AE39+'OddsRatio_working_3-way'!AK39</f>
        <v>#VALUE!</v>
      </c>
      <c r="AR39" s="10" t="str">
        <f>IF(A39="","",IF(('OddsRatio_working_3-way'!X39=0),IF(Q39&gt;0,-Q39^(1/3),(-Q39)^(1/3)),'OddsRatio_working_3-way'!AL39-'OddsRatio_working_3-way'!R39/3))</f>
        <v/>
      </c>
      <c r="AS39" s="11" t="e">
        <f>IF(('OddsRatio_working_3-way'!X39=0),IF(Q39&gt;0,-Q39^(1/3),(-Q39)^(1/3)),'OddsRatio_working_3-way'!AM39-'OddsRatio_working_3-way'!R39/3)</f>
        <v>#VALUE!</v>
      </c>
      <c r="AT39" s="11" t="e">
        <f>IF(('OddsRatio_working_3-way'!X39=0),IF(Q39&gt;0,-Q39^(1/3),(-Q39)^(1/3)),'OddsRatio_working_3-way'!AN39-'OddsRatio_working_3-way'!R39/3)</f>
        <v>#VALUE!</v>
      </c>
      <c r="AU39" s="11" t="e">
        <f>IF(('OddsRatio_working_3-way'!X39=0),0,'OddsRatio_working_3-way'!AO39)</f>
        <v>#VALUE!</v>
      </c>
      <c r="AV39" s="11" t="e">
        <f>IF(('OddsRatio_working_3-way'!X39=0),0,'OddsRatio_working_3-way'!AP39)</f>
        <v>#VALUE!</v>
      </c>
      <c r="AW39" s="11" t="e">
        <f>IF(('OddsRatio_working_3-way'!X39=0),0,'OddsRatio_working_3-way'!AQ39)</f>
        <v>#VALUE!</v>
      </c>
    </row>
    <row r="40" spans="1:4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1.93</v>
      </c>
      <c r="B2" s="4">
        <f>IF('True_Odds_Calculator_2-way'!B3="","",'True_Odds_Calculator_2-way'!B3)</f>
        <v>1.9</v>
      </c>
      <c r="C2" s="4">
        <f t="shared" ref="C2:C65" si="0">IF(A2="","",((1/A2)+(1/B2))-1)</f>
        <v>4.445050449959087E-2</v>
      </c>
      <c r="D2" s="4">
        <f>IF(A2="","",(2*A2)/(2-($C2*A2)))</f>
        <v>2.0164971130052241</v>
      </c>
      <c r="E2" s="4">
        <f>IF(B2="","",(2*B2)/(2-($C2*B2)))</f>
        <v>1.9837706248309437</v>
      </c>
      <c r="G2" s="4">
        <f t="shared" ref="G2:G65" si="1">IF(A2="","",C2+1)</f>
        <v>1.0444505044995909</v>
      </c>
    </row>
    <row r="3" spans="1:7" x14ac:dyDescent="0.2">
      <c r="A3" s="4">
        <f>IF('True_Odds_Calculator_2-way'!A4="","",'True_Odds_Calculator_2-way'!A4)</f>
        <v>1.92</v>
      </c>
      <c r="B3" s="4">
        <f>IF('True_Odds_Calculator_2-way'!B4="","",'True_Odds_Calculator_2-way'!B4)</f>
        <v>1.92</v>
      </c>
      <c r="C3" s="4">
        <f t="shared" si="0"/>
        <v>4.1666666666666741E-2</v>
      </c>
      <c r="D3" s="4">
        <f t="shared" ref="D3:D66" si="2">IF(A3="","",(2*A3)/(2-($C3*A3)))</f>
        <v>2</v>
      </c>
      <c r="E3" s="4">
        <f t="shared" ref="E3:E66" si="3">IF(B3="","",(2*B3)/(2-($C3*B3)))</f>
        <v>2</v>
      </c>
      <c r="G3" s="4">
        <f t="shared" si="1"/>
        <v>1.0416666666666667</v>
      </c>
    </row>
    <row r="4" spans="1:7" x14ac:dyDescent="0.2">
      <c r="A4" s="4">
        <f>IF('True_Odds_Calculator_2-way'!A5="","",'True_Odds_Calculator_2-way'!A5)</f>
        <v>1.61</v>
      </c>
      <c r="B4" s="4">
        <f>IF('True_Odds_Calculator_2-way'!B5="","",'True_Odds_Calculator_2-way'!B5)</f>
        <v>2.35</v>
      </c>
      <c r="C4" s="4">
        <f t="shared" si="0"/>
        <v>4.664992731597728E-2</v>
      </c>
      <c r="D4" s="4">
        <f t="shared" si="2"/>
        <v>1.6728197192439485</v>
      </c>
      <c r="E4" s="4">
        <f t="shared" si="3"/>
        <v>2.4862822408411369</v>
      </c>
      <c r="G4" s="4">
        <f t="shared" si="1"/>
        <v>1.0466499273159773</v>
      </c>
    </row>
    <row r="5" spans="1:7" x14ac:dyDescent="0.2">
      <c r="A5" s="4">
        <f>IF('True_Odds_Calculator_2-way'!A6="","",'True_Odds_Calculator_2-way'!A6)</f>
        <v>1.93</v>
      </c>
      <c r="B5" s="4">
        <f>IF('True_Odds_Calculator_2-way'!B6="","",'True_Odds_Calculator_2-way'!B6)</f>
        <v>1.9</v>
      </c>
      <c r="C5" s="4">
        <f t="shared" si="0"/>
        <v>4.445050449959087E-2</v>
      </c>
      <c r="D5" s="4">
        <f t="shared" si="2"/>
        <v>2.0164971130052241</v>
      </c>
      <c r="E5" s="4">
        <f t="shared" si="3"/>
        <v>1.9837706248309437</v>
      </c>
      <c r="G5" s="4">
        <f t="shared" si="1"/>
        <v>1.0444505044995909</v>
      </c>
    </row>
    <row r="6" spans="1:7" x14ac:dyDescent="0.2">
      <c r="A6" s="4">
        <f>IF('True_Odds_Calculator_2-way'!A7="","",'True_Odds_Calculator_2-way'!A7)</f>
        <v>1.66</v>
      </c>
      <c r="B6" s="4">
        <f>IF('True_Odds_Calculator_2-way'!B7="","",'True_Odds_Calculator_2-way'!B7)</f>
        <v>2.25</v>
      </c>
      <c r="C6" s="4">
        <f t="shared" si="0"/>
        <v>4.685408299866145E-2</v>
      </c>
      <c r="D6" s="4">
        <f t="shared" si="2"/>
        <v>1.7271676300578036</v>
      </c>
      <c r="E6" s="4">
        <f t="shared" si="3"/>
        <v>2.375198728139905</v>
      </c>
      <c r="G6" s="4">
        <f t="shared" si="1"/>
        <v>1.0468540829986615</v>
      </c>
    </row>
    <row r="7" spans="1:7" x14ac:dyDescent="0.2">
      <c r="A7" s="4">
        <f>IF('True_Odds_Calculator_2-way'!A8="","",'True_Odds_Calculator_2-way'!A8)</f>
        <v>1.79</v>
      </c>
      <c r="B7" s="4">
        <f>IF('True_Odds_Calculator_2-way'!B8="","",'True_Odds_Calculator_2-way'!B8)</f>
        <v>2.0499999999999998</v>
      </c>
      <c r="C7" s="4">
        <f t="shared" si="0"/>
        <v>4.6464095925875526E-2</v>
      </c>
      <c r="D7" s="4">
        <f t="shared" si="2"/>
        <v>1.8676676421936633</v>
      </c>
      <c r="E7" s="4">
        <f t="shared" si="3"/>
        <v>2.1525150315295498</v>
      </c>
      <c r="G7" s="4">
        <f t="shared" si="1"/>
        <v>1.0464640959258755</v>
      </c>
    </row>
    <row r="8" spans="1:7" x14ac:dyDescent="0.2">
      <c r="A8" s="4">
        <f>IF('True_Odds_Calculator_2-way'!A9="","",'True_Odds_Calculator_2-way'!A9)</f>
        <v>1.68</v>
      </c>
      <c r="B8" s="4">
        <f>IF('True_Odds_Calculator_2-way'!B9="","",'True_Odds_Calculator_2-way'!B9)</f>
        <v>2.21</v>
      </c>
      <c r="C8" s="4">
        <f t="shared" si="0"/>
        <v>4.772678302090072E-2</v>
      </c>
      <c r="D8" s="4">
        <f t="shared" si="2"/>
        <v>1.7501649853870085</v>
      </c>
      <c r="E8" s="4">
        <f t="shared" si="3"/>
        <v>2.3330400904863642</v>
      </c>
      <c r="G8" s="4">
        <f t="shared" si="1"/>
        <v>1.0477267830209007</v>
      </c>
    </row>
    <row r="9" spans="1:7" x14ac:dyDescent="0.2">
      <c r="A9" s="4">
        <f>IF('True_Odds_Calculator_2-way'!A10="","",'True_Odds_Calculator_2-way'!A10)</f>
        <v>1.93</v>
      </c>
      <c r="B9" s="4">
        <f>IF('True_Odds_Calculator_2-way'!B10="","",'True_Odds_Calculator_2-way'!B10)</f>
        <v>1.9</v>
      </c>
      <c r="C9" s="4">
        <f t="shared" si="0"/>
        <v>4.445050449959087E-2</v>
      </c>
      <c r="D9" s="4">
        <f t="shared" si="2"/>
        <v>2.0164971130052241</v>
      </c>
      <c r="E9" s="4">
        <f t="shared" si="3"/>
        <v>1.9837706248309437</v>
      </c>
      <c r="G9" s="4">
        <f t="shared" si="1"/>
        <v>1.0444505044995909</v>
      </c>
    </row>
    <row r="10" spans="1:7" x14ac:dyDescent="0.2">
      <c r="A10" s="4">
        <f>IF('True_Odds_Calculator_2-way'!A11="","",'True_Odds_Calculator_2-way'!A11)</f>
        <v>1.57</v>
      </c>
      <c r="B10" s="4">
        <f>IF('True_Odds_Calculator_2-way'!B11="","",'True_Odds_Calculator_2-way'!B11)</f>
        <v>2.4300000000000002</v>
      </c>
      <c r="C10" s="4">
        <f t="shared" si="0"/>
        <v>4.846530890409162E-2</v>
      </c>
      <c r="D10" s="4">
        <f t="shared" si="2"/>
        <v>1.6320934311565529</v>
      </c>
      <c r="E10" s="4">
        <f t="shared" si="3"/>
        <v>2.5820446008595312</v>
      </c>
      <c r="G10" s="4">
        <f t="shared" si="1"/>
        <v>1.0484653089040916</v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2.48</v>
      </c>
      <c r="B2" s="4">
        <f>IF('True_Odds_Calculator_3-way'!B3="","",'True_Odds_Calculator_3-way'!B3)</f>
        <v>3.41</v>
      </c>
      <c r="C2" s="4">
        <f>IF('True_Odds_Calculator_3-way'!C3="","",'True_Odds_Calculator_3-way'!C3)</f>
        <v>2.88</v>
      </c>
      <c r="D2" s="4">
        <f>IF(A2="","",((1/A2)+(1/B2)+(1/C2))-1)</f>
        <v>4.3703160638644434E-2</v>
      </c>
      <c r="E2" s="4">
        <f>IF(A2="","",(3*A2)/(3-($D2*A2)))</f>
        <v>2.5729556013553636</v>
      </c>
      <c r="F2" s="4">
        <f>IF(B2="","",(3*B2)/(3-($D2*B2)))</f>
        <v>3.5882496224484823</v>
      </c>
      <c r="G2" s="4">
        <f>IF(C2="","",(3*C2)/(3-($D2*C2)))</f>
        <v>3.0061219492286342</v>
      </c>
      <c r="I2" s="4">
        <f>IF(A2="","",D2+1)</f>
        <v>1.0437031606386444</v>
      </c>
    </row>
    <row r="3" spans="1:9" x14ac:dyDescent="0.2">
      <c r="A3" s="4">
        <f>IF('True_Odds_Calculator_3-way'!A4="","",'True_Odds_Calculator_3-way'!A4)</f>
        <v>2.23</v>
      </c>
      <c r="B3" s="4">
        <f>IF('True_Odds_Calculator_3-way'!B4="","",'True_Odds_Calculator_3-way'!B4)</f>
        <v>3.38</v>
      </c>
      <c r="C3" s="4">
        <f>IF('True_Odds_Calculator_3-way'!C4="","",'True_Odds_Calculator_3-way'!C4)</f>
        <v>3.32</v>
      </c>
      <c r="D3" s="4">
        <f t="shared" ref="D3:D66" si="0">IF(A3="","",((1/A3)+(1/B3)+(1/C3))-1)</f>
        <v>4.5493300716331619E-2</v>
      </c>
      <c r="E3" s="4">
        <f t="shared" ref="E3:E66" si="1">IF(A3="","",(3*A3)/(3-($D3*A3)))</f>
        <v>2.3080506252650155</v>
      </c>
      <c r="F3" s="4">
        <f t="shared" ref="F3:F66" si="2">IF(B3="","",(3*B3)/(3-($D3*B3)))</f>
        <v>3.5626040699365165</v>
      </c>
      <c r="G3" s="4">
        <f t="shared" ref="G3:G66" si="3">IF(C3="","",(3*C3)/(3-($D3*C3)))</f>
        <v>3.4960098292949802</v>
      </c>
      <c r="I3" s="4">
        <f t="shared" ref="I3:I66" si="4">IF(A3="","",D3+1)</f>
        <v>1.0454933007163316</v>
      </c>
    </row>
    <row r="4" spans="1:9" x14ac:dyDescent="0.2">
      <c r="A4" s="4">
        <f>IF('True_Odds_Calculator_3-way'!A5="","",'True_Odds_Calculator_3-way'!A5)</f>
        <v>3.59</v>
      </c>
      <c r="B4" s="4">
        <f>IF('True_Odds_Calculator_3-way'!B5="","",'True_Odds_Calculator_3-way'!B5)</f>
        <v>4.09</v>
      </c>
      <c r="C4" s="4">
        <f>IF('True_Odds_Calculator_3-way'!C5="","",'True_Odds_Calculator_3-way'!C5)</f>
        <v>1.91</v>
      </c>
      <c r="D4" s="4">
        <f t="shared" si="0"/>
        <v>4.661051896362256E-2</v>
      </c>
      <c r="E4" s="4">
        <f t="shared" si="1"/>
        <v>3.8020689679170157</v>
      </c>
      <c r="F4" s="4">
        <f t="shared" si="2"/>
        <v>4.3675381567056206</v>
      </c>
      <c r="G4" s="4">
        <f t="shared" si="3"/>
        <v>1.9684133831355726</v>
      </c>
      <c r="I4" s="4">
        <f t="shared" si="4"/>
        <v>1.0466105189636226</v>
      </c>
    </row>
    <row r="5" spans="1:9" x14ac:dyDescent="0.2">
      <c r="A5" s="4">
        <f>IF('True_Odds_Calculator_3-way'!A6="","",'True_Odds_Calculator_3-way'!A6)</f>
        <v>3.22</v>
      </c>
      <c r="B5" s="4">
        <f>IF('True_Odds_Calculator_3-way'!B6="","",'True_Odds_Calculator_3-way'!B6)</f>
        <v>3.3</v>
      </c>
      <c r="C5" s="4">
        <f>IF('True_Odds_Calculator_3-way'!C6="","",'True_Odds_Calculator_3-way'!C6)</f>
        <v>2.3199999999999998</v>
      </c>
      <c r="D5" s="4">
        <f t="shared" si="0"/>
        <v>4.4623792000103801E-2</v>
      </c>
      <c r="E5" s="4">
        <f t="shared" si="1"/>
        <v>3.3819842033444423</v>
      </c>
      <c r="F5" s="4">
        <f t="shared" si="2"/>
        <v>3.4703459977701776</v>
      </c>
      <c r="G5" s="4">
        <f t="shared" si="3"/>
        <v>2.4029226146536216</v>
      </c>
      <c r="I5" s="4">
        <f t="shared" si="4"/>
        <v>1.0446237920001038</v>
      </c>
    </row>
    <row r="6" spans="1:9" x14ac:dyDescent="0.2">
      <c r="A6" s="4">
        <f>IF('True_Odds_Calculator_3-way'!A7="","",'True_Odds_Calculator_3-way'!A7)</f>
        <v>2.4500000000000002</v>
      </c>
      <c r="B6" s="4">
        <f>IF('True_Odds_Calculator_3-way'!B7="","",'True_Odds_Calculator_3-way'!B7)</f>
        <v>3.58</v>
      </c>
      <c r="C6" s="4">
        <f>IF('True_Odds_Calculator_3-way'!C7="","",'True_Odds_Calculator_3-way'!C7)</f>
        <v>2.81</v>
      </c>
      <c r="D6" s="4">
        <f t="shared" si="0"/>
        <v>4.3364760365666388E-2</v>
      </c>
      <c r="E6" s="4">
        <f t="shared" si="1"/>
        <v>2.539951241145411</v>
      </c>
      <c r="F6" s="4">
        <f t="shared" si="2"/>
        <v>3.7753701739775574</v>
      </c>
      <c r="G6" s="4">
        <f t="shared" si="3"/>
        <v>2.9289698509083868</v>
      </c>
      <c r="I6" s="4">
        <f t="shared" si="4"/>
        <v>1.0433647603656664</v>
      </c>
    </row>
    <row r="7" spans="1:9" x14ac:dyDescent="0.2">
      <c r="A7" s="4">
        <f>IF('True_Odds_Calculator_3-way'!A8="","",'True_Odds_Calculator_3-way'!A8)</f>
        <v>2.78</v>
      </c>
      <c r="B7" s="4">
        <f>IF('True_Odds_Calculator_3-way'!B8="","",'True_Odds_Calculator_3-way'!B8)</f>
        <v>3.59</v>
      </c>
      <c r="C7" s="4">
        <f>IF('True_Odds_Calculator_3-way'!C8="","",'True_Odds_Calculator_3-way'!C8)</f>
        <v>2.46</v>
      </c>
      <c r="D7" s="4">
        <f t="shared" si="0"/>
        <v>4.4767827289903916E-2</v>
      </c>
      <c r="E7" s="4">
        <f t="shared" si="1"/>
        <v>2.9003193215444933</v>
      </c>
      <c r="F7" s="4">
        <f t="shared" si="2"/>
        <v>3.7932105053578011</v>
      </c>
      <c r="G7" s="4">
        <f t="shared" si="3"/>
        <v>2.553747080768221</v>
      </c>
      <c r="I7" s="4">
        <f t="shared" si="4"/>
        <v>1.0447678272899039</v>
      </c>
    </row>
    <row r="8" spans="1:9" x14ac:dyDescent="0.2">
      <c r="A8" s="4">
        <f>IF('True_Odds_Calculator_3-way'!A9="","",'True_Odds_Calculator_3-way'!A9)</f>
        <v>5.36</v>
      </c>
      <c r="B8" s="4">
        <f>IF('True_Odds_Calculator_3-way'!B9="","",'True_Odds_Calculator_3-way'!B9)</f>
        <v>4.04</v>
      </c>
      <c r="C8" s="4">
        <f>IF('True_Odds_Calculator_3-way'!C9="","",'True_Odds_Calculator_3-way'!C9)</f>
        <v>1.63</v>
      </c>
      <c r="D8" s="4">
        <f t="shared" si="0"/>
        <v>4.7588849169689418E-2</v>
      </c>
      <c r="E8" s="4">
        <f t="shared" si="1"/>
        <v>5.8580861825089281</v>
      </c>
      <c r="F8" s="4">
        <f t="shared" si="2"/>
        <v>4.3166373917518444</v>
      </c>
      <c r="G8" s="4">
        <f t="shared" si="3"/>
        <v>1.6732649561326216</v>
      </c>
      <c r="I8" s="4">
        <f t="shared" si="4"/>
        <v>1.0475888491696894</v>
      </c>
    </row>
    <row r="9" spans="1:9" x14ac:dyDescent="0.2">
      <c r="A9" s="4">
        <f>IF('True_Odds_Calculator_3-way'!A10="","",'True_Odds_Calculator_3-way'!A10)</f>
        <v>2.4300000000000002</v>
      </c>
      <c r="B9" s="4">
        <f>IF('True_Odds_Calculator_3-way'!B10="","",'True_Odds_Calculator_3-way'!B10)</f>
        <v>3.24</v>
      </c>
      <c r="C9" s="4">
        <f>IF('True_Odds_Calculator_3-way'!C10="","",'True_Odds_Calculator_3-way'!C10)</f>
        <v>3.09</v>
      </c>
      <c r="D9" s="4">
        <f t="shared" si="0"/>
        <v>4.37892045227537E-2</v>
      </c>
      <c r="E9" s="4">
        <f t="shared" si="1"/>
        <v>2.5193598174741654</v>
      </c>
      <c r="F9" s="4">
        <f t="shared" si="2"/>
        <v>3.4008333710765895</v>
      </c>
      <c r="G9" s="4">
        <f t="shared" si="3"/>
        <v>3.2359506981554906</v>
      </c>
      <c r="I9" s="4">
        <f t="shared" si="4"/>
        <v>1.0437892045227537</v>
      </c>
    </row>
    <row r="10" spans="1:9" x14ac:dyDescent="0.2">
      <c r="A10" s="4">
        <f>IF('True_Odds_Calculator_3-way'!A11="","",'True_Odds_Calculator_3-way'!A11)</f>
        <v>1.92</v>
      </c>
      <c r="B10" s="4">
        <f>IF('True_Odds_Calculator_3-way'!B11="","",'True_Odds_Calculator_3-way'!B11)</f>
        <v>3.96</v>
      </c>
      <c r="C10" s="4">
        <f>IF('True_Odds_Calculator_3-way'!C11="","",'True_Odds_Calculator_3-way'!C11)</f>
        <v>3.66</v>
      </c>
      <c r="D10" s="4">
        <f t="shared" si="0"/>
        <v>4.6582629574432932E-2</v>
      </c>
      <c r="E10" s="4">
        <f t="shared" si="1"/>
        <v>1.9789996859510903</v>
      </c>
      <c r="F10" s="4">
        <f t="shared" si="2"/>
        <v>4.2194500647753248</v>
      </c>
      <c r="G10" s="4">
        <f t="shared" si="3"/>
        <v>3.8805338759555021</v>
      </c>
      <c r="I10" s="4">
        <f t="shared" si="4"/>
        <v>1.0465826295744329</v>
      </c>
    </row>
    <row r="11" spans="1:9" x14ac:dyDescent="0.2">
      <c r="A11" s="4" t="str">
        <f>IF('True_Odds_Calculator_3-way'!A12="","",'True_Odds_Calculator_3-way'!A12)</f>
        <v/>
      </c>
      <c r="B11" s="4" t="str">
        <f>IF('True_Odds_Calculator_3-way'!B12="","",'True_Odds_Calculator_3-way'!B12)</f>
        <v/>
      </c>
      <c r="C11" s="4" t="str">
        <f>IF('True_Odds_Calculator_3-way'!C12="","",'True_Odds_Calculator_3-way'!C12)</f>
        <v/>
      </c>
      <c r="D11" s="4" t="str">
        <f t="shared" si="0"/>
        <v/>
      </c>
      <c r="E11" s="4" t="str">
        <f t="shared" si="1"/>
        <v/>
      </c>
      <c r="F11" s="4" t="str">
        <f t="shared" si="2"/>
        <v/>
      </c>
      <c r="G11" s="4" t="str">
        <f t="shared" si="3"/>
        <v/>
      </c>
      <c r="I11" s="4" t="str">
        <f t="shared" si="4"/>
        <v/>
      </c>
    </row>
    <row r="12" spans="1:9" x14ac:dyDescent="0.2">
      <c r="A12" s="4" t="str">
        <f>IF('True_Odds_Calculator_3-way'!A13="","",'True_Odds_Calculator_3-way'!A13)</f>
        <v/>
      </c>
      <c r="B12" s="4" t="str">
        <f>IF('True_Odds_Calculator_3-way'!B13="","",'True_Odds_Calculator_3-way'!B13)</f>
        <v/>
      </c>
      <c r="C12" s="4" t="str">
        <f>IF('True_Odds_Calculator_3-way'!C13="","",'True_Odds_Calculator_3-way'!C13)</f>
        <v/>
      </c>
      <c r="D12" s="4" t="str">
        <f t="shared" si="0"/>
        <v/>
      </c>
      <c r="E12" s="4" t="str">
        <f t="shared" si="1"/>
        <v/>
      </c>
      <c r="F12" s="4" t="str">
        <f t="shared" si="2"/>
        <v/>
      </c>
      <c r="G12" s="4" t="str">
        <f t="shared" si="3"/>
        <v/>
      </c>
      <c r="I12" s="4" t="str">
        <f t="shared" si="4"/>
        <v/>
      </c>
    </row>
    <row r="13" spans="1:9" x14ac:dyDescent="0.2">
      <c r="A13" s="4" t="str">
        <f>IF('True_Odds_Calculator_3-way'!A14="","",'True_Odds_Calculator_3-way'!A14)</f>
        <v/>
      </c>
      <c r="B13" s="4" t="str">
        <f>IF('True_Odds_Calculator_3-way'!B14="","",'True_Odds_Calculator_3-way'!B14)</f>
        <v/>
      </c>
      <c r="C13" s="4" t="str">
        <f>IF('True_Odds_Calculator_3-way'!C14="","",'True_Odds_Calculator_3-way'!C14)</f>
        <v/>
      </c>
      <c r="D13" s="4" t="str">
        <f t="shared" si="0"/>
        <v/>
      </c>
      <c r="E13" s="4" t="str">
        <f t="shared" si="1"/>
        <v/>
      </c>
      <c r="F13" s="4" t="str">
        <f t="shared" si="2"/>
        <v/>
      </c>
      <c r="G13" s="4" t="str">
        <f t="shared" si="3"/>
        <v/>
      </c>
      <c r="I13" s="4" t="str">
        <f t="shared" si="4"/>
        <v/>
      </c>
    </row>
    <row r="14" spans="1:9" x14ac:dyDescent="0.2">
      <c r="A14" s="4" t="str">
        <f>IF('True_Odds_Calculator_3-way'!A15="","",'True_Odds_Calculator_3-way'!A15)</f>
        <v/>
      </c>
      <c r="B14" s="4" t="str">
        <f>IF('True_Odds_Calculator_3-way'!B15="","",'True_Odds_Calculator_3-way'!B15)</f>
        <v/>
      </c>
      <c r="C14" s="4" t="str">
        <f>IF('True_Odds_Calculator_3-way'!C15="","",'True_Odds_Calculator_3-way'!C15)</f>
        <v/>
      </c>
      <c r="D14" s="4" t="str">
        <f t="shared" si="0"/>
        <v/>
      </c>
      <c r="E14" s="4" t="str">
        <f t="shared" si="1"/>
        <v/>
      </c>
      <c r="F14" s="4" t="str">
        <f t="shared" si="2"/>
        <v/>
      </c>
      <c r="G14" s="4" t="str">
        <f t="shared" si="3"/>
        <v/>
      </c>
      <c r="I14" s="4" t="str">
        <f t="shared" si="4"/>
        <v/>
      </c>
    </row>
    <row r="15" spans="1:9" x14ac:dyDescent="0.2">
      <c r="A15" s="4" t="str">
        <f>IF('True_Odds_Calculator_3-way'!A16="","",'True_Odds_Calculator_3-way'!A16)</f>
        <v/>
      </c>
      <c r="B15" s="4" t="str">
        <f>IF('True_Odds_Calculator_3-way'!B16="","",'True_Odds_Calculator_3-way'!B16)</f>
        <v/>
      </c>
      <c r="C15" s="4" t="str">
        <f>IF('True_Odds_Calculator_3-way'!C16="","",'True_Odds_Calculator_3-way'!C16)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I15" s="4" t="str">
        <f t="shared" si="4"/>
        <v/>
      </c>
    </row>
    <row r="16" spans="1:9" x14ac:dyDescent="0.2">
      <c r="A16" s="4" t="str">
        <f>IF('True_Odds_Calculator_3-way'!A17="","",'True_Odds_Calculator_3-way'!A17)</f>
        <v/>
      </c>
      <c r="B16" s="4" t="str">
        <f>IF('True_Odds_Calculator_3-way'!B17="","",'True_Odds_Calculator_3-way'!B17)</f>
        <v/>
      </c>
      <c r="C16" s="4" t="str">
        <f>IF('True_Odds_Calculator_3-way'!C17="","",'True_Odds_Calculator_3-way'!C17)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I16" s="4" t="str">
        <f t="shared" si="4"/>
        <v/>
      </c>
    </row>
    <row r="17" spans="1:9" x14ac:dyDescent="0.2">
      <c r="A17" s="4" t="str">
        <f>IF('True_Odds_Calculator_3-way'!A18="","",'True_Odds_Calculator_3-way'!A18)</f>
        <v/>
      </c>
      <c r="B17" s="4" t="str">
        <f>IF('True_Odds_Calculator_3-way'!B18="","",'True_Odds_Calculator_3-way'!B18)</f>
        <v/>
      </c>
      <c r="C17" s="4" t="str">
        <f>IF('True_Odds_Calculator_3-way'!C18="","",'True_Odds_Calculator_3-way'!C18)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I17" s="4" t="str">
        <f t="shared" si="4"/>
        <v/>
      </c>
    </row>
    <row r="18" spans="1:9" x14ac:dyDescent="0.2">
      <c r="A18" s="4" t="str">
        <f>IF('True_Odds_Calculator_3-way'!A19="","",'True_Odds_Calculator_3-way'!A19)</f>
        <v/>
      </c>
      <c r="B18" s="4" t="str">
        <f>IF('True_Odds_Calculator_3-way'!B19="","",'True_Odds_Calculator_3-way'!B19)</f>
        <v/>
      </c>
      <c r="C18" s="4" t="str">
        <f>IF('True_Odds_Calculator_3-way'!C19="","",'True_Odds_Calculator_3-way'!C19)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IF('True_Odds_Calculator_3-way'!A20="","",'True_Odds_Calculator_3-way'!A20)</f>
        <v/>
      </c>
      <c r="B19" s="4" t="str">
        <f>IF('True_Odds_Calculator_3-way'!B20="","",'True_Odds_Calculator_3-way'!B20)</f>
        <v/>
      </c>
      <c r="C19" s="4" t="str">
        <f>IF('True_Odds_Calculator_3-way'!C20="","",'True_Odds_Calculator_3-way'!C20)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4" t="str">
        <f t="shared" si="0"/>
        <v/>
      </c>
      <c r="E38" s="4" t="str">
        <f t="shared" si="1"/>
        <v/>
      </c>
      <c r="F38" s="4" t="str">
        <f t="shared" si="2"/>
        <v/>
      </c>
      <c r="G38" s="4" t="str">
        <f t="shared" si="3"/>
        <v/>
      </c>
      <c r="I38" s="4" t="str">
        <f t="shared" si="4"/>
        <v/>
      </c>
    </row>
    <row r="39" spans="1: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4" t="str">
        <f t="shared" si="0"/>
        <v/>
      </c>
      <c r="E39" s="4" t="str">
        <f t="shared" si="1"/>
        <v/>
      </c>
      <c r="F39" s="4" t="str">
        <f t="shared" si="2"/>
        <v/>
      </c>
      <c r="G39" s="4" t="str">
        <f t="shared" si="3"/>
        <v/>
      </c>
      <c r="I39" s="4" t="str">
        <f t="shared" si="4"/>
        <v/>
      </c>
    </row>
    <row r="40" spans="1: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1.93</v>
      </c>
      <c r="B2" s="4">
        <f>IF('True_Odds_Calculator_2-way'!B3="","",'True_Odds_Calculator_2-way'!B3)</f>
        <v>1.9</v>
      </c>
      <c r="C2" s="4">
        <f>1/A2</f>
        <v>0.5181347150259068</v>
      </c>
      <c r="D2">
        <f>1/B2</f>
        <v>0.52631578947368418</v>
      </c>
      <c r="E2">
        <f>C2+D2-1</f>
        <v>4.445050449959087E-2</v>
      </c>
      <c r="F2">
        <f>C2+D2-(C2*D2)-1</f>
        <v>-0.22825197709299161</v>
      </c>
      <c r="G2">
        <v>0</v>
      </c>
      <c r="H2">
        <f>C2*D2</f>
        <v>0.27270248159258254</v>
      </c>
      <c r="I2">
        <f>((-4*F2*H2)^0.5)/(2*F2)</f>
        <v>-1.0930430596399217</v>
      </c>
      <c r="J2">
        <f>(-((-4*F2*H2)^0.5))/(2*F2)</f>
        <v>1.0930430596399217</v>
      </c>
      <c r="K2">
        <f>IF(A2="","",(C2/($J2+C2-($J2*C2))))</f>
        <v>0.49590136395381257</v>
      </c>
      <c r="L2">
        <f>IF(B2="","",(D2/($J2+D2-($J2*D2))))</f>
        <v>0.50409863604618754</v>
      </c>
      <c r="M2">
        <f>IF(A2="","",1/K2)</f>
        <v>2.0165300454651267</v>
      </c>
      <c r="N2">
        <f>IF(B2="","",1/L2)</f>
        <v>1.9837387536759294</v>
      </c>
    </row>
    <row r="3" spans="1:14" x14ac:dyDescent="0.25">
      <c r="A3" s="4">
        <f>IF('True_Odds_Calculator_2-way'!A4="","",'True_Odds_Calculator_2-way'!A4)</f>
        <v>1.92</v>
      </c>
      <c r="B3" s="4">
        <f>IF('True_Odds_Calculator_2-way'!B4="","",'True_Odds_Calculator_2-way'!B4)</f>
        <v>1.92</v>
      </c>
      <c r="C3" s="4">
        <f t="shared" ref="C3:C66" si="0">1/A3</f>
        <v>0.52083333333333337</v>
      </c>
      <c r="D3">
        <f t="shared" ref="D3:D66" si="1">1/B3</f>
        <v>0.52083333333333337</v>
      </c>
      <c r="E3">
        <f t="shared" ref="E3:E66" si="2">C3+D3-1</f>
        <v>4.1666666666666741E-2</v>
      </c>
      <c r="F3">
        <f t="shared" ref="F3:F66" si="3">C3+D3-(C3*D3)-1</f>
        <v>-0.22960069444444442</v>
      </c>
      <c r="G3">
        <v>0</v>
      </c>
      <c r="H3">
        <f t="shared" ref="H3:H66" si="4">C3*D3</f>
        <v>0.27126736111111116</v>
      </c>
      <c r="I3">
        <f t="shared" ref="I3:I66" si="5">((-4*F3*H3)^0.5)/(2*F3)</f>
        <v>-1.0869565217391306</v>
      </c>
      <c r="J3">
        <f t="shared" ref="J3:J66" si="6">(-((-4*F3*H3)^0.5))/(2*F3)</f>
        <v>1.0869565217391306</v>
      </c>
      <c r="K3">
        <f t="shared" ref="K3:K66" si="7">IF(A3="","",(C3/($J3+C3-($J3*C3))))</f>
        <v>0.50000000000000011</v>
      </c>
      <c r="L3">
        <f t="shared" ref="L3:L66" si="8">IF(B3="","",(D3/($J3+D3-($J3*D3))))</f>
        <v>0.50000000000000011</v>
      </c>
      <c r="M3">
        <f t="shared" ref="M3:M66" si="9">IF(A3="","",1/K3)</f>
        <v>1.9999999999999996</v>
      </c>
      <c r="N3">
        <f t="shared" ref="N3:N66" si="10">IF(B3="","",1/L3)</f>
        <v>1.9999999999999996</v>
      </c>
    </row>
    <row r="4" spans="1:14" x14ac:dyDescent="0.25">
      <c r="A4" s="4">
        <f>IF('True_Odds_Calculator_2-way'!A5="","",'True_Odds_Calculator_2-way'!A5)</f>
        <v>1.61</v>
      </c>
      <c r="B4" s="4">
        <f>IF('True_Odds_Calculator_2-way'!B5="","",'True_Odds_Calculator_2-way'!B5)</f>
        <v>2.35</v>
      </c>
      <c r="C4" s="4">
        <f t="shared" si="0"/>
        <v>0.6211180124223602</v>
      </c>
      <c r="D4">
        <f t="shared" si="1"/>
        <v>0.42553191489361702</v>
      </c>
      <c r="E4">
        <f t="shared" si="2"/>
        <v>4.664992731597728E-2</v>
      </c>
      <c r="F4">
        <f t="shared" si="3"/>
        <v>-0.21765560988502708</v>
      </c>
      <c r="G4">
        <v>0</v>
      </c>
      <c r="H4">
        <f t="shared" si="4"/>
        <v>0.26430553720100436</v>
      </c>
      <c r="I4">
        <f t="shared" si="5"/>
        <v>-1.1019660081788105</v>
      </c>
      <c r="J4">
        <f t="shared" si="6"/>
        <v>1.1019660081788105</v>
      </c>
      <c r="K4">
        <f t="shared" si="7"/>
        <v>0.59801485441182367</v>
      </c>
      <c r="L4">
        <f t="shared" si="8"/>
        <v>0.40198514558817633</v>
      </c>
      <c r="M4">
        <f t="shared" si="9"/>
        <v>1.6721992649890747</v>
      </c>
      <c r="N4">
        <f t="shared" si="10"/>
        <v>2.4876541110413939</v>
      </c>
    </row>
    <row r="5" spans="1:14" x14ac:dyDescent="0.25">
      <c r="A5" s="4">
        <f>IF('True_Odds_Calculator_2-way'!A6="","",'True_Odds_Calculator_2-way'!A6)</f>
        <v>1.93</v>
      </c>
      <c r="B5" s="4">
        <f>IF('True_Odds_Calculator_2-way'!B6="","",'True_Odds_Calculator_2-way'!B6)</f>
        <v>1.9</v>
      </c>
      <c r="C5" s="4">
        <f t="shared" si="0"/>
        <v>0.5181347150259068</v>
      </c>
      <c r="D5">
        <f t="shared" si="1"/>
        <v>0.52631578947368418</v>
      </c>
      <c r="E5">
        <f t="shared" si="2"/>
        <v>4.445050449959087E-2</v>
      </c>
      <c r="F5">
        <f t="shared" si="3"/>
        <v>-0.22825197709299161</v>
      </c>
      <c r="G5">
        <v>0</v>
      </c>
      <c r="H5">
        <f t="shared" si="4"/>
        <v>0.27270248159258254</v>
      </c>
      <c r="I5">
        <f t="shared" si="5"/>
        <v>-1.0930430596399217</v>
      </c>
      <c r="J5">
        <f t="shared" si="6"/>
        <v>1.0930430596399217</v>
      </c>
      <c r="K5">
        <f t="shared" si="7"/>
        <v>0.49590136395381257</v>
      </c>
      <c r="L5">
        <f t="shared" si="8"/>
        <v>0.50409863604618754</v>
      </c>
      <c r="M5">
        <f t="shared" si="9"/>
        <v>2.0165300454651267</v>
      </c>
      <c r="N5">
        <f t="shared" si="10"/>
        <v>1.9837387536759294</v>
      </c>
    </row>
    <row r="6" spans="1:14" x14ac:dyDescent="0.25">
      <c r="A6" s="4">
        <f>IF('True_Odds_Calculator_2-way'!A7="","",'True_Odds_Calculator_2-way'!A7)</f>
        <v>1.66</v>
      </c>
      <c r="B6" s="4">
        <f>IF('True_Odds_Calculator_2-way'!B7="","",'True_Odds_Calculator_2-way'!B7)</f>
        <v>2.25</v>
      </c>
      <c r="C6" s="4">
        <f t="shared" si="0"/>
        <v>0.60240963855421692</v>
      </c>
      <c r="D6">
        <f t="shared" si="1"/>
        <v>0.44444444444444442</v>
      </c>
      <c r="E6">
        <f t="shared" si="2"/>
        <v>4.685408299866145E-2</v>
      </c>
      <c r="F6">
        <f t="shared" si="3"/>
        <v>-0.22088353413654604</v>
      </c>
      <c r="G6">
        <v>0</v>
      </c>
      <c r="H6">
        <f t="shared" si="4"/>
        <v>0.2677376171352075</v>
      </c>
      <c r="I6">
        <f t="shared" si="5"/>
        <v>-1.1009637651263608</v>
      </c>
      <c r="J6">
        <f t="shared" si="6"/>
        <v>1.1009637651263608</v>
      </c>
      <c r="K6">
        <f t="shared" si="7"/>
        <v>0.57916083689958042</v>
      </c>
      <c r="L6">
        <f t="shared" si="8"/>
        <v>0.42083916310041947</v>
      </c>
      <c r="M6">
        <f t="shared" si="9"/>
        <v>1.7266360849833982</v>
      </c>
      <c r="N6">
        <f t="shared" si="10"/>
        <v>2.3762047064079508</v>
      </c>
    </row>
    <row r="7" spans="1:14" x14ac:dyDescent="0.25">
      <c r="A7" s="4">
        <f>IF('True_Odds_Calculator_2-way'!A8="","",'True_Odds_Calculator_2-way'!A8)</f>
        <v>1.79</v>
      </c>
      <c r="B7" s="4">
        <f>IF('True_Odds_Calculator_2-way'!B8="","",'True_Odds_Calculator_2-way'!B8)</f>
        <v>2.0499999999999998</v>
      </c>
      <c r="C7" s="4">
        <f t="shared" si="0"/>
        <v>0.55865921787709494</v>
      </c>
      <c r="D7">
        <f t="shared" si="1"/>
        <v>0.48780487804878053</v>
      </c>
      <c r="E7">
        <f t="shared" si="2"/>
        <v>4.6464095925875526E-2</v>
      </c>
      <c r="F7">
        <f t="shared" si="3"/>
        <v>-0.22605259572148784</v>
      </c>
      <c r="G7">
        <v>0</v>
      </c>
      <c r="H7">
        <f t="shared" si="4"/>
        <v>0.27251669164736342</v>
      </c>
      <c r="I7">
        <f t="shared" si="5"/>
        <v>-1.0979733645872189</v>
      </c>
      <c r="J7">
        <f t="shared" si="6"/>
        <v>1.0979733645872189</v>
      </c>
      <c r="K7">
        <f t="shared" si="7"/>
        <v>0.53550420798039233</v>
      </c>
      <c r="L7">
        <f t="shared" si="8"/>
        <v>0.46449579201960772</v>
      </c>
      <c r="M7">
        <f t="shared" si="9"/>
        <v>1.8673989580239028</v>
      </c>
      <c r="N7">
        <f t="shared" si="10"/>
        <v>2.1528720328165796</v>
      </c>
    </row>
    <row r="8" spans="1:14" x14ac:dyDescent="0.25">
      <c r="A8" s="4">
        <f>IF('True_Odds_Calculator_2-way'!A9="","",'True_Odds_Calculator_2-way'!A9)</f>
        <v>1.68</v>
      </c>
      <c r="B8" s="4">
        <f>IF('True_Odds_Calculator_2-way'!B9="","",'True_Odds_Calculator_2-way'!B9)</f>
        <v>2.21</v>
      </c>
      <c r="C8" s="4">
        <f t="shared" si="0"/>
        <v>0.59523809523809523</v>
      </c>
      <c r="D8">
        <f t="shared" si="1"/>
        <v>0.45248868778280543</v>
      </c>
      <c r="E8">
        <f t="shared" si="2"/>
        <v>4.772678302090072E-2</v>
      </c>
      <c r="F8">
        <f t="shared" si="3"/>
        <v>-0.22161172161172149</v>
      </c>
      <c r="G8">
        <v>0</v>
      </c>
      <c r="H8">
        <f t="shared" si="4"/>
        <v>0.26933850463262227</v>
      </c>
      <c r="I8">
        <f t="shared" si="5"/>
        <v>-1.1024346592560592</v>
      </c>
      <c r="J8">
        <f t="shared" si="6"/>
        <v>1.1024346592560592</v>
      </c>
      <c r="K8">
        <f t="shared" si="7"/>
        <v>0.57154106106436731</v>
      </c>
      <c r="L8">
        <f t="shared" si="8"/>
        <v>0.42845893893563264</v>
      </c>
      <c r="M8">
        <f t="shared" si="9"/>
        <v>1.7496555682941202</v>
      </c>
      <c r="N8">
        <f t="shared" si="10"/>
        <v>2.3339459376998315</v>
      </c>
    </row>
    <row r="9" spans="1:14" x14ac:dyDescent="0.25">
      <c r="A9" s="4">
        <f>IF('True_Odds_Calculator_2-way'!A10="","",'True_Odds_Calculator_2-way'!A10)</f>
        <v>1.93</v>
      </c>
      <c r="B9" s="4">
        <f>IF('True_Odds_Calculator_2-way'!B10="","",'True_Odds_Calculator_2-way'!B10)</f>
        <v>1.9</v>
      </c>
      <c r="C9" s="4">
        <f t="shared" si="0"/>
        <v>0.5181347150259068</v>
      </c>
      <c r="D9">
        <f t="shared" si="1"/>
        <v>0.52631578947368418</v>
      </c>
      <c r="E9">
        <f t="shared" si="2"/>
        <v>4.445050449959087E-2</v>
      </c>
      <c r="F9">
        <f t="shared" si="3"/>
        <v>-0.22825197709299161</v>
      </c>
      <c r="G9">
        <v>0</v>
      </c>
      <c r="H9">
        <f t="shared" si="4"/>
        <v>0.27270248159258254</v>
      </c>
      <c r="I9">
        <f t="shared" si="5"/>
        <v>-1.0930430596399217</v>
      </c>
      <c r="J9">
        <f t="shared" si="6"/>
        <v>1.0930430596399217</v>
      </c>
      <c r="K9">
        <f t="shared" si="7"/>
        <v>0.49590136395381257</v>
      </c>
      <c r="L9">
        <f t="shared" si="8"/>
        <v>0.50409863604618754</v>
      </c>
      <c r="M9">
        <f t="shared" si="9"/>
        <v>2.0165300454651267</v>
      </c>
      <c r="N9">
        <f t="shared" si="10"/>
        <v>1.9837387536759294</v>
      </c>
    </row>
    <row r="10" spans="1:14" x14ac:dyDescent="0.25">
      <c r="A10" s="4">
        <f>IF('True_Odds_Calculator_2-way'!A11="","",'True_Odds_Calculator_2-way'!A11)</f>
        <v>1.57</v>
      </c>
      <c r="B10" s="4">
        <f>IF('True_Odds_Calculator_2-way'!B11="","",'True_Odds_Calculator_2-way'!B11)</f>
        <v>2.4300000000000002</v>
      </c>
      <c r="C10" s="4">
        <f t="shared" si="0"/>
        <v>0.63694267515923564</v>
      </c>
      <c r="D10">
        <f t="shared" si="1"/>
        <v>0.41152263374485593</v>
      </c>
      <c r="E10">
        <f t="shared" si="2"/>
        <v>4.846530890409162E-2</v>
      </c>
      <c r="F10">
        <f t="shared" si="3"/>
        <v>-0.21365101832193123</v>
      </c>
      <c r="G10">
        <v>0</v>
      </c>
      <c r="H10">
        <f t="shared" si="4"/>
        <v>0.26211632722602285</v>
      </c>
      <c r="I10">
        <f t="shared" si="5"/>
        <v>-1.1076296005915018</v>
      </c>
      <c r="J10">
        <f t="shared" si="6"/>
        <v>1.1076296005915018</v>
      </c>
      <c r="K10">
        <f t="shared" si="7"/>
        <v>0.61298966576496128</v>
      </c>
      <c r="L10">
        <f t="shared" si="8"/>
        <v>0.38701033423503856</v>
      </c>
      <c r="M10">
        <f t="shared" si="9"/>
        <v>1.6313488723371565</v>
      </c>
      <c r="N10">
        <f t="shared" si="10"/>
        <v>2.5839103288458478</v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Y22" sqref="Y2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1.93</v>
      </c>
      <c r="B3">
        <v>1.9</v>
      </c>
      <c r="C3" s="29">
        <f t="shared" ref="C3:C66" si="0">IF(OR($A3="",$B3=""),"",(1/A3)+(1/B3)-1)</f>
        <v>4.445050449959087E-2</v>
      </c>
      <c r="D3" s="30">
        <f>IF(OR($A3="",$B3=""),"",A3*'MPTO_working_2-way'!$G2)</f>
        <v>2.0157894736842104</v>
      </c>
      <c r="E3" s="32">
        <f>IF(OR($A3="",$B3=""),"",B3*'MPTO_working_2-way'!$G2)</f>
        <v>1.9844559585492225</v>
      </c>
      <c r="F3" s="30">
        <f>IF(OR($A3="",$B3=""),"",'MPTO_working_2-way'!D2)</f>
        <v>2.0164971130052241</v>
      </c>
      <c r="G3" s="32">
        <f>IF(OR($A3="",$B3=""),"",'MPTO_working_2-way'!E2)</f>
        <v>1.9837706248309437</v>
      </c>
      <c r="H3" s="30">
        <f>IF(OR($A3="",$B3=""),"",'OddsRatio_working_2-way'!M2)</f>
        <v>2.0165300454651267</v>
      </c>
      <c r="I3" s="30">
        <f>IF(OR($A3="",$B3=""),"",'OddsRatio_working_2-way'!N2)</f>
        <v>1.9837387536759294</v>
      </c>
      <c r="J3" s="30">
        <f>IF('Log_working_2-way'!$D2="","",A3^('Log_working_2-way'!$D2))</f>
        <v>2.0168554059748378</v>
      </c>
      <c r="K3" s="32">
        <f>IF('Log_working_2-way'!$D2="","",B3^('Log_working_2-way'!$D2))</f>
        <v>1.9834239894126766</v>
      </c>
      <c r="L3" s="37">
        <f>(1/D3)</f>
        <v>0.49608355091383816</v>
      </c>
      <c r="M3" s="37">
        <f>(1/E3)</f>
        <v>0.50391644908616195</v>
      </c>
      <c r="N3" s="38">
        <v>100</v>
      </c>
      <c r="O3" s="38">
        <f>(1/A3)*((N3*A3)-N3)</f>
        <v>48.186528497409334</v>
      </c>
      <c r="P3" s="38">
        <f>(1/B3)*((N3*B3)-N3)</f>
        <v>47.368421052631575</v>
      </c>
      <c r="Q3" s="38">
        <f>(1/B3)*N3</f>
        <v>52.631578947368418</v>
      </c>
      <c r="R3" s="38">
        <f>(1/A3)*N3</f>
        <v>51.81347150259068</v>
      </c>
      <c r="S3" s="39">
        <f>O3-Q3</f>
        <v>-4.4450504499590835</v>
      </c>
      <c r="T3" s="39">
        <f>P3-R3</f>
        <v>-4.4450504499591048</v>
      </c>
      <c r="U3" t="s">
        <v>68</v>
      </c>
      <c r="V3" t="s">
        <v>69</v>
      </c>
      <c r="W3" t="s">
        <v>89</v>
      </c>
      <c r="X3" t="s">
        <v>86</v>
      </c>
      <c r="Y3" s="41"/>
    </row>
    <row r="4" spans="1:25" s="12" customFormat="1" ht="15" x14ac:dyDescent="0.25">
      <c r="A4">
        <v>1.92</v>
      </c>
      <c r="B4">
        <v>1.92</v>
      </c>
      <c r="C4" s="29">
        <f t="shared" si="0"/>
        <v>4.1666666666666741E-2</v>
      </c>
      <c r="D4" s="30">
        <f>IF(OR($A4="",$B4=""),"",A4*'MPTO_working_2-way'!$G3)</f>
        <v>2</v>
      </c>
      <c r="E4" s="32">
        <f>IF(OR($A4="",$B4=""),"",B4*'MPTO_working_2-way'!$G3)</f>
        <v>2</v>
      </c>
      <c r="F4" s="30">
        <f>IF(OR($A4="",$B4=""),"",'MPTO_working_2-way'!D3)</f>
        <v>2</v>
      </c>
      <c r="G4" s="32">
        <f>IF(OR($A4="",$B4=""),"",'MPTO_working_2-way'!E3)</f>
        <v>2</v>
      </c>
      <c r="H4" s="30">
        <f>IF(OR($A4="",$B4=""),"",'OddsRatio_working_2-way'!M3)</f>
        <v>1.9999999999999996</v>
      </c>
      <c r="I4" s="30">
        <f>IF(OR($A4="",$B4=""),"",'OddsRatio_working_2-way'!N3)</f>
        <v>1.9999999999999996</v>
      </c>
      <c r="J4" s="30">
        <f>IF('Log_working_2-way'!$D3="","",A4^('Log_working_2-way'!$D3))</f>
        <v>1.9999999999998859</v>
      </c>
      <c r="K4" s="32">
        <f>IF('Log_working_2-way'!$D3="","",B4^('Log_working_2-way'!$D3))</f>
        <v>1.9999999999998859</v>
      </c>
      <c r="L4" s="37">
        <f t="shared" ref="L4" si="1">(1/D4)</f>
        <v>0.5</v>
      </c>
      <c r="M4" s="37">
        <f t="shared" ref="M4" si="2">(1/E4)</f>
        <v>0.5</v>
      </c>
      <c r="N4" s="38">
        <v>100</v>
      </c>
      <c r="O4" s="38">
        <f t="shared" ref="O4" si="3">(1/A4)*((N4*A4)-N4)</f>
        <v>47.916666666666671</v>
      </c>
      <c r="P4" s="38">
        <f t="shared" ref="P4" si="4">(1/B4)*((N4*B4)-N4)</f>
        <v>47.916666666666671</v>
      </c>
      <c r="Q4" s="38">
        <f t="shared" ref="Q4" si="5">(1/B4)*N4</f>
        <v>52.083333333333336</v>
      </c>
      <c r="R4" s="38">
        <f t="shared" ref="R4" si="6">(1/A4)*N4</f>
        <v>52.083333333333336</v>
      </c>
      <c r="S4" s="39">
        <f t="shared" ref="S4" si="7">O4-Q4</f>
        <v>-4.1666666666666643</v>
      </c>
      <c r="T4" s="39">
        <f t="shared" ref="T4" si="8">P4-R4</f>
        <v>-4.1666666666666643</v>
      </c>
      <c r="U4" t="s">
        <v>70</v>
      </c>
      <c r="V4" t="s">
        <v>71</v>
      </c>
      <c r="W4" t="s">
        <v>89</v>
      </c>
      <c r="X4" t="s">
        <v>87</v>
      </c>
      <c r="Y4" s="41"/>
    </row>
    <row r="5" spans="1:25" s="12" customFormat="1" ht="15" x14ac:dyDescent="0.25">
      <c r="A5">
        <v>1.61</v>
      </c>
      <c r="B5">
        <v>2.35</v>
      </c>
      <c r="C5" s="29">
        <f t="shared" si="0"/>
        <v>4.664992731597728E-2</v>
      </c>
      <c r="D5" s="30">
        <f>IF(OR($A5="",$B5=""),"",A5*'MPTO_working_2-way'!$G4)</f>
        <v>1.6851063829787236</v>
      </c>
      <c r="E5" s="32">
        <f>IF(OR($A5="",$B5=""),"",B5*'MPTO_working_2-way'!$G4)</f>
        <v>2.4596273291925468</v>
      </c>
      <c r="F5" s="30">
        <f>IF(OR($A5="",$B5=""),"",'MPTO_working_2-way'!D4)</f>
        <v>1.6728197192439485</v>
      </c>
      <c r="G5" s="32">
        <f>IF(OR($A5="",$B5=""),"",'MPTO_working_2-way'!E4)</f>
        <v>2.4862822408411369</v>
      </c>
      <c r="H5" s="30">
        <f>IF(OR($A5="",$B5=""),"",'OddsRatio_working_2-way'!M4)</f>
        <v>1.6721992649890747</v>
      </c>
      <c r="I5" s="30">
        <f>IF(OR($A5="",$B5=""),"",'OddsRatio_working_2-way'!N4)</f>
        <v>2.4876541110413939</v>
      </c>
      <c r="J5" s="30">
        <f>IF('Log_working_2-way'!$D4="","",A5^('Log_working_2-way'!$D4))</f>
        <v>1.6665728846750132</v>
      </c>
      <c r="K5" s="32">
        <f>IF('Log_working_2-way'!$D4="","",B5^('Log_working_2-way'!$D4))</f>
        <v>2.5002110391672079</v>
      </c>
      <c r="L5" s="37">
        <f t="shared" ref="L5:L11" si="9">(1/D5)</f>
        <v>0.59343434343434331</v>
      </c>
      <c r="M5" s="37">
        <f t="shared" ref="M5:M11" si="10">(1/E5)</f>
        <v>0.40656565656565652</v>
      </c>
      <c r="N5" s="38">
        <v>101</v>
      </c>
      <c r="O5" s="38">
        <f t="shared" ref="O5:O11" si="11">(1/A5)*((N5*A5)-N5)</f>
        <v>38.267080745341623</v>
      </c>
      <c r="P5" s="38">
        <f t="shared" ref="P5:P11" si="12">(1/B5)*((N5*B5)-N5)</f>
        <v>58.021276595744688</v>
      </c>
      <c r="Q5" s="38">
        <f t="shared" ref="Q5:Q11" si="13">(1/B5)*N5</f>
        <v>42.978723404255319</v>
      </c>
      <c r="R5" s="38">
        <f t="shared" ref="R5:R11" si="14">(1/A5)*N5</f>
        <v>62.732919254658377</v>
      </c>
      <c r="S5" s="39">
        <f t="shared" ref="S5:S11" si="15">O5-Q5</f>
        <v>-4.7116426589136964</v>
      </c>
      <c r="T5" s="39">
        <f t="shared" ref="T5:T11" si="16">P5-R5</f>
        <v>-4.7116426589136893</v>
      </c>
      <c r="U5" t="s">
        <v>72</v>
      </c>
      <c r="V5" t="s">
        <v>73</v>
      </c>
      <c r="W5" t="s">
        <v>89</v>
      </c>
      <c r="X5" t="s">
        <v>87</v>
      </c>
      <c r="Y5" s="41"/>
    </row>
    <row r="6" spans="1:25" s="12" customFormat="1" ht="15" x14ac:dyDescent="0.25">
      <c r="A6">
        <v>1.93</v>
      </c>
      <c r="B6">
        <v>1.9</v>
      </c>
      <c r="C6" s="29">
        <f t="shared" si="0"/>
        <v>4.445050449959087E-2</v>
      </c>
      <c r="D6" s="30">
        <f>IF(OR($A6="",$B6=""),"",A6*'MPTO_working_2-way'!$G5)</f>
        <v>2.0157894736842104</v>
      </c>
      <c r="E6" s="32">
        <f>IF(OR($A6="",$B6=""),"",B6*'MPTO_working_2-way'!$G5)</f>
        <v>1.9844559585492225</v>
      </c>
      <c r="F6" s="30">
        <f>IF(OR($A6="",$B6=""),"",'MPTO_working_2-way'!D5)</f>
        <v>2.0164971130052241</v>
      </c>
      <c r="G6" s="32">
        <f>IF(OR($A6="",$B6=""),"",'MPTO_working_2-way'!E5)</f>
        <v>1.9837706248309437</v>
      </c>
      <c r="H6" s="30">
        <f>IF(OR($A6="",$B6=""),"",'OddsRatio_working_2-way'!M5)</f>
        <v>2.0165300454651267</v>
      </c>
      <c r="I6" s="30">
        <f>IF(OR($A6="",$B6=""),"",'OddsRatio_working_2-way'!N5)</f>
        <v>1.9837387536759294</v>
      </c>
      <c r="J6" s="30">
        <f>IF('Log_working_2-way'!$D5="","",A6^('Log_working_2-way'!$D5))</f>
        <v>2.0168554059748378</v>
      </c>
      <c r="K6" s="32">
        <f>IF('Log_working_2-way'!$D5="","",B6^('Log_working_2-way'!$D5))</f>
        <v>1.9834239894126766</v>
      </c>
      <c r="L6" s="37">
        <f t="shared" si="9"/>
        <v>0.49608355091383816</v>
      </c>
      <c r="M6" s="37">
        <f t="shared" si="10"/>
        <v>0.50391644908616195</v>
      </c>
      <c r="N6" s="38">
        <v>102</v>
      </c>
      <c r="O6" s="38">
        <f t="shared" si="11"/>
        <v>49.15025906735751</v>
      </c>
      <c r="P6" s="38">
        <f t="shared" si="12"/>
        <v>48.315789473684198</v>
      </c>
      <c r="Q6" s="38">
        <f t="shared" si="13"/>
        <v>53.684210526315788</v>
      </c>
      <c r="R6" s="38">
        <f t="shared" si="14"/>
        <v>52.84974093264249</v>
      </c>
      <c r="S6" s="39">
        <f t="shared" si="15"/>
        <v>-4.5339514589582777</v>
      </c>
      <c r="T6" s="39">
        <f t="shared" si="16"/>
        <v>-4.5339514589582919</v>
      </c>
      <c r="U6" t="s">
        <v>74</v>
      </c>
      <c r="V6" t="s">
        <v>75</v>
      </c>
      <c r="W6" t="s">
        <v>89</v>
      </c>
      <c r="X6" t="s">
        <v>87</v>
      </c>
      <c r="Y6" s="41"/>
    </row>
    <row r="7" spans="1:25" s="12" customFormat="1" ht="15" x14ac:dyDescent="0.25">
      <c r="A7">
        <v>1.66</v>
      </c>
      <c r="B7">
        <v>2.25</v>
      </c>
      <c r="C7" s="29">
        <f t="shared" si="0"/>
        <v>4.685408299866145E-2</v>
      </c>
      <c r="D7" s="30">
        <f>IF(OR($A7="",$B7=""),"",A7*'MPTO_working_2-way'!$G6)</f>
        <v>1.7377777777777779</v>
      </c>
      <c r="E7" s="32">
        <f>IF(OR($A7="",$B7=""),"",B7*'MPTO_working_2-way'!$G6)</f>
        <v>2.3554216867469884</v>
      </c>
      <c r="F7" s="30">
        <f>IF(OR($A7="",$B7=""),"",'MPTO_working_2-way'!D6)</f>
        <v>1.7271676300578036</v>
      </c>
      <c r="G7" s="32">
        <f>IF(OR($A7="",$B7=""),"",'MPTO_working_2-way'!E6)</f>
        <v>2.375198728139905</v>
      </c>
      <c r="H7" s="30">
        <f>IF(OR($A7="",$B7=""),"",'OddsRatio_working_2-way'!M6)</f>
        <v>1.7266360849833982</v>
      </c>
      <c r="I7" s="30">
        <f>IF(OR($A7="",$B7=""),"",'OddsRatio_working_2-way'!N6)</f>
        <v>2.3762047064079508</v>
      </c>
      <c r="J7" s="30">
        <f>IF('Log_working_2-way'!$D6="","",A7^('Log_working_2-way'!$D6))</f>
        <v>1.7217777333058093</v>
      </c>
      <c r="K7" s="32">
        <f>IF('Log_working_2-way'!$D6="","",B7^('Log_working_2-way'!$D6))</f>
        <v>2.3854680656592984</v>
      </c>
      <c r="L7" s="37">
        <f t="shared" si="9"/>
        <v>0.57544757033248084</v>
      </c>
      <c r="M7" s="37">
        <f t="shared" si="10"/>
        <v>0.4245524296675191</v>
      </c>
      <c r="N7" s="38">
        <v>103</v>
      </c>
      <c r="O7" s="38">
        <f t="shared" si="11"/>
        <v>40.951807228915662</v>
      </c>
      <c r="P7" s="38">
        <f t="shared" si="12"/>
        <v>57.222222222222221</v>
      </c>
      <c r="Q7" s="38">
        <f t="shared" si="13"/>
        <v>45.777777777777779</v>
      </c>
      <c r="R7" s="38">
        <f t="shared" si="14"/>
        <v>62.048192771084345</v>
      </c>
      <c r="S7" s="39">
        <f t="shared" si="15"/>
        <v>-4.8259705488621165</v>
      </c>
      <c r="T7" s="39">
        <f t="shared" si="16"/>
        <v>-4.8259705488621236</v>
      </c>
      <c r="U7" t="s">
        <v>76</v>
      </c>
      <c r="V7" t="s">
        <v>77</v>
      </c>
      <c r="W7" t="s">
        <v>89</v>
      </c>
      <c r="X7" t="s">
        <v>87</v>
      </c>
      <c r="Y7" s="41"/>
    </row>
    <row r="8" spans="1:25" ht="15" x14ac:dyDescent="0.25">
      <c r="A8">
        <v>1.79</v>
      </c>
      <c r="B8">
        <v>2.0499999999999998</v>
      </c>
      <c r="C8" s="29">
        <f t="shared" si="0"/>
        <v>4.6464095925875526E-2</v>
      </c>
      <c r="D8" s="30">
        <f>IF(OR($A8="",$B8=""),"",A8*'MPTO_working_2-way'!$G7)</f>
        <v>1.8731707317073172</v>
      </c>
      <c r="E8" s="32">
        <f>IF(OR($A8="",$B8=""),"",B8*'MPTO_working_2-way'!$G7)</f>
        <v>2.1452513966480447</v>
      </c>
      <c r="F8" s="30">
        <f>IF(OR($A8="",$B8=""),"",'MPTO_working_2-way'!D7)</f>
        <v>1.8676676421936633</v>
      </c>
      <c r="G8" s="32">
        <f>IF(OR($A8="",$B8=""),"",'MPTO_working_2-way'!E7)</f>
        <v>2.1525150315295498</v>
      </c>
      <c r="H8" s="30">
        <f>IF(OR($A8="",$B8=""),"",'OddsRatio_working_2-way'!M7)</f>
        <v>1.8673989580239028</v>
      </c>
      <c r="I8" s="30">
        <f>IF(OR($A8="",$B8=""),"",'OddsRatio_working_2-way'!N7)</f>
        <v>2.1528720328165796</v>
      </c>
      <c r="J8" s="30">
        <f>IF('Log_working_2-way'!$D7="","",A8^('Log_working_2-way'!$D7))</f>
        <v>1.8648753168978718</v>
      </c>
      <c r="K8" s="32">
        <f>IF('Log_working_2-way'!$D7="","",B8^('Log_working_2-way'!$D7))</f>
        <v>2.1562360266982945</v>
      </c>
      <c r="L8" s="37">
        <f t="shared" si="9"/>
        <v>0.53385416666666663</v>
      </c>
      <c r="M8" s="37">
        <f t="shared" si="10"/>
        <v>0.46614583333333331</v>
      </c>
      <c r="N8" s="38">
        <v>104</v>
      </c>
      <c r="O8" s="38">
        <f t="shared" si="11"/>
        <v>45.899441340782118</v>
      </c>
      <c r="P8" s="38">
        <f t="shared" si="12"/>
        <v>53.268292682926827</v>
      </c>
      <c r="Q8" s="38">
        <f t="shared" si="13"/>
        <v>50.731707317073173</v>
      </c>
      <c r="R8" s="38">
        <f t="shared" si="14"/>
        <v>58.100558659217874</v>
      </c>
      <c r="S8" s="39">
        <f t="shared" si="15"/>
        <v>-4.8322659762910547</v>
      </c>
      <c r="T8" s="39">
        <f t="shared" si="16"/>
        <v>-4.8322659762910476</v>
      </c>
      <c r="U8" t="s">
        <v>78</v>
      </c>
      <c r="V8" t="s">
        <v>79</v>
      </c>
      <c r="W8" t="s">
        <v>89</v>
      </c>
      <c r="X8" t="s">
        <v>87</v>
      </c>
      <c r="Y8" s="41"/>
    </row>
    <row r="9" spans="1:25" ht="15" x14ac:dyDescent="0.25">
      <c r="A9">
        <v>1.68</v>
      </c>
      <c r="B9">
        <v>2.21</v>
      </c>
      <c r="C9" s="29">
        <f t="shared" si="0"/>
        <v>4.772678302090072E-2</v>
      </c>
      <c r="D9" s="30">
        <f>IF(OR($A9="",$B9=""),"",A9*'MPTO_working_2-way'!$G8)</f>
        <v>1.7601809954751131</v>
      </c>
      <c r="E9" s="32">
        <f>IF(OR($A9="",$B9=""),"",B9*'MPTO_working_2-way'!$G8)</f>
        <v>2.3154761904761907</v>
      </c>
      <c r="F9" s="30">
        <f>IF(OR($A9="",$B9=""),"",'MPTO_working_2-way'!D8)</f>
        <v>1.7501649853870085</v>
      </c>
      <c r="G9" s="32">
        <f>IF(OR($A9="",$B9=""),"",'MPTO_working_2-way'!E8)</f>
        <v>2.3330400904863642</v>
      </c>
      <c r="H9" s="30">
        <f>IF(OR($A9="",$B9=""),"",'OddsRatio_working_2-way'!M8)</f>
        <v>1.7496555682941202</v>
      </c>
      <c r="I9" s="30">
        <f>IF(OR($A9="",$B9=""),"",'OddsRatio_working_2-way'!N8)</f>
        <v>2.3339459376998315</v>
      </c>
      <c r="J9" s="30">
        <f>IF('Log_working_2-way'!$D8="","",A9^('Log_working_2-way'!$D8))</f>
        <v>1.7450661905782558</v>
      </c>
      <c r="K9" s="32">
        <f>IF('Log_working_2-way'!$D8="","",B9^('Log_working_2-way'!$D8))</f>
        <v>2.3421626328567902</v>
      </c>
      <c r="L9" s="37">
        <f t="shared" si="9"/>
        <v>0.56812339331619544</v>
      </c>
      <c r="M9" s="37">
        <f t="shared" si="10"/>
        <v>0.43187660668380456</v>
      </c>
      <c r="N9" s="38">
        <v>105</v>
      </c>
      <c r="O9" s="38">
        <f t="shared" si="11"/>
        <v>42.5</v>
      </c>
      <c r="P9" s="38">
        <f t="shared" si="12"/>
        <v>57.488687782805421</v>
      </c>
      <c r="Q9" s="38">
        <f t="shared" si="13"/>
        <v>47.511312217194572</v>
      </c>
      <c r="R9" s="38">
        <f t="shared" si="14"/>
        <v>62.5</v>
      </c>
      <c r="S9" s="39">
        <f t="shared" si="15"/>
        <v>-5.0113122171945719</v>
      </c>
      <c r="T9" s="39">
        <f t="shared" si="16"/>
        <v>-5.011312217194579</v>
      </c>
      <c r="U9" t="s">
        <v>80</v>
      </c>
      <c r="V9" t="s">
        <v>81</v>
      </c>
      <c r="W9" t="s">
        <v>89</v>
      </c>
      <c r="X9" t="s">
        <v>88</v>
      </c>
      <c r="Y9" s="41"/>
    </row>
    <row r="10" spans="1:25" ht="14.25" customHeight="1" x14ac:dyDescent="0.25">
      <c r="A10">
        <v>1.93</v>
      </c>
      <c r="B10">
        <v>1.9</v>
      </c>
      <c r="C10" s="29">
        <f t="shared" si="0"/>
        <v>4.445050449959087E-2</v>
      </c>
      <c r="D10" s="30">
        <f>IF(OR($A10="",$B10=""),"",A10*'MPTO_working_2-way'!$G9)</f>
        <v>2.0157894736842104</v>
      </c>
      <c r="E10" s="32">
        <f>IF(OR($A10="",$B10=""),"",B10*'MPTO_working_2-way'!$G9)</f>
        <v>1.9844559585492225</v>
      </c>
      <c r="F10" s="30">
        <f>IF(OR($A10="",$B10=""),"",'MPTO_working_2-way'!D9)</f>
        <v>2.0164971130052241</v>
      </c>
      <c r="G10" s="32">
        <f>IF(OR($A10="",$B10=""),"",'MPTO_working_2-way'!E9)</f>
        <v>1.9837706248309437</v>
      </c>
      <c r="H10" s="30">
        <f>IF(OR($A10="",$B10=""),"",'OddsRatio_working_2-way'!M9)</f>
        <v>2.0165300454651267</v>
      </c>
      <c r="I10" s="30">
        <f>IF(OR($A10="",$B10=""),"",'OddsRatio_working_2-way'!N9)</f>
        <v>1.9837387536759294</v>
      </c>
      <c r="J10" s="30">
        <f>IF('Log_working_2-way'!$D9="","",A10^('Log_working_2-way'!$D9))</f>
        <v>2.0168554059748378</v>
      </c>
      <c r="K10" s="32">
        <f>IF('Log_working_2-way'!$D9="","",B10^('Log_working_2-way'!$D9))</f>
        <v>1.9834239894126766</v>
      </c>
      <c r="L10" s="37">
        <f t="shared" si="9"/>
        <v>0.49608355091383816</v>
      </c>
      <c r="M10" s="37">
        <f t="shared" si="10"/>
        <v>0.50391644908616195</v>
      </c>
      <c r="N10" s="38">
        <v>106</v>
      </c>
      <c r="O10" s="38">
        <f t="shared" si="11"/>
        <v>51.077720207253883</v>
      </c>
      <c r="P10" s="38">
        <f t="shared" si="12"/>
        <v>50.210526315789458</v>
      </c>
      <c r="Q10" s="38">
        <f t="shared" si="13"/>
        <v>55.78947368421052</v>
      </c>
      <c r="R10" s="38">
        <f t="shared" si="14"/>
        <v>54.922279792746124</v>
      </c>
      <c r="S10" s="39">
        <f t="shared" si="15"/>
        <v>-4.7117534769566376</v>
      </c>
      <c r="T10" s="39">
        <f t="shared" si="16"/>
        <v>-4.711753476956666</v>
      </c>
      <c r="U10" t="s">
        <v>82</v>
      </c>
      <c r="V10" t="s">
        <v>83</v>
      </c>
      <c r="W10" t="s">
        <v>89</v>
      </c>
      <c r="X10" t="s">
        <v>88</v>
      </c>
      <c r="Y10" s="41"/>
    </row>
    <row r="11" spans="1:25" ht="15" x14ac:dyDescent="0.25">
      <c r="A11">
        <v>1.57</v>
      </c>
      <c r="B11">
        <v>2.4300000000000002</v>
      </c>
      <c r="C11" s="29">
        <f t="shared" si="0"/>
        <v>4.846530890409162E-2</v>
      </c>
      <c r="D11" s="30">
        <f>IF(OR($A11="",$B11=""),"",A11*'MPTO_working_2-way'!$G10)</f>
        <v>1.6460905349794239</v>
      </c>
      <c r="E11" s="32">
        <f>IF(OR($A11="",$B11=""),"",B11*'MPTO_working_2-way'!$G10)</f>
        <v>2.547770700636943</v>
      </c>
      <c r="F11" s="30">
        <f>IF(OR($A11="",$B11=""),"",'MPTO_working_2-way'!D10)</f>
        <v>1.6320934311565529</v>
      </c>
      <c r="G11" s="32">
        <f>IF(OR($A11="",$B11=""),"",'MPTO_working_2-way'!E10)</f>
        <v>2.5820446008595312</v>
      </c>
      <c r="H11" s="30">
        <f>IF(OR($A11="",$B11=""),"",'OddsRatio_working_2-way'!M10)</f>
        <v>1.6313488723371565</v>
      </c>
      <c r="I11" s="30">
        <f>IF(OR($A11="",$B11=""),"",'OddsRatio_working_2-way'!N10)</f>
        <v>2.5839103288458478</v>
      </c>
      <c r="J11" s="30">
        <f>IF('Log_working_2-way'!$D10="","",A11^('Log_working_2-way'!$D10))</f>
        <v>1.6249291038371019</v>
      </c>
      <c r="K11" s="32">
        <f>IF('Log_working_2-way'!$D10="","",B11^('Log_working_2-way'!$D10))</f>
        <v>2.6001815147642611</v>
      </c>
      <c r="L11" s="37">
        <f t="shared" si="9"/>
        <v>0.60749999999999993</v>
      </c>
      <c r="M11" s="37">
        <f t="shared" si="10"/>
        <v>0.39249999999999996</v>
      </c>
      <c r="N11" s="38">
        <v>107</v>
      </c>
      <c r="O11" s="38">
        <f t="shared" si="11"/>
        <v>38.847133757961785</v>
      </c>
      <c r="P11" s="38">
        <f t="shared" si="12"/>
        <v>62.967078189300402</v>
      </c>
      <c r="Q11" s="38">
        <f t="shared" si="13"/>
        <v>44.032921810699584</v>
      </c>
      <c r="R11" s="38">
        <f t="shared" si="14"/>
        <v>68.152866242038215</v>
      </c>
      <c r="S11" s="39">
        <f t="shared" si="15"/>
        <v>-5.1857880527377986</v>
      </c>
      <c r="T11" s="39">
        <f t="shared" si="16"/>
        <v>-5.1857880527378128</v>
      </c>
      <c r="U11" t="s">
        <v>84</v>
      </c>
      <c r="V11" t="s">
        <v>85</v>
      </c>
      <c r="W11" t="s">
        <v>89</v>
      </c>
      <c r="X11" t="s">
        <v>88</v>
      </c>
      <c r="Y11" s="41"/>
    </row>
    <row r="12" spans="1:25" ht="15" x14ac:dyDescent="0.25">
      <c r="A12"/>
      <c r="B12"/>
      <c r="C12" s="29"/>
      <c r="D12" s="30"/>
      <c r="E12" s="32"/>
      <c r="F12" s="30"/>
      <c r="G12" s="32"/>
      <c r="H12" s="30"/>
      <c r="I12" s="30"/>
      <c r="J12" s="30"/>
      <c r="K12" s="32"/>
      <c r="L12" s="37"/>
      <c r="M12" s="37"/>
      <c r="N12" s="38"/>
      <c r="O12" s="38"/>
      <c r="P12" s="38"/>
      <c r="Q12" s="38"/>
      <c r="R12" s="38"/>
      <c r="S12" s="39"/>
      <c r="T12" s="39"/>
      <c r="U12"/>
      <c r="V12"/>
      <c r="W12"/>
      <c r="X12"/>
      <c r="Y12" s="41"/>
    </row>
    <row r="13" spans="1:25" ht="15" x14ac:dyDescent="0.25">
      <c r="A13"/>
      <c r="B13"/>
      <c r="C13" s="29"/>
      <c r="D13" s="30"/>
      <c r="E13" s="32"/>
      <c r="F13" s="30"/>
      <c r="G13" s="32"/>
      <c r="H13" s="30"/>
      <c r="I13" s="30"/>
      <c r="J13" s="30"/>
      <c r="K13" s="32"/>
      <c r="L13" s="37"/>
      <c r="M13" s="37"/>
      <c r="N13" s="38"/>
      <c r="O13" s="38"/>
      <c r="P13" s="38"/>
      <c r="Q13" s="38"/>
      <c r="R13" s="38"/>
      <c r="S13" s="39"/>
      <c r="T13" s="39"/>
      <c r="U13"/>
      <c r="V13"/>
      <c r="W13"/>
      <c r="X13"/>
      <c r="Y13" s="41"/>
    </row>
    <row r="14" spans="1:25" s="35" customFormat="1" ht="15" x14ac:dyDescent="0.25">
      <c r="A14"/>
      <c r="B14"/>
      <c r="C14" s="29"/>
      <c r="D14" s="30"/>
      <c r="E14" s="32"/>
      <c r="F14" s="30"/>
      <c r="G14" s="32"/>
      <c r="H14" s="30"/>
      <c r="I14" s="30"/>
      <c r="J14" s="30"/>
      <c r="K14" s="32"/>
      <c r="L14" s="37"/>
      <c r="M14" s="37"/>
      <c r="N14" s="38"/>
      <c r="O14" s="38"/>
      <c r="P14" s="38"/>
      <c r="Q14" s="38"/>
      <c r="R14" s="38"/>
      <c r="S14" s="39"/>
      <c r="T14" s="39"/>
      <c r="U14"/>
      <c r="V14"/>
      <c r="W14"/>
      <c r="X14"/>
      <c r="Y14" s="41"/>
    </row>
    <row r="15" spans="1:25" ht="15" x14ac:dyDescent="0.25">
      <c r="A15"/>
      <c r="B15"/>
      <c r="C15" s="29"/>
      <c r="D15" s="30"/>
      <c r="E15" s="32"/>
      <c r="F15" s="30"/>
      <c r="G15" s="32"/>
      <c r="H15" s="30"/>
      <c r="I15" s="30"/>
      <c r="J15" s="30"/>
      <c r="K15" s="32"/>
      <c r="L15" s="37"/>
      <c r="M15" s="37"/>
      <c r="N15" s="38"/>
      <c r="O15" s="38"/>
      <c r="P15" s="38"/>
      <c r="Q15" s="38"/>
      <c r="R15" s="38"/>
      <c r="S15" s="39"/>
      <c r="T15" s="39"/>
      <c r="U15"/>
      <c r="V15"/>
      <c r="W15"/>
      <c r="X15"/>
      <c r="Y15" s="41"/>
    </row>
    <row r="16" spans="1:25" ht="15" x14ac:dyDescent="0.25">
      <c r="A16"/>
      <c r="B16"/>
      <c r="C16" s="29"/>
      <c r="D16" s="30"/>
      <c r="E16" s="32"/>
      <c r="F16" s="30"/>
      <c r="G16" s="32"/>
      <c r="H16" s="30"/>
      <c r="I16" s="30"/>
      <c r="J16" s="30"/>
      <c r="K16" s="32"/>
      <c r="L16" s="37"/>
      <c r="M16" s="37"/>
      <c r="N16" s="38"/>
      <c r="O16" s="38"/>
      <c r="P16" s="38"/>
      <c r="Q16" s="38"/>
      <c r="R16" s="38"/>
      <c r="S16" s="39"/>
      <c r="T16" s="39"/>
      <c r="U16"/>
      <c r="V16"/>
      <c r="W16"/>
      <c r="X16"/>
      <c r="Y16" s="41"/>
    </row>
    <row r="17" spans="1:25" ht="15" x14ac:dyDescent="0.25">
      <c r="A17"/>
      <c r="B17"/>
      <c r="C17" s="29"/>
      <c r="D17" s="30"/>
      <c r="E17" s="32"/>
      <c r="F17" s="30"/>
      <c r="G17" s="32"/>
      <c r="H17" s="30"/>
      <c r="I17" s="30"/>
      <c r="J17" s="30"/>
      <c r="K17" s="32"/>
      <c r="L17" s="37"/>
      <c r="M17" s="37"/>
      <c r="N17" s="38"/>
      <c r="O17" s="38"/>
      <c r="P17" s="38"/>
      <c r="Q17" s="38"/>
      <c r="R17" s="38"/>
      <c r="S17" s="39"/>
      <c r="T17" s="39"/>
      <c r="U17"/>
      <c r="V17"/>
      <c r="W17"/>
      <c r="X17"/>
      <c r="Y17" s="41"/>
    </row>
    <row r="18" spans="1:25" ht="15" x14ac:dyDescent="0.25">
      <c r="A18"/>
      <c r="B18"/>
      <c r="C18" s="29"/>
      <c r="D18" s="30"/>
      <c r="E18" s="32"/>
      <c r="F18" s="30"/>
      <c r="G18" s="32"/>
      <c r="H18" s="30"/>
      <c r="I18" s="30"/>
      <c r="J18" s="30"/>
      <c r="K18" s="32"/>
      <c r="L18" s="37"/>
      <c r="M18" s="37"/>
      <c r="N18" s="38"/>
      <c r="O18" s="38"/>
      <c r="P18" s="38"/>
      <c r="Q18" s="38"/>
      <c r="R18" s="38"/>
      <c r="S18" s="39"/>
      <c r="T18" s="39"/>
      <c r="U18"/>
      <c r="V18"/>
      <c r="W18"/>
      <c r="X18"/>
      <c r="Y18" s="41"/>
    </row>
    <row r="19" spans="1:25" ht="15" x14ac:dyDescent="0.25">
      <c r="A19"/>
      <c r="B19"/>
      <c r="C19" s="29"/>
      <c r="D19" s="30"/>
      <c r="E19" s="32"/>
      <c r="F19" s="30"/>
      <c r="G19" s="32"/>
      <c r="H19" s="30"/>
      <c r="I19" s="30"/>
      <c r="J19" s="30"/>
      <c r="K19" s="32"/>
      <c r="L19" s="37"/>
      <c r="M19" s="37"/>
      <c r="N19" s="38"/>
      <c r="O19" s="38"/>
      <c r="P19" s="38"/>
      <c r="Q19" s="38"/>
      <c r="R19" s="38"/>
      <c r="S19" s="39"/>
      <c r="T19" s="39"/>
      <c r="U19"/>
      <c r="V19"/>
      <c r="W19"/>
      <c r="X19"/>
      <c r="Y19" s="41"/>
    </row>
    <row r="20" spans="1:25" ht="15" x14ac:dyDescent="0.25">
      <c r="A20"/>
      <c r="B20"/>
      <c r="C20" s="29"/>
      <c r="D20" s="30"/>
      <c r="E20" s="32"/>
      <c r="F20" s="30"/>
      <c r="G20" s="32"/>
      <c r="H20" s="30"/>
      <c r="I20" s="30"/>
      <c r="J20" s="30"/>
      <c r="K20" s="32"/>
      <c r="L20" s="37"/>
      <c r="M20" s="37"/>
      <c r="N20" s="38"/>
      <c r="O20" s="38"/>
      <c r="P20" s="38"/>
      <c r="Q20" s="38"/>
      <c r="R20" s="38"/>
      <c r="S20" s="39"/>
      <c r="T20" s="39"/>
      <c r="U20"/>
      <c r="V20"/>
      <c r="W20"/>
      <c r="X20"/>
      <c r="Y20" s="41"/>
    </row>
    <row r="21" spans="1:25" ht="15" x14ac:dyDescent="0.25">
      <c r="A21"/>
      <c r="B21"/>
      <c r="C21" s="29"/>
      <c r="D21" s="30"/>
      <c r="E21" s="32"/>
      <c r="F21" s="30"/>
      <c r="G21" s="32"/>
      <c r="H21" s="30"/>
      <c r="I21" s="30"/>
      <c r="J21" s="30"/>
      <c r="K21" s="32"/>
      <c r="L21" s="37"/>
      <c r="M21" s="37"/>
      <c r="N21" s="38"/>
      <c r="O21" s="38"/>
      <c r="P21" s="38"/>
      <c r="Q21" s="38"/>
      <c r="R21" s="38"/>
      <c r="S21" s="39"/>
      <c r="T21" s="39"/>
      <c r="U21"/>
      <c r="V21"/>
      <c r="W21"/>
      <c r="X21"/>
      <c r="Y21" s="41"/>
    </row>
    <row r="22" spans="1:25" ht="15" x14ac:dyDescent="0.25">
      <c r="A22"/>
      <c r="B22"/>
      <c r="C22" s="29"/>
      <c r="D22" s="30"/>
      <c r="E22" s="32"/>
      <c r="F22" s="30"/>
      <c r="G22" s="32"/>
      <c r="H22" s="30"/>
      <c r="I22" s="30"/>
      <c r="J22" s="30"/>
      <c r="K22" s="32"/>
      <c r="L22" s="37"/>
      <c r="M22" s="37"/>
      <c r="N22" s="38"/>
      <c r="O22" s="38"/>
      <c r="P22" s="38"/>
      <c r="Q22" s="38"/>
      <c r="R22" s="38"/>
      <c r="S22" s="39"/>
      <c r="T22" s="39"/>
      <c r="U22"/>
      <c r="V22"/>
      <c r="W22"/>
      <c r="X22"/>
      <c r="Y22" s="41"/>
    </row>
    <row r="23" spans="1:25" ht="15" x14ac:dyDescent="0.25">
      <c r="A23"/>
      <c r="B23"/>
      <c r="C23" s="29"/>
      <c r="D23" s="30"/>
      <c r="E23" s="32"/>
      <c r="F23" s="30"/>
      <c r="G23" s="32"/>
      <c r="H23" s="30"/>
      <c r="I23" s="30"/>
      <c r="J23" s="30"/>
      <c r="K23" s="32"/>
      <c r="L23" s="37"/>
      <c r="M23" s="37"/>
      <c r="N23" s="38"/>
      <c r="O23" s="38"/>
      <c r="P23" s="38"/>
      <c r="Q23" s="38"/>
      <c r="R23" s="38"/>
      <c r="S23" s="39"/>
      <c r="T23" s="39"/>
      <c r="U23"/>
      <c r="V23"/>
      <c r="W23"/>
      <c r="X23"/>
      <c r="Y23" s="41"/>
    </row>
    <row r="24" spans="1:25" ht="15" x14ac:dyDescent="0.25">
      <c r="A24"/>
      <c r="B24"/>
      <c r="C24" s="29"/>
      <c r="D24" s="30"/>
      <c r="E24" s="32"/>
      <c r="F24" s="30"/>
      <c r="G24" s="32"/>
      <c r="H24" s="30"/>
      <c r="I24" s="30"/>
      <c r="J24" s="30"/>
      <c r="K24" s="32"/>
      <c r="L24" s="37"/>
      <c r="M24" s="37"/>
      <c r="N24" s="38"/>
      <c r="O24" s="38"/>
      <c r="P24" s="38"/>
      <c r="Q24" s="38"/>
      <c r="R24" s="38"/>
      <c r="S24" s="39"/>
      <c r="T24" s="39"/>
      <c r="U24"/>
      <c r="V24"/>
      <c r="W24"/>
      <c r="X24"/>
      <c r="Y24" s="41"/>
    </row>
    <row r="25" spans="1:25" ht="15" x14ac:dyDescent="0.25">
      <c r="A25"/>
      <c r="B25"/>
      <c r="C25" s="29"/>
      <c r="D25" s="30"/>
      <c r="E25" s="32"/>
      <c r="F25" s="30"/>
      <c r="G25" s="32"/>
      <c r="H25" s="30"/>
      <c r="I25" s="30"/>
      <c r="J25" s="30"/>
      <c r="K25" s="32"/>
      <c r="L25" s="37"/>
      <c r="M25" s="37"/>
      <c r="N25" s="38"/>
      <c r="O25" s="38"/>
      <c r="P25" s="38"/>
      <c r="Q25" s="38"/>
      <c r="R25" s="38"/>
      <c r="S25" s="39"/>
      <c r="T25" s="39"/>
      <c r="U25"/>
      <c r="V25"/>
      <c r="W25"/>
      <c r="X25"/>
      <c r="Y25" s="41"/>
    </row>
    <row r="26" spans="1:25" ht="15" x14ac:dyDescent="0.25">
      <c r="A26"/>
      <c r="B26"/>
      <c r="C26" s="29"/>
      <c r="D26" s="30"/>
      <c r="E26" s="32"/>
      <c r="F26" s="30"/>
      <c r="G26" s="32"/>
      <c r="H26" s="30"/>
      <c r="I26" s="30"/>
      <c r="J26" s="30"/>
      <c r="K26" s="32"/>
      <c r="L26" s="37"/>
      <c r="M26" s="37"/>
      <c r="N26" s="38"/>
      <c r="O26" s="38"/>
      <c r="P26" s="38"/>
      <c r="Q26" s="38"/>
      <c r="R26" s="38"/>
      <c r="S26" s="39"/>
      <c r="T26" s="39"/>
      <c r="U26"/>
      <c r="V26"/>
      <c r="W26"/>
      <c r="X26"/>
      <c r="Y26" s="41"/>
    </row>
    <row r="27" spans="1:25" ht="15" x14ac:dyDescent="0.25">
      <c r="A27"/>
      <c r="B27"/>
      <c r="C27" s="29"/>
      <c r="D27" s="30"/>
      <c r="E27" s="32"/>
      <c r="F27" s="30"/>
      <c r="G27" s="32"/>
      <c r="H27" s="30"/>
      <c r="I27" s="30"/>
      <c r="J27" s="30"/>
      <c r="K27" s="32"/>
      <c r="L27" s="37"/>
      <c r="M27" s="37"/>
      <c r="N27" s="38"/>
      <c r="O27" s="38"/>
      <c r="P27" s="38"/>
      <c r="Q27" s="38"/>
      <c r="R27" s="38"/>
      <c r="S27" s="39"/>
      <c r="T27" s="39"/>
      <c r="U27"/>
      <c r="V27"/>
      <c r="W27"/>
      <c r="X27"/>
      <c r="Y27" s="41"/>
    </row>
    <row r="28" spans="1:25" ht="15" x14ac:dyDescent="0.25">
      <c r="A28"/>
      <c r="B28"/>
      <c r="C28" s="29"/>
      <c r="D28" s="30"/>
      <c r="E28" s="32"/>
      <c r="F28" s="30"/>
      <c r="G28" s="32"/>
      <c r="H28" s="30"/>
      <c r="I28" s="30"/>
      <c r="J28" s="30"/>
      <c r="K28" s="32"/>
      <c r="L28" s="37"/>
      <c r="M28" s="37"/>
      <c r="N28" s="38"/>
      <c r="O28" s="38"/>
      <c r="P28" s="38"/>
      <c r="Q28" s="38"/>
      <c r="R28" s="38"/>
      <c r="S28" s="39"/>
      <c r="T28" s="39"/>
      <c r="U28"/>
      <c r="V28"/>
      <c r="W28"/>
      <c r="X28"/>
      <c r="Y28" s="41"/>
    </row>
    <row r="29" spans="1:25" ht="15" x14ac:dyDescent="0.25">
      <c r="A29"/>
      <c r="B29"/>
      <c r="C29" s="29"/>
      <c r="D29" s="30"/>
      <c r="E29" s="32"/>
      <c r="F29" s="30"/>
      <c r="G29" s="32"/>
      <c r="H29" s="30"/>
      <c r="I29" s="30"/>
      <c r="J29" s="30"/>
      <c r="K29" s="32"/>
      <c r="L29" s="37"/>
      <c r="M29" s="37"/>
      <c r="N29" s="38"/>
      <c r="O29" s="38"/>
      <c r="P29" s="38"/>
      <c r="Q29" s="38"/>
      <c r="R29" s="38"/>
      <c r="S29" s="39"/>
      <c r="T29" s="39"/>
      <c r="U29"/>
      <c r="V29"/>
      <c r="W29"/>
      <c r="X29"/>
      <c r="Y29" s="41"/>
    </row>
    <row r="30" spans="1:25" s="35" customFormat="1" ht="15" x14ac:dyDescent="0.25">
      <c r="A30"/>
      <c r="B30"/>
      <c r="C30" s="29"/>
      <c r="D30" s="30"/>
      <c r="E30" s="32"/>
      <c r="F30" s="30"/>
      <c r="G30" s="32"/>
      <c r="H30" s="30"/>
      <c r="I30" s="30"/>
      <c r="J30" s="30"/>
      <c r="K30" s="32"/>
      <c r="L30" s="37"/>
      <c r="M30" s="37"/>
      <c r="N30" s="38"/>
      <c r="O30" s="38"/>
      <c r="P30" s="38"/>
      <c r="Q30" s="38"/>
      <c r="R30" s="38"/>
      <c r="S30" s="39"/>
      <c r="T30" s="39"/>
      <c r="U30"/>
      <c r="V30"/>
      <c r="W30"/>
      <c r="X30"/>
      <c r="Y30" s="41"/>
    </row>
    <row r="31" spans="1:25" ht="15" x14ac:dyDescent="0.25">
      <c r="A31"/>
      <c r="B31"/>
      <c r="C31" s="29"/>
      <c r="D31" s="30"/>
      <c r="E31" s="32"/>
      <c r="F31" s="30"/>
      <c r="G31" s="32"/>
      <c r="H31" s="30"/>
      <c r="I31" s="30"/>
      <c r="J31" s="30"/>
      <c r="K31" s="32"/>
      <c r="L31" s="37"/>
      <c r="M31" s="37"/>
      <c r="N31" s="38"/>
      <c r="O31" s="38"/>
      <c r="P31" s="38"/>
      <c r="Q31" s="38"/>
      <c r="R31" s="38"/>
      <c r="S31" s="39"/>
      <c r="T31" s="39"/>
      <c r="U31"/>
      <c r="V31"/>
      <c r="W31"/>
      <c r="X31"/>
      <c r="Y31" s="41"/>
    </row>
    <row r="32" spans="1:25" ht="15" x14ac:dyDescent="0.25">
      <c r="A32"/>
      <c r="B32"/>
      <c r="C32" s="29"/>
      <c r="D32" s="30"/>
      <c r="E32" s="32"/>
      <c r="F32" s="30"/>
      <c r="G32" s="32"/>
      <c r="H32" s="30"/>
      <c r="I32" s="30"/>
      <c r="J32" s="30"/>
      <c r="K32" s="32"/>
      <c r="L32" s="37"/>
      <c r="M32" s="37"/>
      <c r="N32" s="38"/>
      <c r="O32" s="38"/>
      <c r="P32" s="38"/>
      <c r="Q32" s="38"/>
      <c r="R32" s="38"/>
      <c r="S32" s="39"/>
      <c r="T32" s="39"/>
      <c r="U32"/>
      <c r="V32"/>
      <c r="W32"/>
      <c r="X32"/>
      <c r="Y32" s="41"/>
    </row>
    <row r="33" spans="1:25" ht="15" x14ac:dyDescent="0.25">
      <c r="A33"/>
      <c r="B33"/>
      <c r="C33" s="29"/>
      <c r="D33" s="30"/>
      <c r="E33" s="32"/>
      <c r="F33" s="30"/>
      <c r="G33" s="32"/>
      <c r="H33" s="30"/>
      <c r="I33" s="30"/>
      <c r="J33" s="30"/>
      <c r="K33" s="32"/>
      <c r="L33" s="37"/>
      <c r="M33" s="37"/>
      <c r="N33" s="38"/>
      <c r="O33" s="38"/>
      <c r="P33" s="38"/>
      <c r="Q33" s="38"/>
      <c r="R33" s="38"/>
      <c r="S33" s="39"/>
      <c r="T33" s="39"/>
      <c r="U33"/>
      <c r="V33"/>
      <c r="W33"/>
      <c r="X33"/>
      <c r="Y33" s="41"/>
    </row>
    <row r="34" spans="1:25" ht="15" x14ac:dyDescent="0.25">
      <c r="A34"/>
      <c r="B34"/>
      <c r="C34" s="29"/>
      <c r="D34" s="30"/>
      <c r="E34" s="32"/>
      <c r="F34" s="30"/>
      <c r="G34" s="32"/>
      <c r="H34" s="30"/>
      <c r="I34" s="30"/>
      <c r="J34" s="30"/>
      <c r="K34" s="32"/>
      <c r="L34" s="37"/>
      <c r="M34" s="37"/>
      <c r="N34" s="38"/>
      <c r="O34" s="38"/>
      <c r="P34" s="38"/>
      <c r="Q34" s="38"/>
      <c r="R34" s="38"/>
      <c r="S34" s="39"/>
      <c r="T34" s="39"/>
      <c r="U34"/>
      <c r="V34"/>
      <c r="W34"/>
      <c r="X34"/>
      <c r="Y34" s="41"/>
    </row>
    <row r="35" spans="1:25" ht="15" x14ac:dyDescent="0.25">
      <c r="A35"/>
      <c r="B35"/>
      <c r="C35" s="29"/>
      <c r="D35" s="30"/>
      <c r="E35" s="32"/>
      <c r="F35" s="30"/>
      <c r="G35" s="32"/>
      <c r="H35" s="30"/>
      <c r="I35" s="30"/>
      <c r="J35" s="30"/>
      <c r="K35" s="32"/>
      <c r="L35" s="37"/>
      <c r="M35" s="37"/>
      <c r="N35" s="38"/>
      <c r="O35" s="38"/>
      <c r="P35" s="38"/>
      <c r="Q35" s="38"/>
      <c r="R35" s="38"/>
      <c r="S35" s="39"/>
      <c r="T35" s="39"/>
      <c r="U35"/>
      <c r="V35"/>
      <c r="W35"/>
      <c r="X35"/>
      <c r="Y35" s="41"/>
    </row>
    <row r="36" spans="1:25" ht="15" x14ac:dyDescent="0.25">
      <c r="A36"/>
      <c r="B36"/>
      <c r="C36" s="29"/>
      <c r="D36" s="30"/>
      <c r="E36" s="32"/>
      <c r="F36" s="30"/>
      <c r="G36" s="32"/>
      <c r="H36" s="30"/>
      <c r="I36" s="30"/>
      <c r="J36" s="30"/>
      <c r="K36" s="32"/>
      <c r="L36" s="37"/>
      <c r="M36" s="37"/>
      <c r="N36" s="38"/>
      <c r="O36" s="38"/>
      <c r="P36" s="38"/>
      <c r="Q36" s="38"/>
      <c r="R36" s="38"/>
      <c r="S36" s="39"/>
      <c r="T36" s="39"/>
      <c r="U36"/>
      <c r="V36"/>
      <c r="W36"/>
      <c r="X36"/>
      <c r="Y36" s="41"/>
    </row>
    <row r="37" spans="1:25" ht="15" x14ac:dyDescent="0.25">
      <c r="A37"/>
      <c r="B37"/>
      <c r="C37" s="29"/>
      <c r="D37" s="30"/>
      <c r="E37" s="32"/>
      <c r="F37" s="30"/>
      <c r="G37" s="32"/>
      <c r="H37" s="30"/>
      <c r="I37" s="30"/>
      <c r="J37" s="30"/>
      <c r="K37" s="32"/>
      <c r="L37" s="37"/>
      <c r="M37" s="37"/>
      <c r="N37" s="38"/>
      <c r="O37" s="38"/>
      <c r="P37" s="38"/>
      <c r="Q37" s="38"/>
      <c r="R37" s="38"/>
      <c r="S37" s="39"/>
      <c r="T37" s="39"/>
      <c r="U37"/>
      <c r="V37"/>
      <c r="W37"/>
      <c r="X37"/>
      <c r="Y37" s="41"/>
    </row>
    <row r="38" spans="1:25" ht="15" x14ac:dyDescent="0.25">
      <c r="A38"/>
      <c r="B38"/>
      <c r="C38" s="29"/>
      <c r="D38" s="30"/>
      <c r="E38" s="32"/>
      <c r="F38" s="30"/>
      <c r="G38" s="32"/>
      <c r="H38" s="30"/>
      <c r="I38" s="30"/>
      <c r="J38" s="30"/>
      <c r="K38" s="32"/>
      <c r="L38" s="37"/>
      <c r="M38" s="37"/>
      <c r="N38" s="38"/>
      <c r="O38" s="38"/>
      <c r="P38" s="38"/>
      <c r="Q38" s="38"/>
      <c r="R38" s="38"/>
      <c r="S38" s="39"/>
      <c r="T38" s="39"/>
      <c r="U38"/>
      <c r="V38"/>
      <c r="W38"/>
      <c r="X38"/>
      <c r="Y38" s="41"/>
    </row>
    <row r="39" spans="1:25" ht="15" x14ac:dyDescent="0.25">
      <c r="A39"/>
      <c r="B39"/>
      <c r="C39" s="29"/>
      <c r="D39" s="30"/>
      <c r="E39" s="32"/>
      <c r="F39" s="30"/>
      <c r="G39" s="32"/>
      <c r="H39" s="30"/>
      <c r="I39" s="30"/>
      <c r="J39" s="30"/>
      <c r="K39" s="32"/>
      <c r="L39" s="37"/>
      <c r="M39" s="37"/>
      <c r="N39" s="38"/>
      <c r="O39" s="38"/>
      <c r="P39" s="38"/>
      <c r="Q39" s="38"/>
      <c r="R39" s="38"/>
      <c r="S39" s="39"/>
      <c r="T39" s="39"/>
      <c r="U39"/>
      <c r="V39"/>
      <c r="W39"/>
      <c r="X39"/>
      <c r="Y39" s="41"/>
    </row>
    <row r="40" spans="1:25" ht="15" x14ac:dyDescent="0.25">
      <c r="A40"/>
      <c r="B40"/>
      <c r="C40" s="29"/>
      <c r="D40" s="30"/>
      <c r="E40" s="32"/>
      <c r="F40" s="30"/>
      <c r="G40" s="32"/>
      <c r="H40" s="30"/>
      <c r="I40" s="30"/>
      <c r="J40" s="30"/>
      <c r="K40" s="32"/>
      <c r="L40" s="37"/>
      <c r="M40" s="37"/>
      <c r="N40" s="38"/>
      <c r="O40" s="38"/>
      <c r="P40" s="38"/>
      <c r="Q40" s="38"/>
      <c r="R40" s="38"/>
      <c r="S40" s="39"/>
      <c r="T40" s="39"/>
      <c r="U40"/>
      <c r="V40"/>
      <c r="W40"/>
      <c r="X40"/>
      <c r="Y40" s="41"/>
    </row>
    <row r="41" spans="1:25" s="35" customFormat="1" ht="15" x14ac:dyDescent="0.25">
      <c r="A41"/>
      <c r="B41"/>
      <c r="C41" s="29"/>
      <c r="D41" s="30"/>
      <c r="E41" s="32"/>
      <c r="F41" s="30"/>
      <c r="G41" s="32"/>
      <c r="H41" s="30"/>
      <c r="I41" s="30"/>
      <c r="J41" s="30"/>
      <c r="K41" s="32"/>
      <c r="L41" s="37"/>
      <c r="M41" s="37"/>
      <c r="N41" s="38"/>
      <c r="O41" s="38"/>
      <c r="P41" s="38"/>
      <c r="Q41" s="38"/>
      <c r="R41" s="38"/>
      <c r="S41" s="39"/>
      <c r="T41" s="39"/>
      <c r="U41"/>
      <c r="V41"/>
      <c r="W41"/>
      <c r="X41"/>
      <c r="Y41" s="41"/>
    </row>
    <row r="42" spans="1:25" ht="15" x14ac:dyDescent="0.25">
      <c r="A42"/>
      <c r="B42"/>
      <c r="C42" s="29"/>
      <c r="D42" s="30"/>
      <c r="E42" s="32"/>
      <c r="F42" s="30"/>
      <c r="G42" s="32"/>
      <c r="H42" s="30"/>
      <c r="I42" s="30"/>
      <c r="J42" s="30"/>
      <c r="K42" s="32"/>
      <c r="L42" s="37"/>
      <c r="M42" s="37"/>
      <c r="N42" s="38"/>
      <c r="O42" s="38"/>
      <c r="P42" s="38"/>
      <c r="Q42" s="38"/>
      <c r="R42" s="38"/>
      <c r="S42" s="39"/>
      <c r="T42" s="39"/>
      <c r="U42"/>
      <c r="V42"/>
      <c r="W42"/>
      <c r="X42"/>
      <c r="Y42" s="41"/>
    </row>
    <row r="43" spans="1:25" ht="15" x14ac:dyDescent="0.25">
      <c r="A43"/>
      <c r="B43"/>
      <c r="C43" s="29"/>
      <c r="D43" s="30"/>
      <c r="E43" s="32"/>
      <c r="F43" s="30"/>
      <c r="G43" s="32"/>
      <c r="H43" s="30"/>
      <c r="I43" s="30"/>
      <c r="J43" s="30"/>
      <c r="K43" s="32"/>
      <c r="L43" s="37"/>
      <c r="M43" s="37"/>
      <c r="N43" s="38"/>
      <c r="O43" s="38"/>
      <c r="P43" s="38"/>
      <c r="Q43" s="38"/>
      <c r="R43" s="38"/>
      <c r="S43" s="39"/>
      <c r="T43" s="39"/>
      <c r="U43"/>
      <c r="V43"/>
      <c r="W43"/>
      <c r="X43"/>
      <c r="Y43" s="41"/>
    </row>
    <row r="44" spans="1:25" ht="15" x14ac:dyDescent="0.25">
      <c r="A44"/>
      <c r="B44"/>
      <c r="C44" s="29"/>
      <c r="D44" s="30"/>
      <c r="E44" s="32"/>
      <c r="F44" s="30"/>
      <c r="G44" s="32"/>
      <c r="H44" s="30"/>
      <c r="I44" s="30"/>
      <c r="J44" s="30"/>
      <c r="K44" s="32"/>
      <c r="L44" s="37"/>
      <c r="M44" s="37"/>
      <c r="N44" s="38"/>
      <c r="O44" s="38"/>
      <c r="P44" s="38"/>
      <c r="Q44" s="38"/>
      <c r="R44" s="38"/>
      <c r="S44" s="39"/>
      <c r="T44" s="39"/>
      <c r="U44"/>
      <c r="V44"/>
      <c r="W44"/>
      <c r="X44"/>
      <c r="Y44" s="41"/>
    </row>
    <row r="45" spans="1:25" ht="15" x14ac:dyDescent="0.25">
      <c r="A45"/>
      <c r="B45"/>
      <c r="C45" s="29"/>
      <c r="D45" s="30"/>
      <c r="E45" s="32"/>
      <c r="F45" s="30"/>
      <c r="G45" s="32"/>
      <c r="H45" s="30"/>
      <c r="I45" s="30"/>
      <c r="J45" s="30"/>
      <c r="K45" s="32"/>
      <c r="L45" s="37"/>
      <c r="M45" s="37"/>
      <c r="N45" s="38"/>
      <c r="O45" s="38"/>
      <c r="P45" s="38"/>
      <c r="Q45" s="38"/>
      <c r="R45" s="38"/>
      <c r="S45" s="39"/>
      <c r="T45" s="39"/>
      <c r="U45"/>
      <c r="V45"/>
      <c r="W45"/>
      <c r="X45"/>
      <c r="Y45" s="41"/>
    </row>
    <row r="46" spans="1:25" s="35" customFormat="1" ht="15" x14ac:dyDescent="0.25">
      <c r="A46"/>
      <c r="B46"/>
      <c r="C46" s="29"/>
      <c r="D46" s="30"/>
      <c r="E46" s="32"/>
      <c r="F46" s="30"/>
      <c r="G46" s="32"/>
      <c r="H46" s="30"/>
      <c r="I46" s="30"/>
      <c r="J46" s="30"/>
      <c r="K46" s="32"/>
      <c r="L46" s="37"/>
      <c r="M46" s="37"/>
      <c r="N46" s="38"/>
      <c r="O46" s="38"/>
      <c r="P46" s="38"/>
      <c r="Q46" s="38"/>
      <c r="R46" s="38"/>
      <c r="S46" s="39"/>
      <c r="T46" s="39"/>
      <c r="U46"/>
      <c r="V46"/>
      <c r="W46"/>
      <c r="X46"/>
      <c r="Y46" s="41"/>
    </row>
    <row r="47" spans="1:25" ht="15" x14ac:dyDescent="0.25">
      <c r="A47"/>
      <c r="B47"/>
      <c r="C47" s="29"/>
      <c r="D47" s="30"/>
      <c r="E47" s="32"/>
      <c r="F47" s="30"/>
      <c r="G47" s="32"/>
      <c r="H47" s="30"/>
      <c r="I47" s="30"/>
      <c r="J47" s="30"/>
      <c r="K47" s="32"/>
      <c r="L47" s="37"/>
      <c r="M47" s="37"/>
      <c r="N47" s="38"/>
      <c r="O47" s="38"/>
      <c r="P47" s="38"/>
      <c r="Q47" s="38"/>
      <c r="R47" s="38"/>
      <c r="S47" s="39"/>
      <c r="T47" s="39"/>
      <c r="U47"/>
      <c r="V47"/>
      <c r="W47"/>
      <c r="X47"/>
      <c r="Y47" s="41"/>
    </row>
    <row r="48" spans="1:25" ht="15" x14ac:dyDescent="0.25">
      <c r="A48"/>
      <c r="B48"/>
      <c r="C48" s="29"/>
      <c r="D48" s="30"/>
      <c r="E48" s="32"/>
      <c r="F48" s="30"/>
      <c r="G48" s="32"/>
      <c r="H48" s="30"/>
      <c r="I48" s="30"/>
      <c r="J48" s="30"/>
      <c r="K48" s="32"/>
      <c r="L48" s="37"/>
      <c r="M48" s="37"/>
      <c r="N48" s="38"/>
      <c r="O48" s="38"/>
      <c r="P48" s="38"/>
      <c r="Q48" s="38"/>
      <c r="R48" s="38"/>
      <c r="S48" s="39"/>
      <c r="T48" s="39"/>
      <c r="U48"/>
      <c r="V48"/>
      <c r="W48"/>
      <c r="X48"/>
      <c r="Y48" s="41"/>
    </row>
    <row r="49" spans="1:25" ht="15" x14ac:dyDescent="0.25">
      <c r="A49"/>
      <c r="B49"/>
      <c r="C49" s="29"/>
      <c r="D49" s="30"/>
      <c r="E49" s="32"/>
      <c r="F49" s="30"/>
      <c r="G49" s="32"/>
      <c r="H49" s="30"/>
      <c r="I49" s="30"/>
      <c r="J49" s="30"/>
      <c r="K49" s="32"/>
      <c r="L49" s="37"/>
      <c r="M49" s="37"/>
      <c r="N49" s="38"/>
      <c r="O49" s="38"/>
      <c r="P49" s="38"/>
      <c r="Q49" s="38"/>
      <c r="R49" s="38"/>
      <c r="S49" s="39"/>
      <c r="T49" s="39"/>
      <c r="U49"/>
      <c r="V49"/>
      <c r="W49"/>
      <c r="X49"/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/>
      <c r="Y52" s="41"/>
    </row>
    <row r="53" spans="1:25" s="35" customFormat="1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/>
      <c r="Y62" s="41"/>
    </row>
    <row r="63" spans="1:25" s="57" customFormat="1" ht="15" x14ac:dyDescent="0.25">
      <c r="A63" s="50"/>
      <c r="B63" s="50"/>
      <c r="C63" s="51"/>
      <c r="D63" s="52"/>
      <c r="E63" s="54"/>
      <c r="F63" s="52"/>
      <c r="G63" s="54"/>
      <c r="H63" s="52"/>
      <c r="I63" s="52"/>
      <c r="J63" s="52"/>
      <c r="K63" s="54"/>
      <c r="L63" s="59"/>
      <c r="M63" s="59"/>
      <c r="N63" s="60"/>
      <c r="O63" s="60"/>
      <c r="P63" s="60"/>
      <c r="Q63" s="60"/>
      <c r="R63" s="60"/>
      <c r="S63" s="61"/>
      <c r="T63" s="61"/>
      <c r="U63" s="50"/>
      <c r="V63" s="50"/>
      <c r="W63" s="50"/>
      <c r="X63" s="50"/>
      <c r="Y63" s="62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s="35" customFormat="1" ht="15" x14ac:dyDescent="0.25">
      <c r="A131" s="28"/>
      <c r="B131" s="28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 s="28"/>
      <c r="V131" s="28"/>
      <c r="W131" s="28"/>
      <c r="X131" s="2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 s="28"/>
      <c r="B194" s="28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 s="28"/>
      <c r="V194" s="28"/>
      <c r="W194" s="28"/>
      <c r="X194" s="2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3" activePane="bottomLeft" state="frozen"/>
      <selection pane="bottomLeft" activeCell="S3" sqref="S3:S1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2.48</v>
      </c>
      <c r="B3">
        <v>3.41</v>
      </c>
      <c r="C3">
        <v>2.88</v>
      </c>
      <c r="D3" s="20">
        <f>IF(OR($A3="",$B3="",$C3=""),"",(1/A3)+(1/B3)+(1/C3)-1)</f>
        <v>4.3703160638644434E-2</v>
      </c>
      <c r="E3" s="17">
        <f>IF(OR($A3="",$B3="",$C3=""),"",A3*'MPTO_working_3-way'!$I2)</f>
        <v>2.5883838383838382</v>
      </c>
      <c r="F3" s="21">
        <f>IF(OR($A3="",$B3="",$C3=""),"",B3*'MPTO_working_3-way'!$I2)</f>
        <v>3.5590277777777777</v>
      </c>
      <c r="G3" s="22">
        <f>IF(OR($A3="",$B3="",$C3=""),"",C3*'MPTO_working_3-way'!$I2)</f>
        <v>3.0058651026392957</v>
      </c>
      <c r="H3" s="17">
        <f>IF(OR($A3="",$B3="",$C3=""),"",'MPTO_working_3-way'!E2)</f>
        <v>2.5729556013553636</v>
      </c>
      <c r="I3" s="21">
        <f>IF(OR($A3="",$B3="",$C3=""),"",'MPTO_working_3-way'!F2)</f>
        <v>3.5882496224484823</v>
      </c>
      <c r="J3" s="22">
        <f>IF(OR($A3="",$B3="",$C3=""),"",'MPTO_working_3-way'!G2)</f>
        <v>3.0061219492286342</v>
      </c>
      <c r="K3" s="17">
        <f>IF(OR($A3="",$B3="",$C3=""),"",'OddsRatio_working_3-way'!H2)</f>
        <v>2.5800976268147977</v>
      </c>
      <c r="L3" s="21">
        <f>IF(OR($A3="",$B3="",$C3=""),"",'OddsRatio_working_3-way'!I2)</f>
        <v>3.5729968112322048</v>
      </c>
      <c r="M3" s="22">
        <f>IF(OR($A3="",$B3="",$C3=""),"",'OddsRatio_working_3-way'!J2)</f>
        <v>3.0071510394674457</v>
      </c>
      <c r="N3" s="23">
        <f>(1/E3)* 100</f>
        <v>38.634146341463413</v>
      </c>
      <c r="O3" s="24">
        <f>(1/F3)* 100</f>
        <v>28.09756097560976</v>
      </c>
      <c r="P3" s="24">
        <f>(1/G3)* 100</f>
        <v>33.268292682926834</v>
      </c>
      <c r="Q3" t="s">
        <v>68</v>
      </c>
      <c r="R3" t="s">
        <v>69</v>
      </c>
      <c r="S3" t="s">
        <v>86</v>
      </c>
      <c r="T3" s="35">
        <v>100</v>
      </c>
      <c r="U3" s="35">
        <f>(1/A4)*((T3*A4)-T3)</f>
        <v>55.156950672645742</v>
      </c>
      <c r="V3" s="35">
        <f>(1/B4)*((T3*B4)-T3)</f>
        <v>70.414201183431956</v>
      </c>
      <c r="W3" s="35">
        <f>(1/C4)*((T3*C4)-T3)</f>
        <v>69.879518072289159</v>
      </c>
      <c r="X3" s="35">
        <f>((1/B4)+(1/C4))*T3</f>
        <v>59.706280744278892</v>
      </c>
      <c r="Y3" s="35">
        <f>((1/A4)+(1/C4))*T3</f>
        <v>74.963531255065107</v>
      </c>
      <c r="Z3" s="35">
        <f>((1/A4)+(1/B4))*T3</f>
        <v>74.428848143922309</v>
      </c>
      <c r="AA3" s="35">
        <f t="shared" ref="AA3" si="0">U3-X3</f>
        <v>-4.5493300716331504</v>
      </c>
      <c r="AB3" s="35">
        <f t="shared" ref="AB3" si="1">V3-Y3</f>
        <v>-4.5493300716331504</v>
      </c>
      <c r="AC3" s="35">
        <f t="shared" ref="AC3" si="2">W3-Z3</f>
        <v>-4.5493300716331504</v>
      </c>
      <c r="AD3" s="27"/>
      <c r="AE3" s="27"/>
      <c r="AF3">
        <v>1.93</v>
      </c>
      <c r="AG3">
        <v>1.9</v>
      </c>
      <c r="AH3" s="41"/>
      <c r="AI3" s="27"/>
      <c r="AJ3" t="s">
        <v>89</v>
      </c>
    </row>
    <row r="4" spans="1:36" ht="15" x14ac:dyDescent="0.25">
      <c r="A4">
        <v>2.23</v>
      </c>
      <c r="B4">
        <v>3.38</v>
      </c>
      <c r="C4">
        <v>3.32</v>
      </c>
      <c r="D4" s="20">
        <f t="shared" ref="D4:D67" si="3">IF(OR($A4="",$B4="",$C4=""),"",(1/A4)+(1/B4)+(1/C4)-1)</f>
        <v>4.5493300716331619E-2</v>
      </c>
      <c r="E4" s="17">
        <f>IF(OR($A4="",$B4="",$C4=""),"",A4*'MPTO_working_3-way'!$I3)</f>
        <v>2.3314500605974193</v>
      </c>
      <c r="F4" s="21">
        <f>IF(OR($A4="",$B4="",$C4=""),"",B4*'MPTO_working_3-way'!$I3)</f>
        <v>3.5337673564212007</v>
      </c>
      <c r="G4" s="22">
        <f>IF(OR($A4="",$B4="",$C4=""),"",C4*'MPTO_working_3-way'!$I3)</f>
        <v>3.4710377583782206</v>
      </c>
      <c r="H4" s="17">
        <f>IF(OR($A4="",$B4="",$C4=""),"",'MPTO_working_3-way'!E3)</f>
        <v>2.3080506252650155</v>
      </c>
      <c r="I4" s="21">
        <f>IF(OR($A4="",$B4="",$C4=""),"",'MPTO_working_3-way'!F3)</f>
        <v>3.5626040699365165</v>
      </c>
      <c r="J4" s="22">
        <f>IF(OR($A4="",$B4="",$C4=""),"",'MPTO_working_3-way'!G3)</f>
        <v>3.4960098292949802</v>
      </c>
      <c r="K4" s="17">
        <f>IF(OR($A4="",$B4="",$C4=""),"",'OddsRatio_working_3-way'!H3)</f>
        <v>2.3178740360562959</v>
      </c>
      <c r="L4" s="21">
        <f>IF(OR($A4="",$B4="",$C4=""),"",'OddsRatio_working_3-way'!I3)</f>
        <v>3.5500326876536468</v>
      </c>
      <c r="M4" s="22">
        <f>IF(OR($A4="",$B4="",$C4=""),"",'OddsRatio_working_3-way'!J3)</f>
        <v>3.4857461493094362</v>
      </c>
      <c r="N4" s="23">
        <f t="shared" ref="N4" si="4">(1/E4)* 100</f>
        <v>42.891761522172871</v>
      </c>
      <c r="O4" s="24">
        <f t="shared" ref="O4" si="5">(1/F4)* 100</f>
        <v>28.298410708415826</v>
      </c>
      <c r="P4" s="24">
        <f t="shared" ref="P4" si="6">(1/G4)* 100</f>
        <v>28.809827769411296</v>
      </c>
      <c r="Q4" t="s">
        <v>70</v>
      </c>
      <c r="R4" t="s">
        <v>71</v>
      </c>
      <c r="S4" t="s">
        <v>87</v>
      </c>
      <c r="T4" s="35">
        <v>100</v>
      </c>
      <c r="U4" s="35">
        <f t="shared" ref="U4" si="7">(1/A5)*((T4*A5)-T4)</f>
        <v>72.14484679665739</v>
      </c>
      <c r="V4" s="35">
        <f t="shared" ref="V4" si="8">(1/B5)*((T4*B5)-T4)</f>
        <v>75.550122249388764</v>
      </c>
      <c r="W4" s="35">
        <f t="shared" ref="W4" si="9">(1/C5)*((T4*C5)-T4)</f>
        <v>47.643979057591622</v>
      </c>
      <c r="X4" s="35">
        <f t="shared" ref="X4" si="10">((1/B5)+(1/C5))*T4</f>
        <v>76.805898693019628</v>
      </c>
      <c r="Y4" s="35">
        <f t="shared" ref="Y4" si="11">((1/A5)+(1/C5))*T4</f>
        <v>80.211174145751002</v>
      </c>
      <c r="Z4" s="35">
        <f t="shared" ref="Z4" si="12">((1/A5)+(1/B5))*T4</f>
        <v>52.305030953953867</v>
      </c>
      <c r="AA4" s="35">
        <f t="shared" ref="AA4" si="13">U4-X4</f>
        <v>-4.6610518963622383</v>
      </c>
      <c r="AB4" s="35">
        <f t="shared" ref="AB4" si="14">V4-Y4</f>
        <v>-4.6610518963622383</v>
      </c>
      <c r="AC4" s="35">
        <f t="shared" ref="AC4" si="15">W4-Z4</f>
        <v>-4.6610518963622454</v>
      </c>
      <c r="AD4" s="4"/>
      <c r="AE4" s="4"/>
      <c r="AF4">
        <v>1.92</v>
      </c>
      <c r="AG4">
        <v>1.92</v>
      </c>
      <c r="AH4" s="4"/>
      <c r="AI4" s="4"/>
      <c r="AJ4" t="s">
        <v>89</v>
      </c>
    </row>
    <row r="5" spans="1:36" s="12" customFormat="1" ht="15" x14ac:dyDescent="0.25">
      <c r="A5">
        <v>3.59</v>
      </c>
      <c r="B5">
        <v>4.09</v>
      </c>
      <c r="C5">
        <v>1.91</v>
      </c>
      <c r="D5" s="20">
        <f t="shared" si="3"/>
        <v>4.661051896362256E-2</v>
      </c>
      <c r="E5" s="17">
        <f>IF(OR($A5="",$B5="",$C5=""),"",A5*'MPTO_working_3-way'!$I4)</f>
        <v>3.7573317630794048</v>
      </c>
      <c r="F5" s="21">
        <f>IF(OR($A5="",$B5="",$C5=""),"",B5*'MPTO_working_3-way'!$I4)</f>
        <v>4.2806370225612165</v>
      </c>
      <c r="G5" s="22">
        <f>IF(OR($A5="",$B5="",$C5=""),"",C5*'MPTO_working_3-way'!$I4)</f>
        <v>1.9990260912205191</v>
      </c>
      <c r="H5" s="17">
        <f>IF(OR($A5="",$B5="",$C5=""),"",'MPTO_working_3-way'!E4)</f>
        <v>3.8020689679170157</v>
      </c>
      <c r="I5" s="21">
        <f>IF(OR($A5="",$B5="",$C5=""),"",'MPTO_working_3-way'!F4)</f>
        <v>4.3675381567056206</v>
      </c>
      <c r="J5" s="22">
        <f>IF(OR($A5="",$B5="",$C5=""),"",'MPTO_working_3-way'!G4)</f>
        <v>1.9684133831355726</v>
      </c>
      <c r="K5" s="17">
        <f>IF(OR($A5="",$B5="",$C5=""),"",'OddsRatio_working_3-way'!H4)</f>
        <v>3.789348919068968</v>
      </c>
      <c r="L5" s="21">
        <f>IF(OR($A5="",$B5="",$C5=""),"",'OddsRatio_working_3-way'!I4)</f>
        <v>4.3278332663795798</v>
      </c>
      <c r="M5" s="22">
        <f>IF(OR($A5="",$B5="",$C5=""),"",'OddsRatio_working_3-way'!J4)</f>
        <v>1.980041512105313</v>
      </c>
      <c r="N5" s="23">
        <f t="shared" ref="N5:N11" si="16">(1/E5)* 100</f>
        <v>26.614631420793884</v>
      </c>
      <c r="O5" s="24">
        <f t="shared" ref="O5:O11" si="17">(1/F5)* 100</f>
        <v>23.361008997713942</v>
      </c>
      <c r="P5" s="24">
        <f t="shared" ref="P5:P11" si="18">(1/G5)* 100</f>
        <v>50.024359581492163</v>
      </c>
      <c r="Q5" t="s">
        <v>72</v>
      </c>
      <c r="R5" t="s">
        <v>73</v>
      </c>
      <c r="S5" t="s">
        <v>87</v>
      </c>
      <c r="T5" s="35">
        <v>100</v>
      </c>
      <c r="U5" s="35">
        <f t="shared" ref="U5:U11" si="19">(1/A6)*((T5*A6)-T5)</f>
        <v>68.944099378881987</v>
      </c>
      <c r="V5" s="35">
        <f t="shared" ref="V5:V11" si="20">(1/B6)*((T5*B6)-T5)</f>
        <v>69.696969696969703</v>
      </c>
      <c r="W5" s="35">
        <f t="shared" ref="W5:W11" si="21">(1/C6)*((T5*C6)-T5)</f>
        <v>56.896551724137922</v>
      </c>
      <c r="X5" s="35">
        <f t="shared" ref="X5:X11" si="22">((1/B6)+(1/C6))*T5</f>
        <v>73.406478578892376</v>
      </c>
      <c r="Y5" s="35">
        <f t="shared" ref="Y5:Y11" si="23">((1/A6)+(1/C6))*T5</f>
        <v>74.159348896980077</v>
      </c>
      <c r="Z5" s="35">
        <f t="shared" ref="Z5:Z11" si="24">((1/A6)+(1/B6))*T5</f>
        <v>61.358930924148311</v>
      </c>
      <c r="AA5" s="35">
        <f t="shared" ref="AA5:AA11" si="25">U5-X5</f>
        <v>-4.462379200010389</v>
      </c>
      <c r="AB5" s="35">
        <f t="shared" ref="AB5:AB11" si="26">V5-Y5</f>
        <v>-4.4623792000103748</v>
      </c>
      <c r="AC5" s="35">
        <f t="shared" ref="AC5:AC11" si="27">W5-Z5</f>
        <v>-4.462379200010389</v>
      </c>
      <c r="AD5" s="27"/>
      <c r="AE5" s="27"/>
      <c r="AF5">
        <v>1.61</v>
      </c>
      <c r="AG5">
        <v>2.35</v>
      </c>
      <c r="AH5" s="36"/>
      <c r="AI5" s="27"/>
      <c r="AJ5" t="s">
        <v>89</v>
      </c>
    </row>
    <row r="6" spans="1:36" s="12" customFormat="1" ht="15" x14ac:dyDescent="0.25">
      <c r="A6">
        <v>3.22</v>
      </c>
      <c r="B6">
        <v>3.3</v>
      </c>
      <c r="C6">
        <v>2.3199999999999998</v>
      </c>
      <c r="D6" s="20">
        <f t="shared" si="3"/>
        <v>4.4623792000103801E-2</v>
      </c>
      <c r="E6" s="17">
        <f>IF(OR($A6="",$B6="",$C6=""),"",A6*'MPTO_working_3-way'!$I5)</f>
        <v>3.3636886102403345</v>
      </c>
      <c r="F6" s="21">
        <f>IF(OR($A6="",$B6="",$C6=""),"",B6*'MPTO_working_3-way'!$I5)</f>
        <v>3.4472585136003424</v>
      </c>
      <c r="G6" s="22">
        <f>IF(OR($A6="",$B6="",$C6=""),"",C6*'MPTO_working_3-way'!$I5)</f>
        <v>2.4235271974402406</v>
      </c>
      <c r="H6" s="17">
        <f>IF(OR($A6="",$B6="",$C6=""),"",'MPTO_working_3-way'!E5)</f>
        <v>3.3819842033444423</v>
      </c>
      <c r="I6" s="21">
        <f>IF(OR($A6="",$B6="",$C6=""),"",'MPTO_working_3-way'!F5)</f>
        <v>3.4703459977701776</v>
      </c>
      <c r="J6" s="22">
        <f>IF(OR($A6="",$B6="",$C6=""),"",'MPTO_working_3-way'!G5)</f>
        <v>2.4029226146536216</v>
      </c>
      <c r="K6" s="17">
        <f>IF(OR($A6="",$B6="",$C6=""),"",'OddsRatio_working_3-way'!H5)</f>
        <v>3.3743872773956047</v>
      </c>
      <c r="L6" s="21">
        <f>IF(OR($A6="",$B6="",$C6=""),"",'OddsRatio_working_3-way'!I5)</f>
        <v>3.4599507828873386</v>
      </c>
      <c r="M6" s="22">
        <f>IF(OR($A6="",$B6="",$C6=""),"",'OddsRatio_working_3-way'!J5)</f>
        <v>2.4117978406136036</v>
      </c>
      <c r="N6" s="23">
        <f t="shared" si="16"/>
        <v>29.729267951724886</v>
      </c>
      <c r="O6" s="24">
        <f t="shared" si="17"/>
        <v>29.008558425622468</v>
      </c>
      <c r="P6" s="24">
        <f t="shared" si="18"/>
        <v>41.262173622652654</v>
      </c>
      <c r="Q6" t="s">
        <v>74</v>
      </c>
      <c r="R6" t="s">
        <v>75</v>
      </c>
      <c r="S6" t="s">
        <v>87</v>
      </c>
      <c r="T6" s="35">
        <v>100</v>
      </c>
      <c r="U6" s="35">
        <f t="shared" si="19"/>
        <v>59.183673469387763</v>
      </c>
      <c r="V6" s="35">
        <f t="shared" si="20"/>
        <v>72.067039106145245</v>
      </c>
      <c r="W6" s="35">
        <f t="shared" si="21"/>
        <v>64.412811387900362</v>
      </c>
      <c r="X6" s="35">
        <f t="shared" si="22"/>
        <v>63.520149505954393</v>
      </c>
      <c r="Y6" s="35">
        <f t="shared" si="23"/>
        <v>76.403515142711882</v>
      </c>
      <c r="Z6" s="35">
        <f t="shared" si="24"/>
        <v>68.749287424466985</v>
      </c>
      <c r="AA6" s="35">
        <f t="shared" si="25"/>
        <v>-4.3364760365666299</v>
      </c>
      <c r="AB6" s="35">
        <f t="shared" si="26"/>
        <v>-4.336476036566637</v>
      </c>
      <c r="AC6" s="35">
        <f t="shared" si="27"/>
        <v>-4.3364760365666228</v>
      </c>
      <c r="AD6" s="27"/>
      <c r="AE6" s="27"/>
      <c r="AF6">
        <v>1.93</v>
      </c>
      <c r="AG6">
        <v>1.9</v>
      </c>
      <c r="AH6" s="36"/>
      <c r="AI6" s="27"/>
      <c r="AJ6" t="s">
        <v>89</v>
      </c>
    </row>
    <row r="7" spans="1:36" s="12" customFormat="1" ht="15" x14ac:dyDescent="0.25">
      <c r="A7">
        <v>2.4500000000000002</v>
      </c>
      <c r="B7">
        <v>3.58</v>
      </c>
      <c r="C7">
        <v>2.81</v>
      </c>
      <c r="D7" s="20">
        <f t="shared" si="3"/>
        <v>4.3364760365666388E-2</v>
      </c>
      <c r="E7" s="17">
        <f>IF(OR($A7="",$B7="",$C7=""),"",A7*'MPTO_working_3-way'!$I6)</f>
        <v>2.5562436628958829</v>
      </c>
      <c r="F7" s="21">
        <f>IF(OR($A7="",$B7="",$C7=""),"",B7*'MPTO_working_3-way'!$I6)</f>
        <v>3.7352458421090859</v>
      </c>
      <c r="G7" s="22">
        <f>IF(OR($A7="",$B7="",$C7=""),"",C7*'MPTO_working_3-way'!$I6)</f>
        <v>2.9318549766275228</v>
      </c>
      <c r="H7" s="17">
        <f>IF(OR($A7="",$B7="",$C7=""),"",'MPTO_working_3-way'!E6)</f>
        <v>2.539951241145411</v>
      </c>
      <c r="I7" s="21">
        <f>IF(OR($A7="",$B7="",$C7=""),"",'MPTO_working_3-way'!F6)</f>
        <v>3.7753701739775574</v>
      </c>
      <c r="J7" s="22">
        <f>IF(OR($A7="",$B7="",$C7=""),"",'MPTO_working_3-way'!G6)</f>
        <v>2.9289698509083868</v>
      </c>
      <c r="K7" s="17">
        <f>IF(OR($A7="",$B7="",$C7=""),"",'OddsRatio_working_3-way'!H6)</f>
        <v>2.5476390059440472</v>
      </c>
      <c r="L7" s="21">
        <f>IF(OR($A7="",$B7="",$C7=""),"",'OddsRatio_working_3-way'!I6)</f>
        <v>3.7537300933349256</v>
      </c>
      <c r="M7" s="22">
        <f>IF(OR($A7="",$B7="",$C7=""),"",'OddsRatio_working_3-way'!J6)</f>
        <v>2.9318804143163621</v>
      </c>
      <c r="N7" s="23">
        <f t="shared" si="16"/>
        <v>39.119901381667724</v>
      </c>
      <c r="O7" s="24">
        <f t="shared" si="17"/>
        <v>26.771999548906678</v>
      </c>
      <c r="P7" s="24">
        <f t="shared" si="18"/>
        <v>34.108099069425592</v>
      </c>
      <c r="Q7" t="s">
        <v>76</v>
      </c>
      <c r="R7" t="s">
        <v>77</v>
      </c>
      <c r="S7" t="s">
        <v>87</v>
      </c>
      <c r="T7" s="35">
        <v>100</v>
      </c>
      <c r="U7" s="35">
        <f t="shared" si="19"/>
        <v>64.02877697841727</v>
      </c>
      <c r="V7" s="35">
        <f t="shared" si="20"/>
        <v>72.14484679665739</v>
      </c>
      <c r="W7" s="35">
        <f t="shared" si="21"/>
        <v>59.349593495934961</v>
      </c>
      <c r="X7" s="35">
        <f t="shared" si="22"/>
        <v>68.505559707407656</v>
      </c>
      <c r="Y7" s="35">
        <f t="shared" si="23"/>
        <v>76.621629525647776</v>
      </c>
      <c r="Z7" s="35">
        <f t="shared" si="24"/>
        <v>63.826376224925355</v>
      </c>
      <c r="AA7" s="35">
        <f t="shared" si="25"/>
        <v>-4.4767827289903863</v>
      </c>
      <c r="AB7" s="35">
        <f t="shared" si="26"/>
        <v>-4.4767827289903863</v>
      </c>
      <c r="AC7" s="35">
        <f t="shared" si="27"/>
        <v>-4.4767827289903934</v>
      </c>
      <c r="AD7" s="27"/>
      <c r="AE7" s="27"/>
      <c r="AF7">
        <v>1.66</v>
      </c>
      <c r="AG7">
        <v>2.25</v>
      </c>
      <c r="AH7" s="36"/>
      <c r="AI7" s="27"/>
      <c r="AJ7" t="s">
        <v>89</v>
      </c>
    </row>
    <row r="8" spans="1:36" ht="15" x14ac:dyDescent="0.25">
      <c r="A8">
        <v>2.78</v>
      </c>
      <c r="B8">
        <v>3.59</v>
      </c>
      <c r="C8">
        <v>2.46</v>
      </c>
      <c r="D8" s="20">
        <f t="shared" si="3"/>
        <v>4.4767827289903916E-2</v>
      </c>
      <c r="E8" s="17">
        <f>IF(OR($A8="",$B8="",$C8=""),"",A8*'MPTO_working_3-way'!$I7)</f>
        <v>2.9044545598659326</v>
      </c>
      <c r="F8" s="21">
        <f>IF(OR($A8="",$B8="",$C8=""),"",B8*'MPTO_working_3-way'!$I7)</f>
        <v>3.7507164999707547</v>
      </c>
      <c r="G8" s="22">
        <f>IF(OR($A8="",$B8="",$C8=""),"",C8*'MPTO_working_3-way'!$I7)</f>
        <v>2.5701288551331638</v>
      </c>
      <c r="H8" s="17">
        <f>IF(OR($A8="",$B8="",$C8=""),"",'MPTO_working_3-way'!E7)</f>
        <v>2.9003193215444933</v>
      </c>
      <c r="I8" s="21">
        <f>IF(OR($A8="",$B8="",$C8=""),"",'MPTO_working_3-way'!F7)</f>
        <v>3.7932105053578011</v>
      </c>
      <c r="J8" s="22">
        <f>IF(OR($A8="",$B8="",$C8=""),"",'MPTO_working_3-way'!G7)</f>
        <v>2.553747080768221</v>
      </c>
      <c r="K8" s="17">
        <f>IF(OR($A8="",$B8="",$C8=""),"",'OddsRatio_working_3-way'!H7)</f>
        <v>2.9038240841156711</v>
      </c>
      <c r="L8" s="21">
        <f>IF(OR($A8="",$B8="",$C8=""),"",'OddsRatio_working_3-way'!I7)</f>
        <v>3.7701709987975223</v>
      </c>
      <c r="M8" s="22">
        <f>IF(OR($A8="",$B8="",$C8=""),"",'OddsRatio_working_3-way'!J7)</f>
        <v>2.5615635746117311</v>
      </c>
      <c r="N8" s="23">
        <f t="shared" si="16"/>
        <v>34.429872438636437</v>
      </c>
      <c r="O8" s="24">
        <f t="shared" si="17"/>
        <v>26.661572529083372</v>
      </c>
      <c r="P8" s="24">
        <f t="shared" si="18"/>
        <v>38.908555032280198</v>
      </c>
      <c r="Q8" t="s">
        <v>78</v>
      </c>
      <c r="R8" t="s">
        <v>79</v>
      </c>
      <c r="S8" t="s">
        <v>87</v>
      </c>
      <c r="T8" s="35">
        <v>100</v>
      </c>
      <c r="U8" s="35">
        <f t="shared" si="19"/>
        <v>81.343283582089541</v>
      </c>
      <c r="V8" s="35">
        <f t="shared" si="20"/>
        <v>75.247524752475243</v>
      </c>
      <c r="W8" s="35">
        <f t="shared" si="21"/>
        <v>38.650306748466257</v>
      </c>
      <c r="X8" s="35">
        <f t="shared" si="22"/>
        <v>86.102168499058493</v>
      </c>
      <c r="Y8" s="35">
        <f t="shared" si="23"/>
        <v>80.006409669444196</v>
      </c>
      <c r="Z8" s="35">
        <f t="shared" si="24"/>
        <v>43.409191665435202</v>
      </c>
      <c r="AA8" s="35">
        <f t="shared" si="25"/>
        <v>-4.7588849169689524</v>
      </c>
      <c r="AB8" s="35">
        <f t="shared" si="26"/>
        <v>-4.7588849169689524</v>
      </c>
      <c r="AC8" s="35">
        <f t="shared" si="27"/>
        <v>-4.7588849169689453</v>
      </c>
      <c r="AF8">
        <v>1.79</v>
      </c>
      <c r="AG8">
        <v>2.0499999999999998</v>
      </c>
      <c r="AJ8" t="s">
        <v>89</v>
      </c>
    </row>
    <row r="9" spans="1:36" ht="15" x14ac:dyDescent="0.25">
      <c r="A9">
        <v>5.36</v>
      </c>
      <c r="B9">
        <v>4.04</v>
      </c>
      <c r="C9">
        <v>1.63</v>
      </c>
      <c r="D9" s="20">
        <f t="shared" si="3"/>
        <v>4.7588849169689418E-2</v>
      </c>
      <c r="E9" s="17">
        <f>IF(OR($A9="",$B9="",$C9=""),"",A9*'MPTO_working_3-way'!$I8)</f>
        <v>5.6150762315495353</v>
      </c>
      <c r="F9" s="21">
        <f>IF(OR($A9="",$B9="",$C9=""),"",B9*'MPTO_working_3-way'!$I8)</f>
        <v>4.2322589506455452</v>
      </c>
      <c r="G9" s="22">
        <f>IF(OR($A9="",$B9="",$C9=""),"",C9*'MPTO_working_3-way'!$I8)</f>
        <v>1.7075698241465935</v>
      </c>
      <c r="H9" s="17">
        <f>IF(OR($A9="",$B9="",$C9=""),"",'MPTO_working_3-way'!E8)</f>
        <v>5.8580861825089281</v>
      </c>
      <c r="I9" s="21">
        <f>IF(OR($A9="",$B9="",$C9=""),"",'MPTO_working_3-way'!F8)</f>
        <v>4.3166373917518444</v>
      </c>
      <c r="J9" s="22">
        <f>IF(OR($A9="",$B9="",$C9=""),"",'MPTO_working_3-way'!G8)</f>
        <v>1.6732649561326216</v>
      </c>
      <c r="K9" s="17">
        <f>IF(OR($A9="",$B9="",$C9=""),"",'OddsRatio_working_3-way'!H8)</f>
        <v>5.7400897174945129</v>
      </c>
      <c r="L9" s="21">
        <f>IF(OR($A9="",$B9="",$C9=""),"",'OddsRatio_working_3-way'!I8)</f>
        <v>4.3050166837576418</v>
      </c>
      <c r="M9" s="22">
        <f>IF(OR($A9="",$B9="",$C9=""),"",'OddsRatio_working_3-way'!J8)</f>
        <v>1.6849212206471431</v>
      </c>
      <c r="N9" s="23">
        <f t="shared" si="16"/>
        <v>17.809197217684794</v>
      </c>
      <c r="O9" s="24">
        <f t="shared" si="17"/>
        <v>23.628043833363986</v>
      </c>
      <c r="P9" s="24">
        <f t="shared" si="18"/>
        <v>58.562758948951235</v>
      </c>
      <c r="Q9" t="s">
        <v>80</v>
      </c>
      <c r="R9" t="s">
        <v>81</v>
      </c>
      <c r="S9" t="s">
        <v>88</v>
      </c>
      <c r="T9" s="35">
        <v>100</v>
      </c>
      <c r="U9" s="35">
        <f t="shared" si="19"/>
        <v>58.847736625514408</v>
      </c>
      <c r="V9" s="35">
        <f t="shared" si="20"/>
        <v>69.135802469135797</v>
      </c>
      <c r="W9" s="35">
        <f t="shared" si="21"/>
        <v>67.637540453074436</v>
      </c>
      <c r="X9" s="35">
        <f t="shared" si="22"/>
        <v>63.22665707778976</v>
      </c>
      <c r="Y9" s="35">
        <f t="shared" si="23"/>
        <v>73.514722921411163</v>
      </c>
      <c r="Z9" s="35">
        <f t="shared" si="24"/>
        <v>72.016460905349788</v>
      </c>
      <c r="AA9" s="35">
        <f t="shared" si="25"/>
        <v>-4.3789204522753522</v>
      </c>
      <c r="AB9" s="35">
        <f t="shared" si="26"/>
        <v>-4.3789204522753664</v>
      </c>
      <c r="AC9" s="35">
        <f t="shared" si="27"/>
        <v>-4.3789204522753522</v>
      </c>
      <c r="AF9">
        <v>1.68</v>
      </c>
      <c r="AG9">
        <v>2.21</v>
      </c>
      <c r="AJ9" t="s">
        <v>89</v>
      </c>
    </row>
    <row r="10" spans="1:36" ht="15" x14ac:dyDescent="0.25">
      <c r="A10">
        <v>2.4300000000000002</v>
      </c>
      <c r="B10">
        <v>3.24</v>
      </c>
      <c r="C10">
        <v>3.09</v>
      </c>
      <c r="D10" s="20">
        <f t="shared" si="3"/>
        <v>4.37892045227537E-2</v>
      </c>
      <c r="E10" s="17">
        <f>IF(OR($A10="",$B10="",$C10=""),"",A10*'MPTO_working_3-way'!$I9)</f>
        <v>2.5364077669902918</v>
      </c>
      <c r="F10" s="21">
        <f>IF(OR($A10="",$B10="",$C10=""),"",B10*'MPTO_working_3-way'!$I9)</f>
        <v>3.3818770226537223</v>
      </c>
      <c r="G10" s="22">
        <f>IF(OR($A10="",$B10="",$C10=""),"",C10*'MPTO_working_3-way'!$I9)</f>
        <v>3.225308641975309</v>
      </c>
      <c r="H10" s="17">
        <f>IF(OR($A10="",$B10="",$C10=""),"",'MPTO_working_3-way'!E9)</f>
        <v>2.5193598174741654</v>
      </c>
      <c r="I10" s="21">
        <f>IF(OR($A10="",$B10="",$C10=""),"",'MPTO_working_3-way'!F9)</f>
        <v>3.4008333710765895</v>
      </c>
      <c r="J10" s="22">
        <f>IF(OR($A10="",$B10="",$C10=""),"",'MPTO_working_3-way'!G9)</f>
        <v>3.2359506981554906</v>
      </c>
      <c r="K10" s="17">
        <f>IF(OR($A10="",$B10="",$C10=""),"",'OddsRatio_working_3-way'!H9)</f>
        <v>2.5269315336839568</v>
      </c>
      <c r="L10" s="21">
        <f>IF(OR($A10="",$B10="",$C10=""),"",'OddsRatio_working_3-way'!I9)</f>
        <v>3.3918368080084362</v>
      </c>
      <c r="M10" s="22">
        <f>IF(OR($A10="",$B10="",$C10=""),"",'OddsRatio_working_3-way'!J9)</f>
        <v>3.2316691646150129</v>
      </c>
      <c r="N10" s="23">
        <f t="shared" si="16"/>
        <v>39.425837320574153</v>
      </c>
      <c r="O10" s="24">
        <f t="shared" si="17"/>
        <v>29.569377990430617</v>
      </c>
      <c r="P10" s="24">
        <f t="shared" si="18"/>
        <v>31.004784688995212</v>
      </c>
      <c r="Q10" t="s">
        <v>82</v>
      </c>
      <c r="R10" t="s">
        <v>83</v>
      </c>
      <c r="S10" t="s">
        <v>88</v>
      </c>
      <c r="T10" s="35">
        <v>100</v>
      </c>
      <c r="U10" s="35">
        <f t="shared" si="19"/>
        <v>47.916666666666671</v>
      </c>
      <c r="V10" s="35">
        <f t="shared" si="20"/>
        <v>74.747474747474755</v>
      </c>
      <c r="W10" s="35">
        <f t="shared" si="21"/>
        <v>72.67759562841529</v>
      </c>
      <c r="X10" s="35">
        <f t="shared" si="22"/>
        <v>52.574929624109942</v>
      </c>
      <c r="Y10" s="35">
        <f t="shared" si="23"/>
        <v>79.405737704918039</v>
      </c>
      <c r="Z10" s="35">
        <f t="shared" si="24"/>
        <v>77.335858585858588</v>
      </c>
      <c r="AA10" s="35">
        <f t="shared" si="25"/>
        <v>-4.6582629574432701</v>
      </c>
      <c r="AB10" s="35">
        <f t="shared" si="26"/>
        <v>-4.6582629574432843</v>
      </c>
      <c r="AC10" s="35">
        <f t="shared" si="27"/>
        <v>-4.6582629574432985</v>
      </c>
      <c r="AF10">
        <v>1.93</v>
      </c>
      <c r="AG10">
        <v>1.9</v>
      </c>
      <c r="AJ10" t="s">
        <v>89</v>
      </c>
    </row>
    <row r="11" spans="1:36" ht="15" x14ac:dyDescent="0.25">
      <c r="A11">
        <v>1.92</v>
      </c>
      <c r="B11">
        <v>3.96</v>
      </c>
      <c r="C11">
        <v>3.66</v>
      </c>
      <c r="D11" s="20">
        <f t="shared" si="3"/>
        <v>4.6582629574432932E-2</v>
      </c>
      <c r="E11" s="17">
        <f>IF(OR($A11="",$B11="",$C11=""),"",A11*'MPTO_working_3-way'!$I10)</f>
        <v>2.0094386487829112</v>
      </c>
      <c r="F11" s="21">
        <f>IF(OR($A11="",$B11="",$C11=""),"",B11*'MPTO_working_3-way'!$I10)</f>
        <v>4.144467213114754</v>
      </c>
      <c r="G11" s="22">
        <f>IF(OR($A11="",$B11="",$C11=""),"",C11*'MPTO_working_3-way'!$I10)</f>
        <v>3.8304924242424248</v>
      </c>
      <c r="H11" s="17">
        <f>IF(OR($A11="",$B11="",$C11=""),"",'MPTO_working_3-way'!E10)</f>
        <v>1.9789996859510903</v>
      </c>
      <c r="I11" s="21">
        <f>IF(OR($A11="",$B11="",$C11=""),"",'MPTO_working_3-way'!F10)</f>
        <v>4.2194500647753248</v>
      </c>
      <c r="J11" s="22">
        <f>IF(OR($A11="",$B11="",$C11=""),"",'MPTO_working_3-way'!G10)</f>
        <v>3.8805338759555021</v>
      </c>
      <c r="K11" s="17">
        <f>IF(OR($A11="",$B11="",$C11=""),"",'OddsRatio_working_3-way'!H10)</f>
        <v>1.9905648629224781</v>
      </c>
      <c r="L11" s="21">
        <f>IF(OR($A11="",$B11="",$C11=""),"",'OddsRatio_working_3-way'!I10)</f>
        <v>4.1870347763592779</v>
      </c>
      <c r="M11" s="22">
        <f>IF(OR($A11="",$B11="",$C11=""),"",'OddsRatio_working_3-way'!J10)</f>
        <v>3.8640244949715128</v>
      </c>
      <c r="N11" s="23">
        <f t="shared" si="16"/>
        <v>49.765142150803463</v>
      </c>
      <c r="O11" s="24">
        <f t="shared" si="17"/>
        <v>24.128553770086526</v>
      </c>
      <c r="P11" s="24">
        <f t="shared" si="18"/>
        <v>26.106304079110011</v>
      </c>
      <c r="Q11" t="s">
        <v>84</v>
      </c>
      <c r="R11" t="s">
        <v>85</v>
      </c>
      <c r="S11" t="s">
        <v>88</v>
      </c>
      <c r="T11" s="35">
        <v>100</v>
      </c>
      <c r="U11" s="35" t="e">
        <f t="shared" si="19"/>
        <v>#DIV/0!</v>
      </c>
      <c r="V11" s="35" t="e">
        <f t="shared" si="20"/>
        <v>#DIV/0!</v>
      </c>
      <c r="W11" s="35" t="e">
        <f t="shared" si="21"/>
        <v>#DIV/0!</v>
      </c>
      <c r="X11" s="35" t="e">
        <f t="shared" si="22"/>
        <v>#DIV/0!</v>
      </c>
      <c r="Y11" s="35" t="e">
        <f t="shared" si="23"/>
        <v>#DIV/0!</v>
      </c>
      <c r="Z11" s="35" t="e">
        <f t="shared" si="24"/>
        <v>#DIV/0!</v>
      </c>
      <c r="AA11" s="35" t="e">
        <f t="shared" si="25"/>
        <v>#DIV/0!</v>
      </c>
      <c r="AB11" s="35" t="e">
        <f t="shared" si="26"/>
        <v>#DIV/0!</v>
      </c>
      <c r="AC11" s="35" t="e">
        <f t="shared" si="27"/>
        <v>#DIV/0!</v>
      </c>
      <c r="AF11">
        <v>1.57</v>
      </c>
      <c r="AG11">
        <v>2.4300000000000002</v>
      </c>
      <c r="AJ11" t="s">
        <v>89</v>
      </c>
    </row>
    <row r="12" spans="1:36" ht="15" x14ac:dyDescent="0.25">
      <c r="A12"/>
      <c r="B12"/>
      <c r="C12"/>
      <c r="D12" s="20"/>
      <c r="E12" s="17"/>
      <c r="F12" s="21"/>
      <c r="G12" s="22"/>
      <c r="H12" s="17"/>
      <c r="I12" s="21"/>
      <c r="J12" s="22"/>
      <c r="K12" s="17"/>
      <c r="L12" s="21"/>
      <c r="M12" s="22"/>
      <c r="N12" s="23"/>
      <c r="O12" s="24"/>
      <c r="P12" s="24"/>
      <c r="Q12"/>
      <c r="R12"/>
      <c r="S12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F12"/>
      <c r="AG12"/>
      <c r="AJ12"/>
    </row>
    <row r="13" spans="1:36" ht="15" x14ac:dyDescent="0.25">
      <c r="A13"/>
      <c r="B13"/>
      <c r="C13"/>
      <c r="D13" s="20"/>
      <c r="E13" s="17"/>
      <c r="F13" s="21"/>
      <c r="G13" s="22"/>
      <c r="H13" s="17"/>
      <c r="I13" s="21"/>
      <c r="J13" s="22"/>
      <c r="K13" s="17"/>
      <c r="L13" s="21"/>
      <c r="M13" s="22"/>
      <c r="N13" s="23"/>
      <c r="O13" s="24"/>
      <c r="P13" s="24"/>
      <c r="Q13"/>
      <c r="R13"/>
      <c r="S13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F13"/>
      <c r="AG13"/>
      <c r="AJ13"/>
    </row>
    <row r="14" spans="1:36" ht="15" x14ac:dyDescent="0.25">
      <c r="A14"/>
      <c r="B14"/>
      <c r="C14"/>
      <c r="D14" s="20"/>
      <c r="E14" s="17"/>
      <c r="F14" s="21"/>
      <c r="G14" s="22"/>
      <c r="H14" s="17"/>
      <c r="I14" s="21"/>
      <c r="J14" s="22"/>
      <c r="K14" s="17"/>
      <c r="L14" s="21"/>
      <c r="M14" s="22"/>
      <c r="N14" s="23"/>
      <c r="O14" s="24"/>
      <c r="P14" s="24"/>
      <c r="Q14"/>
      <c r="R14"/>
      <c r="S14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F14"/>
      <c r="AG14"/>
      <c r="AJ14"/>
    </row>
    <row r="15" spans="1:36" ht="15" x14ac:dyDescent="0.25">
      <c r="A15"/>
      <c r="B15"/>
      <c r="C15"/>
      <c r="D15" s="20"/>
      <c r="E15" s="17"/>
      <c r="F15" s="21"/>
      <c r="G15" s="22"/>
      <c r="H15" s="17"/>
      <c r="I15" s="21"/>
      <c r="J15" s="22"/>
      <c r="K15" s="17"/>
      <c r="L15" s="21"/>
      <c r="M15" s="22"/>
      <c r="N15" s="23"/>
      <c r="O15" s="24"/>
      <c r="P15" s="24"/>
      <c r="Q15"/>
      <c r="R15"/>
      <c r="S1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F15"/>
      <c r="AG15"/>
      <c r="AJ15"/>
    </row>
    <row r="16" spans="1:36" ht="15" x14ac:dyDescent="0.25">
      <c r="A16"/>
      <c r="B16"/>
      <c r="C16"/>
      <c r="D16" s="20"/>
      <c r="E16" s="17"/>
      <c r="F16" s="21"/>
      <c r="G16" s="22"/>
      <c r="H16" s="17"/>
      <c r="I16" s="21"/>
      <c r="J16" s="22"/>
      <c r="K16" s="17"/>
      <c r="L16" s="21"/>
      <c r="M16" s="22"/>
      <c r="N16" s="23"/>
      <c r="O16" s="24"/>
      <c r="P16" s="24"/>
      <c r="Q16"/>
      <c r="R16"/>
      <c r="S16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F16"/>
      <c r="AG16"/>
      <c r="AJ16"/>
    </row>
    <row r="17" spans="1:36" ht="15" x14ac:dyDescent="0.25">
      <c r="A17"/>
      <c r="B17"/>
      <c r="C17"/>
      <c r="D17" s="20"/>
      <c r="E17" s="17"/>
      <c r="F17" s="21"/>
      <c r="G17" s="22"/>
      <c r="H17" s="17"/>
      <c r="I17" s="21"/>
      <c r="J17" s="22"/>
      <c r="K17" s="17"/>
      <c r="L17" s="21"/>
      <c r="M17" s="22"/>
      <c r="N17" s="23"/>
      <c r="O17" s="24"/>
      <c r="P17" s="24"/>
      <c r="Q17"/>
      <c r="R17"/>
      <c r="S17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F17"/>
      <c r="AG17"/>
      <c r="AJ17"/>
    </row>
    <row r="18" spans="1:36" ht="15" x14ac:dyDescent="0.25">
      <c r="A18"/>
      <c r="B18"/>
      <c r="C18"/>
      <c r="D18" s="20"/>
      <c r="E18" s="17"/>
      <c r="F18" s="21"/>
      <c r="G18" s="22"/>
      <c r="H18" s="17"/>
      <c r="I18" s="21"/>
      <c r="J18" s="22"/>
      <c r="K18" s="17"/>
      <c r="L18" s="21"/>
      <c r="M18" s="22"/>
      <c r="N18" s="23"/>
      <c r="O18" s="24"/>
      <c r="P18" s="24"/>
      <c r="Q18"/>
      <c r="R18"/>
      <c r="S18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F18"/>
      <c r="AG18"/>
      <c r="AJ18"/>
    </row>
    <row r="19" spans="1:36" ht="15" x14ac:dyDescent="0.25">
      <c r="A19"/>
      <c r="B19"/>
      <c r="C19"/>
      <c r="D19" s="20"/>
      <c r="E19" s="17"/>
      <c r="F19" s="21"/>
      <c r="G19" s="22"/>
      <c r="H19" s="17"/>
      <c r="I19" s="21"/>
      <c r="J19" s="22"/>
      <c r="K19" s="17"/>
      <c r="L19" s="21"/>
      <c r="M19" s="22"/>
      <c r="N19" s="23"/>
      <c r="O19" s="24"/>
      <c r="P19" s="24"/>
      <c r="Q19"/>
      <c r="R19"/>
      <c r="S19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F19"/>
      <c r="AG19"/>
      <c r="AJ19"/>
    </row>
    <row r="20" spans="1:36" ht="15" x14ac:dyDescent="0.25">
      <c r="A20"/>
      <c r="B20"/>
      <c r="C20"/>
      <c r="D20" s="20"/>
      <c r="E20" s="17"/>
      <c r="F20" s="21"/>
      <c r="G20" s="22"/>
      <c r="H20" s="17"/>
      <c r="I20" s="21"/>
      <c r="J20" s="22"/>
      <c r="K20" s="17"/>
      <c r="L20" s="21"/>
      <c r="M20" s="22"/>
      <c r="N20" s="23"/>
      <c r="O20" s="24"/>
      <c r="P20" s="24"/>
      <c r="Q20"/>
      <c r="R20"/>
      <c r="S20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F20"/>
      <c r="AG20"/>
      <c r="AJ20"/>
    </row>
    <row r="21" spans="1:36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F21"/>
      <c r="AG21"/>
      <c r="AJ21"/>
    </row>
    <row r="22" spans="1:36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F22"/>
      <c r="AG22"/>
      <c r="AJ22"/>
    </row>
    <row r="23" spans="1:36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F23"/>
      <c r="AG23"/>
      <c r="AJ23"/>
    </row>
    <row r="24" spans="1:36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F24"/>
      <c r="AG24"/>
      <c r="AJ24"/>
    </row>
    <row r="25" spans="1:36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F25"/>
      <c r="AG25"/>
      <c r="AJ25"/>
    </row>
    <row r="26" spans="1:36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F26"/>
      <c r="AG26"/>
      <c r="AJ26"/>
    </row>
    <row r="27" spans="1:36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F27"/>
      <c r="AG27"/>
      <c r="AJ27"/>
    </row>
    <row r="28" spans="1:36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F28"/>
      <c r="AG28"/>
      <c r="AJ28"/>
    </row>
    <row r="29" spans="1:36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F29"/>
      <c r="AG29"/>
      <c r="AJ29"/>
    </row>
    <row r="30" spans="1:36" s="35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/>
      <c r="AD30" s="36"/>
      <c r="AE30" s="36"/>
      <c r="AF30"/>
      <c r="AG30"/>
      <c r="AH30" s="36"/>
      <c r="AI30" s="36"/>
      <c r="AJ30"/>
    </row>
    <row r="31" spans="1:36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F31"/>
      <c r="AG31"/>
      <c r="AJ31"/>
    </row>
    <row r="32" spans="1:36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F32"/>
      <c r="AG32"/>
      <c r="AJ32"/>
    </row>
    <row r="33" spans="1:36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F33"/>
      <c r="AG33"/>
      <c r="AJ33"/>
    </row>
    <row r="34" spans="1:36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F34"/>
      <c r="AG34"/>
      <c r="AJ34"/>
    </row>
    <row r="35" spans="1:36" s="35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/>
      <c r="AD35" s="36"/>
      <c r="AE35" s="36"/>
      <c r="AF35"/>
      <c r="AG35"/>
      <c r="AH35" s="36"/>
      <c r="AI35" s="36"/>
      <c r="AJ35"/>
    </row>
    <row r="36" spans="1:36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F36"/>
      <c r="AG36"/>
      <c r="AJ36"/>
    </row>
    <row r="37" spans="1:36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F37"/>
      <c r="AG37"/>
      <c r="AJ37"/>
    </row>
    <row r="38" spans="1:36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F38"/>
      <c r="AG38"/>
      <c r="AJ38"/>
    </row>
    <row r="39" spans="1:36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F39"/>
      <c r="AG39"/>
      <c r="AJ39"/>
    </row>
    <row r="40" spans="1:36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F40"/>
      <c r="AG40"/>
      <c r="AJ40"/>
    </row>
    <row r="41" spans="1:36" s="35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6"/>
      <c r="AE41" s="36"/>
      <c r="AF41"/>
      <c r="AG41"/>
      <c r="AH41" s="36"/>
      <c r="AI41" s="36"/>
      <c r="AJ41"/>
    </row>
    <row r="42" spans="1:36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F42"/>
      <c r="AG42"/>
      <c r="AJ42"/>
    </row>
    <row r="43" spans="1:36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F43"/>
      <c r="AG43"/>
      <c r="AJ43"/>
    </row>
    <row r="44" spans="1:36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F44"/>
      <c r="AG44"/>
      <c r="AJ44"/>
    </row>
    <row r="45" spans="1:36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F45"/>
      <c r="AG45"/>
      <c r="AJ45"/>
    </row>
    <row r="46" spans="1:36" s="35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6"/>
      <c r="AE46" s="36"/>
      <c r="AF46"/>
      <c r="AG46"/>
      <c r="AH46" s="36"/>
      <c r="AI46" s="36"/>
      <c r="AJ46"/>
    </row>
    <row r="47" spans="1:36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F47"/>
      <c r="AG47"/>
      <c r="AJ47"/>
    </row>
    <row r="48" spans="1:36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F48"/>
      <c r="AG48"/>
      <c r="AJ48"/>
    </row>
    <row r="49" spans="1:36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F49"/>
      <c r="AG49"/>
      <c r="AJ49"/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s="35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6"/>
      <c r="AE53" s="36"/>
      <c r="AF53"/>
      <c r="AG53"/>
      <c r="AH53" s="36"/>
      <c r="AI53" s="36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s="57" customFormat="1" ht="15" x14ac:dyDescent="0.25">
      <c r="A63" s="50"/>
      <c r="B63" s="50"/>
      <c r="C63" s="50"/>
      <c r="D63" s="51"/>
      <c r="E63" s="52"/>
      <c r="F63" s="53"/>
      <c r="G63" s="54"/>
      <c r="H63" s="52"/>
      <c r="I63" s="53"/>
      <c r="J63" s="54"/>
      <c r="K63" s="52"/>
      <c r="L63" s="53"/>
      <c r="M63" s="54"/>
      <c r="N63" s="55"/>
      <c r="O63" s="56"/>
      <c r="P63" s="56"/>
      <c r="Q63" s="50"/>
      <c r="R63" s="50"/>
      <c r="S63" s="50"/>
      <c r="AD63" s="58"/>
      <c r="AE63" s="58"/>
      <c r="AF63" s="50"/>
      <c r="AG63" s="50"/>
      <c r="AH63" s="58"/>
      <c r="AI63" s="58"/>
      <c r="AJ63" s="50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 s="28"/>
      <c r="B131" s="28"/>
      <c r="C131" s="28"/>
      <c r="D131" s="29"/>
      <c r="E131" s="30"/>
      <c r="F131" s="31"/>
      <c r="G131" s="32"/>
      <c r="H131" s="30"/>
      <c r="I131" s="31"/>
      <c r="J131" s="32"/>
      <c r="K131" s="30"/>
      <c r="L131" s="31"/>
      <c r="M131" s="32"/>
      <c r="N131" s="33"/>
      <c r="O131" s="34"/>
      <c r="P131" s="34"/>
      <c r="Q131" s="28"/>
      <c r="R131" s="28"/>
      <c r="S131" s="28"/>
      <c r="AD131" s="36"/>
      <c r="AE131" s="36"/>
      <c r="AF131" s="28"/>
      <c r="AG131" s="28"/>
      <c r="AH131" s="36"/>
      <c r="AI131" s="36"/>
      <c r="AJ131" s="28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 s="28"/>
      <c r="B178" s="28"/>
      <c r="C178" s="28"/>
      <c r="D178" s="29"/>
      <c r="E178" s="30"/>
      <c r="F178" s="31"/>
      <c r="G178" s="32"/>
      <c r="H178" s="30"/>
      <c r="I178" s="31"/>
      <c r="J178" s="32"/>
      <c r="K178" s="30"/>
      <c r="L178" s="31"/>
      <c r="M178" s="32"/>
      <c r="N178" s="33"/>
      <c r="O178" s="34"/>
      <c r="P178" s="34"/>
      <c r="Q178" s="28"/>
      <c r="R178" s="28"/>
      <c r="S178" s="28"/>
      <c r="AD178" s="36"/>
      <c r="AE178" s="36"/>
      <c r="AF178" s="28"/>
      <c r="AG178" s="28"/>
      <c r="AH178" s="36"/>
      <c r="AI178" s="36"/>
      <c r="AJ178" s="2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 s="28"/>
      <c r="B194" s="28"/>
      <c r="C194" s="28"/>
      <c r="D194" s="29"/>
      <c r="E194" s="30"/>
      <c r="F194" s="31"/>
      <c r="G194" s="32"/>
      <c r="H194" s="30"/>
      <c r="I194" s="31"/>
      <c r="J194" s="32"/>
      <c r="K194" s="30"/>
      <c r="L194" s="31"/>
      <c r="M194" s="32"/>
      <c r="N194" s="33"/>
      <c r="O194" s="34"/>
      <c r="P194" s="34"/>
      <c r="Q194" s="28"/>
      <c r="R194" s="28"/>
      <c r="S194" s="28"/>
      <c r="AD194" s="36"/>
      <c r="AE194" s="36"/>
      <c r="AF194" s="28"/>
      <c r="AG194" s="28"/>
      <c r="AH194" s="41"/>
      <c r="AI194" s="36"/>
      <c r="AJ194" s="28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2022-07-15T06:28:37Z</dcterms:modified>
</cp:coreProperties>
</file>