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93" i="8" l="1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S198" i="8" s="1"/>
  <c r="P198" i="8"/>
  <c r="T198" i="8" s="1"/>
  <c r="Q198" i="8"/>
  <c r="R198" i="8"/>
  <c r="D199" i="8"/>
  <c r="E199" i="8"/>
  <c r="F199" i="8"/>
  <c r="G199" i="8"/>
  <c r="H199" i="8"/>
  <c r="I199" i="8"/>
  <c r="J199" i="8"/>
  <c r="K199" i="8"/>
  <c r="L199" i="8"/>
  <c r="M199" i="8"/>
  <c r="O199" i="8"/>
  <c r="S199" i="8" s="1"/>
  <c r="P199" i="8"/>
  <c r="T199" i="8" s="1"/>
  <c r="Q199" i="8"/>
  <c r="R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T201" i="8" s="1"/>
  <c r="Q201" i="8"/>
  <c r="R201" i="8"/>
  <c r="D202" i="8"/>
  <c r="E202" i="8"/>
  <c r="F202" i="8"/>
  <c r="G202" i="8"/>
  <c r="H202" i="8"/>
  <c r="I202" i="8"/>
  <c r="J202" i="8"/>
  <c r="K202" i="8"/>
  <c r="L202" i="8"/>
  <c r="M202" i="8"/>
  <c r="O202" i="8"/>
  <c r="S202" i="8" s="1"/>
  <c r="P202" i="8"/>
  <c r="T202" i="8" s="1"/>
  <c r="Q202" i="8"/>
  <c r="R202" i="8"/>
  <c r="D203" i="8"/>
  <c r="E203" i="8"/>
  <c r="F203" i="8"/>
  <c r="G203" i="8"/>
  <c r="H203" i="8"/>
  <c r="I203" i="8"/>
  <c r="J203" i="8"/>
  <c r="K203" i="8"/>
  <c r="L203" i="8"/>
  <c r="M203" i="8"/>
  <c r="O203" i="8"/>
  <c r="S203" i="8" s="1"/>
  <c r="P203" i="8"/>
  <c r="T203" i="8" s="1"/>
  <c r="Q203" i="8"/>
  <c r="R203" i="8"/>
  <c r="C193" i="8"/>
  <c r="C194" i="8"/>
  <c r="C195" i="8"/>
  <c r="C196" i="8"/>
  <c r="C197" i="8"/>
  <c r="C198" i="8"/>
  <c r="C199" i="8"/>
  <c r="C200" i="8"/>
  <c r="C201" i="8"/>
  <c r="C202" i="8"/>
  <c r="C203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U5" i="2"/>
  <c r="V5" i="2"/>
  <c r="W5" i="2"/>
  <c r="X5" i="2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AB105" i="2" s="1"/>
  <c r="Z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AA113" i="2" s="1"/>
  <c r="V113" i="2"/>
  <c r="W113" i="2"/>
  <c r="X113" i="2"/>
  <c r="Y113" i="2"/>
  <c r="AB113" i="2" s="1"/>
  <c r="Z113" i="2"/>
  <c r="AC113" i="2"/>
  <c r="U114" i="2"/>
  <c r="AA114" i="2" s="1"/>
  <c r="V114" i="2"/>
  <c r="W114" i="2"/>
  <c r="X114" i="2"/>
  <c r="Y114" i="2"/>
  <c r="AB114" i="2" s="1"/>
  <c r="Z114" i="2"/>
  <c r="AC114" i="2"/>
  <c r="U115" i="2"/>
  <c r="V115" i="2"/>
  <c r="W115" i="2"/>
  <c r="X115" i="2"/>
  <c r="AA115" i="2" s="1"/>
  <c r="Y115" i="2"/>
  <c r="Z115" i="2"/>
  <c r="AB115" i="2"/>
  <c r="U116" i="2"/>
  <c r="V116" i="2"/>
  <c r="AB116" i="2" s="1"/>
  <c r="W116" i="2"/>
  <c r="X116" i="2"/>
  <c r="Y116" i="2"/>
  <c r="Z116" i="2"/>
  <c r="AA116" i="2"/>
  <c r="AC116" i="2"/>
  <c r="U117" i="2"/>
  <c r="V117" i="2"/>
  <c r="AB117" i="2" s="1"/>
  <c r="W117" i="2"/>
  <c r="X117" i="2"/>
  <c r="Y117" i="2"/>
  <c r="Z117" i="2"/>
  <c r="AC117" i="2"/>
  <c r="U118" i="2"/>
  <c r="V118" i="2"/>
  <c r="W118" i="2"/>
  <c r="AC118" i="2" s="1"/>
  <c r="X118" i="2"/>
  <c r="AA118" i="2" s="1"/>
  <c r="Y118" i="2"/>
  <c r="Z118" i="2"/>
  <c r="AB118" i="2"/>
  <c r="U119" i="2"/>
  <c r="V119" i="2"/>
  <c r="AB119" i="2" s="1"/>
  <c r="W119" i="2"/>
  <c r="AC119" i="2" s="1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AC127" i="2" s="1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AB132" i="2" s="1"/>
  <c r="W132" i="2"/>
  <c r="X132" i="2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AC135" i="2" s="1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AC138" i="2" s="1"/>
  <c r="X138" i="2"/>
  <c r="AA138" i="2" s="1"/>
  <c r="Y138" i="2"/>
  <c r="Z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AB140" i="2" s="1"/>
  <c r="W140" i="2"/>
  <c r="X140" i="2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AC143" i="2" s="1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AC146" i="2" s="1"/>
  <c r="X146" i="2"/>
  <c r="AA146" i="2" s="1"/>
  <c r="Y146" i="2"/>
  <c r="Z146" i="2"/>
  <c r="AB146" i="2"/>
  <c r="U147" i="2"/>
  <c r="V147" i="2"/>
  <c r="AB147" i="2" s="1"/>
  <c r="W147" i="2"/>
  <c r="AC147" i="2" s="1"/>
  <c r="X147" i="2"/>
  <c r="Y147" i="2"/>
  <c r="Z147" i="2"/>
  <c r="AA147" i="2"/>
  <c r="U148" i="2"/>
  <c r="AA148" i="2" s="1"/>
  <c r="V148" i="2"/>
  <c r="AB148" i="2" s="1"/>
  <c r="W148" i="2"/>
  <c r="X148" i="2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X150" i="2"/>
  <c r="AA150" i="2" s="1"/>
  <c r="Y150" i="2"/>
  <c r="Z150" i="2"/>
  <c r="AB150" i="2"/>
  <c r="U151" i="2"/>
  <c r="V151" i="2"/>
  <c r="AB151" i="2" s="1"/>
  <c r="W151" i="2"/>
  <c r="AC151" i="2" s="1"/>
  <c r="X151" i="2"/>
  <c r="Y151" i="2"/>
  <c r="Z151" i="2"/>
  <c r="AA151" i="2"/>
  <c r="U152" i="2"/>
  <c r="V152" i="2"/>
  <c r="AB152" i="2" s="1"/>
  <c r="W152" i="2"/>
  <c r="X152" i="2"/>
  <c r="Y152" i="2"/>
  <c r="Z152" i="2"/>
  <c r="AC152" i="2" s="1"/>
  <c r="U153" i="2"/>
  <c r="V153" i="2"/>
  <c r="W153" i="2"/>
  <c r="AC153" i="2" s="1"/>
  <c r="X153" i="2"/>
  <c r="Y153" i="2"/>
  <c r="AB153" i="2" s="1"/>
  <c r="Z153" i="2"/>
  <c r="AA153" i="2"/>
  <c r="U154" i="2"/>
  <c r="V154" i="2"/>
  <c r="W154" i="2"/>
  <c r="AC154" i="2" s="1"/>
  <c r="X154" i="2"/>
  <c r="AA154" i="2" s="1"/>
  <c r="Y154" i="2"/>
  <c r="Z154" i="2"/>
  <c r="AB154" i="2"/>
  <c r="U155" i="2"/>
  <c r="AA155" i="2" s="1"/>
  <c r="V155" i="2"/>
  <c r="W155" i="2"/>
  <c r="X155" i="2"/>
  <c r="Y155" i="2"/>
  <c r="Z155" i="2"/>
  <c r="AC155" i="2"/>
  <c r="U156" i="2"/>
  <c r="V156" i="2"/>
  <c r="AB156" i="2" s="1"/>
  <c r="W156" i="2"/>
  <c r="X156" i="2"/>
  <c r="Y156" i="2"/>
  <c r="Z156" i="2"/>
  <c r="AC156" i="2" s="1"/>
  <c r="U157" i="2"/>
  <c r="AA157" i="2" s="1"/>
  <c r="V157" i="2"/>
  <c r="W157" i="2"/>
  <c r="AC157" i="2" s="1"/>
  <c r="X157" i="2"/>
  <c r="Y157" i="2"/>
  <c r="AB157" i="2" s="1"/>
  <c r="Z157" i="2"/>
  <c r="U158" i="2"/>
  <c r="V158" i="2"/>
  <c r="AB158" i="2" s="1"/>
  <c r="W158" i="2"/>
  <c r="X158" i="2"/>
  <c r="AA158" i="2" s="1"/>
  <c r="Y158" i="2"/>
  <c r="Z158" i="2"/>
  <c r="U159" i="2"/>
  <c r="V159" i="2"/>
  <c r="AB159" i="2" s="1"/>
  <c r="W159" i="2"/>
  <c r="AC159" i="2" s="1"/>
  <c r="X159" i="2"/>
  <c r="Y159" i="2"/>
  <c r="Z159" i="2"/>
  <c r="AA159" i="2"/>
  <c r="U160" i="2"/>
  <c r="V160" i="2"/>
  <c r="AB160" i="2" s="1"/>
  <c r="W160" i="2"/>
  <c r="X160" i="2"/>
  <c r="Y160" i="2"/>
  <c r="Z160" i="2"/>
  <c r="AC160" i="2" s="1"/>
  <c r="U161" i="2"/>
  <c r="V161" i="2"/>
  <c r="W161" i="2"/>
  <c r="AC161" i="2" s="1"/>
  <c r="X161" i="2"/>
  <c r="Y161" i="2"/>
  <c r="AB161" i="2" s="1"/>
  <c r="Z161" i="2"/>
  <c r="AA161" i="2"/>
  <c r="U162" i="2"/>
  <c r="V162" i="2"/>
  <c r="W162" i="2"/>
  <c r="AC162" i="2" s="1"/>
  <c r="X162" i="2"/>
  <c r="AA162" i="2" s="1"/>
  <c r="Y162" i="2"/>
  <c r="Z162" i="2"/>
  <c r="AB162" i="2"/>
  <c r="U163" i="2"/>
  <c r="AA163" i="2" s="1"/>
  <c r="V163" i="2"/>
  <c r="W163" i="2"/>
  <c r="X163" i="2"/>
  <c r="Y163" i="2"/>
  <c r="Z163" i="2"/>
  <c r="AC163" i="2"/>
  <c r="U164" i="2"/>
  <c r="V164" i="2"/>
  <c r="AB164" i="2" s="1"/>
  <c r="W164" i="2"/>
  <c r="X164" i="2"/>
  <c r="Y164" i="2"/>
  <c r="Z164" i="2"/>
  <c r="AC164" i="2" s="1"/>
  <c r="U165" i="2"/>
  <c r="AA165" i="2" s="1"/>
  <c r="V165" i="2"/>
  <c r="W165" i="2"/>
  <c r="AC165" i="2" s="1"/>
  <c r="X165" i="2"/>
  <c r="Y165" i="2"/>
  <c r="AB165" i="2" s="1"/>
  <c r="Z165" i="2"/>
  <c r="U166" i="2"/>
  <c r="V166" i="2"/>
  <c r="AB166" i="2" s="1"/>
  <c r="W166" i="2"/>
  <c r="X166" i="2"/>
  <c r="AA166" i="2" s="1"/>
  <c r="Y166" i="2"/>
  <c r="Z166" i="2"/>
  <c r="U167" i="2"/>
  <c r="V167" i="2"/>
  <c r="AB167" i="2" s="1"/>
  <c r="W167" i="2"/>
  <c r="AC167" i="2" s="1"/>
  <c r="X167" i="2"/>
  <c r="Y167" i="2"/>
  <c r="Z167" i="2"/>
  <c r="AA167" i="2"/>
  <c r="U168" i="2"/>
  <c r="V168" i="2"/>
  <c r="AB168" i="2" s="1"/>
  <c r="W168" i="2"/>
  <c r="X168" i="2"/>
  <c r="Y168" i="2"/>
  <c r="Z168" i="2"/>
  <c r="AC168" i="2" s="1"/>
  <c r="U169" i="2"/>
  <c r="V169" i="2"/>
  <c r="W169" i="2"/>
  <c r="AC169" i="2" s="1"/>
  <c r="X169" i="2"/>
  <c r="Y169" i="2"/>
  <c r="AB169" i="2" s="1"/>
  <c r="Z169" i="2"/>
  <c r="AA169" i="2"/>
  <c r="U170" i="2"/>
  <c r="V170" i="2"/>
  <c r="W170" i="2"/>
  <c r="AC170" i="2" s="1"/>
  <c r="X170" i="2"/>
  <c r="AA170" i="2" s="1"/>
  <c r="Y170" i="2"/>
  <c r="Z170" i="2"/>
  <c r="AB170" i="2"/>
  <c r="U171" i="2"/>
  <c r="AA171" i="2" s="1"/>
  <c r="V171" i="2"/>
  <c r="W171" i="2"/>
  <c r="X171" i="2"/>
  <c r="Y171" i="2"/>
  <c r="Z171" i="2"/>
  <c r="AC171" i="2"/>
  <c r="U172" i="2"/>
  <c r="AA172" i="2" s="1"/>
  <c r="V172" i="2"/>
  <c r="W172" i="2"/>
  <c r="X172" i="2"/>
  <c r="Y172" i="2"/>
  <c r="Z172" i="2"/>
  <c r="AB172" i="2"/>
  <c r="AC172" i="2"/>
  <c r="U173" i="2"/>
  <c r="V173" i="2"/>
  <c r="W173" i="2"/>
  <c r="AC173" i="2" s="1"/>
  <c r="X173" i="2"/>
  <c r="Y173" i="2"/>
  <c r="Z173" i="2"/>
  <c r="AA173" i="2"/>
  <c r="AB173" i="2"/>
  <c r="U174" i="2"/>
  <c r="V174" i="2"/>
  <c r="AB174" i="2" s="1"/>
  <c r="W174" i="2"/>
  <c r="AC174" i="2" s="1"/>
  <c r="X174" i="2"/>
  <c r="Y174" i="2"/>
  <c r="Z174" i="2"/>
  <c r="AA174" i="2"/>
  <c r="U175" i="2"/>
  <c r="AA175" i="2" s="1"/>
  <c r="V175" i="2"/>
  <c r="AB175" i="2" s="1"/>
  <c r="W175" i="2"/>
  <c r="X175" i="2"/>
  <c r="Y175" i="2"/>
  <c r="Z175" i="2"/>
  <c r="AC175" i="2"/>
  <c r="U176" i="2"/>
  <c r="AA176" i="2" s="1"/>
  <c r="V176" i="2"/>
  <c r="W176" i="2"/>
  <c r="X176" i="2"/>
  <c r="Y176" i="2"/>
  <c r="Z176" i="2"/>
  <c r="AB176" i="2"/>
  <c r="AC176" i="2"/>
  <c r="U177" i="2"/>
  <c r="V177" i="2"/>
  <c r="W177" i="2"/>
  <c r="AC177" i="2" s="1"/>
  <c r="X177" i="2"/>
  <c r="Y177" i="2"/>
  <c r="Z177" i="2"/>
  <c r="AA177" i="2"/>
  <c r="AB177" i="2"/>
  <c r="U178" i="2"/>
  <c r="V178" i="2"/>
  <c r="AB178" i="2" s="1"/>
  <c r="W178" i="2"/>
  <c r="AC178" i="2" s="1"/>
  <c r="X178" i="2"/>
  <c r="Y178" i="2"/>
  <c r="Z178" i="2"/>
  <c r="AA178" i="2"/>
  <c r="U179" i="2"/>
  <c r="AA179" i="2" s="1"/>
  <c r="V179" i="2"/>
  <c r="AB179" i="2" s="1"/>
  <c r="W179" i="2"/>
  <c r="X179" i="2"/>
  <c r="Y179" i="2"/>
  <c r="Z179" i="2"/>
  <c r="AC179" i="2"/>
  <c r="U180" i="2"/>
  <c r="AA180" i="2" s="1"/>
  <c r="V180" i="2"/>
  <c r="W180" i="2"/>
  <c r="X180" i="2"/>
  <c r="Y180" i="2"/>
  <c r="Z180" i="2"/>
  <c r="AB180" i="2"/>
  <c r="AC180" i="2"/>
  <c r="U181" i="2"/>
  <c r="V181" i="2"/>
  <c r="W181" i="2"/>
  <c r="AC181" i="2" s="1"/>
  <c r="X181" i="2"/>
  <c r="Y181" i="2"/>
  <c r="Z181" i="2"/>
  <c r="AA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/>
  <c r="U184" i="2"/>
  <c r="AA184" i="2" s="1"/>
  <c r="V184" i="2"/>
  <c r="W184" i="2"/>
  <c r="X184" i="2"/>
  <c r="Y184" i="2"/>
  <c r="Z184" i="2"/>
  <c r="AB184" i="2"/>
  <c r="AC184" i="2"/>
  <c r="U185" i="2"/>
  <c r="V185" i="2"/>
  <c r="W185" i="2"/>
  <c r="AC185" i="2" s="1"/>
  <c r="X185" i="2"/>
  <c r="Y185" i="2"/>
  <c r="Z185" i="2"/>
  <c r="AA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/>
  <c r="U188" i="2"/>
  <c r="AA188" i="2" s="1"/>
  <c r="V188" i="2"/>
  <c r="W188" i="2"/>
  <c r="X188" i="2"/>
  <c r="Y188" i="2"/>
  <c r="Z188" i="2"/>
  <c r="AB188" i="2"/>
  <c r="AC188" i="2"/>
  <c r="U189" i="2"/>
  <c r="V189" i="2"/>
  <c r="W189" i="2"/>
  <c r="AC189" i="2" s="1"/>
  <c r="X189" i="2"/>
  <c r="Y189" i="2"/>
  <c r="Z189" i="2"/>
  <c r="AA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/>
  <c r="U192" i="2"/>
  <c r="AA192" i="2" s="1"/>
  <c r="V192" i="2"/>
  <c r="W192" i="2"/>
  <c r="X192" i="2"/>
  <c r="Y192" i="2"/>
  <c r="Z192" i="2"/>
  <c r="AB192" i="2"/>
  <c r="AC192" i="2"/>
  <c r="U193" i="2"/>
  <c r="V193" i="2"/>
  <c r="W193" i="2"/>
  <c r="AC193" i="2" s="1"/>
  <c r="X193" i="2"/>
  <c r="Y193" i="2"/>
  <c r="Z193" i="2"/>
  <c r="AA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/>
  <c r="U196" i="2"/>
  <c r="AA196" i="2" s="1"/>
  <c r="V196" i="2"/>
  <c r="W196" i="2"/>
  <c r="X196" i="2"/>
  <c r="Y196" i="2"/>
  <c r="Z196" i="2"/>
  <c r="AB196" i="2"/>
  <c r="AC196" i="2"/>
  <c r="U197" i="2"/>
  <c r="V197" i="2"/>
  <c r="W197" i="2"/>
  <c r="AC197" i="2" s="1"/>
  <c r="X197" i="2"/>
  <c r="Y197" i="2"/>
  <c r="Z197" i="2"/>
  <c r="AA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/>
  <c r="U200" i="2"/>
  <c r="AA200" i="2" s="1"/>
  <c r="V200" i="2"/>
  <c r="W200" i="2"/>
  <c r="X200" i="2"/>
  <c r="Y200" i="2"/>
  <c r="Z200" i="2"/>
  <c r="AB200" i="2"/>
  <c r="AC200" i="2"/>
  <c r="U201" i="2"/>
  <c r="V201" i="2"/>
  <c r="W201" i="2"/>
  <c r="AC201" i="2" s="1"/>
  <c r="X201" i="2"/>
  <c r="Y201" i="2"/>
  <c r="Z201" i="2"/>
  <c r="AA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O203" i="2" s="1"/>
  <c r="G203" i="2"/>
  <c r="H203" i="2"/>
  <c r="I203" i="2"/>
  <c r="J203" i="2"/>
  <c r="K203" i="2"/>
  <c r="L203" i="2"/>
  <c r="M203" i="2"/>
  <c r="N203" i="2"/>
  <c r="P20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AA168" i="2" l="1"/>
  <c r="AA160" i="2"/>
  <c r="AA152" i="2"/>
  <c r="AB171" i="2"/>
  <c r="AC166" i="2"/>
  <c r="AB163" i="2"/>
  <c r="AC158" i="2"/>
  <c r="AB155" i="2"/>
  <c r="AC150" i="2"/>
  <c r="AA164" i="2"/>
  <c r="AA156" i="2"/>
  <c r="AC115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C7" i="2"/>
  <c r="AA117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AA5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76" i="5" l="1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F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B128" i="4" l="1"/>
  <c r="AH128" i="4"/>
  <c r="Z128" i="4"/>
  <c r="AG128" i="4"/>
  <c r="AJ128" i="4"/>
  <c r="AA128" i="4"/>
  <c r="AK128" i="4"/>
  <c r="AC128" i="4"/>
  <c r="AE128" i="4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Q124" i="4" l="1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L24" i="4" s="1"/>
  <c r="AR24" i="4" s="1"/>
  <c r="F24" i="4" s="1"/>
  <c r="J24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70" i="4" l="1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22" i="4" l="1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6" i="4" l="1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318" i="10"/>
  <c r="D222" i="3"/>
  <c r="D404" i="3"/>
  <c r="D656" i="3"/>
  <c r="D621" i="3"/>
  <c r="D245" i="3"/>
  <c r="D215" i="3"/>
  <c r="D372" i="3"/>
  <c r="D602" i="3"/>
  <c r="D260" i="3"/>
  <c r="D358" i="3"/>
  <c r="D341" i="3"/>
  <c r="D442" i="3"/>
  <c r="D230" i="10"/>
  <c r="D22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798" i="10"/>
  <c r="D258" i="10"/>
  <c r="D219" i="3"/>
  <c r="D335" i="3"/>
  <c r="D905" i="10"/>
  <c r="D203" i="3"/>
  <c r="D244" i="10"/>
  <c r="D262" i="3"/>
  <c r="D204" i="10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588" i="10"/>
  <c r="D398" i="3"/>
  <c r="D216" i="10"/>
  <c r="D712" i="10"/>
  <c r="D235" i="3"/>
  <c r="D206" i="10"/>
  <c r="D435" i="10"/>
  <c r="D361" i="10"/>
  <c r="D205" i="3"/>
  <c r="D743" i="10"/>
  <c r="D254" i="3"/>
  <c r="D891" i="3"/>
  <c r="D346" i="3"/>
  <c r="D416" i="3"/>
  <c r="D433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448" i="3"/>
  <c r="D326" i="3"/>
  <c r="D218" i="10"/>
  <c r="D211" i="3"/>
  <c r="D826" i="10"/>
  <c r="D274" i="3"/>
  <c r="D209" i="10"/>
  <c r="D293" i="3"/>
  <c r="D230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816" i="10"/>
  <c r="D273" i="10"/>
  <c r="D214" i="10"/>
  <c r="D285" i="3"/>
  <c r="D310" i="3"/>
  <c r="D217" i="10"/>
  <c r="D208" i="10"/>
  <c r="D213" i="3"/>
  <c r="D221" i="3"/>
  <c r="D375" i="3"/>
  <c r="D217" i="3"/>
  <c r="D856" i="10"/>
  <c r="D522" i="10"/>
  <c r="D697" i="10"/>
  <c r="D240" i="3"/>
  <c r="D228" i="10"/>
  <c r="D382" i="3"/>
  <c r="D787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545" i="3"/>
  <c r="D432" i="3"/>
  <c r="D203" i="10"/>
  <c r="D441" i="3"/>
  <c r="D673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359" i="3"/>
  <c r="D408" i="3"/>
  <c r="D223" i="3"/>
  <c r="D231" i="10"/>
  <c r="D693" i="10"/>
  <c r="D229" i="10"/>
  <c r="D204" i="3"/>
  <c r="D979" i="10"/>
  <c r="D523" i="10"/>
  <c r="D516" i="10"/>
  <c r="D438" i="3"/>
  <c r="D366" i="3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393" i="3"/>
  <c r="D546" i="3"/>
  <c r="D250" i="10"/>
  <c r="D253" i="10"/>
  <c r="D452" i="3"/>
  <c r="D591" i="10"/>
  <c r="D220" i="10"/>
  <c r="D521" i="3"/>
  <c r="D216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809" i="3"/>
  <c r="D248" i="10"/>
  <c r="D596" i="10"/>
  <c r="D453" i="3"/>
  <c r="D212" i="10"/>
  <c r="D794" i="3"/>
  <c r="D920" i="3"/>
  <c r="D351" i="10"/>
  <c r="D466" i="3"/>
  <c r="D437" i="3"/>
  <c r="D611" i="10"/>
  <c r="D215" i="10"/>
  <c r="D247" i="3"/>
  <c r="D214" i="3"/>
  <c r="D343" i="10"/>
  <c r="D489" i="3"/>
  <c r="D431" i="3"/>
  <c r="D291" i="10"/>
  <c r="D259" i="3"/>
  <c r="D496" i="3"/>
  <c r="D209" i="3"/>
  <c r="D224" i="3"/>
  <c r="D651" i="3"/>
  <c r="D723" i="10"/>
  <c r="D760" i="3"/>
  <c r="D286" i="3"/>
  <c r="D774" i="3"/>
  <c r="D987" i="3"/>
  <c r="D537" i="10"/>
  <c r="D617" i="10"/>
  <c r="D357" i="3"/>
  <c r="D825" i="10"/>
  <c r="D252" i="3"/>
  <c r="D967" i="10"/>
  <c r="D208" i="3"/>
  <c r="D929" i="10"/>
  <c r="D811" i="10"/>
  <c r="D334" i="3"/>
  <c r="D597" i="3"/>
  <c r="D256" i="3"/>
  <c r="D431" i="10"/>
  <c r="D239" i="10"/>
  <c r="D895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213" i="10"/>
  <c r="D325" i="10"/>
  <c r="D402" i="3"/>
  <c r="D338" i="3"/>
  <c r="D577" i="10"/>
  <c r="D205" i="10"/>
  <c r="D225" i="3"/>
  <c r="D223" i="10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315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206" i="3"/>
  <c r="D329" i="3"/>
  <c r="D239" i="3"/>
  <c r="D395" i="10"/>
  <c r="D227" i="10"/>
  <c r="D451" i="3"/>
  <c r="D803" i="10"/>
  <c r="D965" i="3"/>
  <c r="D337" i="10"/>
  <c r="D276" i="3"/>
  <c r="D804" i="10"/>
  <c r="D375" i="10"/>
  <c r="D220" i="3"/>
  <c r="D785" i="10"/>
  <c r="D926" i="10"/>
  <c r="D267" i="3"/>
  <c r="D957" i="10"/>
  <c r="D587" i="3"/>
  <c r="D449" i="3"/>
  <c r="D417" i="3"/>
  <c r="D345" i="3"/>
  <c r="D444" i="3"/>
  <c r="D225" i="10"/>
  <c r="D436" i="10"/>
  <c r="D828" i="10"/>
  <c r="D390" i="3"/>
  <c r="D554" i="10"/>
  <c r="D454" i="3"/>
  <c r="D870" i="3"/>
  <c r="D963" i="3"/>
  <c r="D756" i="3"/>
  <c r="D325" i="3"/>
  <c r="D231" i="3"/>
  <c r="D202" i="10"/>
  <c r="D196" i="10"/>
  <c r="D192" i="10"/>
  <c r="D201" i="10"/>
  <c r="D194" i="10"/>
  <c r="D193" i="10"/>
  <c r="D200" i="10"/>
  <c r="D195" i="10"/>
  <c r="D197" i="10"/>
  <c r="D198" i="10"/>
  <c r="D199" i="10"/>
  <c r="D2" i="10"/>
  <c r="D180" i="10"/>
  <c r="D71" i="10"/>
  <c r="D117" i="10"/>
  <c r="D137" i="10"/>
  <c r="D59" i="10"/>
  <c r="D140" i="10"/>
  <c r="D155" i="10"/>
  <c r="D184" i="10"/>
  <c r="D130" i="10"/>
  <c r="D146" i="10"/>
  <c r="D76" i="10"/>
  <c r="D136" i="10"/>
  <c r="D53" i="10"/>
  <c r="D102" i="10"/>
  <c r="D60" i="10"/>
  <c r="D118" i="10"/>
  <c r="D147" i="10"/>
  <c r="D138" i="10"/>
  <c r="D187" i="10"/>
  <c r="D73" i="10"/>
  <c r="D176" i="10"/>
  <c r="D79" i="10"/>
  <c r="D109" i="10"/>
  <c r="D104" i="10"/>
  <c r="D153" i="10"/>
  <c r="D183" i="10"/>
  <c r="D142" i="10"/>
  <c r="D169" i="10"/>
  <c r="D135" i="10"/>
  <c r="D128" i="10"/>
  <c r="D173" i="10"/>
  <c r="D151" i="10"/>
  <c r="D55" i="10"/>
  <c r="D144" i="10"/>
  <c r="D154" i="10"/>
  <c r="D57" i="10"/>
  <c r="D163" i="10"/>
  <c r="D141" i="10"/>
  <c r="D54" i="10"/>
  <c r="D80" i="10"/>
  <c r="D113" i="10"/>
  <c r="D86" i="10"/>
  <c r="D172" i="10"/>
  <c r="D182" i="10"/>
  <c r="D148" i="10"/>
  <c r="D157" i="10"/>
  <c r="D99" i="10"/>
  <c r="D181" i="10"/>
  <c r="D191" i="10"/>
  <c r="D166" i="10"/>
  <c r="D167" i="10"/>
  <c r="D164" i="10"/>
  <c r="D89" i="10"/>
  <c r="D64" i="10"/>
  <c r="D47" i="10"/>
  <c r="D116" i="10"/>
  <c r="D61" i="10"/>
  <c r="D78" i="10"/>
  <c r="D93" i="10"/>
  <c r="D51" i="10"/>
  <c r="D188" i="10"/>
  <c r="D175" i="10"/>
  <c r="D143" i="10"/>
  <c r="D131" i="10"/>
  <c r="D46" i="10"/>
  <c r="D105" i="10"/>
  <c r="D123" i="10"/>
  <c r="D75" i="10"/>
  <c r="D152" i="10"/>
  <c r="D170" i="10"/>
  <c r="D50" i="10"/>
  <c r="D133" i="10"/>
  <c r="D134" i="10"/>
  <c r="D74" i="10"/>
  <c r="D115" i="10"/>
  <c r="D62" i="10"/>
  <c r="D56" i="10"/>
  <c r="D168" i="10"/>
  <c r="D190" i="10"/>
  <c r="D160" i="10"/>
  <c r="D110" i="10"/>
  <c r="D178" i="10"/>
  <c r="D49" i="10"/>
  <c r="D66" i="10"/>
  <c r="D87" i="10"/>
  <c r="D177" i="10"/>
  <c r="D106" i="10"/>
  <c r="D101" i="10"/>
  <c r="D98" i="10"/>
  <c r="D120" i="10"/>
  <c r="D52" i="10"/>
  <c r="D48" i="10"/>
  <c r="D126" i="10"/>
  <c r="D107" i="10"/>
  <c r="D156" i="10"/>
  <c r="D85" i="10"/>
  <c r="D81" i="10"/>
  <c r="D108" i="10"/>
  <c r="D112" i="10"/>
  <c r="D158" i="10"/>
  <c r="D94" i="10"/>
  <c r="D185" i="10"/>
  <c r="D96" i="10"/>
  <c r="D165" i="10"/>
  <c r="D159" i="10"/>
  <c r="D121" i="10"/>
  <c r="D129" i="10"/>
  <c r="D90" i="10"/>
  <c r="D150" i="10"/>
  <c r="D125" i="10"/>
  <c r="D3" i="10"/>
  <c r="D162" i="10"/>
  <c r="D114" i="10"/>
  <c r="D186" i="10"/>
  <c r="D132" i="10"/>
  <c r="D100" i="10"/>
  <c r="D161" i="10"/>
  <c r="D77" i="10"/>
  <c r="D63" i="10"/>
  <c r="D82" i="10"/>
  <c r="D189" i="10"/>
  <c r="D122" i="10"/>
  <c r="D171" i="10"/>
  <c r="D69" i="10"/>
  <c r="D97" i="10"/>
  <c r="D149" i="10"/>
  <c r="D119" i="10"/>
  <c r="D91" i="10"/>
  <c r="D103" i="10"/>
  <c r="D68" i="10"/>
  <c r="D70" i="10"/>
  <c r="D174" i="10"/>
  <c r="D145" i="10"/>
  <c r="D84" i="10"/>
  <c r="D67" i="10"/>
  <c r="D92" i="10"/>
  <c r="D124" i="10"/>
  <c r="D95" i="10"/>
  <c r="D179" i="10"/>
  <c r="D111" i="10"/>
  <c r="D83" i="10"/>
  <c r="D127" i="10"/>
  <c r="D65" i="10"/>
  <c r="D88" i="10"/>
  <c r="D72" i="10"/>
  <c r="D58" i="10"/>
  <c r="D139" i="10"/>
  <c r="D201" i="3"/>
  <c r="D2" i="3"/>
  <c r="D160" i="3"/>
  <c r="D106" i="3"/>
  <c r="D98" i="3"/>
  <c r="D188" i="3"/>
  <c r="D91" i="3"/>
  <c r="D193" i="3"/>
  <c r="D87" i="3"/>
  <c r="D69" i="3"/>
  <c r="D93" i="3"/>
  <c r="D68" i="3"/>
  <c r="D95" i="3"/>
  <c r="D71" i="3"/>
  <c r="D172" i="3"/>
  <c r="D159" i="3"/>
  <c r="D164" i="3"/>
  <c r="D128" i="3"/>
  <c r="D57" i="3"/>
  <c r="D163" i="3"/>
  <c r="D79" i="3"/>
  <c r="D114" i="3"/>
  <c r="D100" i="3"/>
  <c r="D195" i="3"/>
  <c r="D120" i="3"/>
  <c r="D107" i="3"/>
  <c r="D122" i="3"/>
  <c r="D175" i="3"/>
  <c r="D138" i="3"/>
  <c r="D83" i="3"/>
  <c r="D78" i="3"/>
  <c r="D73" i="3"/>
  <c r="D182" i="3"/>
  <c r="D88" i="3"/>
  <c r="D81" i="3"/>
  <c r="D176" i="3"/>
  <c r="D131" i="3"/>
  <c r="D151" i="3"/>
  <c r="D115" i="3"/>
  <c r="D58" i="3"/>
  <c r="D202" i="3"/>
  <c r="D200" i="3"/>
  <c r="D3" i="3"/>
  <c r="D132" i="3"/>
  <c r="D133" i="3"/>
  <c r="D96" i="3"/>
  <c r="D157" i="3"/>
  <c r="D154" i="3"/>
  <c r="D77" i="3"/>
  <c r="D62" i="3"/>
  <c r="D50" i="3"/>
  <c r="D76" i="3"/>
  <c r="D185" i="3"/>
  <c r="D55" i="3"/>
  <c r="D149" i="3"/>
  <c r="D80" i="3"/>
  <c r="D92" i="3"/>
  <c r="D147" i="3"/>
  <c r="D82" i="3"/>
  <c r="D113" i="3"/>
  <c r="D125" i="3"/>
  <c r="D49" i="3"/>
  <c r="D178" i="3"/>
  <c r="D192" i="3"/>
  <c r="D187" i="3"/>
  <c r="D56" i="3"/>
  <c r="D153" i="3"/>
  <c r="D117" i="3"/>
  <c r="D110" i="3"/>
  <c r="D180" i="3"/>
  <c r="D51" i="3"/>
  <c r="D170" i="3"/>
  <c r="D118" i="3"/>
  <c r="D161" i="3"/>
  <c r="D186" i="3"/>
  <c r="D119" i="3"/>
  <c r="D99" i="3"/>
  <c r="D171" i="3"/>
  <c r="D121" i="3"/>
  <c r="D59" i="3"/>
  <c r="D194" i="3"/>
  <c r="D112" i="3"/>
  <c r="D129" i="3"/>
  <c r="D63" i="3"/>
  <c r="D103" i="3"/>
  <c r="D70" i="3"/>
  <c r="D86" i="3"/>
  <c r="D191" i="3"/>
  <c r="D116" i="3"/>
  <c r="D136" i="3"/>
  <c r="D174" i="3"/>
  <c r="D65" i="3"/>
  <c r="D146" i="3"/>
  <c r="D54" i="3"/>
  <c r="D197" i="3"/>
  <c r="D60" i="3"/>
  <c r="D61" i="3"/>
  <c r="D90" i="3"/>
  <c r="D143" i="3"/>
  <c r="D156" i="3"/>
  <c r="D46" i="3"/>
  <c r="D168" i="3"/>
  <c r="D53" i="3"/>
  <c r="D140" i="3"/>
  <c r="D141" i="3"/>
  <c r="D158" i="3"/>
  <c r="D198" i="3"/>
  <c r="D85" i="3"/>
  <c r="D127" i="3"/>
  <c r="D155" i="3"/>
  <c r="D104" i="3"/>
  <c r="D189" i="3"/>
  <c r="D66" i="3"/>
  <c r="D144" i="3"/>
  <c r="D101" i="3"/>
  <c r="D173" i="3"/>
  <c r="D152" i="3"/>
  <c r="D142" i="3"/>
  <c r="D97" i="3"/>
  <c r="D47" i="3"/>
  <c r="D74" i="3"/>
  <c r="D64" i="3"/>
  <c r="D169" i="3"/>
  <c r="D181" i="3"/>
  <c r="D126" i="3"/>
  <c r="D165" i="3"/>
  <c r="D177" i="3"/>
  <c r="D196" i="3"/>
  <c r="D150" i="3"/>
  <c r="D94" i="3"/>
  <c r="D84" i="3"/>
  <c r="D105" i="3"/>
  <c r="D183" i="3"/>
  <c r="D135" i="3"/>
  <c r="D123" i="3"/>
  <c r="D145" i="3"/>
  <c r="D109" i="3"/>
  <c r="D134" i="3"/>
  <c r="D166" i="3"/>
  <c r="D72" i="3"/>
  <c r="D111" i="3"/>
  <c r="D162" i="3"/>
  <c r="D148" i="3"/>
  <c r="D75" i="3"/>
  <c r="D102" i="3"/>
  <c r="D190" i="3"/>
  <c r="D139" i="3"/>
  <c r="D130" i="3"/>
  <c r="D52" i="3"/>
  <c r="D179" i="3"/>
  <c r="D108" i="3"/>
  <c r="D199" i="3"/>
  <c r="D124" i="3"/>
  <c r="D167" i="3"/>
  <c r="D137" i="3"/>
  <c r="D184" i="3"/>
  <c r="D67" i="3"/>
  <c r="D89" i="3"/>
  <c r="D48" i="3"/>
  <c r="D30" i="3"/>
  <c r="D13" i="3"/>
  <c r="D11" i="3"/>
  <c r="D6" i="3"/>
  <c r="D20" i="3"/>
  <c r="D35" i="3"/>
  <c r="D36" i="3"/>
  <c r="D14" i="3"/>
  <c r="D31" i="3"/>
  <c r="D44" i="3"/>
  <c r="D12" i="3"/>
  <c r="D15" i="3"/>
  <c r="D33" i="3"/>
  <c r="D18" i="3"/>
  <c r="D27" i="3"/>
  <c r="D45" i="3"/>
  <c r="D7" i="3"/>
  <c r="D34" i="3"/>
  <c r="D5" i="3"/>
  <c r="D8" i="3"/>
  <c r="D37" i="3"/>
  <c r="D9" i="3"/>
  <c r="D19" i="3"/>
  <c r="D24" i="3"/>
  <c r="D4" i="3"/>
  <c r="D32" i="3"/>
  <c r="D28" i="3"/>
  <c r="D23" i="3"/>
  <c r="D41" i="3"/>
  <c r="D25" i="3"/>
  <c r="D16" i="3"/>
  <c r="D43" i="3"/>
  <c r="D26" i="3"/>
  <c r="D21" i="3"/>
  <c r="D10" i="3"/>
  <c r="D38" i="3"/>
  <c r="D17" i="3"/>
  <c r="D39" i="3"/>
  <c r="D42" i="3"/>
  <c r="D40" i="3"/>
  <c r="D29" i="3"/>
  <c r="D22" i="3"/>
  <c r="D18" i="10"/>
  <c r="D35" i="10"/>
  <c r="D10" i="10"/>
  <c r="D15" i="10"/>
  <c r="D19" i="10"/>
  <c r="D44" i="10"/>
  <c r="D30" i="10"/>
  <c r="D40" i="10"/>
  <c r="D7" i="10"/>
  <c r="D4" i="10"/>
  <c r="D36" i="10"/>
  <c r="D8" i="10"/>
  <c r="D41" i="10"/>
  <c r="D20" i="10"/>
  <c r="D17" i="10"/>
  <c r="D38" i="10"/>
  <c r="D23" i="10"/>
  <c r="D24" i="10"/>
  <c r="D42" i="10"/>
  <c r="D39" i="10"/>
  <c r="D45" i="10"/>
  <c r="D28" i="10"/>
  <c r="D22" i="10"/>
  <c r="D6" i="10"/>
  <c r="D31" i="10"/>
  <c r="D43" i="10"/>
  <c r="D25" i="10"/>
  <c r="D14" i="10"/>
  <c r="D26" i="10"/>
  <c r="D12" i="10"/>
  <c r="D16" i="10"/>
  <c r="D29" i="10"/>
  <c r="D33" i="10"/>
  <c r="D27" i="10"/>
  <c r="D21" i="10"/>
  <c r="D13" i="10"/>
  <c r="D32" i="10"/>
  <c r="D11" i="10"/>
  <c r="D34" i="10"/>
  <c r="D5" i="10"/>
  <c r="D37" i="10"/>
  <c r="D9" i="10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<sst xmlns="http://schemas.openxmlformats.org/spreadsheetml/2006/main" count="1340" uniqueCount="498">
  <si>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</si>
  <si>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</si>
  <si>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</si>
  <si>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</si>
  <si>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</si>
  <si>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</si>
  <si>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</si>
  <si>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</si>
  <si>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</si>
  <si>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</si>
  <si>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</si>
  <si>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</si>
  <si>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</si>
  <si>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</si>
  <si>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</si>
  <si>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</si>
  <si>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</si>
  <si>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</si>
  <si>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</si>
  <si>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</si>
  <si>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</si>
  <si>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</si>
  <si>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</si>
  <si>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</si>
  <si>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</si>
  <si>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</si>
  <si>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</si>
  <si>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</si>
  <si>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</si>
  <si>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</si>
  <si>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</si>
  <si>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</si>
  <si>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</si>
  <si>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</si>
  <si>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</si>
  <si>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</si>
  <si>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</si>
  <si>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</si>
  <si>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</si>
  <si>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</si>
  <si>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</si>
  <si>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</si>
  <si>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</si>
  <si>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</si>
  <si>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</si>
  <si>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</si>
  <si>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</si>
  <si>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</si>
  <si>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</si>
  <si>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</si>
  <si>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</si>
  <si>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</si>
  <si>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</si>
  <si>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</si>
  <si>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</si>
  <si>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</si>
  <si>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</si>
  <si>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</si>
  <si>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</si>
  <si>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</si>
  <si>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</si>
  <si>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</si>
  <si>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</si>
  <si>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</si>
  <si>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</si>
  <si>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</si>
  <si>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</si>
  <si>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</si>
  <si>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Gateshead</t>
  </si>
  <si>
    <t>Wrexham</t>
  </si>
  <si>
    <t>EC</t>
  </si>
  <si>
    <t>Accrington</t>
  </si>
  <si>
    <t>Ipswich</t>
  </si>
  <si>
    <t>Charlton</t>
  </si>
  <si>
    <t>Bristol Rvs</t>
  </si>
  <si>
    <t>Morecambe</t>
  </si>
  <si>
    <t>Cambridge</t>
  </si>
  <si>
    <t>Plymouth</t>
  </si>
  <si>
    <t>Exeter</t>
  </si>
  <si>
    <t>Wycombe</t>
  </si>
  <si>
    <t>Forest Green</t>
  </si>
  <si>
    <t>Shrewsbury</t>
  </si>
  <si>
    <t>Burton</t>
  </si>
  <si>
    <t>Port Vale</t>
  </si>
  <si>
    <t>Peterboro</t>
  </si>
  <si>
    <t>Sheffield Weds</t>
  </si>
  <si>
    <t>Barnsley</t>
  </si>
  <si>
    <t>Bradford</t>
  </si>
  <si>
    <t>Walsall</t>
  </si>
  <si>
    <t>Carlisle</t>
  </si>
  <si>
    <t>Rochdale</t>
  </si>
  <si>
    <t>Colchester</t>
  </si>
  <si>
    <t>Hartlepool</t>
  </si>
  <si>
    <t>Crewe</t>
  </si>
  <si>
    <t>Stevenage</t>
  </si>
  <si>
    <t>Doncaster</t>
  </si>
  <si>
    <t>Mansfield</t>
  </si>
  <si>
    <t>Gillingham</t>
  </si>
  <si>
    <t>Swindon</t>
  </si>
  <si>
    <t>Leyton Orient</t>
  </si>
  <si>
    <t>Newport County</t>
  </si>
  <si>
    <t>Grimsby</t>
  </si>
  <si>
    <t>Northampton</t>
  </si>
  <si>
    <t>Barrow</t>
  </si>
  <si>
    <t>Salford</t>
  </si>
  <si>
    <t>Crawley Town</t>
  </si>
  <si>
    <t>AFC Wimbledon</t>
  </si>
  <si>
    <t>Sutton</t>
  </si>
  <si>
    <t>Harrogate</t>
  </si>
  <si>
    <t>Aldershot</t>
  </si>
  <si>
    <t>Barnet</t>
  </si>
  <si>
    <t>Bromley</t>
  </si>
  <si>
    <t>Eastleigh</t>
  </si>
  <si>
    <t>Dag and Red</t>
  </si>
  <si>
    <t>Notts County</t>
  </si>
  <si>
    <t>Dorking</t>
  </si>
  <si>
    <t>Maidstone</t>
  </si>
  <si>
    <t>Maidenhead</t>
  </si>
  <si>
    <t>Halifax</t>
  </si>
  <si>
    <t>Oldham</t>
  </si>
  <si>
    <t>Chesterfield</t>
  </si>
  <si>
    <t>Scunthorpe</t>
  </si>
  <si>
    <t>Boreham Wood</t>
  </si>
  <si>
    <t>Solihull</t>
  </si>
  <si>
    <t>Altrincham</t>
  </si>
  <si>
    <t>Southend</t>
  </si>
  <si>
    <t>Torquay</t>
  </si>
  <si>
    <t>Yeovil</t>
  </si>
  <si>
    <t>York</t>
  </si>
  <si>
    <t>Wealdstone</t>
  </si>
  <si>
    <t>Woking</t>
  </si>
  <si>
    <t>E2</t>
  </si>
  <si>
    <t>E3</t>
  </si>
  <si>
    <t>Stockport</t>
  </si>
  <si>
    <t>Tranmere</t>
  </si>
  <si>
    <t>Levante</t>
  </si>
  <si>
    <t>Cartagena</t>
  </si>
  <si>
    <t>Forfar</t>
  </si>
  <si>
    <t>Stirling</t>
  </si>
  <si>
    <t>Villarreal B</t>
  </si>
  <si>
    <t>Lugo</t>
  </si>
  <si>
    <t>Oviedo</t>
  </si>
  <si>
    <t>Ibiza</t>
  </si>
  <si>
    <t>Andorra</t>
  </si>
  <si>
    <t>Eibar</t>
  </si>
  <si>
    <t>Granada</t>
  </si>
  <si>
    <t>Mirandes</t>
  </si>
  <si>
    <t>Zaragoza</t>
  </si>
  <si>
    <t>Sp Gijon</t>
  </si>
  <si>
    <t>Leganes</t>
  </si>
  <si>
    <t>Burgos</t>
  </si>
  <si>
    <t>Alaves</t>
  </si>
  <si>
    <t>Huesca</t>
  </si>
  <si>
    <t>Santander</t>
  </si>
  <si>
    <t>Las Palmas</t>
  </si>
  <si>
    <t>Albacete</t>
  </si>
  <si>
    <t>Ponferradina</t>
  </si>
  <si>
    <t>Tenerife</t>
  </si>
  <si>
    <t>Malaga</t>
  </si>
  <si>
    <t>SP2</t>
  </si>
  <si>
    <t>SC3</t>
  </si>
  <si>
    <t>23/09/2022</t>
  </si>
  <si>
    <t>24/09/2022</t>
  </si>
  <si>
    <t>Oud-Heverlee Leuven</t>
  </si>
  <si>
    <t>St. Gilloise</t>
  </si>
  <si>
    <t>Oostende</t>
  </si>
  <si>
    <t>Genk</t>
  </si>
  <si>
    <t>Westerlo</t>
  </si>
  <si>
    <t>Waregem</t>
  </si>
  <si>
    <t>Club Brugge</t>
  </si>
  <si>
    <t>Mechelen</t>
  </si>
  <si>
    <t>Ein Frankfurt</t>
  </si>
  <si>
    <t>Union Berlin</t>
  </si>
  <si>
    <t>FC Koln</t>
  </si>
  <si>
    <t>Dortmund</t>
  </si>
  <si>
    <t>Freiburg</t>
  </si>
  <si>
    <t>Mainz</t>
  </si>
  <si>
    <t>RB Leipzig</t>
  </si>
  <si>
    <t>Bochum</t>
  </si>
  <si>
    <t>Wolfsburg</t>
  </si>
  <si>
    <t>Stuttgart</t>
  </si>
  <si>
    <t>Werder Bremen</t>
  </si>
  <si>
    <t>Mgladbach</t>
  </si>
  <si>
    <t>Fortuna Dusseldorf</t>
  </si>
  <si>
    <t>Bielefeld</t>
  </si>
  <si>
    <t>Greuther Furth</t>
  </si>
  <si>
    <t>Sandhausen</t>
  </si>
  <si>
    <t>Holstein Kiel</t>
  </si>
  <si>
    <t>Hansa Rostock</t>
  </si>
  <si>
    <t>St Pauli</t>
  </si>
  <si>
    <t>Heidenheim</t>
  </si>
  <si>
    <t>Arsenal</t>
  </si>
  <si>
    <t>Tottenham</t>
  </si>
  <si>
    <t>Bournemouth</t>
  </si>
  <si>
    <t>Brentford</t>
  </si>
  <si>
    <t>Crystal Palace</t>
  </si>
  <si>
    <t>Chelsea</t>
  </si>
  <si>
    <t>Fulham</t>
  </si>
  <si>
    <t>Newcastle</t>
  </si>
  <si>
    <t>Liverpool</t>
  </si>
  <si>
    <t>Brighton</t>
  </si>
  <si>
    <t>Southampton</t>
  </si>
  <si>
    <t>Everton</t>
  </si>
  <si>
    <t>West Ham</t>
  </si>
  <si>
    <t>Wolves</t>
  </si>
  <si>
    <t>Blackburn</t>
  </si>
  <si>
    <t>Millwall</t>
  </si>
  <si>
    <t>Blackpool</t>
  </si>
  <si>
    <t>Norwich</t>
  </si>
  <si>
    <t>Bristol City</t>
  </si>
  <si>
    <t>QPR</t>
  </si>
  <si>
    <t>Cardiff</t>
  </si>
  <si>
    <t>Burnley</t>
  </si>
  <si>
    <t>Coventry</t>
  </si>
  <si>
    <t>Middlesbrough</t>
  </si>
  <si>
    <t>Reading</t>
  </si>
  <si>
    <t>Huddersfield</t>
  </si>
  <si>
    <t>Rotherham</t>
  </si>
  <si>
    <t>Wigan</t>
  </si>
  <si>
    <t>Sheffield United</t>
  </si>
  <si>
    <t>Birmingham</t>
  </si>
  <si>
    <t>Sunderland</t>
  </si>
  <si>
    <t>Preston</t>
  </si>
  <si>
    <t>West Brom</t>
  </si>
  <si>
    <t>Swansea</t>
  </si>
  <si>
    <t>Bolton</t>
  </si>
  <si>
    <t>Lincoln</t>
  </si>
  <si>
    <t>Derby</t>
  </si>
  <si>
    <t>Oxford</t>
  </si>
  <si>
    <t>Cheltenham</t>
  </si>
  <si>
    <t>Fleetwood Town</t>
  </si>
  <si>
    <t>Portsmouth</t>
  </si>
  <si>
    <t>Milton Keynes Dons</t>
  </si>
  <si>
    <t>Strasbourg</t>
  </si>
  <si>
    <t>Rennes</t>
  </si>
  <si>
    <t>Paris SG</t>
  </si>
  <si>
    <t>Nice</t>
  </si>
  <si>
    <t>St Etienne</t>
  </si>
  <si>
    <t>Grenoble</t>
  </si>
  <si>
    <t>Annecy</t>
  </si>
  <si>
    <t>Bastia</t>
  </si>
  <si>
    <t>Caen</t>
  </si>
  <si>
    <t>Quevilly Rouen</t>
  </si>
  <si>
    <t>Dijon</t>
  </si>
  <si>
    <t>Le Havre</t>
  </si>
  <si>
    <t>Metz</t>
  </si>
  <si>
    <t>Pau FC</t>
  </si>
  <si>
    <t>Nimes</t>
  </si>
  <si>
    <t>Paris FC</t>
  </si>
  <si>
    <t>Niort</t>
  </si>
  <si>
    <t>Guingamp</t>
  </si>
  <si>
    <t>Rodez</t>
  </si>
  <si>
    <t>Amiens</t>
  </si>
  <si>
    <t>Valenciennes</t>
  </si>
  <si>
    <t>Sochaux</t>
  </si>
  <si>
    <t>Lamia</t>
  </si>
  <si>
    <t>Levadeiakos</t>
  </si>
  <si>
    <t>Napoli</t>
  </si>
  <si>
    <t>Torino</t>
  </si>
  <si>
    <t>Inter</t>
  </si>
  <si>
    <t>Roma</t>
  </si>
  <si>
    <t>Empoli</t>
  </si>
  <si>
    <t>Milan</t>
  </si>
  <si>
    <t>Bari</t>
  </si>
  <si>
    <t>Brescia</t>
  </si>
  <si>
    <t>Cagliari</t>
  </si>
  <si>
    <t>Venezia</t>
  </si>
  <si>
    <t>Cittadella</t>
  </si>
  <si>
    <t>Ternana</t>
  </si>
  <si>
    <t>Modena</t>
  </si>
  <si>
    <t>Reggina</t>
  </si>
  <si>
    <t>Palermo</t>
  </si>
  <si>
    <t>Sudtirol</t>
  </si>
  <si>
    <t>Parma</t>
  </si>
  <si>
    <t>Frosinone</t>
  </si>
  <si>
    <t>Spal</t>
  </si>
  <si>
    <t>Genoa</t>
  </si>
  <si>
    <t>Perugia</t>
  </si>
  <si>
    <t>Pisa</t>
  </si>
  <si>
    <t>Cambuur</t>
  </si>
  <si>
    <t>PSV Eindhoven</t>
  </si>
  <si>
    <t>Groningen</t>
  </si>
  <si>
    <t>AZ Alkmaar</t>
  </si>
  <si>
    <t>Ajax</t>
  </si>
  <si>
    <t>Go Ahead Eagles</t>
  </si>
  <si>
    <t>Twente</t>
  </si>
  <si>
    <t>Vitesse</t>
  </si>
  <si>
    <t>Vizela</t>
  </si>
  <si>
    <t>Portimonense</t>
  </si>
  <si>
    <t>Chaves</t>
  </si>
  <si>
    <t>Estoril</t>
  </si>
  <si>
    <t>Guimaraes</t>
  </si>
  <si>
    <t>Benfica</t>
  </si>
  <si>
    <t>Hearts</t>
  </si>
  <si>
    <t>Rangers</t>
  </si>
  <si>
    <t>Aberdeen</t>
  </si>
  <si>
    <t>Kilmarnock</t>
  </si>
  <si>
    <t>Celtic</t>
  </si>
  <si>
    <t>Motherwell</t>
  </si>
  <si>
    <t>Dundee United</t>
  </si>
  <si>
    <t>St Johnstone</t>
  </si>
  <si>
    <t>Ross County</t>
  </si>
  <si>
    <t>Hibernian</t>
  </si>
  <si>
    <t>St Mirren</t>
  </si>
  <si>
    <t>Livingston</t>
  </si>
  <si>
    <t>Ayr</t>
  </si>
  <si>
    <t>Inverness C</t>
  </si>
  <si>
    <t>Cove Rangers</t>
  </si>
  <si>
    <t>Arbroath</t>
  </si>
  <si>
    <t>Hamilton</t>
  </si>
  <si>
    <t>Dundee</t>
  </si>
  <si>
    <t>Partick</t>
  </si>
  <si>
    <t>Morton</t>
  </si>
  <si>
    <t>Queens Park</t>
  </si>
  <si>
    <t>Raith Rvs</t>
  </si>
  <si>
    <t>Dunfermline</t>
  </si>
  <si>
    <t>Peterhead</t>
  </si>
  <si>
    <t>Falkirk</t>
  </si>
  <si>
    <t>Clyde</t>
  </si>
  <si>
    <t>Kelty Hearts</t>
  </si>
  <si>
    <t>Airdrie Utd</t>
  </si>
  <si>
    <t>Montrose</t>
  </si>
  <si>
    <t>FC Edinburgh</t>
  </si>
  <si>
    <t>Queen of Sth</t>
  </si>
  <si>
    <t>Alloa</t>
  </si>
  <si>
    <t>Bonnyrigg Rose</t>
  </si>
  <si>
    <t>Stenhousemuir</t>
  </si>
  <si>
    <t>East Fife</t>
  </si>
  <si>
    <t>Elgin</t>
  </si>
  <si>
    <t>Annan Athletic</t>
  </si>
  <si>
    <t>Dumbarton</t>
  </si>
  <si>
    <t>Stranraer</t>
  </si>
  <si>
    <t>Albion Rvs</t>
  </si>
  <si>
    <t>Cadiz</t>
  </si>
  <si>
    <t>Villarreal</t>
  </si>
  <si>
    <t>Getafe</t>
  </si>
  <si>
    <t>Valladolid</t>
  </si>
  <si>
    <t>Sevilla</t>
  </si>
  <si>
    <t>Ath Madrid</t>
  </si>
  <si>
    <t>Mallorca</t>
  </si>
  <si>
    <t>Barcelona</t>
  </si>
  <si>
    <t>Kasimpasa</t>
  </si>
  <si>
    <t>Gaziantep</t>
  </si>
  <si>
    <t>Ankaragucu</t>
  </si>
  <si>
    <t>Buyuksehyr</t>
  </si>
  <si>
    <t>Kayserispor</t>
  </si>
  <si>
    <t>Trabzonspor</t>
  </si>
  <si>
    <t>Ad. Demirspor</t>
  </si>
  <si>
    <t>Galatasaray</t>
  </si>
  <si>
    <t>Anderlecht</t>
  </si>
  <si>
    <t>Charleroi</t>
  </si>
  <si>
    <t>Gent</t>
  </si>
  <si>
    <t>Cercle Brugge</t>
  </si>
  <si>
    <t>Kortrijk</t>
  </si>
  <si>
    <t>Antwerp</t>
  </si>
  <si>
    <t>St Truiden</t>
  </si>
  <si>
    <t>Eupen</t>
  </si>
  <si>
    <t>Hertha</t>
  </si>
  <si>
    <t>Hoffenheim</t>
  </si>
  <si>
    <t>Schalke 04</t>
  </si>
  <si>
    <t>Augsburg</t>
  </si>
  <si>
    <t>Kaiserslautern</t>
  </si>
  <si>
    <t>Braunschweig</t>
  </si>
  <si>
    <t>Karlsruhe</t>
  </si>
  <si>
    <t>Nurnberg</t>
  </si>
  <si>
    <t>Magdeburg</t>
  </si>
  <si>
    <t>Regensburg</t>
  </si>
  <si>
    <t>Man City</t>
  </si>
  <si>
    <t>Man United</t>
  </si>
  <si>
    <t>Leeds</t>
  </si>
  <si>
    <t>Aston Villa</t>
  </si>
  <si>
    <t>Stoke</t>
  </si>
  <si>
    <t>Watford</t>
  </si>
  <si>
    <t>Lorient</t>
  </si>
  <si>
    <t>Lille</t>
  </si>
  <si>
    <t>Ajaccio</t>
  </si>
  <si>
    <t>Clermont</t>
  </si>
  <si>
    <t>Auxerre</t>
  </si>
  <si>
    <t>Brest</t>
  </si>
  <si>
    <t>Toulouse</t>
  </si>
  <si>
    <t>Montpellier</t>
  </si>
  <si>
    <t>Troyes</t>
  </si>
  <si>
    <t>Reims</t>
  </si>
  <si>
    <t>Monaco</t>
  </si>
  <si>
    <t>Nantes</t>
  </si>
  <si>
    <t>Lens</t>
  </si>
  <si>
    <t>Lyon</t>
  </si>
  <si>
    <t>Asteras Tripolis</t>
  </si>
  <si>
    <t>OFI Crete</t>
  </si>
  <si>
    <t>Olympiakos</t>
  </si>
  <si>
    <t>Atromitos</t>
  </si>
  <si>
    <t>Volos NFC</t>
  </si>
  <si>
    <t>Aris</t>
  </si>
  <si>
    <t>PAOK</t>
  </si>
  <si>
    <t>Panathinaikos</t>
  </si>
  <si>
    <t>Lazio</t>
  </si>
  <si>
    <t>Spezia</t>
  </si>
  <si>
    <t>Lecce</t>
  </si>
  <si>
    <t>Cremonese</t>
  </si>
  <si>
    <t>Sampdoria</t>
  </si>
  <si>
    <t>Monza</t>
  </si>
  <si>
    <t>Sassuolo</t>
  </si>
  <si>
    <t>Salernitana</t>
  </si>
  <si>
    <t>Atalanta</t>
  </si>
  <si>
    <t>Fiorentina</t>
  </si>
  <si>
    <t>Juventus</t>
  </si>
  <si>
    <t>Bologna</t>
  </si>
  <si>
    <t>Benevento</t>
  </si>
  <si>
    <t>Ascoli</t>
  </si>
  <si>
    <t>For Sittard</t>
  </si>
  <si>
    <t>Volendam</t>
  </si>
  <si>
    <t>Excelsior</t>
  </si>
  <si>
    <t>Utrecht</t>
  </si>
  <si>
    <t>Nijmegen</t>
  </si>
  <si>
    <t>Feyenoord</t>
  </si>
  <si>
    <t>Waalwijk</t>
  </si>
  <si>
    <t>Sparta Rotterdam</t>
  </si>
  <si>
    <t>FC Emmen</t>
  </si>
  <si>
    <t>Heerenveen</t>
  </si>
  <si>
    <t>Rio Ave</t>
  </si>
  <si>
    <t>Santa Clara</t>
  </si>
  <si>
    <t>Pacos Ferreira</t>
  </si>
  <si>
    <t>Arouca</t>
  </si>
  <si>
    <t>Famalicao</t>
  </si>
  <si>
    <t>Boavista</t>
  </si>
  <si>
    <t>Espanol</t>
  </si>
  <si>
    <t>Valencia</t>
  </si>
  <si>
    <t>Celta</t>
  </si>
  <si>
    <t>Betis</t>
  </si>
  <si>
    <t>Girona</t>
  </si>
  <si>
    <t>Sociedad</t>
  </si>
  <si>
    <t>Real Madrid</t>
  </si>
  <si>
    <t>Osasuna</t>
  </si>
  <si>
    <t>Alanyaspor</t>
  </si>
  <si>
    <t>Giresunspor</t>
  </si>
  <si>
    <t>Sivasspor</t>
  </si>
  <si>
    <t>Hatayspor</t>
  </si>
  <si>
    <t>Konyaspor</t>
  </si>
  <si>
    <t>Umraniyespor</t>
  </si>
  <si>
    <t>Besiktas</t>
  </si>
  <si>
    <t>Fenerbahce</t>
  </si>
  <si>
    <t>Leicester</t>
  </si>
  <si>
    <t>Nottm Forest</t>
  </si>
  <si>
    <t>Laval</t>
  </si>
  <si>
    <t>Bordeaux</t>
  </si>
  <si>
    <t>Giannina</t>
  </si>
  <si>
    <t>Panetolikos</t>
  </si>
  <si>
    <t>AEK</t>
  </si>
  <si>
    <t>Ionikos</t>
  </si>
  <si>
    <t>Verona</t>
  </si>
  <si>
    <t>Udinese</t>
  </si>
  <si>
    <t>Maritimo</t>
  </si>
  <si>
    <t>Casa Pia</t>
  </si>
  <si>
    <t>Vallecano</t>
  </si>
  <si>
    <t>Elche</t>
  </si>
  <si>
    <t>Karagumruk</t>
  </si>
  <si>
    <t>Istanbulspor</t>
  </si>
  <si>
    <t>Standard</t>
  </si>
  <si>
    <t>Seraing</t>
  </si>
  <si>
    <t>Bayern Munich</t>
  </si>
  <si>
    <t>Leverkusen</t>
  </si>
  <si>
    <t>Hannover</t>
  </si>
  <si>
    <t>Hamburg</t>
  </si>
  <si>
    <t>Paderborn</t>
  </si>
  <si>
    <t>Darmstadt</t>
  </si>
  <si>
    <t>Hull</t>
  </si>
  <si>
    <t>Luton</t>
  </si>
  <si>
    <t>Angers</t>
  </si>
  <si>
    <t>Marseille</t>
  </si>
  <si>
    <t>Cosenza</t>
  </si>
  <si>
    <t>Como</t>
  </si>
  <si>
    <t>Sp Lisbon</t>
  </si>
  <si>
    <t>Gil Vicente</t>
  </si>
  <si>
    <t>Porto</t>
  </si>
  <si>
    <t>Sp Braga</t>
  </si>
  <si>
    <t>Ath Bilbao</t>
  </si>
  <si>
    <t>Almeria</t>
  </si>
  <si>
    <t>01/10/2022</t>
  </si>
  <si>
    <t>02/10/2022</t>
  </si>
  <si>
    <t>03/10/2022</t>
  </si>
  <si>
    <t>30/09/2022</t>
  </si>
  <si>
    <t>B1</t>
  </si>
  <si>
    <t>D1</t>
  </si>
  <si>
    <t>D2</t>
  </si>
  <si>
    <t>E0</t>
  </si>
  <si>
    <t>E1</t>
  </si>
  <si>
    <t>F1</t>
  </si>
  <si>
    <t>F2</t>
  </si>
  <si>
    <t>G1</t>
  </si>
  <si>
    <t>I1</t>
  </si>
  <si>
    <t>I2</t>
  </si>
  <si>
    <t>N1</t>
  </si>
  <si>
    <t>P1</t>
  </si>
  <si>
    <t>SC0</t>
  </si>
  <si>
    <t>SC1</t>
  </si>
  <si>
    <t>SC2</t>
  </si>
  <si>
    <t>SP1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</si>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</sst>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1.0533218816775407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1.0523293923701496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1.0511368361869355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1.0586589767516819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1.0356850891989859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1.048153965543114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1.038077229388916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1.0636286825265882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1.0379105936695237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1.0485628287452582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1.0535792336879053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1.041304204002425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1.0535792336879053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1.0533564937435893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1.0401734918501984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1.0362637658896696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1.0405693967297653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1.0362637658896696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1.0451969483194312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1.034094874681466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1.043360692319973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1.0483906463555754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1.0379105936695237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1.0450375961866025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1.0407298027485501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1.037952243407696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1.0440279853919932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1.0463684894705136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1.038506964435719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1.0428644784088332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1.0351900225906741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1.042106143326367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1.0475117579190587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1.0460060256260135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1.0439719885779606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1.046349494759292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1.0509444270006065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1.0468011795556451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1.0509442098096211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1.0421804198806015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1.042106143326367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1.0475615653703467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1.0437075600663159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1.0470376731981623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1.0543819242504819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1.0522559150967761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1.0517344996321181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1.0494628052164887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1.0524934496338532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1.042106143326367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1.0517344996321181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1.0533564937435893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1.0522559150967761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1.0497471873879383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1.0674111222252509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1.0648207184922545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1.0708425290899795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1.0749435315745663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1.0648207184922545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1.0688734653100223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1.0765255566793932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1.0731630982443801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1.0729832486866209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1.0703838499014962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1.0608952469083379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1.0637206832523536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1.0342024872400046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1.0677322036764643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1.050305669221034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1.080113542354888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1.0549077074635693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1.0513686083765104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1.0499964535568072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1.0487772084693074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1.050305669221034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1.0551236153407171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1.0734999847345288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1.0776377700712103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1.0326216037183769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1.0399586640868308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1.0439719885779606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1.0509442098096211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1.0439719885779606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1.0437075600663159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1.0499964535568072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1.0511368361869355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1.044303665417317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1.0449864577049268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1.0518428764688503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1.0779153745984991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1.0460060256260135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1.1011282342034401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1.051738571938915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1.0499964535568072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1.0484438729518561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1.0494125025023127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1.0488145277884962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1.0461929391857427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1.0783678395531031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1.0526045231274919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1.050305669221034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1.0540429760538743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1.0608952469083379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1.0703838499014962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1.0637206832523536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1.0654583973780449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1.0682468217514451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1.1067641721073089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1.0869608478919779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1.0710498142971454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1.0886227150115235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1.0887955014239501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1.0882202949124216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1.0702061023953406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1.0866214711383286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1.0734654343413303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1.0702061023953406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1.0394138550111416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1.0446618226996724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1.0402114121881805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1.0453465975749467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1.0404319501157899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1.0521795989414335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1.0483906463555754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1.0523293923701496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1.0512150176064545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1.0449864577049268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1.042106143326367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1.047073470420135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1.0700036736716445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1.0626247827424988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1.0648207184922545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1.0633504678478547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1.0453465975749467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1.042708496600167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1.0536616911224432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1.0511368361869355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1.0512150176064545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1.054529961161206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1.0362637658896696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1.0401734918501984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1.0438817895444492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1.0471914779756517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1.034094874681466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1.0463684894705136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1.037952243407696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1.0423806634244144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1.047592923283859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1.0841472019569207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1.0669478732554383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1.0844960009352391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1.0910379084714694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1.0425703649827001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1.034094874681466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1.0347781293381613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1.041979455975633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1.0342024872400046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1.0362637658896696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1.0484438729518561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1.0615765272904456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1.0593230574421948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1.0494628052164887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1.0459631209894389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1.0421804198806015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1.0510694237812139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1.0597968244159457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1.0580097445486314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1.0415257892008067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1.0362637658896696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1.0410043397874882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1.0398247073454716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1.0653550983353486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1.0656255369497798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1.0636569760020114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1.0684051026326142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1.0605174007793741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1.0595834779007536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1.0424343751332963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1.0449864577049268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1.0516104099147749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1.0454473653146403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1.0607092988079927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1.0918769435025473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1.0939477412269472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1.0404319501157899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1.0600668335258359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1.0334960867783516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1.0654607442883226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1.0584574108458336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1.0475615653703467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1.0397105475401762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1.0509930436304777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1.0605979647980854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1.0438817895444492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1.0522085198267568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1.0415257892008067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1.051738571938915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1.0512150176064545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1.0497253316960662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1.0417159380917833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1.0548768230368635</v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1.0285140417768923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4.259212635966918</v>
      </c>
      <c r="I2" s="6">
        <f>IF('Log_working_3-way'!$D2="","",'True_Odds_Calculator_3-way'!O3/'True_Odds_Calculator_3-way'!B3-1)</f>
        <v>4.7567053024211488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2.835332981327765E-2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1.0297607620456788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4.5327373333674208</v>
      </c>
      <c r="I3" s="6">
        <f>IF('Log_working_3-way'!$D3="","",'True_Odds_Calculator_3-way'!O4/'True_Odds_Calculator_3-way'!B4-1)</f>
        <v>4.3776215860668133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2.9513157689487812E-2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1.0315115464433899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36.020398655618777</v>
      </c>
      <c r="I4" s="6">
        <f>IF('Log_working_3-way'!$D4="","",'True_Odds_Calculator_3-way'!O5/'True_Odds_Calculator_3-way'!B5-1)</f>
        <v>3.906266089221357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2.9268969343875684E-2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1.035871439363508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44.537666054026928</v>
      </c>
      <c r="I5" s="6">
        <f>IF('Log_working_3-way'!$D5="","",'True_Odds_Calculator_3-way'!O6/'True_Odds_Calculator_3-way'!B6-1)</f>
        <v>2.7466309363003778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3.0204684882807475E-2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1.0213144299715369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17.3224937502331</v>
      </c>
      <c r="I6" s="6">
        <f>IF('Log_working_3-way'!$D6="","",'True_Odds_Calculator_3-way'!O7/'True_Odds_Calculator_3-way'!B7-1)</f>
        <v>6.8908395936062456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2.2801739544858979E-2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1.02263485885278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7.6520497743962146</v>
      </c>
      <c r="I7" s="6">
        <f>IF('Log_working_3-way'!$D7="","",'True_Odds_Calculator_3-way'!O8/'True_Odds_Calculator_3-way'!B8-1)</f>
        <v>5.3243000040805368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2.377008703524619E-2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1.0216659746358867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20.549724750433324</v>
      </c>
      <c r="I8" s="6">
        <f>IF('Log_working_3-way'!$D8="","",'True_Odds_Calculator_3-way'!O9/'True_Odds_Calculator_3-way'!B9-1)</f>
        <v>6.298586567249016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2.2819656608891403E-2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1.0452092571248592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61.184583713431323</v>
      </c>
      <c r="I9" s="6">
        <f>IF('Log_working_3-way'!$D9="","",'True_Odds_Calculator_3-way'!O10/'True_Odds_Calculator_3-way'!B10-1)</f>
        <v>0.86909866771255917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2.9193992757670539E-2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1.0213008111283286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15.831897377505118</v>
      </c>
      <c r="I10" s="6">
        <f>IF('Log_working_3-way'!$D10="","",'True_Odds_Calculator_3-way'!O11/'True_Odds_Calculator_3-way'!B11-1)</f>
        <v>6.8454480140509508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2.2899202991594203E-2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1.0207957908648622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13.249800331784204</v>
      </c>
      <c r="I11" s="6">
        <f>IF('Log_working_3-way'!$D11="","",'True_Odds_Calculator_3-way'!O12/'True_Odds_Calculator_3-way'!B12-1)</f>
        <v>5.6335943873087233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2.2324192861773007E-2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1.0307057984676578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28.6211724591166</v>
      </c>
      <c r="I12" s="6">
        <f>IF('Log_working_3-way'!$D12="","",'True_Odds_Calculator_3-way'!O13/'True_Odds_Calculator_3-way'!B13-1)</f>
        <v>5.4460837425146078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3.0482463788807257E-2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1.0295801416895347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24.790557065411651</v>
      </c>
      <c r="I13" s="6">
        <f>IF('Log_working_3-way'!$D13="","",'True_Odds_Calculator_3-way'!O14/'True_Odds_Calculator_3-way'!B14-1)</f>
        <v>6.2460614359478708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3.0233854961426943E-2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1.0275764800598051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21.684556733354928</v>
      </c>
      <c r="I14" s="6">
        <f>IF('Log_working_3-way'!$D14="","",'True_Odds_Calculator_3-way'!O15/'True_Odds_Calculator_3-way'!B15-1)</f>
        <v>6.2561928653253691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2.8795395188158102E-2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1.0264095332099596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18.737900055131487</v>
      </c>
      <c r="I15" s="6">
        <f>IF('Log_working_3-way'!$D15="","",'True_Odds_Calculator_3-way'!O16/'True_Odds_Calculator_3-way'!B16-1)</f>
        <v>6.1830891593594952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2.7999978438749906E-2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1.0223806436117766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20.533964940117137</v>
      </c>
      <c r="I16" s="6">
        <f>IF('Log_working_3-way'!$D16="","",'True_Odds_Calculator_3-way'!O17/'True_Odds_Calculator_3-way'!B17-1)</f>
        <v>6.3332666944505487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2.3568215632770562E-2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1.0195424232106254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7.2301421291306927</v>
      </c>
      <c r="I17" s="6">
        <f>IF('Log_working_3-way'!$D17="","",'True_Odds_Calculator_3-way'!O18/'True_Odds_Calculator_3-way'!B18-1)</f>
        <v>7.0425667024062264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2.0832468197610865E-2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1.0248030435387134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3.9924514494487182</v>
      </c>
      <c r="I18" s="6">
        <f>IF('Log_working_3-way'!$D18="","",'True_Odds_Calculator_3-way'!O19/'True_Odds_Calculator_3-way'!B19-1)</f>
        <v>6.6958818723180418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2.5277935321804001E-2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1.0203258657598129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9.1182015676126849</v>
      </c>
      <c r="I19" s="6">
        <f>IF('Log_working_3-way'!$D19="","",'True_Odds_Calculator_3-way'!O20/'True_Odds_Calculator_3-way'!B20-1)</f>
        <v>6.6786995097730584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2.1823520404946617E-2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1.0328332236153075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50.201677308013153</v>
      </c>
      <c r="I20" s="6">
        <f>IF('Log_working_3-way'!$D20="","",'True_Odds_Calculator_3-way'!O21/'True_Odds_Calculator_3-way'!B21-1)</f>
        <v>2.2351742119429003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2.5551889242352521E-2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1.0209809438448321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18.669961777739442</v>
      </c>
      <c r="I21" s="6">
        <f>IF('Log_working_3-way'!$D21="","",'True_Odds_Calculator_3-way'!O22/'True_Odds_Calculator_3-way'!B22-1)</f>
        <v>7.0770868777679077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2.2319766402021379E-2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1.0212193148111843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23.220734326879352</v>
      </c>
      <c r="I22" s="6">
        <f>IF('Log_working_3-way'!$D22="","",'True_Odds_Calculator_3-way'!O23/'True_Odds_Calculator_3-way'!B23-1)</f>
        <v>7.3661800856695443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2.1928660114577614E-2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1.0257979923986464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17.55831314973382</v>
      </c>
      <c r="I23" s="6">
        <f>IF('Log_working_3-way'!$D23="","",'True_Odds_Calculator_3-way'!O24/'True_Odds_Calculator_3-way'!B24-1)</f>
        <v>8.1574438244306453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2.7520598056001377E-2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1.0272071454768923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4.6767578728278494</v>
      </c>
      <c r="I24" s="6">
        <f>IF('Log_working_3-way'!$D24="","",'True_Odds_Calculator_3-way'!O25/'True_Odds_Calculator_3-way'!B25-1)</f>
        <v>5.9933198137785952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2.7777123491021793E-2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1.0251681536748332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17.092189487493794</v>
      </c>
      <c r="I25" s="6">
        <f>IF('Log_working_3-way'!$D25="","",'True_Odds_Calculator_3-way'!O26/'True_Odds_Calculator_3-way'!B26-1)</f>
        <v>7.0873855523662339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2.6911228491274253E-2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1.0257511905130543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8.8689446390666227</v>
      </c>
      <c r="I26" s="6">
        <f>IF('Log_working_3-way'!$D26="","",'True_Odds_Calculator_3-way'!O27/'True_Odds_Calculator_3-way'!B27-1)</f>
        <v>7.7224216145560334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2.7708600758178825E-2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1.0256353261223554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9.4613038505528042</v>
      </c>
      <c r="I27" s="6">
        <f>IF('Log_working_3-way'!$D27="","",'True_Odds_Calculator_3-way'!O28/'True_Odds_Calculator_3-way'!B28-1)</f>
        <v>7.2717472371008185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2.7577307269512019E-2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1.0266018040290701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19.466451146348032</v>
      </c>
      <c r="I28" s="6">
        <f>IF('Log_working_3-way'!$D28="","",'True_Odds_Calculator_3-way'!O29/'True_Odds_Calculator_3-way'!B29-1)</f>
        <v>7.3157862614055968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2.8121567398296188E-2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1.026131208640169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16.318095902582019</v>
      </c>
      <c r="I29" s="6">
        <f>IF('Log_working_3-way'!$D29="","",'True_Odds_Calculator_3-way'!O30/'True_Odds_Calculator_3-way'!B30-1)</f>
        <v>7.8251209242282034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2.8023796327638406E-2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1.0363452676132481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45.173835389323976</v>
      </c>
      <c r="I30" s="6">
        <f>IF('Log_working_3-way'!$D30="","",'True_Odds_Calculator_3-way'!O31/'True_Odds_Calculator_3-way'!B31-1)</f>
        <v>3.432413292883596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3.0073098383049945E-2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1.0261577303619718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16.317627094335766</v>
      </c>
      <c r="I31" s="6">
        <f>IF('Log_working_3-way'!$D31="","",'True_Odds_Calculator_3-way'!O32/'True_Odds_Calculator_3-way'!B32-1)</f>
        <v>7.7719593130224425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2.8051626123859252E-2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1.0303574300337288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31.083321788446717</v>
      </c>
      <c r="I32" s="6">
        <f>IF('Log_working_3-way'!$D32="","",'True_Odds_Calculator_3-way'!O33/'True_Odds_Calculator_3-way'!B33-1)</f>
        <v>5.2256346769236508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2.9490103865992712E-2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1.0321492574312991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32.56850316634528</v>
      </c>
      <c r="I33" s="6">
        <f>IF('Log_working_3-way'!$D33="","",'True_Odds_Calculator_3-way'!O34/'True_Odds_Calculator_3-way'!B34-1)</f>
        <v>5.0031295110726131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3.0789962635522805E-2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1.0318936687943077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34.667389379179774</v>
      </c>
      <c r="I34" s="6">
        <f>IF('Log_working_3-way'!$D34="","",'True_Odds_Calculator_3-way'!O35/'True_Odds_Calculator_3-way'!B35-1)</f>
        <v>5.1922551005520443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2.9818735298187349E-2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1.0275310044836596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25.112330646605354</v>
      </c>
      <c r="I35" s="6">
        <f>IF('Log_working_3-way'!$D35="","",'True_Odds_Calculator_3-way'!O36/'True_Odds_Calculator_3-way'!B36-1)</f>
        <v>5.9166805635939737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2.8110384125663357E-2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1.0258175943791576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7.1308972274879778</v>
      </c>
      <c r="I36" s="6">
        <f>IF('Log_working_3-way'!$D36="","",'True_Odds_Calculator_3-way'!O37/'True_Odds_Calculator_3-way'!B37-1)</f>
        <v>6.7238523506125851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2.7328486451742906E-2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1.0270361336230684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19.086028621060464</v>
      </c>
      <c r="I37" s="6">
        <f>IF('Log_working_3-way'!$D37="","",'True_Odds_Calculator_3-way'!O38/'True_Odds_Calculator_3-way'!B38-1)</f>
        <v>6.7140550308218749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2.86332562092384E-2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1.0255369011143953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11.236377141427869</v>
      </c>
      <c r="I38" s="6">
        <f>IF('Log_working_3-way'!$D38="","",'True_Odds_Calculator_3-way'!O39/'True_Odds_Calculator_3-way'!B39-1)</f>
        <v>8.1562126519149203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2.76587616360493E-2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1.0354905991465142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36.830808205027289</v>
      </c>
      <c r="I39" s="6">
        <f>IF('Log_working_3-way'!$D39="","",'True_Odds_Calculator_3-way'!O40/'True_Odds_Calculator_3-way'!B40-1)</f>
        <v>4.2868628813034908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3.2557903291345003E-2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1.0254156236479017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8.0488106025969923</v>
      </c>
      <c r="I40" s="6">
        <f>IF('Log_working_3-way'!$D40="","",'True_Odds_Calculator_3-way'!O41/'True_Odds_Calculator_3-way'!B41-1)</f>
        <v>7.4710996238267544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2.7213726868378307E-2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1.0278786810606857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27.424364423721357</v>
      </c>
      <c r="I41" s="6">
        <f>IF('Log_working_3-way'!$D41="","",'True_Odds_Calculator_3-way'!O42/'True_Odds_Calculator_3-way'!B42-1)</f>
        <v>5.9922436904014527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2.7935300899883941E-2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1.0256695758901035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9.460787292524012</v>
      </c>
      <c r="I42" s="6">
        <f>IF('Log_working_3-way'!$D42="","",'True_Odds_Calculator_3-way'!O43/'True_Odds_Calculator_3-way'!B43-1)</f>
        <v>7.3686478262746782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2.7628049464476057E-2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1.0286808212846856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5.1310775647287254</v>
      </c>
      <c r="I43" s="6">
        <f>IF('Log_working_3-way'!$D43="","",'True_Odds_Calculator_3-way'!O44/'True_Odds_Calculator_3-way'!B44-1)</f>
        <v>6.6630729276866001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2.9667595622474785E-2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1.0255057428728853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12.858941001770798</v>
      </c>
      <c r="I44" s="6">
        <f>IF('Log_working_3-way'!$D44="","",'True_Odds_Calculator_3-way'!O45/'True_Odds_Calculator_3-way'!B45-1)</f>
        <v>6.7663197983446191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2.7491425095781841E-2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1.0271427789112313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7.5082069314409239</v>
      </c>
      <c r="I45" s="6">
        <f>IF('Log_working_3-way'!$D45="","",'True_Odds_Calculator_3-way'!O46/'True_Odds_Calculator_3-way'!B46-1)</f>
        <v>6.7564843489700985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2.8794314322345471E-2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1.0267953269073367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18.552668102346839</v>
      </c>
      <c r="I46" s="6">
        <f>IF('Log_working_3-way'!$D46="","",'True_Odds_Calculator_3-way'!O47/'True_Odds_Calculator_3-way'!B47-1)</f>
        <v>7.5616200905317967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2.8452517298223068E-2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1.0269427780012308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22.606551101015032</v>
      </c>
      <c r="I47" s="6">
        <f>IF('Log_working_3-way'!$D47="","",'True_Odds_Calculator_3-way'!O48/'True_Odds_Calculator_3-way'!B48-1)</f>
        <v>6.851258751305271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2.7958027936368035E-2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1.0285996423608084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3.400330024751856</v>
      </c>
      <c r="I48" s="6">
        <f>IF('Log_working_3-way'!$D48="","",'True_Odds_Calculator_3-way'!O49/'True_Odds_Calculator_3-way'!B49-1)</f>
        <v>6.8450486059181701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2.8771760154739034E-2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1.0258949174244718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8.2108692047096739</v>
      </c>
      <c r="I49" s="6">
        <f>IF('Log_working_3-way'!$D49="","",'True_Odds_Calculator_3-way'!O50/'True_Odds_Calculator_3-way'!B50-1)</f>
        <v>8.2678141646420045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2.7856916745805593E-2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1.0303230400991616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28.637814392587597</v>
      </c>
      <c r="I50" s="6">
        <f>IF('Log_working_3-way'!$D50="","",'True_Odds_Calculator_3-way'!O51/'True_Odds_Calculator_3-way'!B51-1)</f>
        <v>6.7481282303581533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2.9903837430660829E-2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1.0263132440974123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16.916029327167763</v>
      </c>
      <c r="I51" s="6">
        <f>IF('Log_working_3-way'!$D51="","",'True_Odds_Calculator_3-way'!O52/'True_Odds_Calculator_3-way'!B52-1)</f>
        <v>6.7615253929475161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2.8126121264969495E-2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1.0274775554673414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21.687674758200931</v>
      </c>
      <c r="I52" s="6">
        <f>IF('Log_working_3-way'!$D52="","",'True_Odds_Calculator_3-way'!O53/'True_Odds_Calculator_3-way'!B53-1)</f>
        <v>7.3114819578173762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2.865400522035233E-2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1.0287622872047393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26.20360336254376</v>
      </c>
      <c r="I53" s="6">
        <f>IF('Log_working_3-way'!$D53="","",'True_Odds_Calculator_3-way'!O54/'True_Odds_Calculator_3-way'!B54-1)</f>
        <v>6.254172382822909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2.9081942430888574E-2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1.0249132640871339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14.707039663273376</v>
      </c>
      <c r="I54" s="6">
        <f>IF('Log_working_3-way'!$D54="","",'True_Odds_Calculator_3-way'!O55/'True_Odds_Calculator_3-way'!B55-1)</f>
        <v>7.4243266969084143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2.6849900576204178E-2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1.0248984543298458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11.508661923762952</v>
      </c>
      <c r="I55" s="6">
        <f>IF('Log_working_3-way'!$D55="","",'True_Odds_Calculator_3-way'!O56/'True_Odds_Calculator_3-way'!B56-1)</f>
        <v>9.1320161582479891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2.7024345475065381E-2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1.0423708439427897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16.179143464550414</v>
      </c>
      <c r="I56" s="6">
        <f>IF('Log_working_3-way'!$D56="","",'True_Odds_Calculator_3-way'!O57/'True_Odds_Calculator_3-way'!B57-1)</f>
        <v>7.4249185464484135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4.5140043279157105E-2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1.0413484933349721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14.572420840979877</v>
      </c>
      <c r="I57" s="6">
        <f>IF('Log_working_3-way'!$D57="","",'True_Odds_Calculator_3-way'!O58/'True_Odds_Calculator_3-way'!B58-1)</f>
        <v>6.4313992861913416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4.4096179064749386E-2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1.0632949253823096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49.042090181470741</v>
      </c>
      <c r="I58" s="6">
        <f>IF('Log_working_3-way'!$D58="","",'True_Odds_Calculator_3-way'!O59/'True_Odds_Calculator_3-way'!B59-1)</f>
        <v>2.9051679482368526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4.9316219710047626E-2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1.0406831873051408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13.288625342900703</v>
      </c>
      <c r="I59" s="6">
        <f>IF('Log_working_3-way'!$D59="","",'True_Odds_Calculator_3-way'!O60/'True_Odds_Calculator_3-way'!B60-1)</f>
        <v>5.8892558462083526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4.3301959211453189E-2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1.0446950682880145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22.425959170085871</v>
      </c>
      <c r="I60" s="6">
        <f>IF('Log_working_3-way'!$D60="","",'True_Odds_Calculator_3-way'!O61/'True_Odds_Calculator_3-way'!B61-1)</f>
        <v>6.5000418832331688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4.6164259795522522E-2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1.0407639388830521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10.962364897350543</v>
      </c>
      <c r="I61" s="6">
        <f>IF('Log_working_3-way'!$D61="","",'True_Odds_Calculator_3-way'!O62/'True_Odds_Calculator_3-way'!B62-1)</f>
        <v>7.9597194611743074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4.3782672628265296E-2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1.0634769846245493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46.855558634380294</v>
      </c>
      <c r="I62" s="6">
        <f>IF('Log_working_3-way'!$D62="","",'True_Odds_Calculator_3-way'!O63/'True_Odds_Calculator_3-way'!B63-1)</f>
        <v>3.1294112899744562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5.1064539953981303E-2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1.0577821585883986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1.5937891805112567</v>
      </c>
      <c r="I63" s="6">
        <f>IF('Log_working_3-way'!$D63="","",'True_Odds_Calculator_3-way'!O64/'True_Odds_Calculator_3-way'!B64-1)</f>
        <v>3.3489880720570886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4.9832654922694175E-2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1.0465018640607677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24.633194670404173</v>
      </c>
      <c r="I64" s="6">
        <f>IF('Log_working_3-way'!$D64="","",'True_Odds_Calculator_3-way'!O65/'True_Odds_Calculator_3-way'!B65-1)</f>
        <v>5.5090829460824251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4.7327835515340366E-2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1.0482160518412544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27.813989719866647</v>
      </c>
      <c r="I65" s="6">
        <f>IF('Log_working_3-way'!$D65="","",'True_Odds_Calculator_3-way'!O66/'True_Odds_Calculator_3-way'!B66-1)</f>
        <v>6.530887794161587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4.7740730202869841E-2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1.0426894915466223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14.550023439852321</v>
      </c>
      <c r="I66" s="6">
        <f>IF('Log_working_3-way'!$D66="","",'True_Odds_Calculator_3-way'!O67/'True_Odds_Calculator_3-way'!B67-1)</f>
        <v>6.9888122025850947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4.5600037951439409E-2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1.0478466551075394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26.884844074158863</v>
      </c>
      <c r="I67" s="6">
        <f>IF('Log_working_3-way'!$D67="","",'True_Odds_Calculator_3-way'!O68/'True_Odds_Calculator_3-way'!B68-1)</f>
        <v>6.2029252840696101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4.7823954800698898E-2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1.0197122932371443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9.2559626106783313</v>
      </c>
      <c r="I68" s="6">
        <f>IF('Log_working_3-way'!$D68="","",'True_Odds_Calculator_3-way'!O69/'True_Odds_Calculator_3-way'!B69-1)</f>
        <v>6.7266882813894826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2.1190138540416736E-2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1.0609257343457577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68.516113404002823</v>
      </c>
      <c r="I69" s="6">
        <f>IF('Log_working_3-way'!$D69="","",'True_Odds_Calculator_3-way'!O70/'True_Odds_Calculator_3-way'!B70-1)</f>
        <v>0.36854003293929161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3.3119365560228431E-2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1.0300704950628741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26.169617170349884</v>
      </c>
      <c r="I70" s="6">
        <f>IF('Log_working_3-way'!$D70="","",'True_Odds_Calculator_3-way'!O71/'True_Odds_Calculator_3-way'!B71-1)</f>
        <v>6.5304032009533461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3.0369210354445286E-2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1.0404149166328531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11.763827959853364</v>
      </c>
      <c r="I71" s="6">
        <f>IF('Log_working_3-way'!$D71="","",'True_Odds_Calculator_3-way'!O72/'True_Odds_Calculator_3-way'!B72-1)</f>
        <v>9.3689528643736093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4.3561221721037491E-2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1.0302009784306256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30.726903019070086</v>
      </c>
      <c r="I72" s="6">
        <f>IF('Log_working_3-way'!$D72="","",'True_Odds_Calculator_3-way'!O73/'True_Odds_Calculator_3-way'!B73-1)</f>
        <v>6.5390197543394413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2.9191572996047688E-2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1.0256078292375623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9.8111606426326627</v>
      </c>
      <c r="I73" s="6">
        <f>IF('Log_working_3-way'!$D73="","",'True_Odds_Calculator_3-way'!O74/'True_Odds_Calculator_3-way'!B74-1)</f>
        <v>8.8685997184159557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2.7744520537011264E-2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1.0317884821303487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35.563940903731471</v>
      </c>
      <c r="I74" s="6">
        <f>IF('Log_working_3-way'!$D74="","",'True_Odds_Calculator_3-way'!O75/'True_Odds_Calculator_3-way'!B75-1)</f>
        <v>5.3220230234228012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2.9370677511728172E-2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1.0263183983080579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6.9855092680929696</v>
      </c>
      <c r="I75" s="6">
        <f>IF('Log_working_3-way'!$D75="","",'True_Odds_Calculator_3-way'!O76/'True_Odds_Calculator_3-way'!B76-1)</f>
        <v>8.3808399980999173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2.8126440259199192E-2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1.0264545725368417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6.7614573136679832</v>
      </c>
      <c r="I76" s="6">
        <f>IF('Log_working_3-way'!$D76="","",'True_Odds_Calculator_3-way'!O77/'True_Odds_Calculator_3-way'!B77-1)</f>
        <v>7.8241651974126967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2.8135139427767575E-2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1.0249062596519058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9.5358335969480681</v>
      </c>
      <c r="I77" s="6">
        <f>IF('Log_working_3-way'!$D77="","",'True_Odds_Calculator_3-way'!O78/'True_Odds_Calculator_3-way'!B78-1)</f>
        <v>9.8911488428043626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2.7031892592533246E-2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1.0419528290786917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6.5124133357378726</v>
      </c>
      <c r="I78" s="6">
        <f>IF('Log_working_3-way'!$D78="","",'True_Odds_Calculator_3-way'!O79/'True_Odds_Calculator_3-way'!B79-1)</f>
        <v>9.1587238827622155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4.4441435068798718E-2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1.0431482142371158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18.94549444705623</v>
      </c>
      <c r="I79" s="6">
        <f>IF('Log_working_3-way'!$D79="","",'True_Odds_Calculator_3-way'!O80/'True_Odds_Calculator_3-way'!B80-1)</f>
        <v>8.702278583058785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4.536261241609818E-2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1.0260128625982869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36.208227284485247</v>
      </c>
      <c r="I80" s="6">
        <f>IF('Log_working_3-way'!$D80="","",'True_Odds_Calculator_3-way'!O81/'True_Odds_Calculator_3-way'!B81-1)</f>
        <v>4.4317190106245032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2.4073178161228448E-2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1.0221370870266768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21.16101164392137</v>
      </c>
      <c r="I81" s="6">
        <f>IF('Log_working_3-way'!$D81="","",'True_Odds_Calculator_3-way'!O82/'True_Odds_Calculator_3-way'!B82-1)</f>
        <v>6.7986898201102219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2.322661644695545E-2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1.0283010386978624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2.0522005028808588</v>
      </c>
      <c r="I82" s="6">
        <f>IF('Log_working_3-way'!$D82="","",'True_Odds_Calculator_3-way'!O83/'True_Odds_Calculator_3-way'!B83-1)</f>
        <v>4.419737370573058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2.6337139561588785E-2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1.0254302443867878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16.041345415326091</v>
      </c>
      <c r="I83" s="6">
        <f>IF('Log_working_3-way'!$D83="","",'True_Odds_Calculator_3-way'!O84/'True_Odds_Calculator_3-way'!B84-1)</f>
        <v>8.2157982624269046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2.7307168810420279E-2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1.0315971215127038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27.953097191571366</v>
      </c>
      <c r="I84" s="6">
        <f>IF('Log_working_3-way'!$D84="","",'True_Odds_Calculator_3-way'!O85/'True_Odds_Calculator_3-way'!B85-1)</f>
        <v>6.8254961248106101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3.1342209374008778E-2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1.0273968082199809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19.639854391976634</v>
      </c>
      <c r="I85" s="6">
        <f>IF('Log_working_3-way'!$D85="","",'True_Odds_Calculator_3-way'!O86/'True_Odds_Calculator_3-way'!B86-1)</f>
        <v>7.8709495483227396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2.8901743521445811E-2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1.0263688166900968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13.720728142951391</v>
      </c>
      <c r="I86" s="6">
        <f>IF('Log_working_3-way'!$D86="","",'True_Odds_Calculator_3-way'!O87/'True_Odds_Calculator_3-way'!B87-1)</f>
        <v>8.4359465951785833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2.8500390575553869E-2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1.028726872917942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25.085392564604657</v>
      </c>
      <c r="I87" s="6">
        <f>IF('Log_working_3-way'!$D87="","",'True_Odds_Calculator_3-way'!O88/'True_Odds_Calculator_3-way'!B88-1)</f>
        <v>7.4053182321709254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2.9172101781042681E-2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1.0259386197867106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18.222791269710157</v>
      </c>
      <c r="I88" s="6">
        <f>IF('Log_working_3-way'!$D88="","",'True_Odds_Calculator_3-way'!O89/'True_Odds_Calculator_3-way'!B89-1)</f>
        <v>7.9362149497619541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2.7586792292674467E-2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1.0268156944699252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5.5286500966651975</v>
      </c>
      <c r="I89" s="6">
        <f>IF('Log_working_3-way'!$D89="","",'True_Odds_Calculator_3-way'!O90/'True_Odds_Calculator_3-way'!B90-1)</f>
        <v>7.0786548331331343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2.8021026322529785E-2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1.0258228714594817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18.929102286830048</v>
      </c>
      <c r="I90" s="6">
        <f>IF('Log_working_3-way'!$D90="","",'True_Odds_Calculator_3-way'!O91/'True_Odds_Calculator_3-way'!B91-1)</f>
        <v>7.725279543826117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2.73719790515079E-2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1.0545518761987533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8.51338766797054E-2</v>
      </c>
      <c r="I91" s="6">
        <f>IF('Log_working_3-way'!$D91="","",'True_Odds_Calculator_3-way'!O92/'True_Odds_Calculator_3-way'!B92-1)</f>
        <v>1.5625017959065546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3.8520018788303467E-2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1.0304957440566618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2.9789135107505014</v>
      </c>
      <c r="I92" s="6">
        <f>IF('Log_working_3-way'!$D92="","",'True_Odds_Calculator_3-way'!O93/'True_Odds_Calculator_3-way'!B93-1)</f>
        <v>5.6891116588443822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2.9868092811049962E-2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1.108263072495328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79.939634854298433</v>
      </c>
      <c r="I93" s="6">
        <f>IF('Log_working_3-way'!$D93="","",'True_Odds_Calculator_3-way'!O94/'True_Odds_Calculator_3-way'!B94-1)</f>
        <v>-0.36540283028009857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3.9886076557783312E-2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1.0312923424010423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32.198468684833969</v>
      </c>
      <c r="I94" s="6">
        <f>IF('Log_working_3-way'!$D94="","",'True_Odds_Calculator_3-way'!O95/'True_Odds_Calculator_3-way'!B95-1)</f>
        <v>4.7468072223893412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3.0124526090718806E-2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1.026213763691078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18.564380353536524</v>
      </c>
      <c r="I95" s="6">
        <f>IF('Log_working_3-way'!$D95="","",'True_Odds_Calculator_3-way'!O96/'True_Odds_Calculator_3-way'!B96-1)</f>
        <v>7.6693434671509699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2.7836832364604103E-2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1.0272752349861287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17.209775218981282</v>
      </c>
      <c r="I96" s="6">
        <f>IF('Log_working_3-way'!$D96="","",'True_Odds_Calculator_3-way'!O97/'True_Odds_Calculator_3-way'!B97-1)</f>
        <v>7.8689571604864899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2.9132883584634062E-2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1.0402299802953958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0.44119040635364759</v>
      </c>
      <c r="I97" s="6">
        <f>IF('Log_working_3-way'!$D97="","",'True_Odds_Calculator_3-way'!O98/'True_Odds_Calculator_3-way'!B98-1)</f>
        <v>2.7111393922058826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3.1931650040570858E-2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1.0327157392678261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2.9899962436836058</v>
      </c>
      <c r="I98" s="6">
        <f>IF('Log_working_3-way'!$D98="","",'True_Odds_Calculator_3-way'!O99/'True_Odds_Calculator_3-way'!B99-1)</f>
        <v>4.2692856321746602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3.1178084930620464E-2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1.0339718595826344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32.917644635642652</v>
      </c>
      <c r="I99" s="6">
        <f>IF('Log_working_3-way'!$D99="","",'True_Odds_Calculator_3-way'!O100/'True_Odds_Calculator_3-way'!B100-1)</f>
        <v>5.535482195571527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3.2288062473067258E-2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1.0674773169769891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73.580164839220046</v>
      </c>
      <c r="I100" s="6">
        <f>IF('Log_working_3-way'!$D100="","",'True_Odds_Calculator_3-way'!O101/'True_Odds_Calculator_3-way'!B101-1)</f>
        <v>1.9585874819727733E-2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3.1732136995294979E-2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1.0256983178191339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13.392659676591187</v>
      </c>
      <c r="I101" s="6">
        <f>IF('Log_working_3-way'!$D101="","",'True_Odds_Calculator_3-way'!O102/'True_Odds_Calculator_3-way'!B102-1)</f>
        <v>9.3231206075137578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2.7808601098503249E-2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1.0274685239752099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6.2949538932851778</v>
      </c>
      <c r="I102" s="6">
        <f>IF('Log_working_3-way'!$D102="","",'True_Odds_Calculator_3-way'!O103/'True_Odds_Calculator_3-way'!B103-1)</f>
        <v>7.1652613520934043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2.8943954273261463E-2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1.0260736278425056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15.748148103305088</v>
      </c>
      <c r="I103" s="6">
        <f>IF('Log_working_3-way'!$D103="","",'True_Odds_Calculator_3-way'!O104/'True_Odds_Calculator_3-way'!B104-1)</f>
        <v>8.6801559373470045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2.8014220204358509E-2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1.0427114789800498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19.705176294073517</v>
      </c>
      <c r="I104" s="6">
        <f>IF('Log_working_3-way'!$D104="","",'True_Odds_Calculator_3-way'!O105/'True_Odds_Calculator_3-way'!B105-1)</f>
        <v>7.0411407199625966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4.4826423997303744E-2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1.040516139211547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12.960542359287661</v>
      </c>
      <c r="I105" s="6">
        <f>IF('Log_working_3-way'!$D105="","",'True_Odds_Calculator_3-way'!O106/'True_Odds_Calculator_3-way'!B106-1)</f>
        <v>7.7467937469623536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4.3506423154181961E-2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1.0459613912968733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5.0305478096759177</v>
      </c>
      <c r="I106" s="6">
        <f>IF('Log_working_3-way'!$D106="","",'True_Odds_Calculator_3-way'!O107/'True_Odds_Calculator_3-way'!B107-1)</f>
        <v>6.4952561043547163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4.683224375073558E-2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1.0665345431414708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33.582440936229894</v>
      </c>
      <c r="I107" s="6">
        <f>IF('Log_working_3-way'!$D107="","",'True_Odds_Calculator_3-way'!O108/'True_Odds_Calculator_3-way'!B108-1)</f>
        <v>5.7671510216335822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6.2127045617944576E-2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1.0407435115899111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14.330959842749669</v>
      </c>
      <c r="I108" s="6">
        <f>IF('Log_working_3-way'!$D108="","",'True_Odds_Calculator_3-way'!O109/'True_Odds_Calculator_3-way'!B109-1)</f>
        <v>7.4873245302920797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4.3639808864722296E-2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1.1018602639981137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61.151053746429916</v>
      </c>
      <c r="I109" s="6">
        <f>IF('Log_working_3-way'!$D109="","",'True_Odds_Calculator_3-way'!O110/'True_Odds_Calculator_3-way'!B110-1)</f>
        <v>1.594572058061551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6.3509272545940521E-2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1.0669150993101733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32.312889425922876</v>
      </c>
      <c r="I110" s="6">
        <f>IF('Log_working_3-way'!$D110="","",'True_Odds_Calculator_3-way'!O111/'True_Odds_Calculator_3-way'!B111-1)</f>
        <v>4.9655412518145994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6.3577480454054758E-2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1.0627894139533058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7.9981889380381972</v>
      </c>
      <c r="I111" s="6">
        <f>IF('Log_working_3-way'!$D111="","",'True_Odds_Calculator_3-way'!O112/'True_Odds_Calculator_3-way'!B112-1)</f>
        <v>6.4490938600800423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6.5221313353984289E-2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1.0701687587546944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33.461646964513029</v>
      </c>
      <c r="I112" s="6">
        <f>IF('Log_working_3-way'!$D112="","",'True_Odds_Calculator_3-way'!O113/'True_Odds_Calculator_3-way'!B113-1)</f>
        <v>4.952822101585995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6.5849982726557066E-2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1.0618189399793818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15.301086238972577</v>
      </c>
      <c r="I113" s="6">
        <f>IF('Log_working_3-way'!$D113="","",'True_Odds_Calculator_3-way'!O114/'True_Odds_Calculator_3-way'!B114-1)</f>
        <v>5.8958260248148902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6.5027867259804584E-2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1.0620876915418276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17.545838282006162</v>
      </c>
      <c r="I114" s="6">
        <f>IF('Log_working_3-way'!$D114="","",'True_Odds_Calculator_3-way'!O115/'True_Odds_Calculator_3-way'!B115-1)</f>
        <v>6.2043881110992247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6.5095366377600605E-2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1.0611623049537058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11.237882231280915</v>
      </c>
      <c r="I115" s="6">
        <f>IF('Log_working_3-way'!$D115="","",'True_Odds_Calculator_3-way'!O116/'True_Odds_Calculator_3-way'!B116-1)</f>
        <v>7.6750904530072095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6.496219810606485E-2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1.0615329138635246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15.441787793994095</v>
      </c>
      <c r="I116" s="6">
        <f>IF('Log_working_3-way'!$D116="","",'True_Odds_Calculator_3-way'!O117/'True_Odds_Calculator_3-way'!B117-1)</f>
        <v>6.0110436306006205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6.4768413915059941E-2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1.0598371927274446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10.998649391369131</v>
      </c>
      <c r="I117" s="6">
        <f>IF('Log_working_3-way'!$D117="","",'True_Odds_Calculator_3-way'!O118/'True_Odds_Calculator_3-way'!B118-1)</f>
        <v>6.2989355473913129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6.304481652671079E-2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1.0623064810518921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21.139006023738801</v>
      </c>
      <c r="I118" s="6">
        <f>IF('Log_working_3-way'!$D118="","",'True_Odds_Calculator_3-way'!O119/'True_Odds_Calculator_3-way'!B119-1)</f>
        <v>6.6693131397826937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6.4406310882978435E-2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1.0273191568762816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1.8789021412010212</v>
      </c>
      <c r="I119" s="6">
        <f>IF('Log_working_3-way'!$D119="","",'True_Odds_Calculator_3-way'!O120/'True_Odds_Calculator_3-way'!B120-1)</f>
        <v>4.8010306298404215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2.54798424272904E-2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1.0210408905423833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16.55861906327161</v>
      </c>
      <c r="I120" s="6">
        <f>IF('Log_working_3-way'!$D120="","",'True_Odds_Calculator_3-way'!O121/'True_Odds_Calculator_3-way'!B121-1)</f>
        <v>9.17632515450547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2.255255264326439E-2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1.0203172085011207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8.8613718685403278</v>
      </c>
      <c r="I121" s="6">
        <f>IF('Log_working_3-way'!$D121="","",'True_Odds_Calculator_3-way'!O122/'True_Odds_Calculator_3-way'!B122-1)</f>
        <v>8.2638544251447481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2.19780219780219E-2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1.0317460364024365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0.26057044918444006</v>
      </c>
      <c r="I122" s="6">
        <f>IF('Log_working_3-way'!$D122="","",'True_Odds_Calculator_3-way'!O123/'True_Odds_Calculator_3-way'!B123-1)</f>
        <v>2.1921420097133524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2.4395197337080399E-2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1.0255497047716897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6.9923671982481848</v>
      </c>
      <c r="I123" s="6">
        <f>IF('Log_working_3-way'!$D123="","",'True_Odds_Calculator_3-way'!O124/'True_Odds_Calculator_3-way'!B124-1)</f>
        <v>7.8852631603748335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2.7244246142846151E-2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1.0269076057786821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15.73368676690848</v>
      </c>
      <c r="I124" s="6">
        <f>IF('Log_working_3-way'!$D124="","",'True_Odds_Calculator_3-way'!O125/'True_Odds_Calculator_3-way'!B125-1)</f>
        <v>8.6717975212094025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2.8902635271877974E-2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1.0259536302523915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7.1277351092397421</v>
      </c>
      <c r="I125" s="6">
        <f>IF('Log_working_3-way'!$D125="","",'True_Odds_Calculator_3-way'!O126/'True_Odds_Calculator_3-way'!B126-1)</f>
        <v>8.099682371833131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2.7728171494412202E-2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1.0280200837366686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20.412348205908842</v>
      </c>
      <c r="I126" s="6">
        <f>IF('Log_working_3-way'!$D126="","",'True_Odds_Calculator_3-way'!O127/'True_Odds_Calculator_3-way'!B127-1)</f>
        <v>8.254084988510499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2.9381824790794431E-2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1.0262484747937577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16.613771945045841</v>
      </c>
      <c r="I127" s="6">
        <f>IF('Log_working_3-way'!$D127="","",'True_Odds_Calculator_3-way'!O128/'True_Odds_Calculator_3-way'!B128-1)</f>
        <v>6.2219747393265727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2.8044482226644574E-2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1.0287904834248152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4.6671049998901282</v>
      </c>
      <c r="I128" s="6">
        <f>IF('Log_working_3-way'!$D128="","",'True_Odds_Calculator_3-way'!O129/'True_Odds_Calculator_3-way'!B129-1)</f>
        <v>6.494746362354693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2.9527753130237588E-2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1.026153243632471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6.1489480524212032</v>
      </c>
      <c r="I129" s="6">
        <f>IF('Log_working_3-way'!$D129="","",'True_Odds_Calculator_3-way'!O130/'True_Odds_Calculator_3-way'!B130-1)</f>
        <v>6.2666242330744684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2.7318541182560718E-2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1.0256701323674218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12.152406090202309</v>
      </c>
      <c r="I130" s="6">
        <f>IF('Log_working_3-way'!$D130="","",'True_Odds_Calculator_3-way'!O131/'True_Odds_Calculator_3-way'!B131-1)</f>
        <v>6.8533995042736944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2.7677817538498628E-2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1.0502014831940896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34.954774965827262</v>
      </c>
      <c r="I131" s="6">
        <f>IF('Log_working_3-way'!$D131="","",'True_Odds_Calculator_3-way'!O132/'True_Odds_Calculator_3-way'!B132-1)</f>
        <v>4.2887607809941279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4.6810852142594284E-2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1.0517183520060809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34.911967022021123</v>
      </c>
      <c r="I132" s="6">
        <f>IF('Log_working_3-way'!$D132="","",'True_Odds_Calculator_3-way'!O133/'True_Odds_Calculator_3-way'!B133-1)</f>
        <v>4.9337009832530834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4.8058676304013836E-2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1.0488211989158567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3.8634701254909105</v>
      </c>
      <c r="I133" s="6">
        <f>IF('Log_working_3-way'!$D133="","",'True_Odds_Calculator_3-way'!O134/'True_Odds_Calculator_3-way'!B134-1)</f>
        <v>5.1483879297164687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4.7722559092315375E-2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1.0485629732727024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27.802066694857825</v>
      </c>
      <c r="I134" s="6">
        <f>IF('Log_working_3-way'!$D134="","",'True_Odds_Calculator_3-way'!O135/'True_Odds_Calculator_3-way'!B135-1)</f>
        <v>6.0832781979261163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4.8174457374649649E-2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1.0213929202817356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10.786273528061869</v>
      </c>
      <c r="I135" s="6">
        <f>IF('Log_working_3-way'!$D135="","",'True_Odds_Calculator_3-way'!O136/'True_Odds_Calculator_3-way'!B136-1)</f>
        <v>5.7345958729380744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2.2912554319139744E-2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1.0216220918070804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23.699996139713686</v>
      </c>
      <c r="I136" s="6">
        <f>IF('Log_working_3-way'!$D136="","",'True_Odds_Calculator_3-way'!O137/'True_Odds_Calculator_3-way'!B137-1)</f>
        <v>5.9556945573603679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2.2343786442762248E-2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1.0274664302348648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25.388014760171604</v>
      </c>
      <c r="I137" s="6">
        <f>IF('Log_working_3-way'!$D137="","",'True_Odds_Calculator_3-way'!O138/'True_Odds_Calculator_3-way'!B138-1)</f>
        <v>5.7722152875499741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2.7994578510486701E-2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1.0258597329091639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18.224732805675636</v>
      </c>
      <c r="I138" s="6">
        <f>IF('Log_working_3-way'!$D138="","",'True_Odds_Calculator_3-way'!O139/'True_Odds_Calculator_3-way'!B139-1)</f>
        <v>6.225921183521514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2.7483014688322038E-2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1.0276199138874706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21.250010870119866</v>
      </c>
      <c r="I139" s="6">
        <f>IF('Log_working_3-way'!$D139="","",'True_Odds_Calculator_3-way'!O140/'True_Odds_Calculator_3-way'!B140-1)</f>
        <v>6.0611425724726331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2.8909554901766832E-2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1.0365906442932868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50.811487302434244</v>
      </c>
      <c r="I140" s="6">
        <f>IF('Log_working_3-way'!$D140="","",'True_Odds_Calculator_3-way'!O141/'True_Odds_Calculator_3-way'!B141-1)</f>
        <v>1.7841474491294647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2.8330711440195389E-2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1.0211110707008739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15.558657711957853</v>
      </c>
      <c r="I141" s="6">
        <f>IF('Log_working_3-way'!$D141="","",'True_Odds_Calculator_3-way'!O142/'True_Odds_Calculator_3-way'!B142-1)</f>
        <v>7.2626772853011712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2.2733128676281078E-2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1.0255218851632988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14.084452147971852</v>
      </c>
      <c r="I142" s="6">
        <f>IF('Log_working_3-way'!$D142="","",'True_Odds_Calculator_3-way'!O143/'True_Odds_Calculator_3-way'!B143-1)</f>
        <v>7.7237666712552624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2.7550145541482163E-2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1.0211062205395378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10.389986178702063</v>
      </c>
      <c r="I143" s="6">
        <f>IF('Log_working_3-way'!$D143="","",'True_Odds_Calculator_3-way'!O144/'True_Odds_Calculator_3-way'!B144-1)</f>
        <v>6.2995530133431386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2.2684237349614333E-2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1.0207548284382773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18.155317882478663</v>
      </c>
      <c r="I144" s="6">
        <f>IF('Log_working_3-way'!$D144="","",'True_Odds_Calculator_3-way'!O145/'True_Odds_Calculator_3-way'!B145-1)</f>
        <v>8.4950264085701814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2.210087060228183E-2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1.0194807807433055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11.402764295395096</v>
      </c>
      <c r="I145" s="6">
        <f>IF('Log_working_3-way'!$D145="","",'True_Odds_Calculator_3-way'!O146/'True_Odds_Calculator_3-way'!B146-1)</f>
        <v>7.275881147991246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2.1101395745593665E-2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1.0214292414673951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25.270605168345863</v>
      </c>
      <c r="I146" s="6">
        <f>IF('Log_working_3-way'!$D146="","",'True_Odds_Calculator_3-way'!O147/'True_Odds_Calculator_3-way'!B147-1)</f>
        <v>5.2401398576402594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2.1916248958194551E-2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1.0201618487891271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13.589000278836687</v>
      </c>
      <c r="I147" s="6">
        <f>IF('Log_working_3-way'!$D147="","",'True_Odds_Calculator_3-way'!O148/'True_Odds_Calculator_3-way'!B148-1)</f>
        <v>7.4162049492577786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2.1821271489852911E-2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1.0294834149507017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38.010028474536874</v>
      </c>
      <c r="I148" s="6">
        <f>IF('Log_working_3-way'!$D148="","",'True_Odds_Calculator_3-way'!O149/'True_Odds_Calculator_3-way'!B149-1)</f>
        <v>3.503856403460925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2.6856032411218589E-2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1.0205407265064852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13.813853944767631</v>
      </c>
      <c r="I149" s="6">
        <f>IF('Log_working_3-way'!$D149="","",'True_Odds_Calculator_3-way'!O150/'True_Odds_Calculator_3-way'!B150-1)</f>
        <v>5.5329957414281807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2.2034826388288797E-2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1.0588619669799655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26.301215856473604</v>
      </c>
      <c r="I150" s="6">
        <f>IF('Log_working_3-way'!$D150="","",'True_Odds_Calculator_3-way'!O151/'True_Odds_Calculator_3-way'!B151-1)</f>
        <v>6.9816189812953029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5.8746829564534142E-2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1.0704061341584985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52.777687622613513</v>
      </c>
      <c r="I151" s="6">
        <f>IF('Log_working_3-way'!$D151="","",'True_Odds_Calculator_3-way'!O152/'True_Odds_Calculator_3-way'!B152-1)</f>
        <v>2.8511694568068808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5.1222369597991868E-2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1.0523223213324129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6.3161138672756465</v>
      </c>
      <c r="I152" s="6">
        <f>IF('Log_working_3-way'!$D152="","",'True_Odds_Calculator_3-way'!O153/'True_Odds_Calculator_3-way'!B153-1)</f>
        <v>8.0882530954856637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5.4665020623760219E-2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1.0503933915757904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13.035130164729004</v>
      </c>
      <c r="I153" s="6">
        <f>IF('Log_working_3-way'!$D153="","",'True_Odds_Calculator_3-way'!O154/'True_Odds_Calculator_3-way'!B154-1)</f>
        <v>10.204104806694311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5.3990895322034715E-2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1.0293153619018127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47.444550021717944</v>
      </c>
      <c r="I154" s="6">
        <f>IF('Log_working_3-way'!$D154="","",'True_Odds_Calculator_3-way'!O155/'True_Odds_Calculator_3-way'!B155-1)</f>
        <v>2.683046117967463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2.3713392602249694E-2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1.0210413717606681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20.767994409503842</v>
      </c>
      <c r="I155" s="6">
        <f>IF('Log_working_3-way'!$D155="","",'True_Odds_Calculator_3-way'!O156/'True_Odds_Calculator_3-way'!B156-1)</f>
        <v>6.7195172700790682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2.2138768587782742E-2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1.0211352318602773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16.117648081875689</v>
      </c>
      <c r="I156" s="6">
        <f>IF('Log_working_3-way'!$D156="","",'True_Odds_Calculator_3-way'!O157/'True_Odds_Calculator_3-way'!B157-1)</f>
        <v>7.7126502658482625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2.2727902081088214E-2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1.022388532467799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20.737996646773038</v>
      </c>
      <c r="I157" s="6">
        <f>IF('Log_working_3-way'!$D157="","",'True_Odds_Calculator_3-way'!O158/'True_Odds_Calculator_3-way'!B158-1)</f>
        <v>6.2143233200360903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2.3549288460257056E-2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1.023392751164252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23.656400547859807</v>
      </c>
      <c r="I158" s="6">
        <f>IF('Log_working_3-way'!$D158="","",'True_Odds_Calculator_3-way'!O159/'True_Odds_Calculator_3-way'!B159-1)</f>
        <v>6.369415817049541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2.4151417786258511E-2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1.0302738730666274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40.611585754911758</v>
      </c>
      <c r="I159" s="6">
        <f>IF('Log_working_3-way'!$D159="","",'True_Odds_Calculator_3-way'!O160/'True_Odds_Calculator_3-way'!B160-1)</f>
        <v>3.9635188507290708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2.6603810560706265E-2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1.0266743355011652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22.381737632291408</v>
      </c>
      <c r="I160" s="6">
        <f>IF('Log_working_3-way'!$D160="","",'True_Odds_Calculator_3-way'!O161/'True_Odds_Calculator_3-way'!B161-1)</f>
        <v>7.3192639898211365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2.7691778465772199E-2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1.0283817611102897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28.686231056908106</v>
      </c>
      <c r="I161" s="6">
        <f>IF('Log_working_3-way'!$D161="","",'True_Odds_Calculator_3-way'!O162/'True_Odds_Calculator_3-way'!B162-1)</f>
        <v>4.3340423939985788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2.822411903583677E-2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1.0328587462403604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3.0233968348317966</v>
      </c>
      <c r="I162" s="6">
        <f>IF('Log_working_3-way'!$D162="","",'True_Odds_Calculator_3-way'!O163/'True_Odds_Calculator_3-way'!B163-1)</f>
        <v>3.7476531655674119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3.0965531893744291E-2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1.0319356620391531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2.1309053106356513</v>
      </c>
      <c r="I163" s="6">
        <f>IF('Log_working_3-way'!$D163="","",'True_Odds_Calculator_3-way'!O164/'True_Odds_Calculator_3-way'!B164-1)</f>
        <v>4.0864812703601121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2.9484178011964568E-2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1.026976918015279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18.374356333676619</v>
      </c>
      <c r="I164" s="6">
        <f>IF('Log_working_3-way'!$D164="","",'True_Odds_Calculator_3-way'!O165/'True_Odds_Calculator_3-way'!B165-1)</f>
        <v>7.214978564414535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2.8671435351549146E-2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1.0244289096153916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10.196442319211661</v>
      </c>
      <c r="I165" s="6">
        <f>IF('Log_working_3-way'!$D165="","",'True_Odds_Calculator_3-way'!O166/'True_Odds_Calculator_3-way'!B166-1)</f>
        <v>6.9540440230971017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2.6303762264554553E-2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1.0264551598373557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13.055018958025142</v>
      </c>
      <c r="I166" s="6">
        <f>IF('Log_working_3-way'!$D166="","",'True_Odds_Calculator_3-way'!O167/'True_Odds_Calculator_3-way'!B167-1)</f>
        <v>8.3762934137151444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2.8624980931147181E-2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1.0318956908031169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16.362603159413087</v>
      </c>
      <c r="I167" s="6">
        <f>IF('Log_working_3-way'!$D167="","",'True_Odds_Calculator_3-way'!O168/'True_Odds_Calculator_3-way'!B168-1)</f>
        <v>8.9341258379219184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3.409670653591057E-2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1.0312387117197725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17.136083709854201</v>
      </c>
      <c r="I168" s="6">
        <f>IF('Log_working_3-way'!$D168="","",'True_Odds_Calculator_3-way'!O169/'True_Odds_Calculator_3-way'!B169-1)</f>
        <v>8.3337406238332825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3.3314511575381012E-2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1.0203632452001661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11.479247583517694</v>
      </c>
      <c r="I169" s="6">
        <f>IF('Log_working_3-way'!$D169="","",'True_Odds_Calculator_3-way'!O170/'True_Odds_Calculator_3-way'!B170-1)</f>
        <v>8.0388393542907668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2.2105055248921923E-2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1.0211092474604027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14.51927877237614</v>
      </c>
      <c r="I170" s="6">
        <f>IF('Log_working_3-way'!$D170="","",'True_Odds_Calculator_3-way'!O171/'True_Odds_Calculator_3-way'!B171-1)</f>
        <v>7.0272746688325132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2.2777163629227992E-2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1.0201892488693922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7.6184660423928161</v>
      </c>
      <c r="I171" s="6">
        <f>IF('Log_working_3-way'!$D171="","",'True_Odds_Calculator_3-way'!O172/'True_Odds_Calculator_3-way'!B172-1)</f>
        <v>7.7739840973906382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2.1669017542917723E-2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1.0340677330143309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52.503120096083343</v>
      </c>
      <c r="I172" s="6">
        <f>IF('Log_working_3-way'!$D172="","",'True_Odds_Calculator_3-way'!O173/'True_Odds_Calculator_3-way'!B173-1)</f>
        <v>2.0763082943477724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2.554177028884741E-2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1.0407266748729629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24.512659619030028</v>
      </c>
      <c r="I173" s="6">
        <f>IF('Log_working_3-way'!$D173="","",'True_Odds_Calculator_3-way'!O174/'True_Odds_Calculator_3-way'!B174-1)</f>
        <v>7.1141365047138159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4.145570959143674E-2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1.0373613931851704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22.364411466230042</v>
      </c>
      <c r="I174" s="6">
        <f>IF('Log_working_3-way'!$D174="","",'True_Odds_Calculator_3-way'!O175/'True_Odds_Calculator_3-way'!B175-1)</f>
        <v>7.6827731525387879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3.8611383438969638E-2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1.0478877675068712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32.500499353017666</v>
      </c>
      <c r="I175" s="6">
        <f>IF('Log_working_3-way'!$D175="","",'True_Odds_Calculator_3-way'!O176/'True_Odds_Calculator_3-way'!B176-1)</f>
        <v>6.6351604106541666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4.514202297774661E-2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1.037524001989657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19.244184603196228</v>
      </c>
      <c r="I176" s="6">
        <f>IF('Log_working_3-way'!$D176="","",'True_Odds_Calculator_3-way'!O177/'True_Odds_Calculator_3-way'!B177-1)</f>
        <v>9.0761892845937719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3.9409600539890732E-2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1.0407686928844999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25.607751084829292</v>
      </c>
      <c r="I177" s="6">
        <f>IF('Log_working_3-way'!$D177="","",'True_Odds_Calculator_3-way'!O178/'True_Odds_Calculator_3-way'!B178-1)</f>
        <v>7.35826188566352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4.1081259991367247E-2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1.0331771613229574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25.51741839936324</v>
      </c>
      <c r="I178" s="6">
        <f>IF('Log_working_3-way'!$D178="","",'True_Odds_Calculator_3-way'!O179/'True_Odds_Calculator_3-way'!B179-1)</f>
        <v>5.7347201747911134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3.3717870887358892E-2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1.0268625163762932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21.701117953560722</v>
      </c>
      <c r="I179" s="6">
        <f>IF('Log_working_3-way'!$D179="","",'True_Odds_Calculator_3-way'!O180/'True_Odds_Calculator_3-way'!B180-1)</f>
        <v>6.7621389383009598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2.8044854746878123E-2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1.035760339318784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37.307586482238491</v>
      </c>
      <c r="I180" s="6">
        <f>IF('Log_working_3-way'!$D180="","",'True_Odds_Calculator_3-way'!O181/'True_Odds_Calculator_3-way'!B181-1)</f>
        <v>4.4640523008641981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3.2573465632095511E-2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1.025000691663027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16.194729151844275</v>
      </c>
      <c r="I181" s="6">
        <f>IF('Log_working_3-way'!$D181="","",'True_Odds_Calculator_3-way'!O182/'True_Odds_Calculator_3-way'!B182-1)</f>
        <v>5.8527762671732511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2.6716984944456179E-2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1.0234187639396646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29.848838853378044</v>
      </c>
      <c r="I182" s="6">
        <f>IF('Log_working_3-way'!$D182="","",'True_Odds_Calculator_3-way'!O183/'True_Odds_Calculator_3-way'!B183-1)</f>
        <v>4.5408991509661547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2.3107276618512529E-2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1.036881016384634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8.4550108355099614</v>
      </c>
      <c r="I183" s="6">
        <f>IF('Log_working_3-way'!$D183="","",'True_Odds_Calculator_3-way'!O184/'True_Odds_Calculator_3-way'!B184-1)</f>
        <v>7.5734137458884305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3.9337513861446016E-2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1.0511519156412945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16.623570642677205</v>
      </c>
      <c r="I184" s="6">
        <f>IF('Log_working_3-way'!$D184="","",'True_Odds_Calculator_3-way'!O185/'True_Odds_Calculator_3-way'!B185-1)</f>
        <v>8.9992733415358597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5.4217270120512584E-2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1.1240388073742629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66.21771951847613</v>
      </c>
      <c r="I185" s="6">
        <f>IF('Log_working_3-way'!$D185="","",'True_Odds_Calculator_3-way'!O186/'True_Odds_Calculator_3-way'!B186-1)</f>
        <v>1.1356585066201972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6.8445098861402931E-2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1.0205767020967194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8.2070793100775141</v>
      </c>
      <c r="I186" s="6">
        <f>IF('Log_working_3-way'!$D186="","",'True_Odds_Calculator_3-way'!O187/'True_Odds_Calculator_3-way'!B187-1)</f>
        <v>6.5922095635337854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2.1981220998518403E-2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1.030330776237169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9.6169298617005445</v>
      </c>
      <c r="I187" s="6">
        <f>IF('Log_working_3-way'!$D187="","",'True_Odds_Calculator_3-way'!O188/'True_Odds_Calculator_3-way'!B188-1)</f>
        <v>8.45611788189977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3.2730886180328378E-2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1.0256167128274432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31.229630324509969</v>
      </c>
      <c r="I188" s="6">
        <f>IF('Log_working_3-way'!$D188="","",'True_Odds_Calculator_3-way'!O189/'True_Odds_Calculator_3-way'!B189-1)</f>
        <v>5.686934895595404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2.4816665527679138E-2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1.0348378851075346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11.47011346750835</v>
      </c>
      <c r="I189" s="6">
        <f>IF('Log_working_3-way'!$D189="","",'True_Odds_Calculator_3-way'!O190/'True_Odds_Calculator_3-way'!B190-1)</f>
        <v>8.8371959418072574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3.7623987175301465E-2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1.0400565567055453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32.721705110207189</v>
      </c>
      <c r="I190" s="6">
        <f>IF('Log_working_3-way'!$D190="","",'True_Odds_Calculator_3-way'!O191/'True_Odds_Calculator_3-way'!B191-1)</f>
        <v>4.5653985972900522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3.8286158726285491E-2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1.0325626081668295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35.989472822582151</v>
      </c>
      <c r="I191" s="6">
        <f>IF('Log_working_3-way'!$D191="","",'True_Odds_Calculator_3-way'!O192/'True_Odds_Calculator_3-way'!B192-1)</f>
        <v>4.5559151848392112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3.0129511489160654E-2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1.0301387208900155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48.10293142222568</v>
      </c>
      <c r="I192" s="6">
        <f>IF('Log_working_3-way'!$D192="","",'True_Odds_Calculator_3-way'!O193/'True_Odds_Calculator_3-way'!B193-1)</f>
        <v>1.6937213154525583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2.4364111538939692E-2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1.025817551117516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6.4308959780196568</v>
      </c>
      <c r="I193" s="6">
        <f>IF('Log_working_3-way'!$D193="","",'True_Odds_Calculator_3-way'!O194/'True_Odds_Calculator_3-way'!B194-1)</f>
        <v>5.8513416160221201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2.6931976516455958E-2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1.0257855080053879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17.39899574695141</v>
      </c>
      <c r="I194" s="6">
        <f>IF('Log_working_3-way'!$D194="","",'True_Odds_Calculator_3-way'!O195/'True_Odds_Calculator_3-way'!B195-1)</f>
        <v>5.6006596884069113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2.7425188983581261E-2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1.0252596387993833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7.9949073556208141</v>
      </c>
      <c r="I195" s="6">
        <f>IF('Log_working_3-way'!$D195="","",'True_Odds_Calculator_3-way'!O196/'True_Odds_Calculator_3-way'!B196-1)</f>
        <v>7.8330832403083956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2.7097115328305499E-2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1.0396090803882323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47.759827208201862</v>
      </c>
      <c r="I196" s="6">
        <f>IF('Log_working_3-way'!$D196="","",'True_Odds_Calculator_3-way'!O197/'True_Odds_Calculator_3-way'!B197-1)</f>
        <v>3.1381826921242615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3.1572169144703066E-2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1.0263827196404007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3.5267749024281043</v>
      </c>
      <c r="I197" s="6">
        <f>IF('Log_working_3-way'!$D197="","",'True_Odds_Calculator_3-way'!O198/'True_Odds_Calculator_3-way'!B198-1)</f>
        <v>5.183635004302805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2.6065628022148513E-2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1.0251924878056513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11.778873287388675</v>
      </c>
      <c r="I198" s="6">
        <f>IF('Log_working_3-way'!$D198="","",'True_Odds_Calculator_3-way'!O199/'True_Odds_Calculator_3-way'!B199-1)</f>
        <v>7.9932969165114862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2.7281038685774917E-2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1.0431942526553299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55.541336532460022</v>
      </c>
      <c r="I199" s="6">
        <f>IF('Log_working_3-way'!$D199="","",'True_Odds_Calculator_3-way'!O200/'True_Odds_Calculator_3-way'!B200-1)</f>
        <v>1.9245812724053177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3.0602848538563432E-2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1.03003270065005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28.313137849148085</v>
      </c>
      <c r="I200" s="6">
        <f>IF('Log_working_3-way'!$D200="","",'True_Odds_Calculator_3-way'!O201/'True_Odds_Calculator_3-way'!B201-1)</f>
        <v>5.4497314945476489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2.9899657433926086E-2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1.033853809363726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49.427074172077781</v>
      </c>
      <c r="I201" s="6">
        <f>IF('Log_working_3-way'!$D201="","",'True_Odds_Calculator_3-way'!O202/'True_Odds_Calculator_3-way'!B202-1)</f>
        <v>2.8972060003148585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2.6376332089408816E-2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1.0275983872900665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18.1918271728203</v>
      </c>
      <c r="I202" s="6">
        <f>IF('Log_working_3-way'!$D202="","",'True_Odds_Calculator_3-way'!O203/'True_Odds_Calculator_3-way'!B203-1)</f>
        <v>9.3087168099823625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2.9244700980199045E-2</v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4.3</v>
      </c>
      <c r="B2" s="4">
        <f>IF('True_Odds_Calculator_3-way'!B3="","",'True_Odds_Calculator_3-way'!B3)</f>
        <v>4.1100000000000003</v>
      </c>
      <c r="C2" s="4">
        <f>IF('True_Odds_Calculator_3-way'!C3="","",'True_Odds_Calculator_3-way'!C3)</f>
        <v>1.81</v>
      </c>
      <c r="D2" s="9">
        <f>(K2/(AR2+K2-(AR2*K2)))</f>
        <v>0.22431156135582489</v>
      </c>
      <c r="E2" s="9">
        <f>(L2/(AR2+L2-(AR2*L2)))</f>
        <v>0.23479783199284224</v>
      </c>
      <c r="F2" s="9">
        <f>(M2/(AR2+M2-(AR2*M2)))</f>
        <v>0.54089060665133259</v>
      </c>
      <c r="G2" s="9">
        <f>AR2</f>
        <v>1.0479045359885686</v>
      </c>
      <c r="H2" s="9">
        <f>IF(A2="","",1/D2)</f>
        <v>4.4580849687622761</v>
      </c>
      <c r="I2" s="9">
        <f>IF(B2="","",1/E2)</f>
        <v>4.2589831069244486</v>
      </c>
      <c r="J2" s="9">
        <f>IF(C2="","",1/F2)</f>
        <v>1.8488026741507404</v>
      </c>
      <c r="K2" s="11">
        <f>1/A2</f>
        <v>0.23255813953488372</v>
      </c>
      <c r="L2" s="11">
        <f>1/B2</f>
        <v>0.24330900243309</v>
      </c>
      <c r="M2" s="11">
        <f>1/C2</f>
        <v>0.5524861878453039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-0.25987858621307325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0.22570872382974558</v>
      </c>
      <c r="Q2" s="11">
        <f>2*'OddsRatio_working_3-way'!K2*'OddsRatio_working_3-way'!L2*'OddsRatio_working_3-way'!M2</f>
        <v>6.2523192196605432E-2</v>
      </c>
      <c r="R2" s="11">
        <f>O2/N2</f>
        <v>0</v>
      </c>
      <c r="S2" s="11">
        <f>P2/N2</f>
        <v>-0.8685160525103367</v>
      </c>
      <c r="T2" s="11">
        <f>Q2/N2</f>
        <v>-0.24058616413028719</v>
      </c>
      <c r="U2" s="11">
        <f>'OddsRatio_working_3-way'!S2-'OddsRatio_working_3-way'!R2^2/3</f>
        <v>-0.8685160525103367</v>
      </c>
      <c r="V2" s="11">
        <f>'OddsRatio_working_3-way'!S2*'OddsRatio_working_3-way'!R2/3-2*'OddsRatio_working_3-way'!R2^3/27-'OddsRatio_working_3-way'!T2</f>
        <v>0.24058616413028719</v>
      </c>
      <c r="W2" s="11">
        <f>'OddsRatio_working_3-way'!V2^2+4*'OddsRatio_working_3-way'!U2^3/27</f>
        <v>-3.9175948688158595E-2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0.15577038474874169</v>
      </c>
      <c r="Y2" s="11">
        <f>IF('OddsRatio_working_3-way'!W2&gt;=0,IF('OddsRatio_working_3-way'!V2+SQRT('OddsRatio_working_3-way'!W2)&gt;0,0,PI()),ACOS('OddsRatio_working_3-way'!V2/(2*'OddsRatio_working_3-way'!X2)))</f>
        <v>0.68842726687871614</v>
      </c>
      <c r="Z2" s="11">
        <f>'OddsRatio_working_3-way'!X2^(1/3)*COS('OddsRatio_working_3-way'!Y2/3)</f>
        <v>0.52395226799428429</v>
      </c>
      <c r="AA2" s="11">
        <f>'OddsRatio_working_3-way'!X2^(1/3)*COS(('OddsRatio_working_3-way'!Y2+2*PI())/3)</f>
        <v>-0.3679691940308939</v>
      </c>
      <c r="AB2" s="11">
        <f>'OddsRatio_working_3-way'!X2^(1/3)*COS(('OddsRatio_working_3-way'!Y2+4*PI())/3)</f>
        <v>-0.15598307396339051</v>
      </c>
      <c r="AC2" s="11">
        <f>'OddsRatio_working_3-way'!X2^(1/3)*SIN('OddsRatio_working_3-way'!Y2/3)</f>
        <v>0.12239024348543757</v>
      </c>
      <c r="AD2" s="11">
        <f>'OddsRatio_working_3-way'!X2^(1/3)*SIN(('OddsRatio_working_3-way'!Y2+2*PI())/3)</f>
        <v>0.39256085271080371</v>
      </c>
      <c r="AE2" s="11">
        <f>'OddsRatio_working_3-way'!X2^(1/3)*SIN(('OddsRatio_working_3-way'!Y2+4*PI())/3)</f>
        <v>-0.51495109619624124</v>
      </c>
      <c r="AF2" s="11">
        <f>-'OddsRatio_working_3-way'!U2/(3*'OddsRatio_working_3-way'!X2^(1/3))*COS(('OddsRatio_working_3-way'!Y2)/3)</f>
        <v>0.52395226799428418</v>
      </c>
      <c r="AG2" s="11">
        <f>-'OddsRatio_working_3-way'!U2/(3*'OddsRatio_working_3-way'!X2^(1/3))*COS(('OddsRatio_working_3-way'!Y2+2*PI())/3)</f>
        <v>-0.36796919403089384</v>
      </c>
      <c r="AH2" s="11">
        <f>-'OddsRatio_working_3-way'!U2/(3*'OddsRatio_working_3-way'!X2^(1/3))*COS(('OddsRatio_working_3-way'!Y2+4*PI())/3)</f>
        <v>-0.15598307396339048</v>
      </c>
      <c r="AI2" s="11">
        <f>'OddsRatio_working_3-way'!U2/(3*'OddsRatio_working_3-way'!X2^(1/3))*SIN(('OddsRatio_working_3-way'!Y2)/3)</f>
        <v>-0.12239024348543755</v>
      </c>
      <c r="AJ2" s="11">
        <f>'OddsRatio_working_3-way'!U2/(3*'OddsRatio_working_3-way'!X2^(1/3))*SIN(('OddsRatio_working_3-way'!Y2+2*PI())/3)</f>
        <v>-0.39256085271080365</v>
      </c>
      <c r="AK2" s="11">
        <f>'OddsRatio_working_3-way'!U2/(3*'OddsRatio_working_3-way'!X2^(1/3))*SIN(('OddsRatio_working_3-way'!Y2+4*PI())/3)</f>
        <v>0.51495109619624113</v>
      </c>
      <c r="AL2" s="11">
        <f>'OddsRatio_working_3-way'!Z2+'OddsRatio_working_3-way'!AF2</f>
        <v>1.0479045359885686</v>
      </c>
      <c r="AM2" s="11">
        <f>'OddsRatio_working_3-way'!AA2+'OddsRatio_working_3-way'!AG2</f>
        <v>-0.7359383880617878</v>
      </c>
      <c r="AN2" s="11">
        <f>'OddsRatio_working_3-way'!AB2+'OddsRatio_working_3-way'!AH2</f>
        <v>-0.31196614792678101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1.0479045359885686</v>
      </c>
      <c r="AS2" s="11">
        <f>IF(('OddsRatio_working_3-way'!X2=0),IF(Q2&gt;0,-Q2^(1/3),(-Q2)^(1/3)),'OddsRatio_working_3-way'!AM2-'OddsRatio_working_3-way'!R2/3)</f>
        <v>-0.7359383880617878</v>
      </c>
      <c r="AT2" s="11">
        <f>IF(('OddsRatio_working_3-way'!X2=0),IF(Q2&gt;0,-Q2^(1/3),(-Q2)^(1/3)),'OddsRatio_working_3-way'!AN2-'OddsRatio_working_3-way'!R2/3)</f>
        <v>-0.31196614792678101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4.1900000000000004</v>
      </c>
      <c r="B3" s="4">
        <f>IF('True_Odds_Calculator_3-way'!B4="","",'True_Odds_Calculator_3-way'!B4)</f>
        <v>4.25</v>
      </c>
      <c r="C3" s="4">
        <f>IF('True_Odds_Calculator_3-way'!C4="","",'True_Odds_Calculator_3-way'!C4)</f>
        <v>1.8</v>
      </c>
      <c r="D3" s="9">
        <f t="shared" ref="D3" si="0">(K3/(AR3+K3-(AR3*K3)))</f>
        <v>0.22990598757989289</v>
      </c>
      <c r="E3" s="9">
        <f t="shared" ref="E3" si="1">(L3/(AR3+L3-(AR3*L3)))</f>
        <v>0.22662345406794884</v>
      </c>
      <c r="F3" s="9">
        <f t="shared" ref="F3" si="2">(M3/(AR3+M3-(AR3*M3)))</f>
        <v>0.54347055835215852</v>
      </c>
      <c r="G3" s="9">
        <f t="shared" ref="G3" si="3">AR3</f>
        <v>1.0500325975156581</v>
      </c>
      <c r="H3" s="9">
        <f t="shared" ref="H3" si="4">IF(A3="","",1/D3)</f>
        <v>4.3496039860749498</v>
      </c>
      <c r="I3" s="9">
        <f t="shared" ref="I3" si="5">IF(B3="","",1/E3)</f>
        <v>4.4126059419258894</v>
      </c>
      <c r="J3" s="9">
        <f t="shared" ref="J3" si="6">IF(C3="","",1/F3)</f>
        <v>1.8400260780125262</v>
      </c>
      <c r="K3" s="11">
        <f t="shared" ref="K3" si="7">1/A3</f>
        <v>0.2386634844868735</v>
      </c>
      <c r="L3" s="11">
        <f t="shared" ref="L3" si="8">1/B3</f>
        <v>0.23529411764705882</v>
      </c>
      <c r="M3" s="11">
        <f t="shared" ref="M3" si="9">1/C3</f>
        <v>0.55555555555555558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-0.25875489416132413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0.2258723696320214</v>
      </c>
      <c r="Q3" s="11">
        <f>2*'OddsRatio_working_3-way'!K3*'OddsRatio_working_3-way'!L3*'OddsRatio_working_3-way'!M3</f>
        <v>6.2395682218790459E-2</v>
      </c>
      <c r="R3" s="11">
        <f t="shared" ref="R3" si="10">O3/N3</f>
        <v>0</v>
      </c>
      <c r="S3" s="11">
        <f t="shared" ref="S3" si="11">P3/N3</f>
        <v>-0.87292018326501031</v>
      </c>
      <c r="T3" s="11">
        <f t="shared" ref="T3" si="12">Q3/N3</f>
        <v>-0.24113817217265485</v>
      </c>
      <c r="U3" s="11">
        <f>'OddsRatio_working_3-way'!S3-'OddsRatio_working_3-way'!R3^2/3</f>
        <v>-0.87292018326501031</v>
      </c>
      <c r="V3" s="11">
        <f>'OddsRatio_working_3-way'!S3*'OddsRatio_working_3-way'!R3/3-2*'OddsRatio_working_3-way'!R3^3/27-'OddsRatio_working_3-way'!T3</f>
        <v>0.24113817217265485</v>
      </c>
      <c r="W3" s="11">
        <f>'OddsRatio_working_3-way'!V3^2+4*'OddsRatio_working_3-way'!U3^3/27</f>
        <v>-4.0394032549249018E-2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0.15695672224216614</v>
      </c>
      <c r="Y3" s="11">
        <f>IF('OddsRatio_working_3-way'!W3&gt;=0,IF('OddsRatio_working_3-way'!V3+SQRT('OddsRatio_working_3-way'!W3)&gt;0,0,PI()),ACOS('OddsRatio_working_3-way'!V3/(2*'OddsRatio_working_3-way'!X3)))</f>
        <v>0.69482194846693168</v>
      </c>
      <c r="Z3" s="11">
        <f>'OddsRatio_working_3-way'!X3^(1/3)*COS('OddsRatio_working_3-way'!Y3/3)</f>
        <v>0.52501629875782907</v>
      </c>
      <c r="AA3" s="11">
        <f>'OddsRatio_working_3-way'!X3^(1/3)*COS(('OddsRatio_working_3-way'!Y3+2*PI())/3)</f>
        <v>-0.36973902340885528</v>
      </c>
      <c r="AB3" s="11">
        <f>'OddsRatio_working_3-way'!X3^(1/3)*COS(('OddsRatio_working_3-way'!Y3+4*PI())/3)</f>
        <v>-0.1552772753489739</v>
      </c>
      <c r="AC3" s="11">
        <f>'OddsRatio_working_3-way'!X3^(1/3)*SIN('OddsRatio_working_3-way'!Y3/3)</f>
        <v>0.12381954797325023</v>
      </c>
      <c r="AD3" s="11">
        <f>'OddsRatio_working_3-way'!X3^(1/3)*SIN(('OddsRatio_working_3-way'!Y3+2*PI())/3)</f>
        <v>0.39276767813853525</v>
      </c>
      <c r="AE3" s="11">
        <f>'OddsRatio_working_3-way'!X3^(1/3)*SIN(('OddsRatio_working_3-way'!Y3+4*PI())/3)</f>
        <v>-0.51658722611178554</v>
      </c>
      <c r="AF3" s="11">
        <f>-'OddsRatio_working_3-way'!U3/(3*'OddsRatio_working_3-way'!X3^(1/3))*COS(('OddsRatio_working_3-way'!Y3)/3)</f>
        <v>0.52501629875782918</v>
      </c>
      <c r="AG3" s="11">
        <f>-'OddsRatio_working_3-way'!U3/(3*'OddsRatio_working_3-way'!X3^(1/3))*COS(('OddsRatio_working_3-way'!Y3+2*PI())/3)</f>
        <v>-0.36973902340885539</v>
      </c>
      <c r="AH3" s="11">
        <f>-'OddsRatio_working_3-way'!U3/(3*'OddsRatio_working_3-way'!X3^(1/3))*COS(('OddsRatio_working_3-way'!Y3+4*PI())/3)</f>
        <v>-0.15527727534897393</v>
      </c>
      <c r="AI3" s="11">
        <f>'OddsRatio_working_3-way'!U3/(3*'OddsRatio_working_3-way'!X3^(1/3))*SIN(('OddsRatio_working_3-way'!Y3)/3)</f>
        <v>-0.12381954797325026</v>
      </c>
      <c r="AJ3" s="11">
        <f>'OddsRatio_working_3-way'!U3/(3*'OddsRatio_working_3-way'!X3^(1/3))*SIN(('OddsRatio_working_3-way'!Y3+2*PI())/3)</f>
        <v>-0.3927676781385353</v>
      </c>
      <c r="AK3" s="11">
        <f>'OddsRatio_working_3-way'!U3/(3*'OddsRatio_working_3-way'!X3^(1/3))*SIN(('OddsRatio_working_3-way'!Y3+4*PI())/3)</f>
        <v>0.51658722611178565</v>
      </c>
      <c r="AL3" s="11">
        <f>'OddsRatio_working_3-way'!Z3+'OddsRatio_working_3-way'!AF3</f>
        <v>1.0500325975156581</v>
      </c>
      <c r="AM3" s="11">
        <f>'OddsRatio_working_3-way'!AA3+'OddsRatio_working_3-way'!AG3</f>
        <v>-0.73947804681771068</v>
      </c>
      <c r="AN3" s="11">
        <f>'OddsRatio_working_3-way'!AB3+'OddsRatio_working_3-way'!AH3</f>
        <v>-0.3105545506979478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1.0500325975156581</v>
      </c>
      <c r="AS3" s="11">
        <f>IF(('OddsRatio_working_3-way'!X3=0),IF(Q3&gt;0,-Q3^(1/3),(-Q3)^(1/3)),'OddsRatio_working_3-way'!AM3-'OddsRatio_working_3-way'!R3/3)</f>
        <v>-0.73947804681771068</v>
      </c>
      <c r="AT3" s="11">
        <f>IF(('OddsRatio_working_3-way'!X3=0),IF(Q3&gt;0,-Q3^(1/3),(-Q3)^(1/3)),'OddsRatio_working_3-way'!AN3-'OddsRatio_working_3-way'!R3/3)</f>
        <v>-0.3105545506979478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1.62</v>
      </c>
      <c r="B4" s="4">
        <f>IF('True_Odds_Calculator_3-way'!B5="","",'True_Odds_Calculator_3-way'!B5)</f>
        <v>4.45</v>
      </c>
      <c r="C4" s="4">
        <f>IF('True_Odds_Calculator_3-way'!C5="","",'True_Odds_Calculator_3-way'!C5)</f>
        <v>5.34</v>
      </c>
      <c r="D4" s="9">
        <f t="shared" ref="D4:D67" si="13">(K4/(AR4+K4-(AR4*K4)))</f>
        <v>0.60484225696795546</v>
      </c>
      <c r="E4" s="9">
        <f t="shared" ref="E4:E67" si="14">(L4/(AR4+L4-(AR4*L4)))</f>
        <v>0.21572972052577377</v>
      </c>
      <c r="F4" s="9">
        <f t="shared" ref="F4:F67" si="15">(M4/(AR4+M4-(AR4*M4)))</f>
        <v>0.17942802250627068</v>
      </c>
      <c r="G4" s="9">
        <f t="shared" ref="G4:G67" si="16">AR4</f>
        <v>1.053747801342108</v>
      </c>
      <c r="H4" s="9">
        <f t="shared" ref="H4:H67" si="17">IF(A4="","",1/D4)</f>
        <v>1.6533236368321071</v>
      </c>
      <c r="I4" s="9">
        <f t="shared" ref="I4:I67" si="18">IF(B4="","",1/E4)</f>
        <v>4.6354299146302722</v>
      </c>
      <c r="J4" s="9">
        <f t="shared" ref="J4:J67" si="19">IF(C4="","",1/F4)</f>
        <v>5.5732654578247489</v>
      </c>
      <c r="K4" s="11">
        <f t="shared" ref="K4:K67" si="20">1/A4</f>
        <v>0.61728395061728392</v>
      </c>
      <c r="L4" s="11">
        <f t="shared" ref="L4:L67" si="21">1/B4</f>
        <v>0.2247191011235955</v>
      </c>
      <c r="M4" s="11">
        <f t="shared" ref="M4:M67" si="22">1/C4</f>
        <v>0.18726591760299627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-0.24114831491846178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0.21846391552797872</v>
      </c>
      <c r="Q4" s="11">
        <f>2*'OddsRatio_working_3-way'!K4*'OddsRatio_working_3-way'!L4*'OddsRatio_working_3-way'!M4</f>
        <v>5.1953368734358789E-2</v>
      </c>
      <c r="R4" s="11">
        <f t="shared" ref="R4:R67" si="23">O4/N4</f>
        <v>0</v>
      </c>
      <c r="S4" s="11">
        <f t="shared" ref="S4:S67" si="24">P4/N4</f>
        <v>-0.90593175242317903</v>
      </c>
      <c r="T4" s="11">
        <f t="shared" ref="T4:T67" si="25">Q4/N4</f>
        <v>-0.21544155824570249</v>
      </c>
      <c r="U4" s="11">
        <f>'OddsRatio_working_3-way'!S4-'OddsRatio_working_3-way'!R4^2/3</f>
        <v>-0.90593175242317903</v>
      </c>
      <c r="V4" s="11">
        <f>'OddsRatio_working_3-way'!S4*'OddsRatio_working_3-way'!R4/3-2*'OddsRatio_working_3-way'!R4^3/27-'OddsRatio_working_3-way'!T4</f>
        <v>0.21544155824570249</v>
      </c>
      <c r="W4" s="11">
        <f>'OddsRatio_working_3-way'!V4^2+4*'OddsRatio_working_3-way'!U4^3/27</f>
        <v>-6.3734471048144281E-2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0.16594391828828853</v>
      </c>
      <c r="Y4" s="11">
        <f>IF('OddsRatio_working_3-way'!W4&gt;=0,IF('OddsRatio_working_3-way'!V4+SQRT('OddsRatio_working_3-way'!W4)&gt;0,0,PI()),ACOS('OddsRatio_working_3-way'!V4/(2*'OddsRatio_working_3-way'!X4)))</f>
        <v>0.86434346364248782</v>
      </c>
      <c r="Z4" s="11">
        <f>'OddsRatio_working_3-way'!X4^(1/3)*COS('OddsRatio_working_3-way'!Y4/3)</f>
        <v>0.526873900671054</v>
      </c>
      <c r="AA4" s="11">
        <f>'OddsRatio_working_3-way'!X4^(1/3)*COS(('OddsRatio_working_3-way'!Y4+2*PI())/3)</f>
        <v>-0.39866216137084387</v>
      </c>
      <c r="AB4" s="11">
        <f>'OddsRatio_working_3-way'!X4^(1/3)*COS(('OddsRatio_working_3-way'!Y4+4*PI())/3)</f>
        <v>-0.12821173930021024</v>
      </c>
      <c r="AC4" s="11">
        <f>'OddsRatio_working_3-way'!X4^(1/3)*SIN('OddsRatio_working_3-way'!Y4/3)</f>
        <v>0.15614462398492843</v>
      </c>
      <c r="AD4" s="11">
        <f>'OddsRatio_working_3-way'!X4^(1/3)*SIN(('OddsRatio_working_3-way'!Y4+2*PI())/3)</f>
        <v>0.3782138705796676</v>
      </c>
      <c r="AE4" s="11">
        <f>'OddsRatio_working_3-way'!X4^(1/3)*SIN(('OddsRatio_working_3-way'!Y4+4*PI())/3)</f>
        <v>-0.53435849456459594</v>
      </c>
      <c r="AF4" s="11">
        <f>-'OddsRatio_working_3-way'!U4/(3*'OddsRatio_working_3-way'!X4^(1/3))*COS(('OddsRatio_working_3-way'!Y4)/3)</f>
        <v>0.526873900671054</v>
      </c>
      <c r="AG4" s="11">
        <f>-'OddsRatio_working_3-way'!U4/(3*'OddsRatio_working_3-way'!X4^(1/3))*COS(('OddsRatio_working_3-way'!Y4+2*PI())/3)</f>
        <v>-0.39866216137084387</v>
      </c>
      <c r="AH4" s="11">
        <f>-'OddsRatio_working_3-way'!U4/(3*'OddsRatio_working_3-way'!X4^(1/3))*COS(('OddsRatio_working_3-way'!Y4+4*PI())/3)</f>
        <v>-0.12821173930021024</v>
      </c>
      <c r="AI4" s="11">
        <f>'OddsRatio_working_3-way'!U4/(3*'OddsRatio_working_3-way'!X4^(1/3))*SIN(('OddsRatio_working_3-way'!Y4)/3)</f>
        <v>-0.15614462398492843</v>
      </c>
      <c r="AJ4" s="11">
        <f>'OddsRatio_working_3-way'!U4/(3*'OddsRatio_working_3-way'!X4^(1/3))*SIN(('OddsRatio_working_3-way'!Y4+2*PI())/3)</f>
        <v>-0.3782138705796676</v>
      </c>
      <c r="AK4" s="11">
        <f>'OddsRatio_working_3-way'!U4/(3*'OddsRatio_working_3-way'!X4^(1/3))*SIN(('OddsRatio_working_3-way'!Y4+4*PI())/3)</f>
        <v>0.53435849456459594</v>
      </c>
      <c r="AL4" s="11">
        <f>'OddsRatio_working_3-way'!Z4+'OddsRatio_working_3-way'!AF4</f>
        <v>1.053747801342108</v>
      </c>
      <c r="AM4" s="11">
        <f>'OddsRatio_working_3-way'!AA4+'OddsRatio_working_3-way'!AG4</f>
        <v>-0.79732432274168774</v>
      </c>
      <c r="AN4" s="11">
        <f>'OddsRatio_working_3-way'!AB4+'OddsRatio_working_3-way'!AH4</f>
        <v>-0.25642347860042047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1.053747801342108</v>
      </c>
      <c r="AS4" s="11">
        <f>IF(('OddsRatio_working_3-way'!X4=0),IF(Q4&gt;0,-Q4^(1/3),(-Q4)^(1/3)),'OddsRatio_working_3-way'!AM4-'OddsRatio_working_3-way'!R4/3)</f>
        <v>-0.79732432274168774</v>
      </c>
      <c r="AT4" s="11">
        <f>IF(('OddsRatio_working_3-way'!X4=0),IF(Q4&gt;0,-Q4^(1/3),(-Q4)^(1/3)),'OddsRatio_working_3-way'!AN4-'OddsRatio_working_3-way'!R4/3)</f>
        <v>-0.25642347860042047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1.46</v>
      </c>
      <c r="B5" s="4">
        <f>IF('True_Odds_Calculator_3-way'!B6="","",'True_Odds_Calculator_3-way'!B6)</f>
        <v>5.09</v>
      </c>
      <c r="C5" s="4">
        <f>IF('True_Odds_Calculator_3-way'!C6="","",'True_Odds_Calculator_3-way'!C6)</f>
        <v>6.72</v>
      </c>
      <c r="D5" s="9">
        <f t="shared" si="13"/>
        <v>0.67167491799166412</v>
      </c>
      <c r="E5" s="9">
        <f t="shared" si="14"/>
        <v>0.187048500051927</v>
      </c>
      <c r="F5" s="9">
        <f t="shared" si="15"/>
        <v>0.14127658195640888</v>
      </c>
      <c r="G5" s="9">
        <f t="shared" si="16"/>
        <v>1.0626422978739978</v>
      </c>
      <c r="H5" s="9">
        <f t="shared" si="17"/>
        <v>1.4888154570220391</v>
      </c>
      <c r="I5" s="9">
        <f t="shared" si="18"/>
        <v>5.346206998304651</v>
      </c>
      <c r="J5" s="9">
        <f t="shared" si="19"/>
        <v>7.0783139438392668</v>
      </c>
      <c r="K5" s="11">
        <f t="shared" si="20"/>
        <v>0.68493150684931503</v>
      </c>
      <c r="L5" s="11">
        <f t="shared" si="21"/>
        <v>0.19646365422396858</v>
      </c>
      <c r="M5" s="11">
        <f t="shared" si="22"/>
        <v>0.14880952380952381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-0.21549502945673249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0.20565086114646086</v>
      </c>
      <c r="Q5" s="11">
        <f>2*'OddsRatio_working_3-way'!K5*'OddsRatio_working_3-way'!L5*'OddsRatio_working_3-way'!M5</f>
        <v>4.0048853193079041E-2</v>
      </c>
      <c r="R5" s="11">
        <f t="shared" si="23"/>
        <v>0</v>
      </c>
      <c r="S5" s="11">
        <f t="shared" si="24"/>
        <v>-0.95431835093788941</v>
      </c>
      <c r="T5" s="11">
        <f t="shared" si="25"/>
        <v>-0.18584583270455493</v>
      </c>
      <c r="U5" s="11">
        <f>'OddsRatio_working_3-way'!S5-'OddsRatio_working_3-way'!R5^2/3</f>
        <v>-0.95431835093788941</v>
      </c>
      <c r="V5" s="11">
        <f>'OddsRatio_working_3-way'!S5*'OddsRatio_working_3-way'!R5/3-2*'OddsRatio_working_3-way'!R5^3/27-'OddsRatio_working_3-way'!T5</f>
        <v>0.18584583270455493</v>
      </c>
      <c r="W5" s="11">
        <f>'OddsRatio_working_3-way'!V5^2+4*'OddsRatio_working_3-way'!U5^3/27</f>
        <v>-9.4219869123366495E-2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0.17941470303253851</v>
      </c>
      <c r="Y5" s="11">
        <f>IF('OddsRatio_working_3-way'!W5&gt;=0,IF('OddsRatio_working_3-way'!V5+SQRT('OddsRatio_working_3-way'!W5)&gt;0,0,PI()),ACOS('OddsRatio_working_3-way'!V5/(2*'OddsRatio_working_3-way'!X5)))</f>
        <v>1.026375745372933</v>
      </c>
      <c r="Z5" s="11">
        <f>'OddsRatio_working_3-way'!X5^(1/3)*COS('OddsRatio_working_3-way'!Y5/3)</f>
        <v>0.531321148936999</v>
      </c>
      <c r="AA5" s="11">
        <f>'OddsRatio_working_3-way'!X5^(1/3)*COS(('OddsRatio_working_3-way'!Y5+2*PI())/3)</f>
        <v>-0.42952931844877457</v>
      </c>
      <c r="AB5" s="11">
        <f>'OddsRatio_working_3-way'!X5^(1/3)*COS(('OddsRatio_working_3-way'!Y5+4*PI())/3)</f>
        <v>-0.10179183048822429</v>
      </c>
      <c r="AC5" s="11">
        <f>'OddsRatio_working_3-way'!X5^(1/3)*SIN('OddsRatio_working_3-way'!Y5/3)</f>
        <v>0.18921932689755536</v>
      </c>
      <c r="AD5" s="11">
        <f>'OddsRatio_working_3-way'!X5^(1/3)*SIN(('OddsRatio_working_3-way'!Y5+2*PI())/3)</f>
        <v>0.3655279490985987</v>
      </c>
      <c r="AE5" s="11">
        <f>'OddsRatio_working_3-way'!X5^(1/3)*SIN(('OddsRatio_working_3-way'!Y5+4*PI())/3)</f>
        <v>-0.55474727599615414</v>
      </c>
      <c r="AF5" s="11">
        <f>-'OddsRatio_working_3-way'!U5/(3*'OddsRatio_working_3-way'!X5^(1/3))*COS(('OddsRatio_working_3-way'!Y5)/3)</f>
        <v>0.53132114893699889</v>
      </c>
      <c r="AG5" s="11">
        <f>-'OddsRatio_working_3-way'!U5/(3*'OddsRatio_working_3-way'!X5^(1/3))*COS(('OddsRatio_working_3-way'!Y5+2*PI())/3)</f>
        <v>-0.42952931844877451</v>
      </c>
      <c r="AH5" s="11">
        <f>-'OddsRatio_working_3-way'!U5/(3*'OddsRatio_working_3-way'!X5^(1/3))*COS(('OddsRatio_working_3-way'!Y5+4*PI())/3)</f>
        <v>-0.10179183048822428</v>
      </c>
      <c r="AI5" s="11">
        <f>'OddsRatio_working_3-way'!U5/(3*'OddsRatio_working_3-way'!X5^(1/3))*SIN(('OddsRatio_working_3-way'!Y5)/3)</f>
        <v>-0.18921932689755533</v>
      </c>
      <c r="AJ5" s="11">
        <f>'OddsRatio_working_3-way'!U5/(3*'OddsRatio_working_3-way'!X5^(1/3))*SIN(('OddsRatio_working_3-way'!Y5+2*PI())/3)</f>
        <v>-0.36552794909859865</v>
      </c>
      <c r="AK5" s="11">
        <f>'OddsRatio_working_3-way'!U5/(3*'OddsRatio_working_3-way'!X5^(1/3))*SIN(('OddsRatio_working_3-way'!Y5+4*PI())/3)</f>
        <v>0.55474727599615403</v>
      </c>
      <c r="AL5" s="11">
        <f>'OddsRatio_working_3-way'!Z5+'OddsRatio_working_3-way'!AF5</f>
        <v>1.0626422978739978</v>
      </c>
      <c r="AM5" s="11">
        <f>'OddsRatio_working_3-way'!AA5+'OddsRatio_working_3-way'!AG5</f>
        <v>-0.85905863689754902</v>
      </c>
      <c r="AN5" s="11">
        <f>'OddsRatio_working_3-way'!AB5+'OddsRatio_working_3-way'!AH5</f>
        <v>-0.20358366097644859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1.0626422978739978</v>
      </c>
      <c r="AS5" s="11">
        <f>IF(('OddsRatio_working_3-way'!X5=0),IF(Q5&gt;0,-Q5^(1/3),(-Q5)^(1/3)),'OddsRatio_working_3-way'!AM5-'OddsRatio_working_3-way'!R5/3)</f>
        <v>-0.85905863689754902</v>
      </c>
      <c r="AT5" s="11">
        <f>IF(('OddsRatio_working_3-way'!X5=0),IF(Q5&gt;0,-Q5^(1/3),(-Q5)^(1/3)),'OddsRatio_working_3-way'!AN5-'OddsRatio_working_3-way'!R5/3)</f>
        <v>-0.20358366097644859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2.31</v>
      </c>
      <c r="B6" s="4">
        <f>IF('True_Odds_Calculator_3-way'!B7="","",'True_Odds_Calculator_3-way'!B7)</f>
        <v>3.52</v>
      </c>
      <c r="C6" s="4">
        <f>IF('True_Odds_Calculator_3-way'!C7="","",'True_Odds_Calculator_3-way'!C7)</f>
        <v>3.27</v>
      </c>
      <c r="D6" s="9">
        <f t="shared" si="13"/>
        <v>0.42440867320242837</v>
      </c>
      <c r="E6" s="9">
        <f t="shared" si="14"/>
        <v>0.27709191131965161</v>
      </c>
      <c r="F6" s="9">
        <f t="shared" si="15"/>
        <v>0.29849941547791986</v>
      </c>
      <c r="G6" s="9">
        <f t="shared" si="16"/>
        <v>1.0352820758738743</v>
      </c>
      <c r="H6" s="9">
        <f t="shared" si="17"/>
        <v>2.3562195193947755</v>
      </c>
      <c r="I6" s="9">
        <f t="shared" si="18"/>
        <v>3.6089108312021634</v>
      </c>
      <c r="J6" s="9">
        <f t="shared" si="19"/>
        <v>3.3500903122336951</v>
      </c>
      <c r="K6" s="11">
        <f t="shared" si="20"/>
        <v>0.4329004329004329</v>
      </c>
      <c r="L6" s="11">
        <f t="shared" si="21"/>
        <v>0.28409090909090912</v>
      </c>
      <c r="M6" s="11">
        <f t="shared" si="22"/>
        <v>0.3058103975535168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-0.28183524148911954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0.22941797337126774</v>
      </c>
      <c r="Q6" s="11">
        <f>2*'OddsRatio_working_3-way'!K6*'OddsRatio_working_3-way'!L6*'OddsRatio_working_3-way'!M6</f>
        <v>7.5219007662710752E-2</v>
      </c>
      <c r="R6" s="11">
        <f t="shared" si="23"/>
        <v>0</v>
      </c>
      <c r="S6" s="11">
        <f t="shared" si="24"/>
        <v>-0.81401450066749226</v>
      </c>
      <c r="T6" s="11">
        <f t="shared" si="25"/>
        <v>-0.26689000021885001</v>
      </c>
      <c r="U6" s="11">
        <f>'OddsRatio_working_3-way'!S6-'OddsRatio_working_3-way'!R6^2/3</f>
        <v>-0.81401450066749226</v>
      </c>
      <c r="V6" s="11">
        <f>'OddsRatio_working_3-way'!S6*'OddsRatio_working_3-way'!R6/3-2*'OddsRatio_working_3-way'!R6^3/27-'OddsRatio_working_3-way'!T6</f>
        <v>0.26689000021885001</v>
      </c>
      <c r="W6" s="11">
        <f>'OddsRatio_working_3-way'!V6^2+4*'OddsRatio_working_3-way'!U6^3/27</f>
        <v>-8.6781676004139413E-3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0.14134040453567381</v>
      </c>
      <c r="Y6" s="11">
        <f>IF('OddsRatio_working_3-way'!W6&gt;=0,IF('OddsRatio_working_3-way'!V6+SQRT('OddsRatio_working_3-way'!W6)&gt;0,0,PI()),ACOS('OddsRatio_working_3-way'!V6/(2*'OddsRatio_working_3-way'!X6)))</f>
        <v>0.33582399689264286</v>
      </c>
      <c r="Z6" s="11">
        <f>'OddsRatio_working_3-way'!X6^(1/3)*COS('OddsRatio_working_3-way'!Y6/3)</f>
        <v>0.51764103793693717</v>
      </c>
      <c r="AA6" s="11">
        <f>'OddsRatio_working_3-way'!X6^(1/3)*COS(('OddsRatio_working_3-way'!Y6+2*PI())/3)</f>
        <v>-0.30921339594082292</v>
      </c>
      <c r="AB6" s="11">
        <f>'OddsRatio_working_3-way'!X6^(1/3)*COS(('OddsRatio_working_3-way'!Y6+4*PI())/3)</f>
        <v>-0.20842764199611435</v>
      </c>
      <c r="AC6" s="11">
        <f>'OddsRatio_working_3-way'!X6^(1/3)*SIN('OddsRatio_working_3-way'!Y6/3)</f>
        <v>5.8188682170457098E-2</v>
      </c>
      <c r="AD6" s="11">
        <f>'OddsRatio_working_3-way'!X6^(1/3)*SIN(('OddsRatio_working_3-way'!Y6+2*PI())/3)</f>
        <v>0.41919594780950348</v>
      </c>
      <c r="AE6" s="11">
        <f>'OddsRatio_working_3-way'!X6^(1/3)*SIN(('OddsRatio_working_3-way'!Y6+4*PI())/3)</f>
        <v>-0.47738462997996034</v>
      </c>
      <c r="AF6" s="11">
        <f>-'OddsRatio_working_3-way'!U6/(3*'OddsRatio_working_3-way'!X6^(1/3))*COS(('OddsRatio_working_3-way'!Y6)/3)</f>
        <v>0.51764103793693717</v>
      </c>
      <c r="AG6" s="11">
        <f>-'OddsRatio_working_3-way'!U6/(3*'OddsRatio_working_3-way'!X6^(1/3))*COS(('OddsRatio_working_3-way'!Y6+2*PI())/3)</f>
        <v>-0.30921339594082292</v>
      </c>
      <c r="AH6" s="11">
        <f>-'OddsRatio_working_3-way'!U6/(3*'OddsRatio_working_3-way'!X6^(1/3))*COS(('OddsRatio_working_3-way'!Y6+4*PI())/3)</f>
        <v>-0.20842764199611435</v>
      </c>
      <c r="AI6" s="11">
        <f>'OddsRatio_working_3-way'!U6/(3*'OddsRatio_working_3-way'!X6^(1/3))*SIN(('OddsRatio_working_3-way'!Y6)/3)</f>
        <v>-5.8188682170457098E-2</v>
      </c>
      <c r="AJ6" s="11">
        <f>'OddsRatio_working_3-way'!U6/(3*'OddsRatio_working_3-way'!X6^(1/3))*SIN(('OddsRatio_working_3-way'!Y6+2*PI())/3)</f>
        <v>-0.41919594780950348</v>
      </c>
      <c r="AK6" s="11">
        <f>'OddsRatio_working_3-way'!U6/(3*'OddsRatio_working_3-way'!X6^(1/3))*SIN(('OddsRatio_working_3-way'!Y6+4*PI())/3)</f>
        <v>0.47738462997996034</v>
      </c>
      <c r="AL6" s="11">
        <f>'OddsRatio_working_3-way'!Z6+'OddsRatio_working_3-way'!AF6</f>
        <v>1.0352820758738743</v>
      </c>
      <c r="AM6" s="11">
        <f>'OddsRatio_working_3-way'!AA6+'OddsRatio_working_3-way'!AG6</f>
        <v>-0.61842679188164584</v>
      </c>
      <c r="AN6" s="11">
        <f>'OddsRatio_working_3-way'!AB6+'OddsRatio_working_3-way'!AH6</f>
        <v>-0.41685528399222871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1.0352820758738743</v>
      </c>
      <c r="AS6" s="11">
        <f>IF(('OddsRatio_working_3-way'!X6=0),IF(Q6&gt;0,-Q6^(1/3),(-Q6)^(1/3)),'OddsRatio_working_3-way'!AM6-'OddsRatio_working_3-way'!R6/3)</f>
        <v>-0.61842679188164584</v>
      </c>
      <c r="AT6" s="11">
        <f>IF(('OddsRatio_working_3-way'!X6=0),IF(Q6&gt;0,-Q6^(1/3),(-Q6)^(1/3)),'OddsRatio_working_3-way'!AN6-'OddsRatio_working_3-way'!R6/3)</f>
        <v>-0.41685528399222871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3.36</v>
      </c>
      <c r="B7" s="4">
        <f>IF('True_Odds_Calculator_3-way'!B8="","",'True_Odds_Calculator_3-way'!B8)</f>
        <v>3.93</v>
      </c>
      <c r="C7" s="4">
        <f>IF('True_Odds_Calculator_3-way'!C8="","",'True_Odds_Calculator_3-way'!C8)</f>
        <v>2.12</v>
      </c>
      <c r="D7" s="9">
        <f t="shared" si="13"/>
        <v>0.28996564625385396</v>
      </c>
      <c r="E7" s="9">
        <f t="shared" si="14"/>
        <v>0.24751838475941484</v>
      </c>
      <c r="F7" s="9">
        <f t="shared" si="15"/>
        <v>0.46251596898673109</v>
      </c>
      <c r="G7" s="9">
        <f t="shared" si="16"/>
        <v>1.0375781344656982</v>
      </c>
      <c r="H7" s="9">
        <f t="shared" si="17"/>
        <v>3.4486843973390484</v>
      </c>
      <c r="I7" s="9">
        <f t="shared" si="18"/>
        <v>4.0401039339844962</v>
      </c>
      <c r="J7" s="9">
        <f t="shared" si="19"/>
        <v>2.162087510601582</v>
      </c>
      <c r="K7" s="11">
        <f t="shared" si="20"/>
        <v>0.29761904761904762</v>
      </c>
      <c r="L7" s="11">
        <f t="shared" si="21"/>
        <v>0.2544529262086514</v>
      </c>
      <c r="M7" s="11">
        <f t="shared" si="22"/>
        <v>0.47169811320754712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-0.27664954310496581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0.22897619847785478</v>
      </c>
      <c r="Q7" s="11">
        <f>2*'OddsRatio_working_3-way'!K7*'OddsRatio_working_3-way'!L7*'OddsRatio_working_3-way'!M7</f>
        <v>7.1443431662357199E-2</v>
      </c>
      <c r="R7" s="11">
        <f t="shared" si="23"/>
        <v>0</v>
      </c>
      <c r="S7" s="11">
        <f t="shared" si="24"/>
        <v>-0.82767604062507738</v>
      </c>
      <c r="T7" s="11">
        <f t="shared" si="25"/>
        <v>-0.25824525448520358</v>
      </c>
      <c r="U7" s="11">
        <f>'OddsRatio_working_3-way'!S7-'OddsRatio_working_3-way'!R7^2/3</f>
        <v>-0.82767604062507738</v>
      </c>
      <c r="V7" s="11">
        <f>'OddsRatio_working_3-way'!S7*'OddsRatio_working_3-way'!R7/3-2*'OddsRatio_working_3-way'!R7^3/27-'OddsRatio_working_3-way'!T7</f>
        <v>0.25824525448520358</v>
      </c>
      <c r="W7" s="11">
        <f>'OddsRatio_working_3-way'!V7^2+4*'OddsRatio_working_3-way'!U7^3/27</f>
        <v>-1.7309019434940051E-2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0.14491344908174292</v>
      </c>
      <c r="Y7" s="11">
        <f>IF('OddsRatio_working_3-way'!W7&gt;=0,IF('OddsRatio_working_3-way'!V7+SQRT('OddsRatio_working_3-way'!W7)&gt;0,0,PI()),ACOS('OddsRatio_working_3-way'!V7/(2*'OddsRatio_working_3-way'!X7)))</f>
        <v>0.47118115488408785</v>
      </c>
      <c r="Z7" s="11">
        <f>'OddsRatio_working_3-way'!X7^(1/3)*COS('OddsRatio_working_3-way'!Y7/3)</f>
        <v>0.51878906723284912</v>
      </c>
      <c r="AA7" s="11">
        <f>'OddsRatio_working_3-way'!X7^(1/3)*COS(('OddsRatio_working_3-way'!Y7+2*PI())/3)</f>
        <v>-0.33054534489797033</v>
      </c>
      <c r="AB7" s="11">
        <f>'OddsRatio_working_3-way'!X7^(1/3)*COS(('OddsRatio_working_3-way'!Y7+4*PI())/3)</f>
        <v>-0.18824372233487888</v>
      </c>
      <c r="AC7" s="11">
        <f>'OddsRatio_working_3-way'!X7^(1/3)*SIN('OddsRatio_working_3-way'!Y7/3)</f>
        <v>8.2157880092921479E-2</v>
      </c>
      <c r="AD7" s="11">
        <f>'OddsRatio_working_3-way'!X7^(1/3)*SIN(('OddsRatio_working_3-way'!Y7+2*PI())/3)</f>
        <v>0.40820557138281965</v>
      </c>
      <c r="AE7" s="11">
        <f>'OddsRatio_working_3-way'!X7^(1/3)*SIN(('OddsRatio_working_3-way'!Y7+4*PI())/3)</f>
        <v>-0.49036345147574106</v>
      </c>
      <c r="AF7" s="11">
        <f>-'OddsRatio_working_3-way'!U7/(3*'OddsRatio_working_3-way'!X7^(1/3))*COS(('OddsRatio_working_3-way'!Y7)/3)</f>
        <v>0.51878906723284912</v>
      </c>
      <c r="AG7" s="11">
        <f>-'OddsRatio_working_3-way'!U7/(3*'OddsRatio_working_3-way'!X7^(1/3))*COS(('OddsRatio_working_3-way'!Y7+2*PI())/3)</f>
        <v>-0.33054534489797033</v>
      </c>
      <c r="AH7" s="11">
        <f>-'OddsRatio_working_3-way'!U7/(3*'OddsRatio_working_3-way'!X7^(1/3))*COS(('OddsRatio_working_3-way'!Y7+4*PI())/3)</f>
        <v>-0.18824372233487888</v>
      </c>
      <c r="AI7" s="11">
        <f>'OddsRatio_working_3-way'!U7/(3*'OddsRatio_working_3-way'!X7^(1/3))*SIN(('OddsRatio_working_3-way'!Y7)/3)</f>
        <v>-8.2157880092921479E-2</v>
      </c>
      <c r="AJ7" s="11">
        <f>'OddsRatio_working_3-way'!U7/(3*'OddsRatio_working_3-way'!X7^(1/3))*SIN(('OddsRatio_working_3-way'!Y7+2*PI())/3)</f>
        <v>-0.40820557138281965</v>
      </c>
      <c r="AK7" s="11">
        <f>'OddsRatio_working_3-way'!U7/(3*'OddsRatio_working_3-way'!X7^(1/3))*SIN(('OddsRatio_working_3-way'!Y7+4*PI())/3)</f>
        <v>0.49036345147574106</v>
      </c>
      <c r="AL7" s="11">
        <f>'OddsRatio_working_3-way'!Z7+'OddsRatio_working_3-way'!AF7</f>
        <v>1.0375781344656982</v>
      </c>
      <c r="AM7" s="11">
        <f>'OddsRatio_working_3-way'!AA7+'OddsRatio_working_3-way'!AG7</f>
        <v>-0.66109068979594066</v>
      </c>
      <c r="AN7" s="11">
        <f>'OddsRatio_working_3-way'!AB7+'OddsRatio_working_3-way'!AH7</f>
        <v>-0.37648744466975775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1.0375781344656982</v>
      </c>
      <c r="AS7" s="11">
        <f>IF(('OddsRatio_working_3-way'!X7=0),IF(Q7&gt;0,-Q7^(1/3),(-Q7)^(1/3)),'OddsRatio_working_3-way'!AM7-'OddsRatio_working_3-way'!R7/3)</f>
        <v>-0.66109068979594066</v>
      </c>
      <c r="AT7" s="11">
        <f>IF(('OddsRatio_working_3-way'!X7=0),IF(Q7&gt;0,-Q7^(1/3),(-Q7)^(1/3)),'OddsRatio_working_3-way'!AN7-'OddsRatio_working_3-way'!R7/3)</f>
        <v>-0.37648744466975775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2.13</v>
      </c>
      <c r="B8" s="4">
        <f>IF('True_Odds_Calculator_3-way'!B9="","",'True_Odds_Calculator_3-way'!B9)</f>
        <v>3.66</v>
      </c>
      <c r="C8" s="4">
        <f>IF('True_Odds_Calculator_3-way'!C9="","",'True_Odds_Calculator_3-way'!C9)</f>
        <v>3.57</v>
      </c>
      <c r="D8" s="9">
        <f t="shared" si="13"/>
        <v>0.46069330143417925</v>
      </c>
      <c r="E8" s="9">
        <f t="shared" si="14"/>
        <v>0.2662641195191699</v>
      </c>
      <c r="F8" s="9">
        <f t="shared" si="15"/>
        <v>0.27304257904665102</v>
      </c>
      <c r="G8" s="9">
        <f t="shared" si="16"/>
        <v>1.0359659313837111</v>
      </c>
      <c r="H8" s="9">
        <f t="shared" si="17"/>
        <v>2.1706415024635937</v>
      </c>
      <c r="I8" s="9">
        <f t="shared" si="18"/>
        <v>3.7556693774806718</v>
      </c>
      <c r="J8" s="9">
        <f t="shared" si="19"/>
        <v>3.6624324436561366</v>
      </c>
      <c r="K8" s="11">
        <f t="shared" si="20"/>
        <v>0.46948356807511737</v>
      </c>
      <c r="L8" s="11">
        <f t="shared" si="21"/>
        <v>0.27322404371584696</v>
      </c>
      <c r="M8" s="11">
        <f t="shared" si="22"/>
        <v>0.28011204481792717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-0.27756474200034331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0.2285221022912359</v>
      </c>
      <c r="Q8" s="11">
        <f>2*'OddsRatio_working_3-way'!K8*'OddsRatio_working_3-way'!L8*'OddsRatio_working_3-way'!M8</f>
        <v>7.1862296317998703E-2</v>
      </c>
      <c r="R8" s="11">
        <f t="shared" si="23"/>
        <v>0</v>
      </c>
      <c r="S8" s="11">
        <f t="shared" si="24"/>
        <v>-0.82331098915637224</v>
      </c>
      <c r="T8" s="11">
        <f t="shared" si="25"/>
        <v>-0.25890282677873339</v>
      </c>
      <c r="U8" s="11">
        <f>'OddsRatio_working_3-way'!S8-'OddsRatio_working_3-way'!R8^2/3</f>
        <v>-0.82331098915637224</v>
      </c>
      <c r="V8" s="11">
        <f>'OddsRatio_working_3-way'!S8*'OddsRatio_working_3-way'!R8/3-2*'OddsRatio_working_3-way'!R8^3/27-'OddsRatio_working_3-way'!T8</f>
        <v>0.25890282677873339</v>
      </c>
      <c r="W8" s="11">
        <f>'OddsRatio_working_3-way'!V8^2+4*'OddsRatio_working_3-way'!U8^3/27</f>
        <v>-1.5646945803086787E-2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0.1437685809879071</v>
      </c>
      <c r="Y8" s="11">
        <f>IF('OddsRatio_working_3-way'!W8&gt;=0,IF('OddsRatio_working_3-way'!V8+SQRT('OddsRatio_working_3-way'!W8)&gt;0,0,PI()),ACOS('OddsRatio_working_3-way'!V8/(2*'OddsRatio_working_3-way'!X8)))</f>
        <v>0.45007337439415851</v>
      </c>
      <c r="Z8" s="11">
        <f>'OddsRatio_working_3-way'!X8^(1/3)*COS('OddsRatio_working_3-way'!Y8/3)</f>
        <v>0.51798296569185553</v>
      </c>
      <c r="AA8" s="11">
        <f>'OddsRatio_working_3-way'!X8^(1/3)*COS(('OddsRatio_working_3-way'!Y8+2*PI())/3)</f>
        <v>-0.32679990952650795</v>
      </c>
      <c r="AB8" s="11">
        <f>'OddsRatio_working_3-way'!X8^(1/3)*COS(('OddsRatio_working_3-way'!Y8+4*PI())/3)</f>
        <v>-0.19118305616534767</v>
      </c>
      <c r="AC8" s="11">
        <f>'OddsRatio_working_3-way'!X8^(1/3)*SIN('OddsRatio_working_3-way'!Y8/3)</f>
        <v>7.8298426794715992E-2</v>
      </c>
      <c r="AD8" s="11">
        <f>'OddsRatio_working_3-way'!X8^(1/3)*SIN(('OddsRatio_working_3-way'!Y8+2*PI())/3)</f>
        <v>0.40943719361939224</v>
      </c>
      <c r="AE8" s="11">
        <f>'OddsRatio_working_3-way'!X8^(1/3)*SIN(('OddsRatio_working_3-way'!Y8+4*PI())/3)</f>
        <v>-0.48773562041410812</v>
      </c>
      <c r="AF8" s="11">
        <f>-'OddsRatio_working_3-way'!U8/(3*'OddsRatio_working_3-way'!X8^(1/3))*COS(('OddsRatio_working_3-way'!Y8)/3)</f>
        <v>0.51798296569185553</v>
      </c>
      <c r="AG8" s="11">
        <f>-'OddsRatio_working_3-way'!U8/(3*'OddsRatio_working_3-way'!X8^(1/3))*COS(('OddsRatio_working_3-way'!Y8+2*PI())/3)</f>
        <v>-0.32679990952650795</v>
      </c>
      <c r="AH8" s="11">
        <f>-'OddsRatio_working_3-way'!U8/(3*'OddsRatio_working_3-way'!X8^(1/3))*COS(('OddsRatio_working_3-way'!Y8+4*PI())/3)</f>
        <v>-0.19118305616534767</v>
      </c>
      <c r="AI8" s="11">
        <f>'OddsRatio_working_3-way'!U8/(3*'OddsRatio_working_3-way'!X8^(1/3))*SIN(('OddsRatio_working_3-way'!Y8)/3)</f>
        <v>-7.8298426794715992E-2</v>
      </c>
      <c r="AJ8" s="11">
        <f>'OddsRatio_working_3-way'!U8/(3*'OddsRatio_working_3-way'!X8^(1/3))*SIN(('OddsRatio_working_3-way'!Y8+2*PI())/3)</f>
        <v>-0.40943719361939224</v>
      </c>
      <c r="AK8" s="11">
        <f>'OddsRatio_working_3-way'!U8/(3*'OddsRatio_working_3-way'!X8^(1/3))*SIN(('OddsRatio_working_3-way'!Y8+4*PI())/3)</f>
        <v>0.48773562041410812</v>
      </c>
      <c r="AL8" s="11">
        <f>'OddsRatio_working_3-way'!Z8+'OddsRatio_working_3-way'!AF8</f>
        <v>1.0359659313837111</v>
      </c>
      <c r="AM8" s="11">
        <f>'OddsRatio_working_3-way'!AA8+'OddsRatio_working_3-way'!AG8</f>
        <v>-0.6535998190530159</v>
      </c>
      <c r="AN8" s="11">
        <f>'OddsRatio_working_3-way'!AB8+'OddsRatio_working_3-way'!AH8</f>
        <v>-0.38236611233069534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1.0359659313837111</v>
      </c>
      <c r="AS8" s="11">
        <f>IF(('OddsRatio_working_3-way'!X8=0),IF(Q8&gt;0,-Q8^(1/3),(-Q8)^(1/3)),'OddsRatio_working_3-way'!AM8-'OddsRatio_working_3-way'!R8/3)</f>
        <v>-0.6535998190530159</v>
      </c>
      <c r="AT8" s="11">
        <f>IF(('OddsRatio_working_3-way'!X8=0),IF(Q8&gt;0,-Q8^(1/3),(-Q8)^(1/3)),'OddsRatio_working_3-way'!AN8-'OddsRatio_working_3-way'!R8/3)</f>
        <v>-0.38236611233069534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1.25</v>
      </c>
      <c r="B9" s="4">
        <f>IF('True_Odds_Calculator_3-way'!B10="","",'True_Odds_Calculator_3-way'!B10)</f>
        <v>7.21</v>
      </c>
      <c r="C9" s="4">
        <f>IF('True_Odds_Calculator_3-way'!C10="","",'True_Odds_Calculator_3-way'!C10)</f>
        <v>11.05</v>
      </c>
      <c r="D9" s="9">
        <f t="shared" si="13"/>
        <v>0.78669035817969546</v>
      </c>
      <c r="E9" s="9">
        <f t="shared" si="14"/>
        <v>0.12927712973813385</v>
      </c>
      <c r="F9" s="9">
        <f t="shared" si="15"/>
        <v>8.4032512082170829E-2</v>
      </c>
      <c r="G9" s="9">
        <f t="shared" si="16"/>
        <v>1.0845926334415836</v>
      </c>
      <c r="H9" s="9">
        <f t="shared" si="17"/>
        <v>1.2711481583603959</v>
      </c>
      <c r="I9" s="9">
        <f t="shared" si="18"/>
        <v>7.735320253672235</v>
      </c>
      <c r="J9" s="9">
        <f t="shared" si="19"/>
        <v>11.900155966087915</v>
      </c>
      <c r="K9" s="11">
        <f t="shared" si="20"/>
        <v>0.8</v>
      </c>
      <c r="L9" s="11">
        <f t="shared" si="21"/>
        <v>0.13869625520110956</v>
      </c>
      <c r="M9" s="11">
        <f t="shared" si="22"/>
        <v>9.0497737556561084E-2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-0.1566715409091195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0.16578281798156158</v>
      </c>
      <c r="Q9" s="11">
        <f>2*'OddsRatio_working_3-way'!K9*'OddsRatio_working_3-way'!L9*'OddsRatio_working_3-way'!M9</f>
        <v>2.0082715685228535E-2</v>
      </c>
      <c r="R9" s="11">
        <f t="shared" si="23"/>
        <v>0</v>
      </c>
      <c r="S9" s="11">
        <f t="shared" si="24"/>
        <v>-1.0581552783586092</v>
      </c>
      <c r="T9" s="11">
        <f t="shared" si="25"/>
        <v>-0.12818355885628213</v>
      </c>
      <c r="U9" s="11">
        <f>'OddsRatio_working_3-way'!S9-'OddsRatio_working_3-way'!R9^2/3</f>
        <v>-1.0581552783586092</v>
      </c>
      <c r="V9" s="11">
        <f>'OddsRatio_working_3-way'!S9*'OddsRatio_working_3-way'!R9/3-2*'OddsRatio_working_3-way'!R9^3/27-'OddsRatio_working_3-way'!T9</f>
        <v>0.12818355885628213</v>
      </c>
      <c r="W9" s="11">
        <f>'OddsRatio_working_3-way'!V9^2+4*'OddsRatio_working_3-way'!U9^3/27</f>
        <v>-0.15909617931998202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0.20947983440002285</v>
      </c>
      <c r="Y9" s="11">
        <f>IF('OddsRatio_working_3-way'!W9&gt;=0,IF('OddsRatio_working_3-way'!V9+SQRT('OddsRatio_working_3-way'!W9)&gt;0,0,PI()),ACOS('OddsRatio_working_3-way'!V9/(2*'OddsRatio_working_3-way'!X9)))</f>
        <v>1.2598530673469055</v>
      </c>
      <c r="Z9" s="11">
        <f>'OddsRatio_working_3-way'!X9^(1/3)*COS('OddsRatio_working_3-way'!Y9/3)</f>
        <v>0.54229631672079193</v>
      </c>
      <c r="AA9" s="11">
        <f>'OddsRatio_working_3-way'!X9^(1/3)*COS(('OddsRatio_working_3-way'!Y9+2*PI())/3)</f>
        <v>-0.48084996627570525</v>
      </c>
      <c r="AB9" s="11">
        <f>'OddsRatio_working_3-way'!X9^(1/3)*COS(('OddsRatio_working_3-way'!Y9+4*PI())/3)</f>
        <v>-6.1446350445086548E-2</v>
      </c>
      <c r="AC9" s="11">
        <f>'OddsRatio_working_3-way'!X9^(1/3)*SIN('OddsRatio_working_3-way'!Y9/3)</f>
        <v>0.24214279049891008</v>
      </c>
      <c r="AD9" s="11">
        <f>'OddsRatio_working_3-way'!X9^(1/3)*SIN(('OddsRatio_working_3-way'!Y9+2*PI())/3)</f>
        <v>0.34857099140948267</v>
      </c>
      <c r="AE9" s="11">
        <f>'OddsRatio_working_3-way'!X9^(1/3)*SIN(('OddsRatio_working_3-way'!Y9+4*PI())/3)</f>
        <v>-0.59071378190839274</v>
      </c>
      <c r="AF9" s="11">
        <f>-'OddsRatio_working_3-way'!U9/(3*'OddsRatio_working_3-way'!X9^(1/3))*COS(('OddsRatio_working_3-way'!Y9)/3)</f>
        <v>0.5422963167207917</v>
      </c>
      <c r="AG9" s="11">
        <f>-'OddsRatio_working_3-way'!U9/(3*'OddsRatio_working_3-way'!X9^(1/3))*COS(('OddsRatio_working_3-way'!Y9+2*PI())/3)</f>
        <v>-0.48084996627570509</v>
      </c>
      <c r="AH9" s="11">
        <f>-'OddsRatio_working_3-way'!U9/(3*'OddsRatio_working_3-way'!X9^(1/3))*COS(('OddsRatio_working_3-way'!Y9+4*PI())/3)</f>
        <v>-6.144635044508652E-2</v>
      </c>
      <c r="AI9" s="11">
        <f>'OddsRatio_working_3-way'!U9/(3*'OddsRatio_working_3-way'!X9^(1/3))*SIN(('OddsRatio_working_3-way'!Y9)/3)</f>
        <v>-0.24214279049890999</v>
      </c>
      <c r="AJ9" s="11">
        <f>'OddsRatio_working_3-way'!U9/(3*'OddsRatio_working_3-way'!X9^(1/3))*SIN(('OddsRatio_working_3-way'!Y9+2*PI())/3)</f>
        <v>-0.3485709914094825</v>
      </c>
      <c r="AK9" s="11">
        <f>'OddsRatio_working_3-way'!U9/(3*'OddsRatio_working_3-way'!X9^(1/3))*SIN(('OddsRatio_working_3-way'!Y9+4*PI())/3)</f>
        <v>0.59071378190839252</v>
      </c>
      <c r="AL9" s="11">
        <f>'OddsRatio_working_3-way'!Z9+'OddsRatio_working_3-way'!AF9</f>
        <v>1.0845926334415836</v>
      </c>
      <c r="AM9" s="11">
        <f>'OddsRatio_working_3-way'!AA9+'OddsRatio_working_3-way'!AG9</f>
        <v>-0.9616999325514104</v>
      </c>
      <c r="AN9" s="11">
        <f>'OddsRatio_working_3-way'!AB9+'OddsRatio_working_3-way'!AH9</f>
        <v>-0.12289270089017307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1.0845926334415836</v>
      </c>
      <c r="AS9" s="11">
        <f>IF(('OddsRatio_working_3-way'!X9=0),IF(Q9&gt;0,-Q9^(1/3),(-Q9)^(1/3)),'OddsRatio_working_3-way'!AM9-'OddsRatio_working_3-way'!R9/3)</f>
        <v>-0.9616999325514104</v>
      </c>
      <c r="AT9" s="11">
        <f>IF(('OddsRatio_working_3-way'!X9=0),IF(Q9&gt;0,-Q9^(1/3),(-Q9)^(1/3)),'OddsRatio_working_3-way'!AN9-'OddsRatio_working_3-way'!R9/3)</f>
        <v>-0.12289270089017307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2.41</v>
      </c>
      <c r="B10" s="4">
        <f>IF('True_Odds_Calculator_3-way'!B11="","",'True_Odds_Calculator_3-way'!B11)</f>
        <v>3.53</v>
      </c>
      <c r="C10" s="4">
        <f>IF('True_Odds_Calculator_3-way'!C11="","",'True_Odds_Calculator_3-way'!C11)</f>
        <v>3.08</v>
      </c>
      <c r="D10" s="9">
        <f t="shared" si="13"/>
        <v>0.40655880676909034</v>
      </c>
      <c r="E10" s="9">
        <f t="shared" si="14"/>
        <v>0.27631011236118092</v>
      </c>
      <c r="F10" s="9">
        <f t="shared" si="15"/>
        <v>0.3171310808697288</v>
      </c>
      <c r="G10" s="9">
        <f t="shared" si="16"/>
        <v>1.035226077702982</v>
      </c>
      <c r="H10" s="9">
        <f t="shared" si="17"/>
        <v>2.4596687695612047</v>
      </c>
      <c r="I10" s="9">
        <f t="shared" si="18"/>
        <v>3.619121976588545</v>
      </c>
      <c r="J10" s="9">
        <f t="shared" si="19"/>
        <v>3.1532702416222027</v>
      </c>
      <c r="K10" s="11">
        <f t="shared" si="20"/>
        <v>0.41493775933609955</v>
      </c>
      <c r="L10" s="11">
        <f t="shared" si="21"/>
        <v>0.28328611898016998</v>
      </c>
      <c r="M10" s="11">
        <f t="shared" si="22"/>
        <v>0.32467532467532467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-0.28317864825334882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0.22974921003672777</v>
      </c>
      <c r="Q10" s="11">
        <f>2*'OddsRatio_working_3-way'!K10*'OddsRatio_working_3-way'!L10*'OddsRatio_working_3-way'!M10</f>
        <v>7.6328641208215212E-2</v>
      </c>
      <c r="R10" s="11">
        <f t="shared" si="23"/>
        <v>0</v>
      </c>
      <c r="S10" s="11">
        <f t="shared" si="24"/>
        <v>-0.81132250419946972</v>
      </c>
      <c r="T10" s="11">
        <f t="shared" si="25"/>
        <v>-0.26954236019915939</v>
      </c>
      <c r="U10" s="11">
        <f>'OddsRatio_working_3-way'!S10-'OddsRatio_working_3-way'!R10^2/3</f>
        <v>-0.81132250419946972</v>
      </c>
      <c r="V10" s="11">
        <f>'OddsRatio_working_3-way'!S10*'OddsRatio_working_3-way'!R10/3-2*'OddsRatio_working_3-way'!R10^3/27-'OddsRatio_working_3-way'!T10</f>
        <v>0.26954236019915939</v>
      </c>
      <c r="W10" s="11">
        <f>'OddsRatio_working_3-way'!V10^2+4*'OddsRatio_working_3-way'!U10^3/27</f>
        <v>-6.465188271759667E-3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0.14063985229433817</v>
      </c>
      <c r="Y10" s="11">
        <f>IF('OddsRatio_working_3-way'!W10&gt;=0,IF('OddsRatio_working_3-way'!V10+SQRT('OddsRatio_working_3-way'!W10)&gt;0,0,PI()),ACOS('OddsRatio_working_3-way'!V10/(2*'OddsRatio_working_3-way'!X10)))</f>
        <v>0.28990293432103997</v>
      </c>
      <c r="Z10" s="11">
        <f>'OddsRatio_working_3-way'!X10^(1/3)*COS('OddsRatio_working_3-way'!Y10/3)</f>
        <v>0.51761303885149101</v>
      </c>
      <c r="AA10" s="11">
        <f>'OddsRatio_working_3-way'!X10^(1/3)*COS(('OddsRatio_working_3-way'!Y10+2*PI())/3)</f>
        <v>-0.30225974206873329</v>
      </c>
      <c r="AB10" s="11">
        <f>'OddsRatio_working_3-way'!X10^(1/3)*COS(('OddsRatio_working_3-way'!Y10+4*PI())/3)</f>
        <v>-0.21535329678275764</v>
      </c>
      <c r="AC10" s="11">
        <f>'OddsRatio_working_3-way'!X10^(1/3)*SIN('OddsRatio_working_3-way'!Y10/3)</f>
        <v>5.0175459580171548E-2</v>
      </c>
      <c r="AD10" s="11">
        <f>'OddsRatio_working_3-way'!X10^(1/3)*SIN(('OddsRatio_working_3-way'!Y10+2*PI())/3)</f>
        <v>0.42317831118536714</v>
      </c>
      <c r="AE10" s="11">
        <f>'OddsRatio_working_3-way'!X10^(1/3)*SIN(('OddsRatio_working_3-way'!Y10+4*PI())/3)</f>
        <v>-0.47335377076553864</v>
      </c>
      <c r="AF10" s="11">
        <f>-'OddsRatio_working_3-way'!U10/(3*'OddsRatio_working_3-way'!X10^(1/3))*COS(('OddsRatio_working_3-way'!Y10)/3)</f>
        <v>0.51761303885149101</v>
      </c>
      <c r="AG10" s="11">
        <f>-'OddsRatio_working_3-way'!U10/(3*'OddsRatio_working_3-way'!X10^(1/3))*COS(('OddsRatio_working_3-way'!Y10+2*PI())/3)</f>
        <v>-0.30225974206873329</v>
      </c>
      <c r="AH10" s="11">
        <f>-'OddsRatio_working_3-way'!U10/(3*'OddsRatio_working_3-way'!X10^(1/3))*COS(('OddsRatio_working_3-way'!Y10+4*PI())/3)</f>
        <v>-0.21535329678275764</v>
      </c>
      <c r="AI10" s="11">
        <f>'OddsRatio_working_3-way'!U10/(3*'OddsRatio_working_3-way'!X10^(1/3))*SIN(('OddsRatio_working_3-way'!Y10)/3)</f>
        <v>-5.0175459580171548E-2</v>
      </c>
      <c r="AJ10" s="11">
        <f>'OddsRatio_working_3-way'!U10/(3*'OddsRatio_working_3-way'!X10^(1/3))*SIN(('OddsRatio_working_3-way'!Y10+2*PI())/3)</f>
        <v>-0.42317831118536714</v>
      </c>
      <c r="AK10" s="11">
        <f>'OddsRatio_working_3-way'!U10/(3*'OddsRatio_working_3-way'!X10^(1/3))*SIN(('OddsRatio_working_3-way'!Y10+4*PI())/3)</f>
        <v>0.47335377076553864</v>
      </c>
      <c r="AL10" s="11">
        <f>'OddsRatio_working_3-way'!Z10+'OddsRatio_working_3-way'!AF10</f>
        <v>1.035226077702982</v>
      </c>
      <c r="AM10" s="11">
        <f>'OddsRatio_working_3-way'!AA10+'OddsRatio_working_3-way'!AG10</f>
        <v>-0.60451948413746659</v>
      </c>
      <c r="AN10" s="11">
        <f>'OddsRatio_working_3-way'!AB10+'OddsRatio_working_3-way'!AH10</f>
        <v>-0.43070659356551527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1.035226077702982</v>
      </c>
      <c r="AS10" s="11">
        <f>IF(('OddsRatio_working_3-way'!X10=0),IF(Q10&gt;0,-Q10^(1/3),(-Q10)^(1/3)),'OddsRatio_working_3-way'!AM10-'OddsRatio_working_3-way'!R10/3)</f>
        <v>-0.60451948413746659</v>
      </c>
      <c r="AT10" s="11">
        <f>IF(('OddsRatio_working_3-way'!X10=0),IF(Q10&gt;0,-Q10^(1/3),(-Q10)^(1/3)),'OddsRatio_working_3-way'!AN10-'OddsRatio_working_3-way'!R10/3)</f>
        <v>-0.43070659356551527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2.62</v>
      </c>
      <c r="B11" s="4">
        <f>IF('True_Odds_Calculator_3-way'!B12="","",'True_Odds_Calculator_3-way'!B12)</f>
        <v>3.84</v>
      </c>
      <c r="C11" s="4">
        <f>IF('True_Odds_Calculator_3-way'!C12="","",'True_Odds_Calculator_3-way'!C12)</f>
        <v>2.63</v>
      </c>
      <c r="D11" s="9">
        <f t="shared" si="13"/>
        <v>0.37373842823105718</v>
      </c>
      <c r="E11" s="9">
        <f t="shared" si="14"/>
        <v>0.25396238227603452</v>
      </c>
      <c r="F11" s="9">
        <f t="shared" si="15"/>
        <v>0.37229918949290836</v>
      </c>
      <c r="G11" s="9">
        <f t="shared" si="16"/>
        <v>1.0343630409402953</v>
      </c>
      <c r="H11" s="9">
        <f t="shared" si="17"/>
        <v>2.6756681263232789</v>
      </c>
      <c r="I11" s="9">
        <f t="shared" si="18"/>
        <v>3.9375910362704385</v>
      </c>
      <c r="J11" s="9">
        <f t="shared" si="19"/>
        <v>2.6860117567326807</v>
      </c>
      <c r="K11" s="11">
        <f t="shared" si="20"/>
        <v>0.38167938931297707</v>
      </c>
      <c r="L11" s="11">
        <f t="shared" si="21"/>
        <v>0.26041666666666669</v>
      </c>
      <c r="M11" s="11">
        <f t="shared" si="22"/>
        <v>0.38022813688212931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-0.28342143644965601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0.23015956520477171</v>
      </c>
      <c r="Q11" s="11">
        <f>2*'OddsRatio_working_3-way'!K11*'OddsRatio_working_3-way'!L11*'OddsRatio_working_3-way'!M11</f>
        <v>7.5586064106657386E-2</v>
      </c>
      <c r="R11" s="11">
        <f t="shared" si="23"/>
        <v>0</v>
      </c>
      <c r="S11" s="11">
        <f t="shared" si="24"/>
        <v>-0.81207536059346319</v>
      </c>
      <c r="T11" s="11">
        <f t="shared" si="25"/>
        <v>-0.26669141563003718</v>
      </c>
      <c r="U11" s="11">
        <f>'OddsRatio_working_3-way'!S11-'OddsRatio_working_3-way'!R11^2/3</f>
        <v>-0.81207536059346319</v>
      </c>
      <c r="V11" s="11">
        <f>'OddsRatio_working_3-way'!S11*'OddsRatio_working_3-way'!R11/3-2*'OddsRatio_working_3-way'!R11^3/27-'OddsRatio_working_3-way'!T11</f>
        <v>0.26669141563003718</v>
      </c>
      <c r="W11" s="11">
        <f>'OddsRatio_working_3-way'!V11^2+4*'OddsRatio_working_3-way'!U11^3/27</f>
        <v>-8.2144158663452482E-3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0.14083565514199387</v>
      </c>
      <c r="Y11" s="11">
        <f>IF('OddsRatio_working_3-way'!W11&gt;=0,IF('OddsRatio_working_3-way'!V11+SQRT('OddsRatio_working_3-way'!W11)&gt;0,0,PI()),ACOS('OddsRatio_working_3-way'!V11/(2*'OddsRatio_working_3-way'!X11)))</f>
        <v>0.32759845423986778</v>
      </c>
      <c r="Z11" s="11">
        <f>'OddsRatio_working_3-way'!X11^(1/3)*COS('OddsRatio_working_3-way'!Y11/3)</f>
        <v>0.51718152047014765</v>
      </c>
      <c r="AA11" s="11">
        <f>'OddsRatio_working_3-way'!X11^(1/3)*COS(('OddsRatio_working_3-way'!Y11+2*PI())/3)</f>
        <v>-0.30769571224101139</v>
      </c>
      <c r="AB11" s="11">
        <f>'OddsRatio_working_3-way'!X11^(1/3)*COS(('OddsRatio_working_3-way'!Y11+4*PI())/3)</f>
        <v>-0.20948580822913646</v>
      </c>
      <c r="AC11" s="11">
        <f>'OddsRatio_working_3-way'!X11^(1/3)*SIN('OddsRatio_working_3-way'!Y11/3)</f>
        <v>5.6701514518343439E-2</v>
      </c>
      <c r="AD11" s="11">
        <f>'OddsRatio_working_3-way'!X11^(1/3)*SIN(('OddsRatio_working_3-way'!Y11+2*PI())/3)</f>
        <v>0.4195415778358379</v>
      </c>
      <c r="AE11" s="11">
        <f>'OddsRatio_working_3-way'!X11^(1/3)*SIN(('OddsRatio_working_3-way'!Y11+4*PI())/3)</f>
        <v>-0.47624309235418122</v>
      </c>
      <c r="AF11" s="11">
        <f>-'OddsRatio_working_3-way'!U11/(3*'OddsRatio_working_3-way'!X11^(1/3))*COS(('OddsRatio_working_3-way'!Y11)/3)</f>
        <v>0.51718152047014765</v>
      </c>
      <c r="AG11" s="11">
        <f>-'OddsRatio_working_3-way'!U11/(3*'OddsRatio_working_3-way'!X11^(1/3))*COS(('OddsRatio_working_3-way'!Y11+2*PI())/3)</f>
        <v>-0.30769571224101139</v>
      </c>
      <c r="AH11" s="11">
        <f>-'OddsRatio_working_3-way'!U11/(3*'OddsRatio_working_3-way'!X11^(1/3))*COS(('OddsRatio_working_3-way'!Y11+4*PI())/3)</f>
        <v>-0.20948580822913646</v>
      </c>
      <c r="AI11" s="11">
        <f>'OddsRatio_working_3-way'!U11/(3*'OddsRatio_working_3-way'!X11^(1/3))*SIN(('OddsRatio_working_3-way'!Y11)/3)</f>
        <v>-5.6701514518343439E-2</v>
      </c>
      <c r="AJ11" s="11">
        <f>'OddsRatio_working_3-way'!U11/(3*'OddsRatio_working_3-way'!X11^(1/3))*SIN(('OddsRatio_working_3-way'!Y11+2*PI())/3)</f>
        <v>-0.4195415778358379</v>
      </c>
      <c r="AK11" s="11">
        <f>'OddsRatio_working_3-way'!U11/(3*'OddsRatio_working_3-way'!X11^(1/3))*SIN(('OddsRatio_working_3-way'!Y11+4*PI())/3)</f>
        <v>0.47624309235418122</v>
      </c>
      <c r="AL11" s="11">
        <f>'OddsRatio_working_3-way'!Z11+'OddsRatio_working_3-way'!AF11</f>
        <v>1.0343630409402953</v>
      </c>
      <c r="AM11" s="11">
        <f>'OddsRatio_working_3-way'!AA11+'OddsRatio_working_3-way'!AG11</f>
        <v>-0.61539142448202278</v>
      </c>
      <c r="AN11" s="11">
        <f>'OddsRatio_working_3-way'!AB11+'OddsRatio_working_3-way'!AH11</f>
        <v>-0.41897161645827291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1.0343630409402953</v>
      </c>
      <c r="AS11" s="11">
        <f>IF(('OddsRatio_working_3-way'!X11=0),IF(Q11&gt;0,-Q11^(1/3),(-Q11)^(1/3)),'OddsRatio_working_3-way'!AM11-'OddsRatio_working_3-way'!R11/3)</f>
        <v>-0.61539142448202278</v>
      </c>
      <c r="AT11" s="11">
        <f>IF(('OddsRatio_working_3-way'!X11=0),IF(Q11&gt;0,-Q11^(1/3),(-Q11)^(1/3)),'OddsRatio_working_3-way'!AN11-'OddsRatio_working_3-way'!R11/3)</f>
        <v>-0.41897161645827291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1.81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4.54</v>
      </c>
      <c r="D12" s="9">
        <f t="shared" si="13"/>
        <v>0.54002211374138609</v>
      </c>
      <c r="E12" s="9">
        <f t="shared" si="14"/>
        <v>0.24822907441084088</v>
      </c>
      <c r="F12" s="9">
        <f t="shared" si="15"/>
        <v>0.21174881184777303</v>
      </c>
      <c r="G12" s="9">
        <f t="shared" si="16"/>
        <v>1.0515753321993806</v>
      </c>
      <c r="H12" s="9">
        <f t="shared" si="17"/>
        <v>1.8517760190814982</v>
      </c>
      <c r="I12" s="9">
        <f t="shared" si="18"/>
        <v>4.0285369567342153</v>
      </c>
      <c r="J12" s="9">
        <f t="shared" si="19"/>
        <v>4.722576675985807</v>
      </c>
      <c r="K12" s="11">
        <f t="shared" si="20"/>
        <v>0.5524861878453039</v>
      </c>
      <c r="L12" s="11">
        <f t="shared" si="21"/>
        <v>0.25773195876288663</v>
      </c>
      <c r="M12" s="11">
        <f t="shared" si="22"/>
        <v>0.22026431718061673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-0.25900885699166387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0.22676297391579697</v>
      </c>
      <c r="Q12" s="11">
        <f>2*'OddsRatio_working_3-way'!K12*'OddsRatio_working_3-way'!L12*'OddsRatio_working_3-way'!M12</f>
        <v>6.2728346864674128E-2</v>
      </c>
      <c r="R12" s="11">
        <f t="shared" si="23"/>
        <v>0</v>
      </c>
      <c r="S12" s="11">
        <f t="shared" si="24"/>
        <v>-0.87550277835902457</v>
      </c>
      <c r="T12" s="11">
        <f t="shared" si="25"/>
        <v>-0.24218610742988231</v>
      </c>
      <c r="U12" s="11">
        <f>'OddsRatio_working_3-way'!S12-'OddsRatio_working_3-way'!R12^2/3</f>
        <v>-0.87550277835902457</v>
      </c>
      <c r="V12" s="11">
        <f>'OddsRatio_working_3-way'!S12*'OddsRatio_working_3-way'!R12/3-2*'OddsRatio_working_3-way'!R12^3/27-'OddsRatio_working_3-way'!T12</f>
        <v>0.24218610742988231</v>
      </c>
      <c r="W12" s="11">
        <f>'OddsRatio_working_3-way'!V12^2+4*'OddsRatio_working_3-way'!U12^3/27</f>
        <v>-4.0764757180396398E-2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0.15765378826120457</v>
      </c>
      <c r="Y12" s="11">
        <f>IF('OddsRatio_working_3-way'!W12&gt;=0,IF('OddsRatio_working_3-way'!V12+SQRT('OddsRatio_working_3-way'!W12)&gt;0,0,PI()),ACOS('OddsRatio_working_3-way'!V12/(2*'OddsRatio_working_3-way'!X12)))</f>
        <v>0.69493583260090208</v>
      </c>
      <c r="Z12" s="11">
        <f>'OddsRatio_working_3-way'!X12^(1/3)*COS('OddsRatio_working_3-way'!Y12/3)</f>
        <v>0.5257876660996903</v>
      </c>
      <c r="AA12" s="11">
        <f>'OddsRatio_working_3-way'!X12^(1/3)*COS(('OddsRatio_working_3-way'!Y12+2*PI())/3)</f>
        <v>-0.37030050054696373</v>
      </c>
      <c r="AB12" s="11">
        <f>'OddsRatio_working_3-way'!X12^(1/3)*COS(('OddsRatio_working_3-way'!Y12+4*PI())/3)</f>
        <v>-0.15548716555272687</v>
      </c>
      <c r="AC12" s="11">
        <f>'OddsRatio_working_3-way'!X12^(1/3)*SIN('OddsRatio_working_3-way'!Y12/3)</f>
        <v>0.12402253678444418</v>
      </c>
      <c r="AD12" s="11">
        <f>'OddsRatio_working_3-way'!X12^(1/3)*SIN(('OddsRatio_working_3-way'!Y12+2*PI())/3)</f>
        <v>0.39333420744663977</v>
      </c>
      <c r="AE12" s="11">
        <f>'OddsRatio_working_3-way'!X12^(1/3)*SIN(('OddsRatio_working_3-way'!Y12+4*PI())/3)</f>
        <v>-0.5173567442310838</v>
      </c>
      <c r="AF12" s="11">
        <f>-'OddsRatio_working_3-way'!U12/(3*'OddsRatio_working_3-way'!X12^(1/3))*COS(('OddsRatio_working_3-way'!Y12)/3)</f>
        <v>0.5257876660996903</v>
      </c>
      <c r="AG12" s="11">
        <f>-'OddsRatio_working_3-way'!U12/(3*'OddsRatio_working_3-way'!X12^(1/3))*COS(('OddsRatio_working_3-way'!Y12+2*PI())/3)</f>
        <v>-0.37030050054696373</v>
      </c>
      <c r="AH12" s="11">
        <f>-'OddsRatio_working_3-way'!U12/(3*'OddsRatio_working_3-way'!X12^(1/3))*COS(('OddsRatio_working_3-way'!Y12+4*PI())/3)</f>
        <v>-0.15548716555272687</v>
      </c>
      <c r="AI12" s="11">
        <f>'OddsRatio_working_3-way'!U12/(3*'OddsRatio_working_3-way'!X12^(1/3))*SIN(('OddsRatio_working_3-way'!Y12)/3)</f>
        <v>-0.12402253678444418</v>
      </c>
      <c r="AJ12" s="11">
        <f>'OddsRatio_working_3-way'!U12/(3*'OddsRatio_working_3-way'!X12^(1/3))*SIN(('OddsRatio_working_3-way'!Y12+2*PI())/3)</f>
        <v>-0.39333420744663977</v>
      </c>
      <c r="AK12" s="11">
        <f>'OddsRatio_working_3-way'!U12/(3*'OddsRatio_working_3-way'!X12^(1/3))*SIN(('OddsRatio_working_3-way'!Y12+4*PI())/3)</f>
        <v>0.5173567442310838</v>
      </c>
      <c r="AL12" s="11">
        <f>'OddsRatio_working_3-way'!Z12+'OddsRatio_working_3-way'!AF12</f>
        <v>1.0515753321993806</v>
      </c>
      <c r="AM12" s="11">
        <f>'OddsRatio_working_3-way'!AA12+'OddsRatio_working_3-way'!AG12</f>
        <v>-0.74060100109392746</v>
      </c>
      <c r="AN12" s="11">
        <f>'OddsRatio_working_3-way'!AB12+'OddsRatio_working_3-way'!AH12</f>
        <v>-0.31097433110545375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1.0515753321993806</v>
      </c>
      <c r="AS12" s="11">
        <f>IF(('OddsRatio_working_3-way'!X12=0),IF(Q12&gt;0,-Q12^(1/3),(-Q12)^(1/3)),'OddsRatio_working_3-way'!AM12-'OddsRatio_working_3-way'!R12/3)</f>
        <v>-0.74060100109392746</v>
      </c>
      <c r="AT12" s="11">
        <f>IF(('OddsRatio_working_3-way'!X12=0),IF(Q12&gt;0,-Q12^(1/3),(-Q12)^(1/3)),'OddsRatio_working_3-way'!AN12-'OddsRatio_working_3-way'!R12/3)</f>
        <v>-0.31097433110545375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1.94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4.1399999999999997</v>
      </c>
      <c r="D13" s="9">
        <f t="shared" si="13"/>
        <v>0.50341765790773818</v>
      </c>
      <c r="E13" s="9">
        <f t="shared" si="14"/>
        <v>0.26375725644399634</v>
      </c>
      <c r="F13" s="9">
        <f t="shared" si="15"/>
        <v>0.23282508564826571</v>
      </c>
      <c r="G13" s="9">
        <f t="shared" si="16"/>
        <v>1.0493852947625686</v>
      </c>
      <c r="H13" s="9">
        <f t="shared" si="17"/>
        <v>1.9864221770768138</v>
      </c>
      <c r="I13" s="9">
        <f t="shared" si="18"/>
        <v>3.7913648840684324</v>
      </c>
      <c r="J13" s="9">
        <f t="shared" si="19"/>
        <v>4.2950698255544655</v>
      </c>
      <c r="K13" s="11">
        <f t="shared" si="20"/>
        <v>0.51546391752577325</v>
      </c>
      <c r="L13" s="11">
        <f t="shared" si="21"/>
        <v>0.27322404371584696</v>
      </c>
      <c r="M13" s="11">
        <f t="shared" si="22"/>
        <v>0.24154589371980678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-0.26708898757013633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0.22928557879436343</v>
      </c>
      <c r="Q13" s="11">
        <f>2*'OddsRatio_working_3-way'!K13*'OddsRatio_working_3-way'!L13*'OddsRatio_working_3-way'!M13</f>
        <v>6.8037263737199816E-2</v>
      </c>
      <c r="R13" s="11">
        <f t="shared" si="23"/>
        <v>0</v>
      </c>
      <c r="S13" s="11">
        <f t="shared" si="24"/>
        <v>-0.85846137229508235</v>
      </c>
      <c r="T13" s="11">
        <f t="shared" si="25"/>
        <v>-0.25473631225373361</v>
      </c>
      <c r="U13" s="11">
        <f>'OddsRatio_working_3-way'!S13-'OddsRatio_working_3-way'!R13^2/3</f>
        <v>-0.85846137229508235</v>
      </c>
      <c r="V13" s="11">
        <f>'OddsRatio_working_3-way'!S13*'OddsRatio_working_3-way'!R13/3-2*'OddsRatio_working_3-way'!R13^3/27-'OddsRatio_working_3-way'!T13</f>
        <v>0.25473631225373361</v>
      </c>
      <c r="W13" s="11">
        <f>'OddsRatio_working_3-way'!V13^2+4*'OddsRatio_working_3-way'!U13^3/27</f>
        <v>-2.8835070039201313E-2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0.15307323314334956</v>
      </c>
      <c r="Y13" s="11">
        <f>IF('OddsRatio_working_3-way'!W13&gt;=0,IF('OddsRatio_working_3-way'!V13+SQRT('OddsRatio_working_3-way'!W13)&gt;0,0,PI()),ACOS('OddsRatio_working_3-way'!V13/(2*'OddsRatio_working_3-way'!X13)))</f>
        <v>0.58796105891330463</v>
      </c>
      <c r="Z13" s="11">
        <f>'OddsRatio_working_3-way'!X13^(1/3)*COS('OddsRatio_working_3-way'!Y13/3)</f>
        <v>0.52469264738128429</v>
      </c>
      <c r="AA13" s="11">
        <f>'OddsRatio_working_3-way'!X13^(1/3)*COS(('OddsRatio_working_3-way'!Y13+2*PI())/3)</f>
        <v>-0.35256030493404494</v>
      </c>
      <c r="AB13" s="11">
        <f>'OddsRatio_working_3-way'!X13^(1/3)*COS(('OddsRatio_working_3-way'!Y13+4*PI())/3)</f>
        <v>-0.17213234244723957</v>
      </c>
      <c r="AC13" s="11">
        <f>'OddsRatio_working_3-way'!X13^(1/3)*SIN('OddsRatio_working_3-way'!Y13/3)</f>
        <v>0.10417013271109285</v>
      </c>
      <c r="AD13" s="11">
        <f>'OddsRatio_working_3-way'!X13^(1/3)*SIN(('OddsRatio_working_3-way'!Y13+2*PI())/3)</f>
        <v>0.40231209545555646</v>
      </c>
      <c r="AE13" s="11">
        <f>'OddsRatio_working_3-way'!X13^(1/3)*SIN(('OddsRatio_working_3-way'!Y13+4*PI())/3)</f>
        <v>-0.50648222816664923</v>
      </c>
      <c r="AF13" s="11">
        <f>-'OddsRatio_working_3-way'!U13/(3*'OddsRatio_working_3-way'!X13^(1/3))*COS(('OddsRatio_working_3-way'!Y13)/3)</f>
        <v>0.52469264738128418</v>
      </c>
      <c r="AG13" s="11">
        <f>-'OddsRatio_working_3-way'!U13/(3*'OddsRatio_working_3-way'!X13^(1/3))*COS(('OddsRatio_working_3-way'!Y13+2*PI())/3)</f>
        <v>-0.35256030493404483</v>
      </c>
      <c r="AH13" s="11">
        <f>-'OddsRatio_working_3-way'!U13/(3*'OddsRatio_working_3-way'!X13^(1/3))*COS(('OddsRatio_working_3-way'!Y13+4*PI())/3)</f>
        <v>-0.17213234244723952</v>
      </c>
      <c r="AI13" s="11">
        <f>'OddsRatio_working_3-way'!U13/(3*'OddsRatio_working_3-way'!X13^(1/3))*SIN(('OddsRatio_working_3-way'!Y13)/3)</f>
        <v>-0.10417013271109282</v>
      </c>
      <c r="AJ13" s="11">
        <f>'OddsRatio_working_3-way'!U13/(3*'OddsRatio_working_3-way'!X13^(1/3))*SIN(('OddsRatio_working_3-way'!Y13+2*PI())/3)</f>
        <v>-0.40231209545555641</v>
      </c>
      <c r="AK13" s="11">
        <f>'OddsRatio_working_3-way'!U13/(3*'OddsRatio_working_3-way'!X13^(1/3))*SIN(('OddsRatio_working_3-way'!Y13+4*PI())/3)</f>
        <v>0.50648222816664912</v>
      </c>
      <c r="AL13" s="11">
        <f>'OddsRatio_working_3-way'!Z13+'OddsRatio_working_3-way'!AF13</f>
        <v>1.0493852947625686</v>
      </c>
      <c r="AM13" s="11">
        <f>'OddsRatio_working_3-way'!AA13+'OddsRatio_working_3-way'!AG13</f>
        <v>-0.70512060986808978</v>
      </c>
      <c r="AN13" s="11">
        <f>'OddsRatio_working_3-way'!AB13+'OddsRatio_working_3-way'!AH13</f>
        <v>-0.34426468489447909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1.0493852947625686</v>
      </c>
      <c r="AS13" s="11">
        <f>IF(('OddsRatio_working_3-way'!X13=0),IF(Q13&gt;0,-Q13^(1/3),(-Q13)^(1/3)),'OddsRatio_working_3-way'!AM13-'OddsRatio_working_3-way'!R13/3)</f>
        <v>-0.70512060986808978</v>
      </c>
      <c r="AT13" s="11">
        <f>IF(('OddsRatio_working_3-way'!X13=0),IF(Q13&gt;0,-Q13^(1/3),(-Q13)^(1/3)),'OddsRatio_working_3-way'!AN13-'OddsRatio_working_3-way'!R13/3)</f>
        <v>-0.34426468489447909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2.0699999999999998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3.67</v>
      </c>
      <c r="D14" s="9">
        <f t="shared" si="13"/>
        <v>0.47190572108058648</v>
      </c>
      <c r="E14" s="9">
        <f t="shared" si="14"/>
        <v>0.26441172929184292</v>
      </c>
      <c r="F14" s="9">
        <f t="shared" si="15"/>
        <v>0.26368254962757054</v>
      </c>
      <c r="G14" s="9">
        <f t="shared" si="16"/>
        <v>1.0458573249223031</v>
      </c>
      <c r="H14" s="9">
        <f t="shared" si="17"/>
        <v>2.1190673376668636</v>
      </c>
      <c r="I14" s="9">
        <f t="shared" si="18"/>
        <v>3.7819804842933262</v>
      </c>
      <c r="J14" s="9">
        <f t="shared" si="19"/>
        <v>3.7924390575425488</v>
      </c>
      <c r="K14" s="11">
        <f t="shared" si="20"/>
        <v>0.48309178743961356</v>
      </c>
      <c r="L14" s="11">
        <f t="shared" si="21"/>
        <v>0.27322404371584696</v>
      </c>
      <c r="M14" s="11">
        <f t="shared" si="22"/>
        <v>0.27247956403269757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-0.2733123023217624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0.23017729334089182</v>
      </c>
      <c r="Q14" s="11">
        <f>2*'OddsRatio_working_3-way'!K14*'OddsRatio_working_3-way'!L14*'OddsRatio_working_3-way'!M14</f>
        <v>7.1930404169028683E-2</v>
      </c>
      <c r="R14" s="11">
        <f t="shared" si="23"/>
        <v>0</v>
      </c>
      <c r="S14" s="11">
        <f t="shared" si="24"/>
        <v>-0.84217684818999106</v>
      </c>
      <c r="T14" s="11">
        <f t="shared" si="25"/>
        <v>-0.26318026505937214</v>
      </c>
      <c r="U14" s="11">
        <f>'OddsRatio_working_3-way'!S14-'OddsRatio_working_3-way'!R14^2/3</f>
        <v>-0.84217684818999106</v>
      </c>
      <c r="V14" s="11">
        <f>'OddsRatio_working_3-way'!S14*'OddsRatio_working_3-way'!R14/3-2*'OddsRatio_working_3-way'!R14^3/27-'OddsRatio_working_3-way'!T14</f>
        <v>0.26318026505937214</v>
      </c>
      <c r="W14" s="11">
        <f>'OddsRatio_working_3-way'!V14^2+4*'OddsRatio_working_3-way'!U14^3/27</f>
        <v>-1.9228578306597216E-2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0.14873838628891214</v>
      </c>
      <c r="Y14" s="11">
        <f>IF('OddsRatio_working_3-way'!W14&gt;=0,IF('OddsRatio_working_3-way'!V14+SQRT('OddsRatio_working_3-way'!W14)&gt;0,0,PI()),ACOS('OddsRatio_working_3-way'!V14/(2*'OddsRatio_working_3-way'!X14)))</f>
        <v>0.48492777141759302</v>
      </c>
      <c r="Z14" s="11">
        <f>'OddsRatio_working_3-way'!X14^(1/3)*COS('OddsRatio_working_3-way'!Y14/3)</f>
        <v>0.52292866246115144</v>
      </c>
      <c r="AA14" s="11">
        <f>'OddsRatio_working_3-way'!X14^(1/3)*COS(('OddsRatio_working_3-way'!Y14+2*PI())/3)</f>
        <v>-0.3353116231913586</v>
      </c>
      <c r="AB14" s="11">
        <f>'OddsRatio_working_3-way'!X14^(1/3)*COS(('OddsRatio_working_3-way'!Y14+4*PI())/3)</f>
        <v>-0.18761703926979251</v>
      </c>
      <c r="AC14" s="11">
        <f>'OddsRatio_working_3-way'!X14^(1/3)*SIN('OddsRatio_working_3-way'!Y14/3)</f>
        <v>8.5271507784965922E-2</v>
      </c>
      <c r="AD14" s="11">
        <f>'OddsRatio_working_3-way'!X14^(1/3)*SIN(('OddsRatio_working_3-way'!Y14+2*PI())/3)</f>
        <v>0.4102337521658922</v>
      </c>
      <c r="AE14" s="11">
        <f>'OddsRatio_working_3-way'!X14^(1/3)*SIN(('OddsRatio_working_3-way'!Y14+4*PI())/3)</f>
        <v>-0.49550525995085809</v>
      </c>
      <c r="AF14" s="11">
        <f>-'OddsRatio_working_3-way'!U14/(3*'OddsRatio_working_3-way'!X14^(1/3))*COS(('OddsRatio_working_3-way'!Y14)/3)</f>
        <v>0.52292866246115155</v>
      </c>
      <c r="AG14" s="11">
        <f>-'OddsRatio_working_3-way'!U14/(3*'OddsRatio_working_3-way'!X14^(1/3))*COS(('OddsRatio_working_3-way'!Y14+2*PI())/3)</f>
        <v>-0.33531162319135865</v>
      </c>
      <c r="AH14" s="11">
        <f>-'OddsRatio_working_3-way'!U14/(3*'OddsRatio_working_3-way'!X14^(1/3))*COS(('OddsRatio_working_3-way'!Y14+4*PI())/3)</f>
        <v>-0.18761703926979256</v>
      </c>
      <c r="AI14" s="11">
        <f>'OddsRatio_working_3-way'!U14/(3*'OddsRatio_working_3-way'!X14^(1/3))*SIN(('OddsRatio_working_3-way'!Y14)/3)</f>
        <v>-8.527150778496595E-2</v>
      </c>
      <c r="AJ14" s="11">
        <f>'OddsRatio_working_3-way'!U14/(3*'OddsRatio_working_3-way'!X14^(1/3))*SIN(('OddsRatio_working_3-way'!Y14+2*PI())/3)</f>
        <v>-0.41023375216589225</v>
      </c>
      <c r="AK14" s="11">
        <f>'OddsRatio_working_3-way'!U14/(3*'OddsRatio_working_3-way'!X14^(1/3))*SIN(('OddsRatio_working_3-way'!Y14+4*PI())/3)</f>
        <v>0.4955052599508582</v>
      </c>
      <c r="AL14" s="11">
        <f>'OddsRatio_working_3-way'!Z14+'OddsRatio_working_3-way'!AF14</f>
        <v>1.0458573249223031</v>
      </c>
      <c r="AM14" s="11">
        <f>'OddsRatio_working_3-way'!AA14+'OddsRatio_working_3-way'!AG14</f>
        <v>-0.67062324638271731</v>
      </c>
      <c r="AN14" s="11">
        <f>'OddsRatio_working_3-way'!AB14+'OddsRatio_working_3-way'!AH14</f>
        <v>-0.37523407853958507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1.0458573249223031</v>
      </c>
      <c r="AS14" s="11">
        <f>IF(('OddsRatio_working_3-way'!X14=0),IF(Q14&gt;0,-Q14^(1/3),(-Q14)^(1/3)),'OddsRatio_working_3-way'!AM14-'OddsRatio_working_3-way'!R14/3)</f>
        <v>-0.67062324638271731</v>
      </c>
      <c r="AT14" s="11">
        <f>IF(('OddsRatio_working_3-way'!X14=0),IF(Q14&gt;0,-Q14^(1/3),(-Q14)^(1/3)),'OddsRatio_working_3-way'!AN14-'OddsRatio_working_3-way'!R14/3)</f>
        <v>-0.37523407853958507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2.2200000000000002</v>
      </c>
      <c r="B15" s="4">
        <f>IF('True_Odds_Calculator_3-way'!B16="","",'True_Odds_Calculator_3-way'!B16)</f>
        <v>3.68</v>
      </c>
      <c r="C15" s="4">
        <f>IF('True_Odds_Calculator_3-way'!C16="","",'True_Odds_Calculator_3-way'!C16)</f>
        <v>3.27</v>
      </c>
      <c r="D15" s="9">
        <f t="shared" si="13"/>
        <v>0.43986720915977623</v>
      </c>
      <c r="E15" s="9">
        <f t="shared" si="14"/>
        <v>0.26334262844578721</v>
      </c>
      <c r="F15" s="9">
        <f t="shared" si="15"/>
        <v>0.2967901623944364</v>
      </c>
      <c r="G15" s="9">
        <f t="shared" si="16"/>
        <v>1.0437814613883944</v>
      </c>
      <c r="H15" s="9">
        <f t="shared" si="17"/>
        <v>2.2734133828938421</v>
      </c>
      <c r="I15" s="9">
        <f t="shared" si="18"/>
        <v>3.7973343165208973</v>
      </c>
      <c r="J15" s="9">
        <f t="shared" si="19"/>
        <v>3.3693839173516551</v>
      </c>
      <c r="K15" s="11">
        <f t="shared" si="20"/>
        <v>0.4504504504504504</v>
      </c>
      <c r="L15" s="11">
        <f t="shared" si="21"/>
        <v>0.27173913043478259</v>
      </c>
      <c r="M15" s="11">
        <f t="shared" si="22"/>
        <v>0.3058103975535168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-0.27782539220512881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0.23095991883387174</v>
      </c>
      <c r="Q15" s="11">
        <f>2*'OddsRatio_working_3-way'!K15*'OddsRatio_working_3-way'!L15*'OddsRatio_working_3-way'!M15</f>
        <v>7.4865451810007047E-2</v>
      </c>
      <c r="R15" s="11">
        <f t="shared" si="23"/>
        <v>0</v>
      </c>
      <c r="S15" s="11">
        <f t="shared" si="24"/>
        <v>-0.83131321079300569</v>
      </c>
      <c r="T15" s="11">
        <f t="shared" si="25"/>
        <v>-0.26946943623760317</v>
      </c>
      <c r="U15" s="11">
        <f>'OddsRatio_working_3-way'!S15-'OddsRatio_working_3-way'!R15^2/3</f>
        <v>-0.83131321079300569</v>
      </c>
      <c r="V15" s="11">
        <f>'OddsRatio_working_3-way'!S15*'OddsRatio_working_3-way'!R15/3-2*'OddsRatio_working_3-way'!R15^3/27-'OddsRatio_working_3-way'!T15</f>
        <v>0.26946943623760317</v>
      </c>
      <c r="W15" s="11">
        <f>'OddsRatio_working_3-way'!V15^2+4*'OddsRatio_working_3-way'!U15^3/27</f>
        <v>-1.2498120574056151E-2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0.1458697172481902</v>
      </c>
      <c r="Y15" s="11">
        <f>IF('OddsRatio_working_3-way'!W15&gt;=0,IF('OddsRatio_working_3-way'!V15+SQRT('OddsRatio_working_3-way'!W15)&gt;0,0,PI()),ACOS('OddsRatio_working_3-way'!V15/(2*'OddsRatio_working_3-way'!X15)))</f>
        <v>0.39325991631379953</v>
      </c>
      <c r="Z15" s="11">
        <f>'OddsRatio_working_3-way'!X15^(1/3)*COS('OddsRatio_working_3-way'!Y15/3)</f>
        <v>0.52189073069419734</v>
      </c>
      <c r="AA15" s="11">
        <f>'OddsRatio_working_3-way'!X15^(1/3)*COS(('OddsRatio_working_3-way'!Y15+2*PI())/3)</f>
        <v>-0.32053438790880101</v>
      </c>
      <c r="AB15" s="11">
        <f>'OddsRatio_working_3-way'!X15^(1/3)*COS(('OddsRatio_working_3-way'!Y15+4*PI())/3)</f>
        <v>-0.20135634278539641</v>
      </c>
      <c r="AC15" s="11">
        <f>'OddsRatio_working_3-way'!X15^(1/3)*SIN('OddsRatio_working_3-way'!Y15/3)</f>
        <v>6.8807476433491055E-2</v>
      </c>
      <c r="AD15" s="11">
        <f>'OddsRatio_working_3-way'!X15^(1/3)*SIN(('OddsRatio_working_3-way'!Y15+2*PI())/3)</f>
        <v>0.41756689256405238</v>
      </c>
      <c r="AE15" s="11">
        <f>'OddsRatio_working_3-way'!X15^(1/3)*SIN(('OddsRatio_working_3-way'!Y15+4*PI())/3)</f>
        <v>-0.48637436899754349</v>
      </c>
      <c r="AF15" s="11">
        <f>-'OddsRatio_working_3-way'!U15/(3*'OddsRatio_working_3-way'!X15^(1/3))*COS(('OddsRatio_working_3-way'!Y15)/3)</f>
        <v>0.52189073069419711</v>
      </c>
      <c r="AG15" s="11">
        <f>-'OddsRatio_working_3-way'!U15/(3*'OddsRatio_working_3-way'!X15^(1/3))*COS(('OddsRatio_working_3-way'!Y15+2*PI())/3)</f>
        <v>-0.32053438790880084</v>
      </c>
      <c r="AH15" s="11">
        <f>-'OddsRatio_working_3-way'!U15/(3*'OddsRatio_working_3-way'!X15^(1/3))*COS(('OddsRatio_working_3-way'!Y15+4*PI())/3)</f>
        <v>-0.20135634278539633</v>
      </c>
      <c r="AI15" s="11">
        <f>'OddsRatio_working_3-way'!U15/(3*'OddsRatio_working_3-way'!X15^(1/3))*SIN(('OddsRatio_working_3-way'!Y15)/3)</f>
        <v>-6.8807476433491027E-2</v>
      </c>
      <c r="AJ15" s="11">
        <f>'OddsRatio_working_3-way'!U15/(3*'OddsRatio_working_3-way'!X15^(1/3))*SIN(('OddsRatio_working_3-way'!Y15+2*PI())/3)</f>
        <v>-0.41756689256405222</v>
      </c>
      <c r="AK15" s="11">
        <f>'OddsRatio_working_3-way'!U15/(3*'OddsRatio_working_3-way'!X15^(1/3))*SIN(('OddsRatio_working_3-way'!Y15+4*PI())/3)</f>
        <v>0.48637436899754327</v>
      </c>
      <c r="AL15" s="11">
        <f>'OddsRatio_working_3-way'!Z15+'OddsRatio_working_3-way'!AF15</f>
        <v>1.0437814613883944</v>
      </c>
      <c r="AM15" s="11">
        <f>'OddsRatio_working_3-way'!AA15+'OddsRatio_working_3-way'!AG15</f>
        <v>-0.64106877581760191</v>
      </c>
      <c r="AN15" s="11">
        <f>'OddsRatio_working_3-way'!AB15+'OddsRatio_working_3-way'!AH15</f>
        <v>-0.40271268557079276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1.0437814613883944</v>
      </c>
      <c r="AS15" s="11">
        <f>IF(('OddsRatio_working_3-way'!X15=0),IF(Q15&gt;0,-Q15^(1/3),(-Q15)^(1/3)),'OddsRatio_working_3-way'!AM15-'OddsRatio_working_3-way'!R15/3)</f>
        <v>-0.64106877581760191</v>
      </c>
      <c r="AT15" s="11">
        <f>IF(('OddsRatio_working_3-way'!X15=0),IF(Q15&gt;0,-Q15^(1/3),(-Q15)^(1/3)),'OddsRatio_working_3-way'!AN15-'OddsRatio_working_3-way'!R15/3)</f>
        <v>-0.40271268557079276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2.13</v>
      </c>
      <c r="B16" s="4">
        <f>IF('True_Odds_Calculator_3-way'!B17="","",'True_Odds_Calculator_3-way'!B17)</f>
        <v>3.65</v>
      </c>
      <c r="C16" s="4">
        <f>IF('True_Odds_Calculator_3-way'!C17="","",'True_Odds_Calculator_3-way'!C17)</f>
        <v>3.57</v>
      </c>
      <c r="D16" s="9">
        <f t="shared" si="13"/>
        <v>0.4604085294072276</v>
      </c>
      <c r="E16" s="9">
        <f t="shared" si="14"/>
        <v>0.26677634658802685</v>
      </c>
      <c r="F16" s="9">
        <f t="shared" si="15"/>
        <v>0.27281512400474539</v>
      </c>
      <c r="G16" s="9">
        <f t="shared" si="16"/>
        <v>1.0371540604615048</v>
      </c>
      <c r="H16" s="9">
        <f t="shared" si="17"/>
        <v>2.1719840883215005</v>
      </c>
      <c r="I16" s="9">
        <f t="shared" si="18"/>
        <v>3.7484582602229879</v>
      </c>
      <c r="J16" s="9">
        <f t="shared" si="19"/>
        <v>3.6654859353860667</v>
      </c>
      <c r="K16" s="11">
        <f t="shared" si="20"/>
        <v>0.46948356807511737</v>
      </c>
      <c r="L16" s="11">
        <f t="shared" si="21"/>
        <v>0.27397260273972601</v>
      </c>
      <c r="M16" s="11">
        <f t="shared" si="22"/>
        <v>0.28011204481792717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-0.27727885803494967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0.22878789434611069</v>
      </c>
      <c r="Q16" s="11">
        <f>2*'OddsRatio_working_3-way'!K16*'OddsRatio_working_3-way'!L16*'OddsRatio_working_3-way'!M16</f>
        <v>7.2059179321609657E-2</v>
      </c>
      <c r="R16" s="11">
        <f t="shared" si="23"/>
        <v>0</v>
      </c>
      <c r="S16" s="11">
        <f t="shared" si="24"/>
        <v>-0.8251184239848286</v>
      </c>
      <c r="T16" s="11">
        <f t="shared" si="25"/>
        <v>-0.25987981857789871</v>
      </c>
      <c r="U16" s="11">
        <f>'OddsRatio_working_3-way'!S16-'OddsRatio_working_3-way'!R16^2/3</f>
        <v>-0.8251184239848286</v>
      </c>
      <c r="V16" s="11">
        <f>'OddsRatio_working_3-way'!S16*'OddsRatio_working_3-way'!R16/3-2*'OddsRatio_working_3-way'!R16^3/27-'OddsRatio_working_3-way'!T16</f>
        <v>0.25987981857789871</v>
      </c>
      <c r="W16" s="11">
        <f>'OddsRatio_working_3-way'!V16^2+4*'OddsRatio_working_3-way'!U16^3/27</f>
        <v>-1.5685808293796552E-2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0.14424226876844917</v>
      </c>
      <c r="Y16" s="11">
        <f>IF('OddsRatio_working_3-way'!W16&gt;=0,IF('OddsRatio_working_3-way'!V16+SQRT('OddsRatio_working_3-way'!W16)&gt;0,0,PI()),ACOS('OddsRatio_working_3-way'!V16/(2*'OddsRatio_working_3-way'!X16)))</f>
        <v>0.44908462891478784</v>
      </c>
      <c r="Z16" s="11">
        <f>'OddsRatio_working_3-way'!X16^(1/3)*COS('OddsRatio_working_3-way'!Y16/3)</f>
        <v>0.51857703023075252</v>
      </c>
      <c r="AA16" s="11">
        <f>'OddsRatio_working_3-way'!X16^(1/3)*COS(('OddsRatio_working_3-way'!Y16+2*PI())/3)</f>
        <v>-0.32702331993532935</v>
      </c>
      <c r="AB16" s="11">
        <f>'OddsRatio_working_3-way'!X16^(1/3)*COS(('OddsRatio_working_3-way'!Y16+4*PI())/3)</f>
        <v>-0.19155371029542326</v>
      </c>
      <c r="AC16" s="11">
        <f>'OddsRatio_working_3-way'!X16^(1/3)*SIN('OddsRatio_working_3-way'!Y16/3)</f>
        <v>7.8213415592613481E-2</v>
      </c>
      <c r="AD16" s="11">
        <f>'OddsRatio_working_3-way'!X16^(1/3)*SIN(('OddsRatio_working_3-way'!Y16+2*PI())/3)</f>
        <v>0.40999417420261575</v>
      </c>
      <c r="AE16" s="11">
        <f>'OddsRatio_working_3-way'!X16^(1/3)*SIN(('OddsRatio_working_3-way'!Y16+4*PI())/3)</f>
        <v>-0.4882075897952291</v>
      </c>
      <c r="AF16" s="11">
        <f>-'OddsRatio_working_3-way'!U16/(3*'OddsRatio_working_3-way'!X16^(1/3))*COS(('OddsRatio_working_3-way'!Y16)/3)</f>
        <v>0.5185770302307523</v>
      </c>
      <c r="AG16" s="11">
        <f>-'OddsRatio_working_3-way'!U16/(3*'OddsRatio_working_3-way'!X16^(1/3))*COS(('OddsRatio_working_3-way'!Y16+2*PI())/3)</f>
        <v>-0.32702331993532924</v>
      </c>
      <c r="AH16" s="11">
        <f>-'OddsRatio_working_3-way'!U16/(3*'OddsRatio_working_3-way'!X16^(1/3))*COS(('OddsRatio_working_3-way'!Y16+4*PI())/3)</f>
        <v>-0.19155371029542317</v>
      </c>
      <c r="AI16" s="11">
        <f>'OddsRatio_working_3-way'!U16/(3*'OddsRatio_working_3-way'!X16^(1/3))*SIN(('OddsRatio_working_3-way'!Y16)/3)</f>
        <v>-7.8213415592613439E-2</v>
      </c>
      <c r="AJ16" s="11">
        <f>'OddsRatio_working_3-way'!U16/(3*'OddsRatio_working_3-way'!X16^(1/3))*SIN(('OddsRatio_working_3-way'!Y16+2*PI())/3)</f>
        <v>-0.40999417420261558</v>
      </c>
      <c r="AK16" s="11">
        <f>'OddsRatio_working_3-way'!U16/(3*'OddsRatio_working_3-way'!X16^(1/3))*SIN(('OddsRatio_working_3-way'!Y16+4*PI())/3)</f>
        <v>0.48820758979522888</v>
      </c>
      <c r="AL16" s="11">
        <f>'OddsRatio_working_3-way'!Z16+'OddsRatio_working_3-way'!AF16</f>
        <v>1.0371540604615048</v>
      </c>
      <c r="AM16" s="11">
        <f>'OddsRatio_working_3-way'!AA16+'OddsRatio_working_3-way'!AG16</f>
        <v>-0.65404663987065859</v>
      </c>
      <c r="AN16" s="11">
        <f>'OddsRatio_working_3-way'!AB16+'OddsRatio_working_3-way'!AH16</f>
        <v>-0.38310742059084646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1.0371540604615048</v>
      </c>
      <c r="AS16" s="11">
        <f>IF(('OddsRatio_working_3-way'!X16=0),IF(Q16&gt;0,-Q16^(1/3),(-Q16)^(1/3)),'OddsRatio_working_3-way'!AM16-'OddsRatio_working_3-way'!R16/3)</f>
        <v>-0.65404663987065859</v>
      </c>
      <c r="AT16" s="11">
        <f>IF(('OddsRatio_working_3-way'!X16=0),IF(Q16&gt;0,-Q16^(1/3),(-Q16)^(1/3)),'OddsRatio_working_3-way'!AN16-'OddsRatio_working_3-way'!R16/3)</f>
        <v>-0.38310742059084646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3.45</v>
      </c>
      <c r="B17" s="4">
        <f>IF('True_Odds_Calculator_3-way'!B18="","",'True_Odds_Calculator_3-way'!B18)</f>
        <v>3.49</v>
      </c>
      <c r="C17" s="4">
        <f>IF('True_Odds_Calculator_3-way'!C18="","",'True_Odds_Calculator_3-way'!C18)</f>
        <v>2.25</v>
      </c>
      <c r="D17" s="9">
        <f t="shared" si="13"/>
        <v>0.28334187660405563</v>
      </c>
      <c r="E17" s="9">
        <f t="shared" si="14"/>
        <v>0.28006496505652323</v>
      </c>
      <c r="F17" s="9">
        <f t="shared" si="15"/>
        <v>0.43659315833942119</v>
      </c>
      <c r="G17" s="9">
        <f t="shared" si="16"/>
        <v>1.032369529203788</v>
      </c>
      <c r="H17" s="9">
        <f t="shared" si="17"/>
        <v>3.5293053465492803</v>
      </c>
      <c r="I17" s="9">
        <f t="shared" si="18"/>
        <v>3.570600127717432</v>
      </c>
      <c r="J17" s="9">
        <f t="shared" si="19"/>
        <v>2.2904619115047349</v>
      </c>
      <c r="K17" s="11">
        <f t="shared" si="20"/>
        <v>0.28985507246376813</v>
      </c>
      <c r="L17" s="11">
        <f t="shared" si="21"/>
        <v>0.28653295128939826</v>
      </c>
      <c r="M17" s="11">
        <f t="shared" si="22"/>
        <v>0.44444444444444442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-0.28148055867004407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0.22848811188165863</v>
      </c>
      <c r="Q17" s="11">
        <f>2*'OddsRatio_working_3-way'!K17*'OddsRatio_working_3-way'!L17*'OddsRatio_working_3-way'!M17</f>
        <v>7.3824914985996318E-2</v>
      </c>
      <c r="R17" s="11">
        <f t="shared" si="23"/>
        <v>0</v>
      </c>
      <c r="S17" s="11">
        <f t="shared" si="24"/>
        <v>-0.81173674288992714</v>
      </c>
      <c r="T17" s="11">
        <f t="shared" si="25"/>
        <v>-0.26227358413244817</v>
      </c>
      <c r="U17" s="11">
        <f>'OddsRatio_working_3-way'!S17-'OddsRatio_working_3-way'!R17^2/3</f>
        <v>-0.81173674288992714</v>
      </c>
      <c r="V17" s="11">
        <f>'OddsRatio_working_3-way'!S17*'OddsRatio_working_3-way'!R17/3-2*'OddsRatio_working_3-way'!R17^3/27-'OddsRatio_working_3-way'!T17</f>
        <v>0.26227358413244817</v>
      </c>
      <c r="W17" s="11">
        <f>'OddsRatio_working_3-way'!V17^2+4*'OddsRatio_working_3-way'!U17^3/27</f>
        <v>-1.0452087928407489E-2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0.14074757623320538</v>
      </c>
      <c r="Y17" s="11">
        <f>IF('OddsRatio_working_3-way'!W17&gt;=0,IF('OddsRatio_working_3-way'!V17+SQRT('OddsRatio_working_3-way'!W17)&gt;0,0,PI()),ACOS('OddsRatio_working_3-way'!V17/(2*'OddsRatio_working_3-way'!X17)))</f>
        <v>0.3716864719734434</v>
      </c>
      <c r="Z17" s="11">
        <f>'OddsRatio_working_3-way'!X17^(1/3)*COS('OddsRatio_working_3-way'!Y17/3)</f>
        <v>0.516184764601894</v>
      </c>
      <c r="AA17" s="11">
        <f>'OddsRatio_working_3-way'!X17^(1/3)*COS(('OddsRatio_working_3-way'!Y17+2*PI())/3)</f>
        <v>-0.31376241299204011</v>
      </c>
      <c r="AB17" s="11">
        <f>'OddsRatio_working_3-way'!X17^(1/3)*COS(('OddsRatio_working_3-way'!Y17+4*PI())/3)</f>
        <v>-0.20242235160985406</v>
      </c>
      <c r="AC17" s="11">
        <f>'OddsRatio_working_3-way'!X17^(1/3)*SIN('OddsRatio_working_3-way'!Y17/3)</f>
        <v>6.4282214410594507E-2</v>
      </c>
      <c r="AD17" s="11">
        <f>'OddsRatio_working_3-way'!X17^(1/3)*SIN(('OddsRatio_working_3-way'!Y17+2*PI())/3)</f>
        <v>0.41488801198643338</v>
      </c>
      <c r="AE17" s="11">
        <f>'OddsRatio_working_3-way'!X17^(1/3)*SIN(('OddsRatio_working_3-way'!Y17+4*PI())/3)</f>
        <v>-0.47917022639702789</v>
      </c>
      <c r="AF17" s="11">
        <f>-'OddsRatio_working_3-way'!U17/(3*'OddsRatio_working_3-way'!X17^(1/3))*COS(('OddsRatio_working_3-way'!Y17)/3)</f>
        <v>0.516184764601894</v>
      </c>
      <c r="AG17" s="11">
        <f>-'OddsRatio_working_3-way'!U17/(3*'OddsRatio_working_3-way'!X17^(1/3))*COS(('OddsRatio_working_3-way'!Y17+2*PI())/3)</f>
        <v>-0.31376241299204011</v>
      </c>
      <c r="AH17" s="11">
        <f>-'OddsRatio_working_3-way'!U17/(3*'OddsRatio_working_3-way'!X17^(1/3))*COS(('OddsRatio_working_3-way'!Y17+4*PI())/3)</f>
        <v>-0.20242235160985406</v>
      </c>
      <c r="AI17" s="11">
        <f>'OddsRatio_working_3-way'!U17/(3*'OddsRatio_working_3-way'!X17^(1/3))*SIN(('OddsRatio_working_3-way'!Y17)/3)</f>
        <v>-6.4282214410594507E-2</v>
      </c>
      <c r="AJ17" s="11">
        <f>'OddsRatio_working_3-way'!U17/(3*'OddsRatio_working_3-way'!X17^(1/3))*SIN(('OddsRatio_working_3-way'!Y17+2*PI())/3)</f>
        <v>-0.41488801198643338</v>
      </c>
      <c r="AK17" s="11">
        <f>'OddsRatio_working_3-way'!U17/(3*'OddsRatio_working_3-way'!X17^(1/3))*SIN(('OddsRatio_working_3-way'!Y17+4*PI())/3)</f>
        <v>0.47917022639702789</v>
      </c>
      <c r="AL17" s="11">
        <f>'OddsRatio_working_3-way'!Z17+'OddsRatio_working_3-way'!AF17</f>
        <v>1.032369529203788</v>
      </c>
      <c r="AM17" s="11">
        <f>'OddsRatio_working_3-way'!AA17+'OddsRatio_working_3-way'!AG17</f>
        <v>-0.62752482598408021</v>
      </c>
      <c r="AN17" s="11">
        <f>'OddsRatio_working_3-way'!AB17+'OddsRatio_working_3-way'!AH17</f>
        <v>-0.40484470321970811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1.032369529203788</v>
      </c>
      <c r="AS17" s="11">
        <f>IF(('OddsRatio_working_3-way'!X17=0),IF(Q17&gt;0,-Q17^(1/3),(-Q17)^(1/3)),'OddsRatio_working_3-way'!AM17-'OddsRatio_working_3-way'!R17/3)</f>
        <v>-0.62752482598408021</v>
      </c>
      <c r="AT17" s="11">
        <f>IF(('OddsRatio_working_3-way'!X17=0),IF(Q17&gt;0,-Q17^(1/3),(-Q17)^(1/3)),'OddsRatio_working_3-way'!AN17-'OddsRatio_working_3-way'!R17/3)</f>
        <v>-0.40484470321970811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4.42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1.93</v>
      </c>
      <c r="D18" s="9">
        <f t="shared" si="13"/>
        <v>0.21922177504274673</v>
      </c>
      <c r="E18" s="9">
        <f t="shared" si="14"/>
        <v>0.27277791127002932</v>
      </c>
      <c r="F18" s="9">
        <f t="shared" si="15"/>
        <v>0.50800031368722409</v>
      </c>
      <c r="G18" s="9">
        <f t="shared" si="16"/>
        <v>1.0414007757722588</v>
      </c>
      <c r="H18" s="9">
        <f t="shared" si="17"/>
        <v>4.5615906531411259</v>
      </c>
      <c r="I18" s="9">
        <f t="shared" si="18"/>
        <v>3.6659859859769814</v>
      </c>
      <c r="J18" s="9">
        <f t="shared" si="19"/>
        <v>1.9685027214682003</v>
      </c>
      <c r="K18" s="11">
        <f t="shared" si="20"/>
        <v>0.22624434389140272</v>
      </c>
      <c r="L18" s="11">
        <f t="shared" si="21"/>
        <v>0.2808988764044944</v>
      </c>
      <c r="M18" s="11">
        <f t="shared" si="22"/>
        <v>0.5181347150259068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-0.26811397014370209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0.22753513656191315</v>
      </c>
      <c r="Q18" s="11">
        <f>2*'OddsRatio_working_3-way'!K18*'OddsRatio_working_3-way'!L18*'OddsRatio_working_3-way'!M18</f>
        <v>6.5856768903592822E-2</v>
      </c>
      <c r="R18" s="11">
        <f t="shared" si="23"/>
        <v>0</v>
      </c>
      <c r="S18" s="11">
        <f t="shared" si="24"/>
        <v>-0.84865080487958255</v>
      </c>
      <c r="T18" s="11">
        <f t="shared" si="25"/>
        <v>-0.24562975539206447</v>
      </c>
      <c r="U18" s="11">
        <f>'OddsRatio_working_3-way'!S18-'OddsRatio_working_3-way'!R18^2/3</f>
        <v>-0.84865080487958255</v>
      </c>
      <c r="V18" s="11">
        <f>'OddsRatio_working_3-way'!S18*'OddsRatio_working_3-way'!R18/3-2*'OddsRatio_working_3-way'!R18^3/27-'OddsRatio_working_3-way'!T18</f>
        <v>0.24562975539206447</v>
      </c>
      <c r="W18" s="11">
        <f>'OddsRatio_working_3-way'!V18^2+4*'OddsRatio_working_3-way'!U18^3/27</f>
        <v>-3.021495051871223E-2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0.15045674399364561</v>
      </c>
      <c r="Y18" s="11">
        <f>IF('OddsRatio_working_3-way'!W18&gt;=0,IF('OddsRatio_working_3-way'!V18+SQRT('OddsRatio_working_3-way'!W18)&gt;0,0,PI()),ACOS('OddsRatio_working_3-way'!V18/(2*'OddsRatio_working_3-way'!X18)))</f>
        <v>0.61585420097148513</v>
      </c>
      <c r="Z18" s="11">
        <f>'OddsRatio_working_3-way'!X18^(1/3)*COS('OddsRatio_working_3-way'!Y18/3)</f>
        <v>0.52070038788612938</v>
      </c>
      <c r="AA18" s="11">
        <f>'OddsRatio_working_3-way'!X18^(1/3)*COS(('OddsRatio_working_3-way'!Y18+2*PI())/3)</f>
        <v>-0.35424391450690973</v>
      </c>
      <c r="AB18" s="11">
        <f>'OddsRatio_working_3-way'!X18^(1/3)*COS(('OddsRatio_working_3-way'!Y18+4*PI())/3)</f>
        <v>-0.16645647337921954</v>
      </c>
      <c r="AC18" s="11">
        <f>'OddsRatio_working_3-way'!X18^(1/3)*SIN('OddsRatio_working_3-way'!Y18/3)</f>
        <v>0.10841912968550289</v>
      </c>
      <c r="AD18" s="11">
        <f>'OddsRatio_working_3-way'!X18^(1/3)*SIN(('OddsRatio_working_3-way'!Y18+2*PI())/3)</f>
        <v>0.39673019882704758</v>
      </c>
      <c r="AE18" s="11">
        <f>'OddsRatio_working_3-way'!X18^(1/3)*SIN(('OddsRatio_working_3-way'!Y18+4*PI())/3)</f>
        <v>-0.50514932851255057</v>
      </c>
      <c r="AF18" s="11">
        <f>-'OddsRatio_working_3-way'!U18/(3*'OddsRatio_working_3-way'!X18^(1/3))*COS(('OddsRatio_working_3-way'!Y18)/3)</f>
        <v>0.52070038788612938</v>
      </c>
      <c r="AG18" s="11">
        <f>-'OddsRatio_working_3-way'!U18/(3*'OddsRatio_working_3-way'!X18^(1/3))*COS(('OddsRatio_working_3-way'!Y18+2*PI())/3)</f>
        <v>-0.35424391450690973</v>
      </c>
      <c r="AH18" s="11">
        <f>-'OddsRatio_working_3-way'!U18/(3*'OddsRatio_working_3-way'!X18^(1/3))*COS(('OddsRatio_working_3-way'!Y18+4*PI())/3)</f>
        <v>-0.16645647337921954</v>
      </c>
      <c r="AI18" s="11">
        <f>'OddsRatio_working_3-way'!U18/(3*'OddsRatio_working_3-way'!X18^(1/3))*SIN(('OddsRatio_working_3-way'!Y18)/3)</f>
        <v>-0.10841912968550289</v>
      </c>
      <c r="AJ18" s="11">
        <f>'OddsRatio_working_3-way'!U18/(3*'OddsRatio_working_3-way'!X18^(1/3))*SIN(('OddsRatio_working_3-way'!Y18+2*PI())/3)</f>
        <v>-0.39673019882704758</v>
      </c>
      <c r="AK18" s="11">
        <f>'OddsRatio_working_3-way'!U18/(3*'OddsRatio_working_3-way'!X18^(1/3))*SIN(('OddsRatio_working_3-way'!Y18+4*PI())/3)</f>
        <v>0.50514932851255057</v>
      </c>
      <c r="AL18" s="11">
        <f>'OddsRatio_working_3-way'!Z18+'OddsRatio_working_3-way'!AF18</f>
        <v>1.0414007757722588</v>
      </c>
      <c r="AM18" s="11">
        <f>'OddsRatio_working_3-way'!AA18+'OddsRatio_working_3-way'!AG18</f>
        <v>-0.70848782901381946</v>
      </c>
      <c r="AN18" s="11">
        <f>'OddsRatio_working_3-way'!AB18+'OddsRatio_working_3-way'!AH18</f>
        <v>-0.33291294675843908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1.0414007757722588</v>
      </c>
      <c r="AS18" s="11">
        <f>IF(('OddsRatio_working_3-way'!X18=0),IF(Q18&gt;0,-Q18^(1/3),(-Q18)^(1/3)),'OddsRatio_working_3-way'!AM18-'OddsRatio_working_3-way'!R18/3)</f>
        <v>-0.70848782901381946</v>
      </c>
      <c r="AT18" s="11">
        <f>IF(('OddsRatio_working_3-way'!X18=0),IF(Q18&gt;0,-Q18^(1/3),(-Q18)^(1/3)),'OddsRatio_working_3-way'!AN18-'OddsRatio_working_3-way'!R18/3)</f>
        <v>-0.33291294675843908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3.11</v>
      </c>
      <c r="B19" s="4">
        <f>IF('True_Odds_Calculator_3-way'!B20="","",'True_Odds_Calculator_3-way'!B20)</f>
        <v>3.57</v>
      </c>
      <c r="C19" s="4">
        <f>IF('True_Odds_Calculator_3-way'!C20="","",'True_Odds_Calculator_3-way'!C20)</f>
        <v>2.38</v>
      </c>
      <c r="D19" s="9">
        <f t="shared" si="13"/>
        <v>0.31437285375425822</v>
      </c>
      <c r="E19" s="9">
        <f t="shared" si="14"/>
        <v>0.2734929785072448</v>
      </c>
      <c r="F19" s="9">
        <f t="shared" si="15"/>
        <v>0.41213416773849704</v>
      </c>
      <c r="G19" s="9">
        <f t="shared" si="16"/>
        <v>1.0336190659958158</v>
      </c>
      <c r="H19" s="9">
        <f t="shared" si="17"/>
        <v>3.1809362292511709</v>
      </c>
      <c r="I19" s="9">
        <f t="shared" si="18"/>
        <v>3.6564009996092461</v>
      </c>
      <c r="J19" s="9">
        <f t="shared" si="19"/>
        <v>2.4263943110742261</v>
      </c>
      <c r="K19" s="11">
        <f t="shared" si="20"/>
        <v>0.32154340836012862</v>
      </c>
      <c r="L19" s="11">
        <f t="shared" si="21"/>
        <v>0.28011204481792717</v>
      </c>
      <c r="M19" s="11">
        <f t="shared" si="22"/>
        <v>0.42016806722689076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-0.28319729631970048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0.22933326915029298</v>
      </c>
      <c r="Q19" s="11">
        <f>2*'OddsRatio_working_3-way'!K19*'OddsRatio_working_3-way'!L19*'OddsRatio_working_3-way'!M19</f>
        <v>7.5687547574354114E-2</v>
      </c>
      <c r="R19" s="11">
        <f t="shared" si="23"/>
        <v>0</v>
      </c>
      <c r="S19" s="11">
        <f t="shared" si="24"/>
        <v>-0.80980034813397161</v>
      </c>
      <c r="T19" s="11">
        <f t="shared" si="25"/>
        <v>-0.26726084096830749</v>
      </c>
      <c r="U19" s="11">
        <f>'OddsRatio_working_3-way'!S19-'OddsRatio_working_3-way'!R19^2/3</f>
        <v>-0.80980034813397161</v>
      </c>
      <c r="V19" s="11">
        <f>'OddsRatio_working_3-way'!S19*'OddsRatio_working_3-way'!R19/3-2*'OddsRatio_working_3-way'!R19^3/27-'OddsRatio_working_3-way'!T19</f>
        <v>0.26726084096830749</v>
      </c>
      <c r="W19" s="11">
        <f>'OddsRatio_working_3-way'!V19^2+4*'OddsRatio_working_3-way'!U19^3/27</f>
        <v>-7.2454387495125006E-3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0.14024424753318712</v>
      </c>
      <c r="Y19" s="11">
        <f>IF('OddsRatio_working_3-way'!W19&gt;=0,IF('OddsRatio_working_3-way'!V19+SQRT('OddsRatio_working_3-way'!W19)&gt;0,0,PI()),ACOS('OddsRatio_working_3-way'!V19/(2*'OddsRatio_working_3-way'!X19)))</f>
        <v>0.30833341379831269</v>
      </c>
      <c r="Z19" s="11">
        <f>'OddsRatio_working_3-way'!X19^(1/3)*COS('OddsRatio_working_3-way'!Y19/3)</f>
        <v>0.51680953299790799</v>
      </c>
      <c r="AA19" s="11">
        <f>'OddsRatio_working_3-way'!X19^(1/3)*COS(('OddsRatio_working_3-way'!Y19+2*PI())/3)</f>
        <v>-0.30456770602143335</v>
      </c>
      <c r="AB19" s="11">
        <f>'OddsRatio_working_3-way'!X19^(1/3)*COS(('OddsRatio_working_3-way'!Y19+4*PI())/3)</f>
        <v>-0.21224182697647481</v>
      </c>
      <c r="AC19" s="11">
        <f>'OddsRatio_working_3-way'!X19^(1/3)*SIN('OddsRatio_working_3-way'!Y19/3)</f>
        <v>5.3304371119775908E-2</v>
      </c>
      <c r="AD19" s="11">
        <f>'OddsRatio_working_3-way'!X19^(1/3)*SIN(('OddsRatio_working_3-way'!Y19+2*PI())/3)</f>
        <v>0.42091799893427267</v>
      </c>
      <c r="AE19" s="11">
        <f>'OddsRatio_working_3-way'!X19^(1/3)*SIN(('OddsRatio_working_3-way'!Y19+4*PI())/3)</f>
        <v>-0.47422237005404833</v>
      </c>
      <c r="AF19" s="11">
        <f>-'OddsRatio_working_3-way'!U19/(3*'OddsRatio_working_3-way'!X19^(1/3))*COS(('OddsRatio_working_3-way'!Y19)/3)</f>
        <v>0.51680953299790788</v>
      </c>
      <c r="AG19" s="11">
        <f>-'OddsRatio_working_3-way'!U19/(3*'OddsRatio_working_3-way'!X19^(1/3))*COS(('OddsRatio_working_3-way'!Y19+2*PI())/3)</f>
        <v>-0.30456770602143329</v>
      </c>
      <c r="AH19" s="11">
        <f>-'OddsRatio_working_3-way'!U19/(3*'OddsRatio_working_3-way'!X19^(1/3))*COS(('OddsRatio_working_3-way'!Y19+4*PI())/3)</f>
        <v>-0.21224182697647476</v>
      </c>
      <c r="AI19" s="11">
        <f>'OddsRatio_working_3-way'!U19/(3*'OddsRatio_working_3-way'!X19^(1/3))*SIN(('OddsRatio_working_3-way'!Y19)/3)</f>
        <v>-5.3304371119775894E-2</v>
      </c>
      <c r="AJ19" s="11">
        <f>'OddsRatio_working_3-way'!U19/(3*'OddsRatio_working_3-way'!X19^(1/3))*SIN(('OddsRatio_working_3-way'!Y19+2*PI())/3)</f>
        <v>-0.42091799893427256</v>
      </c>
      <c r="AK19" s="11">
        <f>'OddsRatio_working_3-way'!U19/(3*'OddsRatio_working_3-way'!X19^(1/3))*SIN(('OddsRatio_working_3-way'!Y19+4*PI())/3)</f>
        <v>0.47422237005404821</v>
      </c>
      <c r="AL19" s="11">
        <f>'OddsRatio_working_3-way'!Z19+'OddsRatio_working_3-way'!AF19</f>
        <v>1.0336190659958158</v>
      </c>
      <c r="AM19" s="11">
        <f>'OddsRatio_working_3-way'!AA19+'OddsRatio_working_3-way'!AG19</f>
        <v>-0.6091354120428667</v>
      </c>
      <c r="AN19" s="11">
        <f>'OddsRatio_working_3-way'!AB19+'OddsRatio_working_3-way'!AH19</f>
        <v>-0.42448365395294957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1.0336190659958158</v>
      </c>
      <c r="AS19" s="11">
        <f>IF(('OddsRatio_working_3-way'!X19=0),IF(Q19&gt;0,-Q19^(1/3),(-Q19)^(1/3)),'OddsRatio_working_3-way'!AM19-'OddsRatio_working_3-way'!R19/3)</f>
        <v>-0.6091354120428667</v>
      </c>
      <c r="AT19" s="11">
        <f>IF(('OddsRatio_working_3-way'!X19=0),IF(Q19&gt;0,-Q19^(1/3),(-Q19)^(1/3)),'OddsRatio_working_3-way'!AN19-'OddsRatio_working_3-way'!R19/3)</f>
        <v>-0.42448365395294957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1.38</v>
      </c>
      <c r="B20" s="4">
        <f>IF('True_Odds_Calculator_3-way'!B21="","",'True_Odds_Calculator_3-way'!B21)</f>
        <v>5.49</v>
      </c>
      <c r="C20" s="4">
        <f>IF('True_Odds_Calculator_3-way'!C21="","",'True_Odds_Calculator_3-way'!C21)</f>
        <v>8.42</v>
      </c>
      <c r="D20" s="9">
        <f t="shared" si="13"/>
        <v>0.71318414326400881</v>
      </c>
      <c r="E20" s="9">
        <f t="shared" si="14"/>
        <v>0.17385661056117227</v>
      </c>
      <c r="F20" s="9">
        <f t="shared" si="15"/>
        <v>0.11295924617481885</v>
      </c>
      <c r="G20" s="9">
        <f t="shared" si="16"/>
        <v>1.0583221423060516</v>
      </c>
      <c r="H20" s="9">
        <f t="shared" si="17"/>
        <v>1.4021624140762994</v>
      </c>
      <c r="I20" s="9">
        <f t="shared" si="18"/>
        <v>5.7518664189541715</v>
      </c>
      <c r="J20" s="9">
        <f t="shared" si="19"/>
        <v>8.8527502959109015</v>
      </c>
      <c r="K20" s="11">
        <f t="shared" si="20"/>
        <v>0.7246376811594204</v>
      </c>
      <c r="L20" s="11">
        <f t="shared" si="21"/>
        <v>0.18214936247723132</v>
      </c>
      <c r="M20" s="11">
        <f t="shared" si="22"/>
        <v>0.11876484560570072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-0.19845878150359708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0.19265858246800005</v>
      </c>
      <c r="Q20" s="11">
        <f>2*'OddsRatio_working_3-way'!K20*'OddsRatio_working_3-way'!L20*'OddsRatio_working_3-way'!M20</f>
        <v>3.1352088277949566E-2</v>
      </c>
      <c r="R20" s="11">
        <f t="shared" si="23"/>
        <v>0</v>
      </c>
      <c r="S20" s="11">
        <f t="shared" si="24"/>
        <v>-0.97077378490559818</v>
      </c>
      <c r="T20" s="11">
        <f t="shared" si="25"/>
        <v>-0.15797783318235936</v>
      </c>
      <c r="U20" s="11">
        <f>'OddsRatio_working_3-way'!S20-'OddsRatio_working_3-way'!R20^2/3</f>
        <v>-0.97077378490559818</v>
      </c>
      <c r="V20" s="11">
        <f>'OddsRatio_working_3-way'!S20*'OddsRatio_working_3-way'!R20/3-2*'OddsRatio_working_3-way'!R20^3/27-'OddsRatio_working_3-way'!T20</f>
        <v>0.15797783318235936</v>
      </c>
      <c r="W20" s="11">
        <f>'OddsRatio_working_3-way'!V20^2+4*'OddsRatio_working_3-way'!U20^3/27</f>
        <v>-0.11057765688355381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0.18407515629529367</v>
      </c>
      <c r="Y20" s="11">
        <f>IF('OddsRatio_working_3-way'!W20&gt;=0,IF('OddsRatio_working_3-way'!V20+SQRT('OddsRatio_working_3-way'!W20)&gt;0,0,PI()),ACOS('OddsRatio_working_3-way'!V20/(2*'OddsRatio_working_3-way'!X20)))</f>
        <v>1.1272865452508263</v>
      </c>
      <c r="Z20" s="11">
        <f>'OddsRatio_working_3-way'!X20^(1/3)*COS('OddsRatio_working_3-way'!Y20/3)</f>
        <v>0.5291610711530258</v>
      </c>
      <c r="AA20" s="11">
        <f>'OddsRatio_working_3-way'!X20^(1/3)*COS(('OddsRatio_working_3-way'!Y20+2*PI())/3)</f>
        <v>-0.44537010056447413</v>
      </c>
      <c r="AB20" s="11">
        <f>'OddsRatio_working_3-way'!X20^(1/3)*COS(('OddsRatio_working_3-way'!Y20+4*PI())/3)</f>
        <v>-8.3790970588552102E-2</v>
      </c>
      <c r="AC20" s="11">
        <f>'OddsRatio_working_3-way'!X20^(1/3)*SIN('OddsRatio_working_3-way'!Y20/3)</f>
        <v>0.20875780802494948</v>
      </c>
      <c r="AD20" s="11">
        <f>'OddsRatio_working_3-way'!X20^(1/3)*SIN(('OddsRatio_working_3-way'!Y20+2*PI())/3)</f>
        <v>0.35388802629983057</v>
      </c>
      <c r="AE20" s="11">
        <f>'OddsRatio_working_3-way'!X20^(1/3)*SIN(('OddsRatio_working_3-way'!Y20+4*PI())/3)</f>
        <v>-0.56264583432477999</v>
      </c>
      <c r="AF20" s="11">
        <f>-'OddsRatio_working_3-way'!U20/(3*'OddsRatio_working_3-way'!X20^(1/3))*COS(('OddsRatio_working_3-way'!Y20)/3)</f>
        <v>0.5291610711530258</v>
      </c>
      <c r="AG20" s="11">
        <f>-'OddsRatio_working_3-way'!U20/(3*'OddsRatio_working_3-way'!X20^(1/3))*COS(('OddsRatio_working_3-way'!Y20+2*PI())/3)</f>
        <v>-0.44537010056447413</v>
      </c>
      <c r="AH20" s="11">
        <f>-'OddsRatio_working_3-way'!U20/(3*'OddsRatio_working_3-way'!X20^(1/3))*COS(('OddsRatio_working_3-way'!Y20+4*PI())/3)</f>
        <v>-8.3790970588552102E-2</v>
      </c>
      <c r="AI20" s="11">
        <f>'OddsRatio_working_3-way'!U20/(3*'OddsRatio_working_3-way'!X20^(1/3))*SIN(('OddsRatio_working_3-way'!Y20)/3)</f>
        <v>-0.20875780802494948</v>
      </c>
      <c r="AJ20" s="11">
        <f>'OddsRatio_working_3-way'!U20/(3*'OddsRatio_working_3-way'!X20^(1/3))*SIN(('OddsRatio_working_3-way'!Y20+2*PI())/3)</f>
        <v>-0.35388802629983057</v>
      </c>
      <c r="AK20" s="11">
        <f>'OddsRatio_working_3-way'!U20/(3*'OddsRatio_working_3-way'!X20^(1/3))*SIN(('OddsRatio_working_3-way'!Y20+4*PI())/3)</f>
        <v>0.56264583432477999</v>
      </c>
      <c r="AL20" s="11">
        <f>'OddsRatio_working_3-way'!Z20+'OddsRatio_working_3-way'!AF20</f>
        <v>1.0583221423060516</v>
      </c>
      <c r="AM20" s="11">
        <f>'OddsRatio_working_3-way'!AA20+'OddsRatio_working_3-way'!AG20</f>
        <v>-0.89074020112894825</v>
      </c>
      <c r="AN20" s="11">
        <f>'OddsRatio_working_3-way'!AB20+'OddsRatio_working_3-way'!AH20</f>
        <v>-0.1675819411771042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1.0583221423060516</v>
      </c>
      <c r="AS20" s="11">
        <f>IF(('OddsRatio_working_3-way'!X20=0),IF(Q20&gt;0,-Q20^(1/3),(-Q20)^(1/3)),'OddsRatio_working_3-way'!AM20-'OddsRatio_working_3-way'!R20/3)</f>
        <v>-0.89074020112894825</v>
      </c>
      <c r="AT20" s="11">
        <f>IF(('OddsRatio_working_3-way'!X20=0),IF(Q20&gt;0,-Q20^(1/3),(-Q20)^(1/3)),'OddsRatio_working_3-way'!AN20-'OddsRatio_working_3-way'!R20/3)</f>
        <v>-0.1675819411771042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2.23</v>
      </c>
      <c r="B21" s="4">
        <f>IF('True_Odds_Calculator_3-way'!B22="","",'True_Odds_Calculator_3-way'!B22)</f>
        <v>3.48</v>
      </c>
      <c r="C21" s="4">
        <f>IF('True_Odds_Calculator_3-way'!C22="","",'True_Odds_Calculator_3-way'!C22)</f>
        <v>3.49</v>
      </c>
      <c r="D21" s="9">
        <f t="shared" si="13"/>
        <v>0.43999327428794771</v>
      </c>
      <c r="E21" s="9">
        <f t="shared" si="14"/>
        <v>0.28040899996706597</v>
      </c>
      <c r="F21" s="9">
        <f t="shared" si="15"/>
        <v>0.27959772574498631</v>
      </c>
      <c r="G21" s="9">
        <f t="shared" si="16"/>
        <v>1.0347658646394424</v>
      </c>
      <c r="H21" s="9">
        <f t="shared" si="17"/>
        <v>2.2727620135065143</v>
      </c>
      <c r="I21" s="9">
        <f t="shared" si="18"/>
        <v>3.5662193443058174</v>
      </c>
      <c r="J21" s="9">
        <f t="shared" si="19"/>
        <v>3.5765670029522112</v>
      </c>
      <c r="K21" s="11">
        <f t="shared" si="20"/>
        <v>0.44843049327354262</v>
      </c>
      <c r="L21" s="11">
        <f t="shared" si="21"/>
        <v>0.28735632183908044</v>
      </c>
      <c r="M21" s="11">
        <f t="shared" si="22"/>
        <v>0.28653295128939826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-0.28044429222550638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0.22891916627935022</v>
      </c>
      <c r="Q21" s="11">
        <f>2*'OddsRatio_working_3-way'!K21*'OddsRatio_working_3-way'!L21*'OddsRatio_working_3-way'!M21</f>
        <v>7.3844892348177468E-2</v>
      </c>
      <c r="R21" s="11">
        <f t="shared" si="23"/>
        <v>0</v>
      </c>
      <c r="S21" s="11">
        <f t="shared" si="24"/>
        <v>-0.8162732229731936</v>
      </c>
      <c r="T21" s="11">
        <f t="shared" si="25"/>
        <v>-0.26331394289457849</v>
      </c>
      <c r="U21" s="11">
        <f>'OddsRatio_working_3-way'!S21-'OddsRatio_working_3-way'!R21^2/3</f>
        <v>-0.8162732229731936</v>
      </c>
      <c r="V21" s="11">
        <f>'OddsRatio_working_3-way'!S21*'OddsRatio_working_3-way'!R21/3-2*'OddsRatio_working_3-way'!R21^3/27-'OddsRatio_working_3-way'!T21</f>
        <v>0.26331394289457849</v>
      </c>
      <c r="W21" s="11">
        <f>'OddsRatio_working_3-way'!V21^2+4*'OddsRatio_working_3-way'!U21^3/27</f>
        <v>-1.1241243067481643E-2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0.14192909813545193</v>
      </c>
      <c r="Y21" s="11">
        <f>IF('OddsRatio_working_3-way'!W21&gt;=0,IF('OddsRatio_working_3-way'!V21+SQRT('OddsRatio_working_3-way'!W21)&gt;0,0,PI()),ACOS('OddsRatio_working_3-way'!V21/(2*'OddsRatio_working_3-way'!X21)))</f>
        <v>0.38279324555644001</v>
      </c>
      <c r="Z21" s="11">
        <f>'OddsRatio_working_3-way'!X21^(1/3)*COS('OddsRatio_working_3-way'!Y21/3)</f>
        <v>0.51738293231972121</v>
      </c>
      <c r="AA21" s="11">
        <f>'OddsRatio_working_3-way'!X21^(1/3)*COS(('OddsRatio_working_3-way'!Y21+2*PI())/3)</f>
        <v>-0.3161760880293964</v>
      </c>
      <c r="AB21" s="11">
        <f>'OddsRatio_working_3-way'!X21^(1/3)*COS(('OddsRatio_working_3-way'!Y21+4*PI())/3)</f>
        <v>-0.20120684429032484</v>
      </c>
      <c r="AC21" s="11">
        <f>'OddsRatio_working_3-way'!X21^(1/3)*SIN('OddsRatio_working_3-way'!Y21/3)</f>
        <v>6.6377523821280648E-2</v>
      </c>
      <c r="AD21" s="11">
        <f>'OddsRatio_working_3-way'!X21^(1/3)*SIN(('OddsRatio_working_3-way'!Y21+2*PI())/3)</f>
        <v>0.41487800096272304</v>
      </c>
      <c r="AE21" s="11">
        <f>'OddsRatio_working_3-way'!X21^(1/3)*SIN(('OddsRatio_working_3-way'!Y21+4*PI())/3)</f>
        <v>-0.48125552478400374</v>
      </c>
      <c r="AF21" s="11">
        <f>-'OddsRatio_working_3-way'!U21/(3*'OddsRatio_working_3-way'!X21^(1/3))*COS(('OddsRatio_working_3-way'!Y21)/3)</f>
        <v>0.51738293231972121</v>
      </c>
      <c r="AG21" s="11">
        <f>-'OddsRatio_working_3-way'!U21/(3*'OddsRatio_working_3-way'!X21^(1/3))*COS(('OddsRatio_working_3-way'!Y21+2*PI())/3)</f>
        <v>-0.3161760880293964</v>
      </c>
      <c r="AH21" s="11">
        <f>-'OddsRatio_working_3-way'!U21/(3*'OddsRatio_working_3-way'!X21^(1/3))*COS(('OddsRatio_working_3-way'!Y21+4*PI())/3)</f>
        <v>-0.20120684429032484</v>
      </c>
      <c r="AI21" s="11">
        <f>'OddsRatio_working_3-way'!U21/(3*'OddsRatio_working_3-way'!X21^(1/3))*SIN(('OddsRatio_working_3-way'!Y21)/3)</f>
        <v>-6.6377523821280648E-2</v>
      </c>
      <c r="AJ21" s="11">
        <f>'OddsRatio_working_3-way'!U21/(3*'OddsRatio_working_3-way'!X21^(1/3))*SIN(('OddsRatio_working_3-way'!Y21+2*PI())/3)</f>
        <v>-0.41487800096272304</v>
      </c>
      <c r="AK21" s="11">
        <f>'OddsRatio_working_3-way'!U21/(3*'OddsRatio_working_3-way'!X21^(1/3))*SIN(('OddsRatio_working_3-way'!Y21+4*PI())/3)</f>
        <v>0.48125552478400374</v>
      </c>
      <c r="AL21" s="11">
        <f>'OddsRatio_working_3-way'!Z21+'OddsRatio_working_3-way'!AF21</f>
        <v>1.0347658646394424</v>
      </c>
      <c r="AM21" s="11">
        <f>'OddsRatio_working_3-way'!AA21+'OddsRatio_working_3-way'!AG21</f>
        <v>-0.63235217605879279</v>
      </c>
      <c r="AN21" s="11">
        <f>'OddsRatio_working_3-way'!AB21+'OddsRatio_working_3-way'!AH21</f>
        <v>-0.40241368858064969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1.0347658646394424</v>
      </c>
      <c r="AS21" s="11">
        <f>IF(('OddsRatio_working_3-way'!X21=0),IF(Q21&gt;0,-Q21^(1/3),(-Q21)^(1/3)),'OddsRatio_working_3-way'!AM21-'OddsRatio_working_3-way'!R21/3)</f>
        <v>-0.63235217605879279</v>
      </c>
      <c r="AT21" s="11">
        <f>IF(('OddsRatio_working_3-way'!X21=0),IF(Q21&gt;0,-Q21^(1/3),(-Q21)^(1/3)),'OddsRatio_working_3-way'!AN21-'OddsRatio_working_3-way'!R21/3)</f>
        <v>-0.40241368858064969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2.0099999999999998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4.3099999999999996</v>
      </c>
      <c r="D22" s="9">
        <f t="shared" si="13"/>
        <v>0.48883823713038976</v>
      </c>
      <c r="E22" s="9">
        <f t="shared" si="14"/>
        <v>0.28526940245690996</v>
      </c>
      <c r="F22" s="9">
        <f t="shared" si="15"/>
        <v>0.22589236041270019</v>
      </c>
      <c r="G22" s="9">
        <f t="shared" si="16"/>
        <v>1.0353133549605116</v>
      </c>
      <c r="H22" s="9">
        <f t="shared" si="17"/>
        <v>2.0456664885101166</v>
      </c>
      <c r="I22" s="9">
        <f t="shared" si="18"/>
        <v>3.5054583190044375</v>
      </c>
      <c r="J22" s="9">
        <f t="shared" si="19"/>
        <v>4.4268872049192938</v>
      </c>
      <c r="K22" s="11">
        <f t="shared" si="20"/>
        <v>0.49751243781094534</v>
      </c>
      <c r="L22" s="11">
        <f t="shared" si="21"/>
        <v>0.29239766081871343</v>
      </c>
      <c r="M22" s="11">
        <f t="shared" si="22"/>
        <v>0.23201856148491881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-0.27306453580322954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0.22748903209222204</v>
      </c>
      <c r="Q22" s="11">
        <f>2*'OddsRatio_working_3-way'!K22*'OddsRatio_working_3-way'!L22*'OddsRatio_working_3-way'!M22</f>
        <v>6.7504163825585176E-2</v>
      </c>
      <c r="R22" s="11">
        <f t="shared" si="23"/>
        <v>0</v>
      </c>
      <c r="S22" s="11">
        <f t="shared" si="24"/>
        <v>-0.83309621816342627</v>
      </c>
      <c r="T22" s="11">
        <f t="shared" si="25"/>
        <v>-0.24720956028588317</v>
      </c>
      <c r="U22" s="11">
        <f>'OddsRatio_working_3-way'!S22-'OddsRatio_working_3-way'!R22^2/3</f>
        <v>-0.83309621816342627</v>
      </c>
      <c r="V22" s="11">
        <f>'OddsRatio_working_3-way'!S22*'OddsRatio_working_3-way'!R22/3-2*'OddsRatio_working_3-way'!R22^3/27-'OddsRatio_working_3-way'!T22</f>
        <v>0.24720956028588317</v>
      </c>
      <c r="W22" s="11">
        <f>'OddsRatio_working_3-way'!V22^2+4*'OddsRatio_working_3-way'!U22^3/27</f>
        <v>-2.4548152460604801E-2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0.14633926263766717</v>
      </c>
      <c r="Y22" s="11">
        <f>IF('OddsRatio_working_3-way'!W22&gt;=0,IF('OddsRatio_working_3-way'!V22+SQRT('OddsRatio_working_3-way'!W22)&gt;0,0,PI()),ACOS('OddsRatio_working_3-way'!V22/(2*'OddsRatio_working_3-way'!X22)))</f>
        <v>0.56489396847706641</v>
      </c>
      <c r="Z22" s="11">
        <f>'OddsRatio_working_3-way'!X22^(1/3)*COS('OddsRatio_working_3-way'!Y22/3)</f>
        <v>0.51765667748025579</v>
      </c>
      <c r="AA22" s="11">
        <f>'OddsRatio_working_3-way'!X22^(1/3)*COS(('OddsRatio_working_3-way'!Y22+2*PI())/3)</f>
        <v>-0.344255077738719</v>
      </c>
      <c r="AB22" s="11">
        <f>'OddsRatio_working_3-way'!X22^(1/3)*COS(('OddsRatio_working_3-way'!Y22+4*PI())/3)</f>
        <v>-0.17340159974153674</v>
      </c>
      <c r="AC22" s="11">
        <f>'OddsRatio_working_3-way'!X22^(1/3)*SIN('OddsRatio_working_3-way'!Y22/3)</f>
        <v>9.864230151365698E-2</v>
      </c>
      <c r="AD22" s="11">
        <f>'OddsRatio_working_3-way'!X22^(1/3)*SIN(('OddsRatio_working_3-way'!Y22+2*PI())/3)</f>
        <v>0.39898268237972101</v>
      </c>
      <c r="AE22" s="11">
        <f>'OddsRatio_working_3-way'!X22^(1/3)*SIN(('OddsRatio_working_3-way'!Y22+4*PI())/3)</f>
        <v>-0.497624983893378</v>
      </c>
      <c r="AF22" s="11">
        <f>-'OddsRatio_working_3-way'!U22/(3*'OddsRatio_working_3-way'!X22^(1/3))*COS(('OddsRatio_working_3-way'!Y22)/3)</f>
        <v>0.51765667748025568</v>
      </c>
      <c r="AG22" s="11">
        <f>-'OddsRatio_working_3-way'!U22/(3*'OddsRatio_working_3-way'!X22^(1/3))*COS(('OddsRatio_working_3-way'!Y22+2*PI())/3)</f>
        <v>-0.34425507773871894</v>
      </c>
      <c r="AH22" s="11">
        <f>-'OddsRatio_working_3-way'!U22/(3*'OddsRatio_working_3-way'!X22^(1/3))*COS(('OddsRatio_working_3-way'!Y22+4*PI())/3)</f>
        <v>-0.17340159974153671</v>
      </c>
      <c r="AI22" s="11">
        <f>'OddsRatio_working_3-way'!U22/(3*'OddsRatio_working_3-way'!X22^(1/3))*SIN(('OddsRatio_working_3-way'!Y22)/3)</f>
        <v>-9.8642301513656966E-2</v>
      </c>
      <c r="AJ22" s="11">
        <f>'OddsRatio_working_3-way'!U22/(3*'OddsRatio_working_3-way'!X22^(1/3))*SIN(('OddsRatio_working_3-way'!Y22+2*PI())/3)</f>
        <v>-0.39898268237972095</v>
      </c>
      <c r="AK22" s="11">
        <f>'OddsRatio_working_3-way'!U22/(3*'OddsRatio_working_3-way'!X22^(1/3))*SIN(('OddsRatio_working_3-way'!Y22+4*PI())/3)</f>
        <v>0.49762498389337789</v>
      </c>
      <c r="AL22" s="11">
        <f>'OddsRatio_working_3-way'!Z22+'OddsRatio_working_3-way'!AF22</f>
        <v>1.0353133549605116</v>
      </c>
      <c r="AM22" s="11">
        <f>'OddsRatio_working_3-way'!AA22+'OddsRatio_working_3-way'!AG22</f>
        <v>-0.68851015547743799</v>
      </c>
      <c r="AN22" s="11">
        <f>'OddsRatio_working_3-way'!AB22+'OddsRatio_working_3-way'!AH22</f>
        <v>-0.34680319948307348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1.0353133549605116</v>
      </c>
      <c r="AS22" s="11">
        <f>IF(('OddsRatio_working_3-way'!X22=0),IF(Q22&gt;0,-Q22^(1/3),(-Q22)^(1/3)),'OddsRatio_working_3-way'!AM22-'OddsRatio_working_3-way'!R22/3)</f>
        <v>-0.68851015547743799</v>
      </c>
      <c r="AT22" s="11">
        <f>IF(('OddsRatio_working_3-way'!X22=0),IF(Q22&gt;0,-Q22^(1/3),(-Q22)^(1/3)),'OddsRatio_working_3-way'!AN22-'OddsRatio_working_3-way'!R22/3)</f>
        <v>-0.34680319948307348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2.29</v>
      </c>
      <c r="B23" s="4">
        <f>IF('True_Odds_Calculator_3-way'!B24="","",'True_Odds_Calculator_3-way'!B24)</f>
        <v>3.26</v>
      </c>
      <c r="C23" s="4">
        <f>IF('True_Odds_Calculator_3-way'!C24="","",'True_Odds_Calculator_3-way'!C24)</f>
        <v>3.52</v>
      </c>
      <c r="D23" s="9">
        <f t="shared" si="13"/>
        <v>0.42641762640634434</v>
      </c>
      <c r="E23" s="9">
        <f t="shared" si="14"/>
        <v>0.29792364343416083</v>
      </c>
      <c r="F23" s="9">
        <f t="shared" si="15"/>
        <v>0.27565873015949477</v>
      </c>
      <c r="G23" s="9">
        <f t="shared" si="16"/>
        <v>1.0427277658689089</v>
      </c>
      <c r="H23" s="9">
        <f t="shared" si="17"/>
        <v>2.3451188179708926</v>
      </c>
      <c r="I23" s="9">
        <f t="shared" si="18"/>
        <v>3.356564750863734</v>
      </c>
      <c r="J23" s="9">
        <f t="shared" si="19"/>
        <v>3.6276739699896496</v>
      </c>
      <c r="K23" s="11">
        <f t="shared" si="20"/>
        <v>0.4366812227074236</v>
      </c>
      <c r="L23" s="11">
        <f t="shared" si="21"/>
        <v>0.30674846625766872</v>
      </c>
      <c r="M23" s="11">
        <f t="shared" si="22"/>
        <v>0.28409090909090912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-0.27957796817804326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0.23098987571755275</v>
      </c>
      <c r="Q23" s="11">
        <f>2*'OddsRatio_working_3-way'!K23*'OddsRatio_working_3-way'!L23*'OddsRatio_working_3-way'!M23</f>
        <v>7.6108690516491842E-2</v>
      </c>
      <c r="R23" s="11">
        <f t="shared" si="23"/>
        <v>0</v>
      </c>
      <c r="S23" s="11">
        <f t="shared" si="24"/>
        <v>-0.8262091509673315</v>
      </c>
      <c r="T23" s="11">
        <f t="shared" si="25"/>
        <v>-0.27222706786403017</v>
      </c>
      <c r="U23" s="11">
        <f>'OddsRatio_working_3-way'!S23-'OddsRatio_working_3-way'!R23^2/3</f>
        <v>-0.8262091509673315</v>
      </c>
      <c r="V23" s="11">
        <f>'OddsRatio_working_3-way'!S23*'OddsRatio_working_3-way'!R23/3-2*'OddsRatio_working_3-way'!R23^3/27-'OddsRatio_working_3-way'!T23</f>
        <v>0.27222706786403017</v>
      </c>
      <c r="W23" s="11">
        <f>'OddsRatio_working_3-way'!V23^2+4*'OddsRatio_working_3-way'!U23^3/27</f>
        <v>-9.4462280352278771E-3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0.14452837482054792</v>
      </c>
      <c r="Y23" s="11">
        <f>IF('OddsRatio_working_3-way'!W23&gt;=0,IF('OddsRatio_working_3-way'!V23+SQRT('OddsRatio_working_3-way'!W23)&gt;0,0,PI()),ACOS('OddsRatio_working_3-way'!V23/(2*'OddsRatio_working_3-way'!X23)))</f>
        <v>0.3429188862375907</v>
      </c>
      <c r="Z23" s="11">
        <f>'OddsRatio_working_3-way'!X23^(1/3)*COS('OddsRatio_working_3-way'!Y23/3)</f>
        <v>0.52136388293445446</v>
      </c>
      <c r="AA23" s="11">
        <f>'OddsRatio_working_3-way'!X23^(1/3)*COS(('OddsRatio_working_3-way'!Y23+2*PI())/3)</f>
        <v>-0.31251883875539732</v>
      </c>
      <c r="AB23" s="11">
        <f>'OddsRatio_working_3-way'!X23^(1/3)*COS(('OddsRatio_working_3-way'!Y23+4*PI())/3)</f>
        <v>-0.208845044179057</v>
      </c>
      <c r="AC23" s="11">
        <f>'OddsRatio_working_3-way'!X23^(1/3)*SIN('OddsRatio_working_3-way'!Y23/3)</f>
        <v>5.9856093206559997E-2</v>
      </c>
      <c r="AD23" s="11">
        <f>'OddsRatio_working_3-way'!X23^(1/3)*SIN(('OddsRatio_working_3-way'!Y23+2*PI())/3)</f>
        <v>0.4215863206336537</v>
      </c>
      <c r="AE23" s="11">
        <f>'OddsRatio_working_3-way'!X23^(1/3)*SIN(('OddsRatio_working_3-way'!Y23+4*PI())/3)</f>
        <v>-0.48144241384021375</v>
      </c>
      <c r="AF23" s="11">
        <f>-'OddsRatio_working_3-way'!U23/(3*'OddsRatio_working_3-way'!X23^(1/3))*COS(('OddsRatio_working_3-way'!Y23)/3)</f>
        <v>0.52136388293445435</v>
      </c>
      <c r="AG23" s="11">
        <f>-'OddsRatio_working_3-way'!U23/(3*'OddsRatio_working_3-way'!X23^(1/3))*COS(('OddsRatio_working_3-way'!Y23+2*PI())/3)</f>
        <v>-0.31251883875539727</v>
      </c>
      <c r="AH23" s="11">
        <f>-'OddsRatio_working_3-way'!U23/(3*'OddsRatio_working_3-way'!X23^(1/3))*COS(('OddsRatio_working_3-way'!Y23+4*PI())/3)</f>
        <v>-0.20884504417905697</v>
      </c>
      <c r="AI23" s="11">
        <f>'OddsRatio_working_3-way'!U23/(3*'OddsRatio_working_3-way'!X23^(1/3))*SIN(('OddsRatio_working_3-way'!Y23)/3)</f>
        <v>-5.985609320655999E-2</v>
      </c>
      <c r="AJ23" s="11">
        <f>'OddsRatio_working_3-way'!U23/(3*'OddsRatio_working_3-way'!X23^(1/3))*SIN(('OddsRatio_working_3-way'!Y23+2*PI())/3)</f>
        <v>-0.42158632063365359</v>
      </c>
      <c r="AK23" s="11">
        <f>'OddsRatio_working_3-way'!U23/(3*'OddsRatio_working_3-way'!X23^(1/3))*SIN(('OddsRatio_working_3-way'!Y23+4*PI())/3)</f>
        <v>0.48144241384021363</v>
      </c>
      <c r="AL23" s="11">
        <f>'OddsRatio_working_3-way'!Z23+'OddsRatio_working_3-way'!AF23</f>
        <v>1.0427277658689089</v>
      </c>
      <c r="AM23" s="11">
        <f>'OddsRatio_working_3-way'!AA23+'OddsRatio_working_3-way'!AG23</f>
        <v>-0.62503767751079464</v>
      </c>
      <c r="AN23" s="11">
        <f>'OddsRatio_working_3-way'!AB23+'OddsRatio_working_3-way'!AH23</f>
        <v>-0.41769008835811394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1.0427277658689089</v>
      </c>
      <c r="AS23" s="11">
        <f>IF(('OddsRatio_working_3-way'!X23=0),IF(Q23&gt;0,-Q23^(1/3),(-Q23)^(1/3)),'OddsRatio_working_3-way'!AM23-'OddsRatio_working_3-way'!R23/3)</f>
        <v>-0.62503767751079464</v>
      </c>
      <c r="AT23" s="11">
        <f>IF(('OddsRatio_working_3-way'!X23=0),IF(Q23&gt;0,-Q23^(1/3),(-Q23)^(1/3)),'OddsRatio_working_3-way'!AN23-'OddsRatio_working_3-way'!R23/3)</f>
        <v>-0.41769008835811394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4.1399999999999997</v>
      </c>
      <c r="B24" s="4">
        <f>IF('True_Odds_Calculator_3-way'!B25="","",'True_Odds_Calculator_3-way'!B25)</f>
        <v>3.73</v>
      </c>
      <c r="C24" s="4">
        <f>IF('True_Odds_Calculator_3-way'!C25="","",'True_Odds_Calculator_3-way'!C25)</f>
        <v>1.93</v>
      </c>
      <c r="D24" s="9">
        <f t="shared" si="13"/>
        <v>0.23349898302092933</v>
      </c>
      <c r="E24" s="9">
        <f t="shared" si="14"/>
        <v>0.25946768358452993</v>
      </c>
      <c r="F24" s="9">
        <f t="shared" si="15"/>
        <v>0.50703333339454093</v>
      </c>
      <c r="G24" s="9">
        <f t="shared" si="16"/>
        <v>1.0454375474157063</v>
      </c>
      <c r="H24" s="9">
        <f t="shared" si="17"/>
        <v>4.2826738988853172</v>
      </c>
      <c r="I24" s="9">
        <f t="shared" si="18"/>
        <v>3.8540445044448779</v>
      </c>
      <c r="J24" s="9">
        <f t="shared" si="19"/>
        <v>1.9722569190966068</v>
      </c>
      <c r="K24" s="11">
        <f t="shared" si="20"/>
        <v>0.24154589371980678</v>
      </c>
      <c r="L24" s="11">
        <f t="shared" si="21"/>
        <v>0.26809651474530832</v>
      </c>
      <c r="M24" s="11">
        <f t="shared" si="22"/>
        <v>0.5181347150259068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-0.26749074586878319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0.22816153541439468</v>
      </c>
      <c r="Q24" s="11">
        <f>2*'OddsRatio_working_3-way'!K24*'OddsRatio_working_3-way'!L24*'OddsRatio_working_3-way'!M24</f>
        <v>6.7106333945410213E-2</v>
      </c>
      <c r="R24" s="11">
        <f t="shared" si="23"/>
        <v>0</v>
      </c>
      <c r="S24" s="11">
        <f t="shared" si="24"/>
        <v>-0.85296982769758567</v>
      </c>
      <c r="T24" s="11">
        <f t="shared" si="25"/>
        <v>-0.2508734787345841</v>
      </c>
      <c r="U24" s="11">
        <f>'OddsRatio_working_3-way'!S24-'OddsRatio_working_3-way'!R24^2/3</f>
        <v>-0.85296982769758567</v>
      </c>
      <c r="V24" s="11">
        <f>'OddsRatio_working_3-way'!S24*'OddsRatio_working_3-way'!R24/3-2*'OddsRatio_working_3-way'!R24^3/27-'OddsRatio_working_3-way'!T24</f>
        <v>0.2508734787345841</v>
      </c>
      <c r="W24" s="11">
        <f>'OddsRatio_working_3-way'!V24^2+4*'OddsRatio_working_3-way'!U24^3/27</f>
        <v>-2.900095965475509E-2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0.15160677919138948</v>
      </c>
      <c r="Y24" s="11">
        <f>IF('OddsRatio_working_3-way'!W24&gt;=0,IF('OddsRatio_working_3-way'!V24+SQRT('OddsRatio_working_3-way'!W24)&gt;0,0,PI()),ACOS('OddsRatio_working_3-way'!V24/(2*'OddsRatio_working_3-way'!X24)))</f>
        <v>0.59636590193244265</v>
      </c>
      <c r="Z24" s="11">
        <f>'OddsRatio_working_3-way'!X24^(1/3)*COS('OddsRatio_working_3-way'!Y24/3)</f>
        <v>0.52271877370785313</v>
      </c>
      <c r="AA24" s="11">
        <f>'OddsRatio_working_3-way'!X24^(1/3)*COS(('OddsRatio_working_3-way'!Y24+2*PI())/3)</f>
        <v>-0.35255297015020376</v>
      </c>
      <c r="AB24" s="11">
        <f>'OddsRatio_working_3-way'!X24^(1/3)*COS(('OddsRatio_working_3-way'!Y24+4*PI())/3)</f>
        <v>-0.17016580355764974</v>
      </c>
      <c r="AC24" s="11">
        <f>'OddsRatio_working_3-way'!X24^(1/3)*SIN('OddsRatio_working_3-way'!Y24/3)</f>
        <v>0.10530127972894437</v>
      </c>
      <c r="AD24" s="11">
        <f>'OddsRatio_working_3-way'!X24^(1/3)*SIN(('OddsRatio_working_3-way'!Y24+2*PI())/3)</f>
        <v>0.40003709720157798</v>
      </c>
      <c r="AE24" s="11">
        <f>'OddsRatio_working_3-way'!X24^(1/3)*SIN(('OddsRatio_working_3-way'!Y24+4*PI())/3)</f>
        <v>-0.50533837693052219</v>
      </c>
      <c r="AF24" s="11">
        <f>-'OddsRatio_working_3-way'!U24/(3*'OddsRatio_working_3-way'!X24^(1/3))*COS(('OddsRatio_working_3-way'!Y24)/3)</f>
        <v>0.52271877370785313</v>
      </c>
      <c r="AG24" s="11">
        <f>-'OddsRatio_working_3-way'!U24/(3*'OddsRatio_working_3-way'!X24^(1/3))*COS(('OddsRatio_working_3-way'!Y24+2*PI())/3)</f>
        <v>-0.35255297015020376</v>
      </c>
      <c r="AH24" s="11">
        <f>-'OddsRatio_working_3-way'!U24/(3*'OddsRatio_working_3-way'!X24^(1/3))*COS(('OddsRatio_working_3-way'!Y24+4*PI())/3)</f>
        <v>-0.17016580355764974</v>
      </c>
      <c r="AI24" s="11">
        <f>'OddsRatio_working_3-way'!U24/(3*'OddsRatio_working_3-way'!X24^(1/3))*SIN(('OddsRatio_working_3-way'!Y24)/3)</f>
        <v>-0.10530127972894437</v>
      </c>
      <c r="AJ24" s="11">
        <f>'OddsRatio_working_3-way'!U24/(3*'OddsRatio_working_3-way'!X24^(1/3))*SIN(('OddsRatio_working_3-way'!Y24+2*PI())/3)</f>
        <v>-0.40003709720157798</v>
      </c>
      <c r="AK24" s="11">
        <f>'OddsRatio_working_3-way'!U24/(3*'OddsRatio_working_3-way'!X24^(1/3))*SIN(('OddsRatio_working_3-way'!Y24+4*PI())/3)</f>
        <v>0.50533837693052219</v>
      </c>
      <c r="AL24" s="11">
        <f>'OddsRatio_working_3-way'!Z24+'OddsRatio_working_3-way'!AF24</f>
        <v>1.0454375474157063</v>
      </c>
      <c r="AM24" s="11">
        <f>'OddsRatio_working_3-way'!AA24+'OddsRatio_working_3-way'!AG24</f>
        <v>-0.70510594030040752</v>
      </c>
      <c r="AN24" s="11">
        <f>'OddsRatio_working_3-way'!AB24+'OddsRatio_working_3-way'!AH24</f>
        <v>-0.34033160711529947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1.0454375474157063</v>
      </c>
      <c r="AS24" s="11">
        <f>IF(('OddsRatio_working_3-way'!X24=0),IF(Q24&gt;0,-Q24^(1/3),(-Q24)^(1/3)),'OddsRatio_working_3-way'!AM24-'OddsRatio_working_3-way'!R24/3)</f>
        <v>-0.70510594030040752</v>
      </c>
      <c r="AT24" s="11">
        <f>IF(('OddsRatio_working_3-way'!X24=0),IF(Q24&gt;0,-Q24^(1/3),(-Q24)^(1/3)),'OddsRatio_working_3-way'!AN24-'OddsRatio_working_3-way'!R24/3)</f>
        <v>-0.34033160711529947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2.3199999999999998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3.25</v>
      </c>
      <c r="D25" s="9">
        <f t="shared" si="13"/>
        <v>0.42105209782428171</v>
      </c>
      <c r="E25" s="9">
        <f t="shared" si="14"/>
        <v>0.27988294061190433</v>
      </c>
      <c r="F25" s="9">
        <f t="shared" si="15"/>
        <v>0.29906496156381379</v>
      </c>
      <c r="G25" s="9">
        <f t="shared" si="16"/>
        <v>1.0416689475104</v>
      </c>
      <c r="H25" s="9">
        <f t="shared" si="17"/>
        <v>2.3750030107137277</v>
      </c>
      <c r="I25" s="9">
        <f t="shared" si="18"/>
        <v>3.5729223003506871</v>
      </c>
      <c r="J25" s="9">
        <f t="shared" si="19"/>
        <v>3.3437551318983996</v>
      </c>
      <c r="K25" s="11">
        <f t="shared" si="20"/>
        <v>0.43103448275862072</v>
      </c>
      <c r="L25" s="11">
        <f t="shared" si="21"/>
        <v>0.28818443804034583</v>
      </c>
      <c r="M25" s="11">
        <f t="shared" si="22"/>
        <v>0.30769230769230771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-0.28038358342442593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0.23085331641428236</v>
      </c>
      <c r="Q25" s="11">
        <f>2*'OddsRatio_working_3-way'!K25*'OddsRatio_working_3-way'!L25*'OddsRatio_working_3-way'!M25</f>
        <v>7.6441495501418003E-2</v>
      </c>
      <c r="R25" s="11">
        <f t="shared" si="23"/>
        <v>0</v>
      </c>
      <c r="S25" s="11">
        <f t="shared" si="24"/>
        <v>-0.82334819176924501</v>
      </c>
      <c r="T25" s="11">
        <f t="shared" si="25"/>
        <v>-0.27263185157922021</v>
      </c>
      <c r="U25" s="11">
        <f>'OddsRatio_working_3-way'!S25-'OddsRatio_working_3-way'!R25^2/3</f>
        <v>-0.82334819176924501</v>
      </c>
      <c r="V25" s="11">
        <f>'OddsRatio_working_3-way'!S25*'OddsRatio_working_3-way'!R25/3-2*'OddsRatio_working_3-way'!R25^3/27-'OddsRatio_working_3-way'!T25</f>
        <v>0.27263185157922021</v>
      </c>
      <c r="W25" s="11">
        <f>'OddsRatio_working_3-way'!V25^2+4*'OddsRatio_working_3-way'!U25^3/27</f>
        <v>-8.3607012861504071E-3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0.14377832571502594</v>
      </c>
      <c r="Y25" s="11">
        <f>IF('OddsRatio_working_3-way'!W25&gt;=0,IF('OddsRatio_working_3-way'!V25+SQRT('OddsRatio_working_3-way'!W25)&gt;0,0,PI()),ACOS('OddsRatio_working_3-way'!V25/(2*'OddsRatio_working_3-way'!X25)))</f>
        <v>0.32359669773847743</v>
      </c>
      <c r="Z25" s="11">
        <f>'OddsRatio_working_3-way'!X25^(1/3)*COS('OddsRatio_working_3-way'!Y25/3)</f>
        <v>0.52083447375519987</v>
      </c>
      <c r="AA25" s="11">
        <f>'OddsRatio_working_3-way'!X25^(1/3)*COS(('OddsRatio_working_3-way'!Y25+2*PI())/3)</f>
        <v>-0.30926021133062881</v>
      </c>
      <c r="AB25" s="11">
        <f>'OddsRatio_working_3-way'!X25^(1/3)*COS(('OddsRatio_working_3-way'!Y25+4*PI())/3)</f>
        <v>-0.21157426242457095</v>
      </c>
      <c r="AC25" s="11">
        <f>'OddsRatio_working_3-way'!X25^(1/3)*SIN('OddsRatio_working_3-way'!Y25/3)</f>
        <v>5.6399008896956579E-2</v>
      </c>
      <c r="AD25" s="11">
        <f>'OddsRatio_working_3-way'!X25^(1/3)*SIN(('OddsRatio_working_3-way'!Y25+2*PI())/3)</f>
        <v>0.42285638099022438</v>
      </c>
      <c r="AE25" s="11">
        <f>'OddsRatio_working_3-way'!X25^(1/3)*SIN(('OddsRatio_working_3-way'!Y25+4*PI())/3)</f>
        <v>-0.47925538988718086</v>
      </c>
      <c r="AF25" s="11">
        <f>-'OddsRatio_working_3-way'!U25/(3*'OddsRatio_working_3-way'!X25^(1/3))*COS(('OddsRatio_working_3-way'!Y25)/3)</f>
        <v>0.52083447375519998</v>
      </c>
      <c r="AG25" s="11">
        <f>-'OddsRatio_working_3-way'!U25/(3*'OddsRatio_working_3-way'!X25^(1/3))*COS(('OddsRatio_working_3-way'!Y25+2*PI())/3)</f>
        <v>-0.30926021133062886</v>
      </c>
      <c r="AH25" s="11">
        <f>-'OddsRatio_working_3-way'!U25/(3*'OddsRatio_working_3-way'!X25^(1/3))*COS(('OddsRatio_working_3-way'!Y25+4*PI())/3)</f>
        <v>-0.211574262424571</v>
      </c>
      <c r="AI25" s="11">
        <f>'OddsRatio_working_3-way'!U25/(3*'OddsRatio_working_3-way'!X25^(1/3))*SIN(('OddsRatio_working_3-way'!Y25)/3)</f>
        <v>-5.6399008896956593E-2</v>
      </c>
      <c r="AJ25" s="11">
        <f>'OddsRatio_working_3-way'!U25/(3*'OddsRatio_working_3-way'!X25^(1/3))*SIN(('OddsRatio_working_3-way'!Y25+2*PI())/3)</f>
        <v>-0.42285638099022443</v>
      </c>
      <c r="AK25" s="11">
        <f>'OddsRatio_working_3-way'!U25/(3*'OddsRatio_working_3-way'!X25^(1/3))*SIN(('OddsRatio_working_3-way'!Y25+4*PI())/3)</f>
        <v>0.47925538988718097</v>
      </c>
      <c r="AL25" s="11">
        <f>'OddsRatio_working_3-way'!Z25+'OddsRatio_working_3-way'!AF25</f>
        <v>1.0416689475104</v>
      </c>
      <c r="AM25" s="11">
        <f>'OddsRatio_working_3-way'!AA25+'OddsRatio_working_3-way'!AG25</f>
        <v>-0.61852042266125773</v>
      </c>
      <c r="AN25" s="11">
        <f>'OddsRatio_working_3-way'!AB25+'OddsRatio_working_3-way'!AH25</f>
        <v>-0.42314852484914195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1.0416689475104</v>
      </c>
      <c r="AS25" s="11">
        <f>IF(('OddsRatio_working_3-way'!X25=0),IF(Q25&gt;0,-Q25^(1/3),(-Q25)^(1/3)),'OddsRatio_working_3-way'!AM25-'OddsRatio_working_3-way'!R25/3)</f>
        <v>-0.61852042266125773</v>
      </c>
      <c r="AT25" s="11">
        <f>IF(('OddsRatio_working_3-way'!X25=0),IF(Q25&gt;0,-Q25^(1/3),(-Q25)^(1/3)),'OddsRatio_working_3-way'!AN25-'OddsRatio_working_3-way'!R25/3)</f>
        <v>-0.42314852484914195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3.14</v>
      </c>
      <c r="B26" s="4">
        <f>IF('True_Odds_Calculator_3-way'!B27="","",'True_Odds_Calculator_3-way'!B27)</f>
        <v>3.34</v>
      </c>
      <c r="C26" s="4">
        <f>IF('True_Odds_Calculator_3-way'!C27="","",'True_Odds_Calculator_3-way'!C27)</f>
        <v>2.44</v>
      </c>
      <c r="D26" s="9">
        <f t="shared" si="13"/>
        <v>0.30948746706932528</v>
      </c>
      <c r="E26" s="9">
        <f t="shared" si="14"/>
        <v>0.29072580255436131</v>
      </c>
      <c r="F26" s="9">
        <f t="shared" si="15"/>
        <v>0.39978673037631346</v>
      </c>
      <c r="G26" s="9">
        <f t="shared" si="16"/>
        <v>1.0425928098705599</v>
      </c>
      <c r="H26" s="9">
        <f t="shared" si="17"/>
        <v>3.2311486131229983</v>
      </c>
      <c r="I26" s="9">
        <f t="shared" si="18"/>
        <v>3.4396671750971097</v>
      </c>
      <c r="J26" s="9">
        <f t="shared" si="19"/>
        <v>2.501333646213606</v>
      </c>
      <c r="K26" s="11">
        <f t="shared" si="20"/>
        <v>0.31847133757961782</v>
      </c>
      <c r="L26" s="11">
        <f t="shared" si="21"/>
        <v>0.29940119760479045</v>
      </c>
      <c r="M26" s="11">
        <f t="shared" si="22"/>
        <v>0.4098360655737705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-0.28179039227590552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0.2313426816618408</v>
      </c>
      <c r="Q26" s="11">
        <f>2*'OddsRatio_working_3-way'!K26*'OddsRatio_working_3-way'!L26*'OddsRatio_working_3-way'!M26</f>
        <v>7.8156311372243506E-2</v>
      </c>
      <c r="R26" s="11">
        <f t="shared" si="23"/>
        <v>0</v>
      </c>
      <c r="S26" s="11">
        <f t="shared" si="24"/>
        <v>-0.8209743412235625</v>
      </c>
      <c r="T26" s="11">
        <f t="shared" si="25"/>
        <v>-0.27735619635931164</v>
      </c>
      <c r="U26" s="11">
        <f>'OddsRatio_working_3-way'!S26-'OddsRatio_working_3-way'!R26^2/3</f>
        <v>-0.8209743412235625</v>
      </c>
      <c r="V26" s="11">
        <f>'OddsRatio_working_3-way'!S26*'OddsRatio_working_3-way'!R26/3-2*'OddsRatio_working_3-way'!R26^3/27-'OddsRatio_working_3-way'!T26</f>
        <v>0.27735619635931164</v>
      </c>
      <c r="W26" s="11">
        <f>'OddsRatio_working_3-way'!V26^2+4*'OddsRatio_working_3-way'!U26^3/27</f>
        <v>-5.0492110699200399E-3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0.14315696868195507</v>
      </c>
      <c r="Y26" s="11">
        <f>IF('OddsRatio_working_3-way'!W26&gt;=0,IF('OddsRatio_working_3-way'!V26+SQRT('OddsRatio_working_3-way'!W26)&gt;0,0,PI()),ACOS('OddsRatio_working_3-way'!V26/(2*'OddsRatio_working_3-way'!X26)))</f>
        <v>0.25080249282720057</v>
      </c>
      <c r="Z26" s="11">
        <f>'OddsRatio_working_3-way'!X26^(1/3)*COS('OddsRatio_working_3-way'!Y26/3)</f>
        <v>0.52129640493527996</v>
      </c>
      <c r="AA26" s="11">
        <f>'OddsRatio_working_3-way'!X26^(1/3)*COS(('OddsRatio_working_3-way'!Y26+2*PI())/3)</f>
        <v>-0.29847846756128005</v>
      </c>
      <c r="AB26" s="11">
        <f>'OddsRatio_working_3-way'!X26^(1/3)*COS(('OddsRatio_working_3-way'!Y26+4*PI())/3)</f>
        <v>-0.2228179373739998</v>
      </c>
      <c r="AC26" s="11">
        <f>'OddsRatio_working_3-way'!X26^(1/3)*SIN('OddsRatio_working_3-way'!Y26/3)</f>
        <v>4.3682627470656037E-2</v>
      </c>
      <c r="AD26" s="11">
        <f>'OddsRatio_working_3-way'!X26^(1/3)*SIN(('OddsRatio_working_3-way'!Y26+2*PI())/3)</f>
        <v>0.42961461584012406</v>
      </c>
      <c r="AE26" s="11">
        <f>'OddsRatio_working_3-way'!X26^(1/3)*SIN(('OddsRatio_working_3-way'!Y26+4*PI())/3)</f>
        <v>-0.4732972433107801</v>
      </c>
      <c r="AF26" s="11">
        <f>-'OddsRatio_working_3-way'!U26/(3*'OddsRatio_working_3-way'!X26^(1/3))*COS(('OddsRatio_working_3-way'!Y26)/3)</f>
        <v>0.52129640493527996</v>
      </c>
      <c r="AG26" s="11">
        <f>-'OddsRatio_working_3-way'!U26/(3*'OddsRatio_working_3-way'!X26^(1/3))*COS(('OddsRatio_working_3-way'!Y26+2*PI())/3)</f>
        <v>-0.29847846756128005</v>
      </c>
      <c r="AH26" s="11">
        <f>-'OddsRatio_working_3-way'!U26/(3*'OddsRatio_working_3-way'!X26^(1/3))*COS(('OddsRatio_working_3-way'!Y26+4*PI())/3)</f>
        <v>-0.2228179373739998</v>
      </c>
      <c r="AI26" s="11">
        <f>'OddsRatio_working_3-way'!U26/(3*'OddsRatio_working_3-way'!X26^(1/3))*SIN(('OddsRatio_working_3-way'!Y26)/3)</f>
        <v>-4.3682627470656037E-2</v>
      </c>
      <c r="AJ26" s="11">
        <f>'OddsRatio_working_3-way'!U26/(3*'OddsRatio_working_3-way'!X26^(1/3))*SIN(('OddsRatio_working_3-way'!Y26+2*PI())/3)</f>
        <v>-0.42961461584012406</v>
      </c>
      <c r="AK26" s="11">
        <f>'OddsRatio_working_3-way'!U26/(3*'OddsRatio_working_3-way'!X26^(1/3))*SIN(('OddsRatio_working_3-way'!Y26+4*PI())/3)</f>
        <v>0.4732972433107801</v>
      </c>
      <c r="AL26" s="11">
        <f>'OddsRatio_working_3-way'!Z26+'OddsRatio_working_3-way'!AF26</f>
        <v>1.0425928098705599</v>
      </c>
      <c r="AM26" s="11">
        <f>'OddsRatio_working_3-way'!AA26+'OddsRatio_working_3-way'!AG26</f>
        <v>-0.5969569351225601</v>
      </c>
      <c r="AN26" s="11">
        <f>'OddsRatio_working_3-way'!AB26+'OddsRatio_working_3-way'!AH26</f>
        <v>-0.44563587474799959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1.0425928098705599</v>
      </c>
      <c r="AS26" s="11">
        <f>IF(('OddsRatio_working_3-way'!X26=0),IF(Q26&gt;0,-Q26^(1/3),(-Q26)^(1/3)),'OddsRatio_working_3-way'!AM26-'OddsRatio_working_3-way'!R26/3)</f>
        <v>-0.5969569351225601</v>
      </c>
      <c r="AT26" s="11">
        <f>IF(('OddsRatio_working_3-way'!X26=0),IF(Q26&gt;0,-Q26^(1/3),(-Q26)^(1/3)),'OddsRatio_working_3-way'!AN26-'OddsRatio_working_3-way'!R26/3)</f>
        <v>-0.44563587474799959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3.05</v>
      </c>
      <c r="B27" s="4">
        <f>IF('True_Odds_Calculator_3-way'!B28="","",'True_Odds_Calculator_3-way'!B28)</f>
        <v>3.43</v>
      </c>
      <c r="C27" s="4">
        <f>IF('True_Odds_Calculator_3-way'!C28="","",'True_Odds_Calculator_3-way'!C28)</f>
        <v>2.4500000000000002</v>
      </c>
      <c r="D27" s="9">
        <f t="shared" si="13"/>
        <v>0.31878448019988542</v>
      </c>
      <c r="E27" s="9">
        <f t="shared" si="14"/>
        <v>0.28304342720132719</v>
      </c>
      <c r="F27" s="9">
        <f t="shared" si="15"/>
        <v>0.39817209259878739</v>
      </c>
      <c r="G27" s="9">
        <f t="shared" si="16"/>
        <v>1.0423978399220424</v>
      </c>
      <c r="H27" s="9">
        <f t="shared" si="17"/>
        <v>3.136915571840186</v>
      </c>
      <c r="I27" s="9">
        <f t="shared" si="18"/>
        <v>3.5330267510105635</v>
      </c>
      <c r="J27" s="9">
        <f t="shared" si="19"/>
        <v>2.5114768678869623</v>
      </c>
      <c r="K27" s="11">
        <f t="shared" si="20"/>
        <v>0.32786885245901642</v>
      </c>
      <c r="L27" s="11">
        <f t="shared" si="21"/>
        <v>0.29154518950437314</v>
      </c>
      <c r="M27" s="11">
        <f t="shared" si="22"/>
        <v>0.4081632653061224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-0.28181758771472065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0.23136339561872638</v>
      </c>
      <c r="Q27" s="11">
        <f>2*'OddsRatio_working_3-way'!K27*'OddsRatio_working_3-way'!L27*'OddsRatio_working_3-way'!M27</f>
        <v>7.8031499365506352E-2</v>
      </c>
      <c r="R27" s="11">
        <f t="shared" si="23"/>
        <v>0</v>
      </c>
      <c r="S27" s="11">
        <f t="shared" si="24"/>
        <v>-0.82096861837073054</v>
      </c>
      <c r="T27" s="11">
        <f t="shared" si="25"/>
        <v>-0.27688654919754818</v>
      </c>
      <c r="U27" s="11">
        <f>'OddsRatio_working_3-way'!S27-'OddsRatio_working_3-way'!R27^2/3</f>
        <v>-0.82096861837073054</v>
      </c>
      <c r="V27" s="11">
        <f>'OddsRatio_working_3-way'!S27*'OddsRatio_working_3-way'!R27/3-2*'OddsRatio_working_3-way'!R27^3/27-'OddsRatio_working_3-way'!T27</f>
        <v>0.27688654919754818</v>
      </c>
      <c r="W27" s="11">
        <f>'OddsRatio_working_3-way'!V27^2+4*'OddsRatio_working_3-way'!U27^3/27</f>
        <v>-5.3077953047662718E-3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0.14315547180538765</v>
      </c>
      <c r="Y27" s="11">
        <f>IF('OddsRatio_working_3-way'!W27&gt;=0,IF('OddsRatio_working_3-way'!V27+SQRT('OddsRatio_working_3-way'!W27)&gt;0,0,PI()),ACOS('OddsRatio_working_3-way'!V27/(2*'OddsRatio_working_3-way'!X27)))</f>
        <v>0.25728904694840393</v>
      </c>
      <c r="Z27" s="11">
        <f>'OddsRatio_working_3-way'!X27^(1/3)*COS('OddsRatio_working_3-way'!Y27/3)</f>
        <v>0.5211989199610213</v>
      </c>
      <c r="AA27" s="11">
        <f>'OddsRatio_working_3-way'!X27^(1/3)*COS(('OddsRatio_working_3-way'!Y27+2*PI())/3)</f>
        <v>-0.29940563173554652</v>
      </c>
      <c r="AB27" s="11">
        <f>'OddsRatio_working_3-way'!X27^(1/3)*COS(('OddsRatio_working_3-way'!Y27+4*PI())/3)</f>
        <v>-0.22179328822547489</v>
      </c>
      <c r="AC27" s="11">
        <f>'OddsRatio_working_3-way'!X27^(1/3)*SIN('OddsRatio_working_3-way'!Y27/3)</f>
        <v>4.4809507417977512E-2</v>
      </c>
      <c r="AD27" s="11">
        <f>'OddsRatio_working_3-way'!X27^(1/3)*SIN(('OddsRatio_working_3-way'!Y27+2*PI())/3)</f>
        <v>0.42896675140226803</v>
      </c>
      <c r="AE27" s="11">
        <f>'OddsRatio_working_3-way'!X27^(1/3)*SIN(('OddsRatio_working_3-way'!Y27+4*PI())/3)</f>
        <v>-0.4737762588202456</v>
      </c>
      <c r="AF27" s="11">
        <f>-'OddsRatio_working_3-way'!U27/(3*'OddsRatio_working_3-way'!X27^(1/3))*COS(('OddsRatio_working_3-way'!Y27)/3)</f>
        <v>0.52119891996102119</v>
      </c>
      <c r="AG27" s="11">
        <f>-'OddsRatio_working_3-way'!U27/(3*'OddsRatio_working_3-way'!X27^(1/3))*COS(('OddsRatio_working_3-way'!Y27+2*PI())/3)</f>
        <v>-0.29940563173554646</v>
      </c>
      <c r="AH27" s="11">
        <f>-'OddsRatio_working_3-way'!U27/(3*'OddsRatio_working_3-way'!X27^(1/3))*COS(('OddsRatio_working_3-way'!Y27+4*PI())/3)</f>
        <v>-0.22179328822547484</v>
      </c>
      <c r="AI27" s="11">
        <f>'OddsRatio_working_3-way'!U27/(3*'OddsRatio_working_3-way'!X27^(1/3))*SIN(('OddsRatio_working_3-way'!Y27)/3)</f>
        <v>-4.4809507417977505E-2</v>
      </c>
      <c r="AJ27" s="11">
        <f>'OddsRatio_working_3-way'!U27/(3*'OddsRatio_working_3-way'!X27^(1/3))*SIN(('OddsRatio_working_3-way'!Y27+2*PI())/3)</f>
        <v>-0.42896675140226792</v>
      </c>
      <c r="AK27" s="11">
        <f>'OddsRatio_working_3-way'!U27/(3*'OddsRatio_working_3-way'!X27^(1/3))*SIN(('OddsRatio_working_3-way'!Y27+4*PI())/3)</f>
        <v>0.47377625882024549</v>
      </c>
      <c r="AL27" s="11">
        <f>'OddsRatio_working_3-way'!Z27+'OddsRatio_working_3-way'!AF27</f>
        <v>1.0423978399220424</v>
      </c>
      <c r="AM27" s="11">
        <f>'OddsRatio_working_3-way'!AA27+'OddsRatio_working_3-way'!AG27</f>
        <v>-0.59881126347109292</v>
      </c>
      <c r="AN27" s="11">
        <f>'OddsRatio_working_3-way'!AB27+'OddsRatio_working_3-way'!AH27</f>
        <v>-0.44358657645094973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1.0423978399220424</v>
      </c>
      <c r="AS27" s="11">
        <f>IF(('OddsRatio_working_3-way'!X27=0),IF(Q27&gt;0,-Q27^(1/3),(-Q27)^(1/3)),'OddsRatio_working_3-way'!AM27-'OddsRatio_working_3-way'!R27/3)</f>
        <v>-0.59881126347109292</v>
      </c>
      <c r="AT27" s="11">
        <f>IF(('OddsRatio_working_3-way'!X27=0),IF(Q27&gt;0,-Q27^(1/3),(-Q27)^(1/3)),'OddsRatio_working_3-way'!AN27-'OddsRatio_working_3-way'!R27/3)</f>
        <v>-0.44358657645094973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2.1800000000000002</v>
      </c>
      <c r="B28" s="4">
        <f>IF('True_Odds_Calculator_3-way'!B29="","",'True_Odds_Calculator_3-way'!B29)</f>
        <v>3.42</v>
      </c>
      <c r="C28" s="4">
        <f>IF('True_Odds_Calculator_3-way'!C29="","",'True_Odds_Calculator_3-way'!C29)</f>
        <v>3.61</v>
      </c>
      <c r="D28" s="9">
        <f t="shared" si="13"/>
        <v>0.44801356428808131</v>
      </c>
      <c r="E28" s="9">
        <f t="shared" si="14"/>
        <v>0.2835432801519609</v>
      </c>
      <c r="F28" s="9">
        <f t="shared" si="15"/>
        <v>0.26844315555995785</v>
      </c>
      <c r="G28" s="9">
        <f t="shared" si="16"/>
        <v>1.0441315895277352</v>
      </c>
      <c r="H28" s="9">
        <f t="shared" si="17"/>
        <v>2.2320752756427278</v>
      </c>
      <c r="I28" s="9">
        <f t="shared" si="18"/>
        <v>3.5267984466571192</v>
      </c>
      <c r="J28" s="9">
        <f t="shared" si="19"/>
        <v>3.7251834486673885</v>
      </c>
      <c r="K28" s="11">
        <f t="shared" si="20"/>
        <v>0.4587155963302752</v>
      </c>
      <c r="L28" s="11">
        <f t="shared" si="21"/>
        <v>0.29239766081871343</v>
      </c>
      <c r="M28" s="11">
        <f t="shared" si="22"/>
        <v>0.2770083102493075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-0.27691601873116545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0.2307287953549278</v>
      </c>
      <c r="Q28" s="11">
        <f>2*'OddsRatio_working_3-way'!K28*'OddsRatio_working_3-way'!L28*'OddsRatio_working_3-way'!M28</f>
        <v>7.4308790774533895E-2</v>
      </c>
      <c r="R28" s="11">
        <f t="shared" si="23"/>
        <v>0</v>
      </c>
      <c r="S28" s="11">
        <f t="shared" si="24"/>
        <v>-0.83320855330844201</v>
      </c>
      <c r="T28" s="11">
        <f t="shared" si="25"/>
        <v>-0.26834413955183312</v>
      </c>
      <c r="U28" s="11">
        <f>'OddsRatio_working_3-way'!S28-'OddsRatio_working_3-way'!R28^2/3</f>
        <v>-0.83320855330844201</v>
      </c>
      <c r="V28" s="11">
        <f>'OddsRatio_working_3-way'!S28*'OddsRatio_working_3-way'!R28/3-2*'OddsRatio_working_3-way'!R28^3/27-'OddsRatio_working_3-way'!T28</f>
        <v>0.26834413955183312</v>
      </c>
      <c r="W28" s="11">
        <f>'OddsRatio_working_3-way'!V28^2+4*'OddsRatio_working_3-way'!U28^3/27</f>
        <v>-1.3686798211402187E-2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0.14636886233350305</v>
      </c>
      <c r="Y28" s="11">
        <f>IF('OddsRatio_working_3-way'!W28&gt;=0,IF('OddsRatio_working_3-way'!V28+SQRT('OddsRatio_working_3-way'!W28)&gt;0,0,PI()),ACOS('OddsRatio_working_3-way'!V28/(2*'OddsRatio_working_3-way'!X28)))</f>
        <v>0.41112738918066571</v>
      </c>
      <c r="Z28" s="11">
        <f>'OddsRatio_working_3-way'!X28^(1/3)*COS('OddsRatio_working_3-way'!Y28/3)</f>
        <v>0.52206579476386772</v>
      </c>
      <c r="AA28" s="11">
        <f>'OddsRatio_working_3-way'!X28^(1/3)*COS(('OddsRatio_working_3-way'!Y28+2*PI())/3)</f>
        <v>-0.32338366145334591</v>
      </c>
      <c r="AB28" s="11">
        <f>'OddsRatio_working_3-way'!X28^(1/3)*COS(('OddsRatio_working_3-way'!Y28+4*PI())/3)</f>
        <v>-0.19868213331052195</v>
      </c>
      <c r="AC28" s="11">
        <f>'OddsRatio_working_3-way'!X28^(1/3)*SIN('OddsRatio_working_3-way'!Y28/3)</f>
        <v>7.1996460841617108E-2</v>
      </c>
      <c r="AD28" s="11">
        <f>'OddsRatio_working_3-way'!X28^(1/3)*SIN(('OddsRatio_working_3-way'!Y28+2*PI())/3)</f>
        <v>0.41612401029161383</v>
      </c>
      <c r="AE28" s="11">
        <f>'OddsRatio_working_3-way'!X28^(1/3)*SIN(('OddsRatio_working_3-way'!Y28+4*PI())/3)</f>
        <v>-0.48812047113323098</v>
      </c>
      <c r="AF28" s="11">
        <f>-'OddsRatio_working_3-way'!U28/(3*'OddsRatio_working_3-way'!X28^(1/3))*COS(('OddsRatio_working_3-way'!Y28)/3)</f>
        <v>0.52206579476386761</v>
      </c>
      <c r="AG28" s="11">
        <f>-'OddsRatio_working_3-way'!U28/(3*'OddsRatio_working_3-way'!X28^(1/3))*COS(('OddsRatio_working_3-way'!Y28+2*PI())/3)</f>
        <v>-0.32338366145334585</v>
      </c>
      <c r="AH28" s="11">
        <f>-'OddsRatio_working_3-way'!U28/(3*'OddsRatio_working_3-way'!X28^(1/3))*COS(('OddsRatio_working_3-way'!Y28+4*PI())/3)</f>
        <v>-0.1986821333105219</v>
      </c>
      <c r="AI28" s="11">
        <f>'OddsRatio_working_3-way'!U28/(3*'OddsRatio_working_3-way'!X28^(1/3))*SIN(('OddsRatio_working_3-way'!Y28)/3)</f>
        <v>-7.1996460841617094E-2</v>
      </c>
      <c r="AJ28" s="11">
        <f>'OddsRatio_working_3-way'!U28/(3*'OddsRatio_working_3-way'!X28^(1/3))*SIN(('OddsRatio_working_3-way'!Y28+2*PI())/3)</f>
        <v>-0.41612401029161378</v>
      </c>
      <c r="AK28" s="11">
        <f>'OddsRatio_working_3-way'!U28/(3*'OddsRatio_working_3-way'!X28^(1/3))*SIN(('OddsRatio_working_3-way'!Y28+4*PI())/3)</f>
        <v>0.48812047113323093</v>
      </c>
      <c r="AL28" s="11">
        <f>'OddsRatio_working_3-way'!Z28+'OddsRatio_working_3-way'!AF28</f>
        <v>1.0441315895277352</v>
      </c>
      <c r="AM28" s="11">
        <f>'OddsRatio_working_3-way'!AA28+'OddsRatio_working_3-way'!AG28</f>
        <v>-0.6467673229066917</v>
      </c>
      <c r="AN28" s="11">
        <f>'OddsRatio_working_3-way'!AB28+'OddsRatio_working_3-way'!AH28</f>
        <v>-0.39736426662104385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1.0441315895277352</v>
      </c>
      <c r="AS28" s="11">
        <f>IF(('OddsRatio_working_3-way'!X28=0),IF(Q28&gt;0,-Q28^(1/3),(-Q28)^(1/3)),'OddsRatio_working_3-way'!AM28-'OddsRatio_working_3-way'!R28/3)</f>
        <v>-0.6467673229066917</v>
      </c>
      <c r="AT28" s="11">
        <f>IF(('OddsRatio_working_3-way'!X28=0),IF(Q28&gt;0,-Q28^(1/3),(-Q28)^(1/3)),'OddsRatio_working_3-way'!AN28-'OddsRatio_working_3-way'!R28/3)</f>
        <v>-0.39736426662104385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2.37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3.28</v>
      </c>
      <c r="D29" s="9">
        <f t="shared" si="13"/>
        <v>0.41165015946500355</v>
      </c>
      <c r="E29" s="9">
        <f t="shared" si="14"/>
        <v>0.29236936116665674</v>
      </c>
      <c r="F29" s="9">
        <f t="shared" si="15"/>
        <v>0.29598047936833977</v>
      </c>
      <c r="G29" s="9">
        <f t="shared" si="16"/>
        <v>1.0432461362455092</v>
      </c>
      <c r="H29" s="9">
        <f t="shared" si="17"/>
        <v>2.4292472066563477</v>
      </c>
      <c r="I29" s="9">
        <f t="shared" si="18"/>
        <v>3.4203310360895811</v>
      </c>
      <c r="J29" s="9">
        <f t="shared" si="19"/>
        <v>3.3786011906397611</v>
      </c>
      <c r="K29" s="11">
        <f t="shared" si="20"/>
        <v>0.42194092827004215</v>
      </c>
      <c r="L29" s="11">
        <f t="shared" si="21"/>
        <v>0.30120481927710846</v>
      </c>
      <c r="M29" s="11">
        <f t="shared" si="22"/>
        <v>0.3048780487804878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-0.28079096255351765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0.23132046556091607</v>
      </c>
      <c r="Q29" s="11">
        <f>2*'OddsRatio_working_3-way'!K29*'OddsRatio_working_3-way'!L29*'OddsRatio_working_3-way'!M29</f>
        <v>7.7494293320239896E-2</v>
      </c>
      <c r="R29" s="11">
        <f t="shared" si="23"/>
        <v>0</v>
      </c>
      <c r="S29" s="11">
        <f t="shared" si="24"/>
        <v>-0.82381734603309142</v>
      </c>
      <c r="T29" s="11">
        <f t="shared" si="25"/>
        <v>-0.27598571056384974</v>
      </c>
      <c r="U29" s="11">
        <f>'OddsRatio_working_3-way'!S29-'OddsRatio_working_3-way'!R29^2/3</f>
        <v>-0.82381734603309142</v>
      </c>
      <c r="V29" s="11">
        <f>'OddsRatio_working_3-way'!S29*'OddsRatio_working_3-way'!R29/3-2*'OddsRatio_working_3-way'!R29^3/27-'OddsRatio_working_3-way'!T29</f>
        <v>0.27598571056384974</v>
      </c>
      <c r="W29" s="11">
        <f>'OddsRatio_working_3-way'!V29^2+4*'OddsRatio_working_3-way'!U29^3/27</f>
        <v>-6.6621473403341985E-3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0.14390123329541624</v>
      </c>
      <c r="Y29" s="11">
        <f>IF('OddsRatio_working_3-way'!W29&gt;=0,IF('OddsRatio_working_3-way'!V29+SQRT('OddsRatio_working_3-way'!W29)&gt;0,0,PI()),ACOS('OddsRatio_working_3-way'!V29/(2*'OddsRatio_working_3-way'!X29)))</f>
        <v>0.28755051462745884</v>
      </c>
      <c r="Z29" s="11">
        <f>'OddsRatio_working_3-way'!X29^(1/3)*COS('OddsRatio_working_3-way'!Y29/3)</f>
        <v>0.52162306812275461</v>
      </c>
      <c r="AA29" s="11">
        <f>'OddsRatio_working_3-way'!X29^(1/3)*COS(('OddsRatio_working_3-way'!Y29+2*PI())/3)</f>
        <v>-0.30424386775329348</v>
      </c>
      <c r="AB29" s="11">
        <f>'OddsRatio_working_3-way'!X29^(1/3)*COS(('OddsRatio_working_3-way'!Y29+4*PI())/3)</f>
        <v>-0.21737920036946123</v>
      </c>
      <c r="AC29" s="11">
        <f>'OddsRatio_working_3-way'!X29^(1/3)*SIN('OddsRatio_working_3-way'!Y29/3)</f>
        <v>5.0151339097122952E-2</v>
      </c>
      <c r="AD29" s="11">
        <f>'OddsRatio_working_3-way'!X29^(1/3)*SIN(('OddsRatio_working_3-way'!Y29+2*PI())/3)</f>
        <v>0.42666315864572485</v>
      </c>
      <c r="AE29" s="11">
        <f>'OddsRatio_working_3-way'!X29^(1/3)*SIN(('OddsRatio_working_3-way'!Y29+4*PI())/3)</f>
        <v>-0.47681449774284773</v>
      </c>
      <c r="AF29" s="11">
        <f>-'OddsRatio_working_3-way'!U29/(3*'OddsRatio_working_3-way'!X29^(1/3))*COS(('OddsRatio_working_3-way'!Y29)/3)</f>
        <v>0.52162306812275461</v>
      </c>
      <c r="AG29" s="11">
        <f>-'OddsRatio_working_3-way'!U29/(3*'OddsRatio_working_3-way'!X29^(1/3))*COS(('OddsRatio_working_3-way'!Y29+2*PI())/3)</f>
        <v>-0.30424386775329348</v>
      </c>
      <c r="AH29" s="11">
        <f>-'OddsRatio_working_3-way'!U29/(3*'OddsRatio_working_3-way'!X29^(1/3))*COS(('OddsRatio_working_3-way'!Y29+4*PI())/3)</f>
        <v>-0.21737920036946123</v>
      </c>
      <c r="AI29" s="11">
        <f>'OddsRatio_working_3-way'!U29/(3*'OddsRatio_working_3-way'!X29^(1/3))*SIN(('OddsRatio_working_3-way'!Y29)/3)</f>
        <v>-5.0151339097122952E-2</v>
      </c>
      <c r="AJ29" s="11">
        <f>'OddsRatio_working_3-way'!U29/(3*'OddsRatio_working_3-way'!X29^(1/3))*SIN(('OddsRatio_working_3-way'!Y29+2*PI())/3)</f>
        <v>-0.42666315864572485</v>
      </c>
      <c r="AK29" s="11">
        <f>'OddsRatio_working_3-way'!U29/(3*'OddsRatio_working_3-way'!X29^(1/3))*SIN(('OddsRatio_working_3-way'!Y29+4*PI())/3)</f>
        <v>0.47681449774284773</v>
      </c>
      <c r="AL29" s="11">
        <f>'OddsRatio_working_3-way'!Z29+'OddsRatio_working_3-way'!AF29</f>
        <v>1.0432461362455092</v>
      </c>
      <c r="AM29" s="11">
        <f>'OddsRatio_working_3-way'!AA29+'OddsRatio_working_3-way'!AG29</f>
        <v>-0.60848773550658697</v>
      </c>
      <c r="AN29" s="11">
        <f>'OddsRatio_working_3-way'!AB29+'OddsRatio_working_3-way'!AH29</f>
        <v>-0.43475840073892247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1.0432461362455092</v>
      </c>
      <c r="AS29" s="11">
        <f>IF(('OddsRatio_working_3-way'!X29=0),IF(Q29&gt;0,-Q29^(1/3),(-Q29)^(1/3)),'OddsRatio_working_3-way'!AM29-'OddsRatio_working_3-way'!R29/3)</f>
        <v>-0.60848773550658697</v>
      </c>
      <c r="AT29" s="11">
        <f>IF(('OddsRatio_working_3-way'!X29=0),IF(Q29&gt;0,-Q29^(1/3),(-Q29)^(1/3)),'OddsRatio_working_3-way'!AN29-'OddsRatio_working_3-way'!R29/3)</f>
        <v>-0.43475840073892247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1.45</v>
      </c>
      <c r="B30" s="4">
        <f>IF('True_Odds_Calculator_3-way'!B31="","",'True_Odds_Calculator_3-way'!B31)</f>
        <v>4.68</v>
      </c>
      <c r="C30" s="4">
        <f>IF('True_Odds_Calculator_3-way'!C31="","",'True_Odds_Calculator_3-way'!C31)</f>
        <v>7.89</v>
      </c>
      <c r="D30" s="9">
        <f t="shared" si="13"/>
        <v>0.67636097754764191</v>
      </c>
      <c r="E30" s="9">
        <f t="shared" si="14"/>
        <v>0.20353871474028587</v>
      </c>
      <c r="F30" s="9">
        <f t="shared" si="15"/>
        <v>0.12010030771207224</v>
      </c>
      <c r="G30" s="9">
        <f t="shared" si="16"/>
        <v>1.0633343015730794</v>
      </c>
      <c r="H30" s="9">
        <f t="shared" si="17"/>
        <v>1.4785004357078857</v>
      </c>
      <c r="I30" s="9">
        <f t="shared" si="18"/>
        <v>4.9130702297889313</v>
      </c>
      <c r="J30" s="9">
        <f t="shared" si="19"/>
        <v>8.3263733378385183</v>
      </c>
      <c r="K30" s="11">
        <f t="shared" si="20"/>
        <v>0.68965517241379315</v>
      </c>
      <c r="L30" s="11">
        <f t="shared" si="21"/>
        <v>0.21367521367521369</v>
      </c>
      <c r="M30" s="11">
        <f t="shared" si="22"/>
        <v>0.1267427122940431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-0.21310257418819101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0.20582149859716398</v>
      </c>
      <c r="Q30" s="11">
        <f>2*'OddsRatio_working_3-way'!K30*'OddsRatio_working_3-way'!L30*'OddsRatio_working_3-way'!M30</f>
        <v>3.7354173974076955E-2</v>
      </c>
      <c r="R30" s="11">
        <f t="shared" si="23"/>
        <v>0</v>
      </c>
      <c r="S30" s="11">
        <f t="shared" si="24"/>
        <v>-0.96583300028747143</v>
      </c>
      <c r="T30" s="11">
        <f t="shared" si="25"/>
        <v>-0.17528729587794403</v>
      </c>
      <c r="U30" s="11">
        <f>'OddsRatio_working_3-way'!S30-'OddsRatio_working_3-way'!R30^2/3</f>
        <v>-0.96583300028747143</v>
      </c>
      <c r="V30" s="11">
        <f>'OddsRatio_working_3-way'!S30*'OddsRatio_working_3-way'!R30/3-2*'OddsRatio_working_3-way'!R30^3/27-'OddsRatio_working_3-way'!T30</f>
        <v>0.17528729587794403</v>
      </c>
      <c r="W30" s="11">
        <f>'OddsRatio_working_3-way'!V30^2+4*'OddsRatio_working_3-way'!U30^3/27</f>
        <v>-0.10275010708396896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0.18267166117119182</v>
      </c>
      <c r="Y30" s="11">
        <f>IF('OddsRatio_working_3-way'!W30&gt;=0,IF('OddsRatio_working_3-way'!V30+SQRT('OddsRatio_working_3-way'!W30)&gt;0,0,PI()),ACOS('OddsRatio_working_3-way'!V30/(2*'OddsRatio_working_3-way'!X30)))</f>
        <v>1.0703834013155162</v>
      </c>
      <c r="Z30" s="11">
        <f>'OddsRatio_working_3-way'!X30^(1/3)*COS('OddsRatio_working_3-way'!Y30/3)</f>
        <v>0.5316671507865397</v>
      </c>
      <c r="AA30" s="11">
        <f>'OddsRatio_working_3-way'!X30^(1/3)*COS(('OddsRatio_working_3-way'!Y30+2*PI())/3)</f>
        <v>-0.43746043999424067</v>
      </c>
      <c r="AB30" s="11">
        <f>'OddsRatio_working_3-way'!X30^(1/3)*COS(('OddsRatio_working_3-way'!Y30+4*PI())/3)</f>
        <v>-9.420671079229917E-2</v>
      </c>
      <c r="AC30" s="11">
        <f>'OddsRatio_working_3-way'!X30^(1/3)*SIN('OddsRatio_working_3-way'!Y30/3)</f>
        <v>0.198177632955084</v>
      </c>
      <c r="AD30" s="11">
        <f>'OddsRatio_working_3-way'!X30^(1/3)*SIN(('OddsRatio_working_3-way'!Y30+2*PI())/3)</f>
        <v>0.36134844246129316</v>
      </c>
      <c r="AE30" s="11">
        <f>'OddsRatio_working_3-way'!X30^(1/3)*SIN(('OddsRatio_working_3-way'!Y30+4*PI())/3)</f>
        <v>-0.559526075416377</v>
      </c>
      <c r="AF30" s="11">
        <f>-'OddsRatio_working_3-way'!U30/(3*'OddsRatio_working_3-way'!X30^(1/3))*COS(('OddsRatio_working_3-way'!Y30)/3)</f>
        <v>0.5316671507865397</v>
      </c>
      <c r="AG30" s="11">
        <f>-'OddsRatio_working_3-way'!U30/(3*'OddsRatio_working_3-way'!X30^(1/3))*COS(('OddsRatio_working_3-way'!Y30+2*PI())/3)</f>
        <v>-0.43746043999424067</v>
      </c>
      <c r="AH30" s="11">
        <f>-'OddsRatio_working_3-way'!U30/(3*'OddsRatio_working_3-way'!X30^(1/3))*COS(('OddsRatio_working_3-way'!Y30+4*PI())/3)</f>
        <v>-9.420671079229917E-2</v>
      </c>
      <c r="AI30" s="11">
        <f>'OddsRatio_working_3-way'!U30/(3*'OddsRatio_working_3-way'!X30^(1/3))*SIN(('OddsRatio_working_3-way'!Y30)/3)</f>
        <v>-0.198177632955084</v>
      </c>
      <c r="AJ30" s="11">
        <f>'OddsRatio_working_3-way'!U30/(3*'OddsRatio_working_3-way'!X30^(1/3))*SIN(('OddsRatio_working_3-way'!Y30+2*PI())/3)</f>
        <v>-0.36134844246129316</v>
      </c>
      <c r="AK30" s="11">
        <f>'OddsRatio_working_3-way'!U30/(3*'OddsRatio_working_3-way'!X30^(1/3))*SIN(('OddsRatio_working_3-way'!Y30+4*PI())/3)</f>
        <v>0.559526075416377</v>
      </c>
      <c r="AL30" s="11">
        <f>'OddsRatio_working_3-way'!Z30+'OddsRatio_working_3-way'!AF30</f>
        <v>1.0633343015730794</v>
      </c>
      <c r="AM30" s="11">
        <f>'OddsRatio_working_3-way'!AA30+'OddsRatio_working_3-way'!AG30</f>
        <v>-0.87492087998848134</v>
      </c>
      <c r="AN30" s="11">
        <f>'OddsRatio_working_3-way'!AB30+'OddsRatio_working_3-way'!AH30</f>
        <v>-0.18841342158459834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1.0633343015730794</v>
      </c>
      <c r="AS30" s="11">
        <f>IF(('OddsRatio_working_3-way'!X30=0),IF(Q30&gt;0,-Q30^(1/3),(-Q30)^(1/3)),'OddsRatio_working_3-way'!AM30-'OddsRatio_working_3-way'!R30/3)</f>
        <v>-0.87492087998848134</v>
      </c>
      <c r="AT30" s="11">
        <f>IF(('OddsRatio_working_3-way'!X30=0),IF(Q30&gt;0,-Q30^(1/3),(-Q30)^(1/3)),'OddsRatio_working_3-way'!AN30-'OddsRatio_working_3-way'!R30/3)</f>
        <v>-0.18841342158459834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2.37</v>
      </c>
      <c r="B31" s="4">
        <f>IF('True_Odds_Calculator_3-way'!B32="","",'True_Odds_Calculator_3-way'!B32)</f>
        <v>3.33</v>
      </c>
      <c r="C31" s="4">
        <f>IF('True_Odds_Calculator_3-way'!C32="","",'True_Odds_Calculator_3-way'!C32)</f>
        <v>3.27</v>
      </c>
      <c r="D31" s="9">
        <f t="shared" si="13"/>
        <v>0.41163995269124154</v>
      </c>
      <c r="E31" s="9">
        <f t="shared" si="14"/>
        <v>0.29147160444300912</v>
      </c>
      <c r="F31" s="9">
        <f t="shared" si="15"/>
        <v>0.29688844286574934</v>
      </c>
      <c r="G31" s="9">
        <f t="shared" si="16"/>
        <v>1.0432901027677057</v>
      </c>
      <c r="H31" s="9">
        <f t="shared" si="17"/>
        <v>2.4293074407917574</v>
      </c>
      <c r="I31" s="9">
        <f t="shared" si="18"/>
        <v>3.4308659394487537</v>
      </c>
      <c r="J31" s="9">
        <f t="shared" si="19"/>
        <v>3.3682685332826927</v>
      </c>
      <c r="K31" s="11">
        <f t="shared" si="20"/>
        <v>0.42194092827004215</v>
      </c>
      <c r="L31" s="11">
        <f t="shared" si="21"/>
        <v>0.3003003003003003</v>
      </c>
      <c r="M31" s="11">
        <f t="shared" si="22"/>
        <v>0.3058103975535168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-0.28077731275191886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0.23133108721309859</v>
      </c>
      <c r="Q31" s="11">
        <f>2*'OddsRatio_working_3-way'!K31*'OddsRatio_working_3-way'!L31*'OddsRatio_working_3-way'!M31</f>
        <v>7.7497851662679584E-2</v>
      </c>
      <c r="R31" s="11">
        <f t="shared" si="23"/>
        <v>0</v>
      </c>
      <c r="S31" s="11">
        <f t="shared" si="24"/>
        <v>-0.82389522481644184</v>
      </c>
      <c r="T31" s="11">
        <f t="shared" si="25"/>
        <v>-0.27601180060852321</v>
      </c>
      <c r="U31" s="11">
        <f>'OddsRatio_working_3-way'!S31-'OddsRatio_working_3-way'!R31^2/3</f>
        <v>-0.82389522481644184</v>
      </c>
      <c r="V31" s="11">
        <f>'OddsRatio_working_3-way'!S31*'OddsRatio_working_3-way'!R31/3-2*'OddsRatio_working_3-way'!R31^3/27-'OddsRatio_working_3-way'!T31</f>
        <v>0.27601180060852321</v>
      </c>
      <c r="W31" s="11">
        <f>'OddsRatio_working_3-way'!V31^2+4*'OddsRatio_working_3-way'!U31^3/27</f>
        <v>-6.6712387590590894E-3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0.14392163912544412</v>
      </c>
      <c r="Y31" s="11">
        <f>IF('OddsRatio_working_3-way'!W31&gt;=0,IF('OddsRatio_working_3-way'!V31+SQRT('OddsRatio_working_3-way'!W31)&gt;0,0,PI()),ACOS('OddsRatio_working_3-way'!V31/(2*'OddsRatio_working_3-way'!X31)))</f>
        <v>0.28771028256572495</v>
      </c>
      <c r="Z31" s="11">
        <f>'OddsRatio_working_3-way'!X31^(1/3)*COS('OddsRatio_working_3-way'!Y31/3)</f>
        <v>0.52164505138385298</v>
      </c>
      <c r="AA31" s="11">
        <f>'OddsRatio_working_3-way'!X31^(1/3)*COS(('OddsRatio_working_3-way'!Y31+2*PI())/3)</f>
        <v>-0.30428097112159586</v>
      </c>
      <c r="AB31" s="11">
        <f>'OddsRatio_working_3-way'!X31^(1/3)*COS(('OddsRatio_working_3-way'!Y31+4*PI())/3)</f>
        <v>-0.21736408026225729</v>
      </c>
      <c r="AC31" s="11">
        <f>'OddsRatio_working_3-way'!X31^(1/3)*SIN('OddsRatio_working_3-way'!Y31/3)</f>
        <v>5.0181490334764586E-2</v>
      </c>
      <c r="AD31" s="11">
        <f>'OddsRatio_working_3-way'!X31^(1/3)*SIN(('OddsRatio_working_3-way'!Y31+2*PI())/3)</f>
        <v>0.4266671210894733</v>
      </c>
      <c r="AE31" s="11">
        <f>'OddsRatio_working_3-way'!X31^(1/3)*SIN(('OddsRatio_working_3-way'!Y31+4*PI())/3)</f>
        <v>-0.47684861142423773</v>
      </c>
      <c r="AF31" s="11">
        <f>-'OddsRatio_working_3-way'!U31/(3*'OddsRatio_working_3-way'!X31^(1/3))*COS(('OddsRatio_working_3-way'!Y31)/3)</f>
        <v>0.52164505138385275</v>
      </c>
      <c r="AG31" s="11">
        <f>-'OddsRatio_working_3-way'!U31/(3*'OddsRatio_working_3-way'!X31^(1/3))*COS(('OddsRatio_working_3-way'!Y31+2*PI())/3)</f>
        <v>-0.30428097112159574</v>
      </c>
      <c r="AH31" s="11">
        <f>-'OddsRatio_working_3-way'!U31/(3*'OddsRatio_working_3-way'!X31^(1/3))*COS(('OddsRatio_working_3-way'!Y31+4*PI())/3)</f>
        <v>-0.2173640802622572</v>
      </c>
      <c r="AI31" s="11">
        <f>'OddsRatio_working_3-way'!U31/(3*'OddsRatio_working_3-way'!X31^(1/3))*SIN(('OddsRatio_working_3-way'!Y31)/3)</f>
        <v>-5.0181490334764565E-2</v>
      </c>
      <c r="AJ31" s="11">
        <f>'OddsRatio_working_3-way'!U31/(3*'OddsRatio_working_3-way'!X31^(1/3))*SIN(('OddsRatio_working_3-way'!Y31+2*PI())/3)</f>
        <v>-0.42666712108947313</v>
      </c>
      <c r="AK31" s="11">
        <f>'OddsRatio_working_3-way'!U31/(3*'OddsRatio_working_3-way'!X31^(1/3))*SIN(('OddsRatio_working_3-way'!Y31+4*PI())/3)</f>
        <v>0.47684861142423757</v>
      </c>
      <c r="AL31" s="11">
        <f>'OddsRatio_working_3-way'!Z31+'OddsRatio_working_3-way'!AF31</f>
        <v>1.0432901027677057</v>
      </c>
      <c r="AM31" s="11">
        <f>'OddsRatio_working_3-way'!AA31+'OddsRatio_working_3-way'!AG31</f>
        <v>-0.6085619422431916</v>
      </c>
      <c r="AN31" s="11">
        <f>'OddsRatio_working_3-way'!AB31+'OddsRatio_working_3-way'!AH31</f>
        <v>-0.43472816052451446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1.0432901027677057</v>
      </c>
      <c r="AS31" s="11">
        <f>IF(('OddsRatio_working_3-way'!X31=0),IF(Q31&gt;0,-Q31^(1/3),(-Q31)^(1/3)),'OddsRatio_working_3-way'!AM31-'OddsRatio_working_3-way'!R31/3)</f>
        <v>-0.6085619422431916</v>
      </c>
      <c r="AT31" s="11">
        <f>IF(('OddsRatio_working_3-way'!X31=0),IF(Q31&gt;0,-Q31^(1/3),(-Q31)^(1/3)),'OddsRatio_working_3-way'!AN31-'OddsRatio_working_3-way'!R31/3)</f>
        <v>-0.43472816052451446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1.74</v>
      </c>
      <c r="B32" s="4">
        <f>IF('True_Odds_Calculator_3-way'!B33="","",'True_Odds_Calculator_3-way'!B33)</f>
        <v>3.95</v>
      </c>
      <c r="C32" s="4">
        <f>IF('True_Odds_Calculator_3-way'!C33="","",'True_Odds_Calculator_3-way'!C33)</f>
        <v>4.96</v>
      </c>
      <c r="D32" s="9">
        <f t="shared" si="13"/>
        <v>0.56246476661938438</v>
      </c>
      <c r="E32" s="9">
        <f t="shared" si="14"/>
        <v>0.24384031665121833</v>
      </c>
      <c r="F32" s="9">
        <f t="shared" si="15"/>
        <v>0.19369491672939698</v>
      </c>
      <c r="G32" s="9">
        <f t="shared" si="16"/>
        <v>1.0512015400474453</v>
      </c>
      <c r="H32" s="9">
        <f t="shared" si="17"/>
        <v>1.7778891396351095</v>
      </c>
      <c r="I32" s="9">
        <f t="shared" si="18"/>
        <v>4.1010445431399649</v>
      </c>
      <c r="J32" s="9">
        <f t="shared" si="19"/>
        <v>5.1627580985878838</v>
      </c>
      <c r="K32" s="11">
        <f t="shared" si="20"/>
        <v>0.57471264367816088</v>
      </c>
      <c r="L32" s="11">
        <f t="shared" si="21"/>
        <v>0.25316455696202528</v>
      </c>
      <c r="M32" s="11">
        <f t="shared" si="22"/>
        <v>0.20161290322580647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-0.25358344714943459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0.22440545754072738</v>
      </c>
      <c r="Q32" s="11">
        <f>2*'OddsRatio_working_3-way'!K32*'OddsRatio_working_3-way'!L32*'OddsRatio_working_3-way'!M32</f>
        <v>5.8668093474699964E-2</v>
      </c>
      <c r="R32" s="11">
        <f t="shared" si="23"/>
        <v>0</v>
      </c>
      <c r="S32" s="11">
        <f t="shared" si="24"/>
        <v>-0.88493732561529193</v>
      </c>
      <c r="T32" s="11">
        <f t="shared" si="25"/>
        <v>-0.23135616355955343</v>
      </c>
      <c r="U32" s="11">
        <f>'OddsRatio_working_3-way'!S32-'OddsRatio_working_3-way'!R32^2/3</f>
        <v>-0.88493732561529193</v>
      </c>
      <c r="V32" s="11">
        <f>'OddsRatio_working_3-way'!S32*'OddsRatio_working_3-way'!R32/3-2*'OddsRatio_working_3-way'!R32^3/27-'OddsRatio_working_3-way'!T32</f>
        <v>0.23135616355955343</v>
      </c>
      <c r="W32" s="11">
        <f>'OddsRatio_working_3-way'!V32^2+4*'OddsRatio_working_3-way'!U32^3/27</f>
        <v>-4.9142010174696001E-2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0.16020899209445988</v>
      </c>
      <c r="Y32" s="11">
        <f>IF('OddsRatio_working_3-way'!W32&gt;=0,IF('OddsRatio_working_3-way'!V32+SQRT('OddsRatio_working_3-way'!W32)&gt;0,0,PI()),ACOS('OddsRatio_working_3-way'!V32/(2*'OddsRatio_working_3-way'!X32)))</f>
        <v>0.76404286879126115</v>
      </c>
      <c r="Z32" s="11">
        <f>'OddsRatio_working_3-way'!X32^(1/3)*COS('OddsRatio_working_3-way'!Y32/3)</f>
        <v>0.52560077002372252</v>
      </c>
      <c r="AA32" s="11">
        <f>'OddsRatio_working_3-way'!X32^(1/3)*COS(('OddsRatio_working_3-way'!Y32+2*PI())/3)</f>
        <v>-0.38130019225506079</v>
      </c>
      <c r="AB32" s="11">
        <f>'OddsRatio_working_3-way'!X32^(1/3)*COS(('OddsRatio_working_3-way'!Y32+4*PI())/3)</f>
        <v>-0.14430057776866181</v>
      </c>
      <c r="AC32" s="11">
        <f>'OddsRatio_working_3-way'!X32^(1/3)*SIN('OddsRatio_working_3-way'!Y32/3)</f>
        <v>0.13683179122156003</v>
      </c>
      <c r="AD32" s="11">
        <f>'OddsRatio_working_3-way'!X32^(1/3)*SIN(('OddsRatio_working_3-way'!Y32+2*PI())/3)</f>
        <v>0.38676772347842608</v>
      </c>
      <c r="AE32" s="11">
        <f>'OddsRatio_working_3-way'!X32^(1/3)*SIN(('OddsRatio_working_3-way'!Y32+4*PI())/3)</f>
        <v>-0.52359951469998611</v>
      </c>
      <c r="AF32" s="11">
        <f>-'OddsRatio_working_3-way'!U32/(3*'OddsRatio_working_3-way'!X32^(1/3))*COS(('OddsRatio_working_3-way'!Y32)/3)</f>
        <v>0.52560077002372263</v>
      </c>
      <c r="AG32" s="11">
        <f>-'OddsRatio_working_3-way'!U32/(3*'OddsRatio_working_3-way'!X32^(1/3))*COS(('OddsRatio_working_3-way'!Y32+2*PI())/3)</f>
        <v>-0.3813001922550609</v>
      </c>
      <c r="AH32" s="11">
        <f>-'OddsRatio_working_3-way'!U32/(3*'OddsRatio_working_3-way'!X32^(1/3))*COS(('OddsRatio_working_3-way'!Y32+4*PI())/3)</f>
        <v>-0.14430057776866184</v>
      </c>
      <c r="AI32" s="11">
        <f>'OddsRatio_working_3-way'!U32/(3*'OddsRatio_working_3-way'!X32^(1/3))*SIN(('OddsRatio_working_3-way'!Y32)/3)</f>
        <v>-0.13683179122156006</v>
      </c>
      <c r="AJ32" s="11">
        <f>'OddsRatio_working_3-way'!U32/(3*'OddsRatio_working_3-way'!X32^(1/3))*SIN(('OddsRatio_working_3-way'!Y32+2*PI())/3)</f>
        <v>-0.38676772347842614</v>
      </c>
      <c r="AK32" s="11">
        <f>'OddsRatio_working_3-way'!U32/(3*'OddsRatio_working_3-way'!X32^(1/3))*SIN(('OddsRatio_working_3-way'!Y32+4*PI())/3)</f>
        <v>0.52359951469998622</v>
      </c>
      <c r="AL32" s="11">
        <f>'OddsRatio_working_3-way'!Z32+'OddsRatio_working_3-way'!AF32</f>
        <v>1.0512015400474453</v>
      </c>
      <c r="AM32" s="11">
        <f>'OddsRatio_working_3-way'!AA32+'OddsRatio_working_3-way'!AG32</f>
        <v>-0.76260038451012169</v>
      </c>
      <c r="AN32" s="11">
        <f>'OddsRatio_working_3-way'!AB32+'OddsRatio_working_3-way'!AH32</f>
        <v>-0.28860115553732368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1.0512015400474453</v>
      </c>
      <c r="AS32" s="11">
        <f>IF(('OddsRatio_working_3-way'!X32=0),IF(Q32&gt;0,-Q32^(1/3),(-Q32)^(1/3)),'OddsRatio_working_3-way'!AM32-'OddsRatio_working_3-way'!R32/3)</f>
        <v>-0.76260038451012169</v>
      </c>
      <c r="AT32" s="11">
        <f>IF(('OddsRatio_working_3-way'!X32=0),IF(Q32&gt;0,-Q32^(1/3),(-Q32)^(1/3)),'OddsRatio_working_3-way'!AN32-'OddsRatio_working_3-way'!R32/3)</f>
        <v>-0.28860115553732368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1.7</v>
      </c>
      <c r="B33" s="4">
        <f>IF('True_Odds_Calculator_3-way'!B34="","",'True_Odds_Calculator_3-way'!B34)</f>
        <v>4.0199999999999996</v>
      </c>
      <c r="C33" s="4">
        <f>IF('True_Odds_Calculator_3-way'!C34="","",'True_Odds_Calculator_3-way'!C34)</f>
        <v>5.16</v>
      </c>
      <c r="D33" s="9">
        <f t="shared" si="13"/>
        <v>0.57535053142367287</v>
      </c>
      <c r="E33" s="9">
        <f t="shared" si="14"/>
        <v>0.2389915348613523</v>
      </c>
      <c r="F33" s="9">
        <f t="shared" si="15"/>
        <v>0.18565793371497474</v>
      </c>
      <c r="G33" s="9">
        <f t="shared" si="16"/>
        <v>1.0543869603545502</v>
      </c>
      <c r="H33" s="9">
        <f t="shared" si="17"/>
        <v>1.7380708722481852</v>
      </c>
      <c r="I33" s="9">
        <f t="shared" si="18"/>
        <v>4.1842486202707407</v>
      </c>
      <c r="J33" s="9">
        <f t="shared" si="19"/>
        <v>5.3862497550749282</v>
      </c>
      <c r="K33" s="11">
        <f t="shared" si="20"/>
        <v>0.58823529411764708</v>
      </c>
      <c r="L33" s="11">
        <f t="shared" si="21"/>
        <v>0.24875621890547267</v>
      </c>
      <c r="M33" s="11">
        <f t="shared" si="22"/>
        <v>0.19379844961240308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-0.24938690042718459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0.22346089887997314</v>
      </c>
      <c r="Q33" s="11">
        <f>2*'OddsRatio_working_3-way'!K33*'OddsRatio_working_3-way'!L33*'OddsRatio_working_3-way'!M33</f>
        <v>5.6715964182734308E-2</v>
      </c>
      <c r="R33" s="11">
        <f t="shared" si="23"/>
        <v>0</v>
      </c>
      <c r="S33" s="11">
        <f t="shared" si="24"/>
        <v>-0.89604104504766779</v>
      </c>
      <c r="T33" s="11">
        <f t="shared" si="25"/>
        <v>-0.22742158503747917</v>
      </c>
      <c r="U33" s="11">
        <f>'OddsRatio_working_3-way'!S33-'OddsRatio_working_3-way'!R33^2/3</f>
        <v>-0.89604104504766779</v>
      </c>
      <c r="V33" s="11">
        <f>'OddsRatio_working_3-way'!S33*'OddsRatio_working_3-way'!R33/3-2*'OddsRatio_working_3-way'!R33^3/27-'OddsRatio_working_3-way'!T33</f>
        <v>0.22742158503747917</v>
      </c>
      <c r="W33" s="11">
        <f>'OddsRatio_working_3-way'!V33^2+4*'OddsRatio_working_3-way'!U33^3/27</f>
        <v>-5.4860459013336534E-2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0.16323375597153297</v>
      </c>
      <c r="Y33" s="11">
        <f>IF('OddsRatio_working_3-way'!W33&gt;=0,IF('OddsRatio_working_3-way'!V33+SQRT('OddsRatio_working_3-way'!W33)&gt;0,0,PI()),ACOS('OddsRatio_working_3-way'!V33/(2*'OddsRatio_working_3-way'!X33)))</f>
        <v>0.80013031527930434</v>
      </c>
      <c r="Z33" s="11">
        <f>'OddsRatio_working_3-way'!X33^(1/3)*COS('OddsRatio_working_3-way'!Y33/3)</f>
        <v>0.52719348017727508</v>
      </c>
      <c r="AA33" s="11">
        <f>'OddsRatio_working_3-way'!X33^(1/3)*COS(('OddsRatio_working_3-way'!Y33+2*PI())/3)</f>
        <v>-0.38833862201225916</v>
      </c>
      <c r="AB33" s="11">
        <f>'OddsRatio_working_3-way'!X33^(1/3)*COS(('OddsRatio_working_3-way'!Y33+4*PI())/3)</f>
        <v>-0.1388548581650158</v>
      </c>
      <c r="AC33" s="11">
        <f>'OddsRatio_working_3-way'!X33^(1/3)*SIN('OddsRatio_working_3-way'!Y33/3)</f>
        <v>0.14403951821564701</v>
      </c>
      <c r="AD33" s="11">
        <f>'OddsRatio_working_3-way'!X33^(1/3)*SIN(('OddsRatio_working_3-way'!Y33+2*PI())/3)</f>
        <v>0.38454318743522464</v>
      </c>
      <c r="AE33" s="11">
        <f>'OddsRatio_working_3-way'!X33^(1/3)*SIN(('OddsRatio_working_3-way'!Y33+4*PI())/3)</f>
        <v>-0.52858270565087162</v>
      </c>
      <c r="AF33" s="11">
        <f>-'OddsRatio_working_3-way'!U33/(3*'OddsRatio_working_3-way'!X33^(1/3))*COS(('OddsRatio_working_3-way'!Y33)/3)</f>
        <v>0.52719348017727496</v>
      </c>
      <c r="AG33" s="11">
        <f>-'OddsRatio_working_3-way'!U33/(3*'OddsRatio_working_3-way'!X33^(1/3))*COS(('OddsRatio_working_3-way'!Y33+2*PI())/3)</f>
        <v>-0.3883386220122591</v>
      </c>
      <c r="AH33" s="11">
        <f>-'OddsRatio_working_3-way'!U33/(3*'OddsRatio_working_3-way'!X33^(1/3))*COS(('OddsRatio_working_3-way'!Y33+4*PI())/3)</f>
        <v>-0.13885485816501578</v>
      </c>
      <c r="AI33" s="11">
        <f>'OddsRatio_working_3-way'!U33/(3*'OddsRatio_working_3-way'!X33^(1/3))*SIN(('OddsRatio_working_3-way'!Y33)/3)</f>
        <v>-0.14403951821564698</v>
      </c>
      <c r="AJ33" s="11">
        <f>'OddsRatio_working_3-way'!U33/(3*'OddsRatio_working_3-way'!X33^(1/3))*SIN(('OddsRatio_working_3-way'!Y33+2*PI())/3)</f>
        <v>-0.38454318743522459</v>
      </c>
      <c r="AK33" s="11">
        <f>'OddsRatio_working_3-way'!U33/(3*'OddsRatio_working_3-way'!X33^(1/3))*SIN(('OddsRatio_working_3-way'!Y33+4*PI())/3)</f>
        <v>0.52858270565087151</v>
      </c>
      <c r="AL33" s="11">
        <f>'OddsRatio_working_3-way'!Z33+'OddsRatio_working_3-way'!AF33</f>
        <v>1.0543869603545502</v>
      </c>
      <c r="AM33" s="11">
        <f>'OddsRatio_working_3-way'!AA33+'OddsRatio_working_3-way'!AG33</f>
        <v>-0.77667724402451821</v>
      </c>
      <c r="AN33" s="11">
        <f>'OddsRatio_working_3-way'!AB33+'OddsRatio_working_3-way'!AH33</f>
        <v>-0.27770971633003161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1.0543869603545502</v>
      </c>
      <c r="AS33" s="11">
        <f>IF(('OddsRatio_working_3-way'!X33=0),IF(Q33&gt;0,-Q33^(1/3),(-Q33)^(1/3)),'OddsRatio_working_3-way'!AM33-'OddsRatio_working_3-way'!R33/3)</f>
        <v>-0.77667724402451821</v>
      </c>
      <c r="AT33" s="11">
        <f>IF(('OddsRatio_working_3-way'!X33=0),IF(Q33&gt;0,-Q33^(1/3),(-Q33)^(1/3)),'OddsRatio_working_3-way'!AN33-'OddsRatio_working_3-way'!R33/3)</f>
        <v>-0.27770971633003161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1.65</v>
      </c>
      <c r="B34" s="4">
        <f>IF('True_Odds_Calculator_3-way'!B35="","",'True_Odds_Calculator_3-way'!B35)</f>
        <v>3.96</v>
      </c>
      <c r="C34" s="4">
        <f>IF('True_Odds_Calculator_3-way'!C35="","",'True_Odds_Calculator_3-way'!C35)</f>
        <v>5.84</v>
      </c>
      <c r="D34" s="9">
        <f t="shared" si="13"/>
        <v>0.5934098292908534</v>
      </c>
      <c r="E34" s="9">
        <f t="shared" si="14"/>
        <v>0.24270748510497744</v>
      </c>
      <c r="F34" s="9">
        <f t="shared" si="15"/>
        <v>0.16388268560416941</v>
      </c>
      <c r="G34" s="9">
        <f t="shared" si="16"/>
        <v>1.0541169166342543</v>
      </c>
      <c r="H34" s="9">
        <f t="shared" si="17"/>
        <v>1.685175995812265</v>
      </c>
      <c r="I34" s="9">
        <f t="shared" si="18"/>
        <v>4.1201860732373925</v>
      </c>
      <c r="J34" s="9">
        <f t="shared" si="19"/>
        <v>6.1019258765097915</v>
      </c>
      <c r="K34" s="11">
        <f t="shared" si="20"/>
        <v>0.60606060606060608</v>
      </c>
      <c r="L34" s="11">
        <f t="shared" si="21"/>
        <v>0.25252525252525254</v>
      </c>
      <c r="M34" s="11">
        <f t="shared" si="22"/>
        <v>0.17123287671232876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-0.2440385591070523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0.22144441509323204</v>
      </c>
      <c r="Q34" s="11">
        <f>2*'OddsRatio_working_3-way'!K34*'OddsRatio_working_3-way'!L34*'OddsRatio_working_3-way'!M34</f>
        <v>5.2412879312007582E-2</v>
      </c>
      <c r="R34" s="11">
        <f t="shared" si="23"/>
        <v>0</v>
      </c>
      <c r="S34" s="11">
        <f t="shared" si="24"/>
        <v>-0.90741568014295271</v>
      </c>
      <c r="T34" s="11">
        <f t="shared" si="25"/>
        <v>-0.2147729420456693</v>
      </c>
      <c r="U34" s="11">
        <f>'OddsRatio_working_3-way'!S34-'OddsRatio_working_3-way'!R34^2/3</f>
        <v>-0.90741568014295271</v>
      </c>
      <c r="V34" s="11">
        <f>'OddsRatio_working_3-way'!S34*'OddsRatio_working_3-way'!R34/3-2*'OddsRatio_working_3-way'!R34^3/27-'OddsRatio_working_3-way'!T34</f>
        <v>0.2147729420456693</v>
      </c>
      <c r="W34" s="11">
        <f>'OddsRatio_working_3-way'!V34^2+4*'OddsRatio_working_3-way'!U34^3/27</f>
        <v>-6.4564285556917816E-2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0.16635181257794446</v>
      </c>
      <c r="Y34" s="11">
        <f>IF('OddsRatio_working_3-way'!W34&gt;=0,IF('OddsRatio_working_3-way'!V34+SQRT('OddsRatio_working_3-way'!W34)&gt;0,0,PI()),ACOS('OddsRatio_working_3-way'!V34/(2*'OddsRatio_working_3-way'!X34)))</f>
        <v>0.86906838393326336</v>
      </c>
      <c r="Z34" s="11">
        <f>'OddsRatio_working_3-way'!X34^(1/3)*COS('OddsRatio_working_3-way'!Y34/3)</f>
        <v>0.52705845831712728</v>
      </c>
      <c r="AA34" s="11">
        <f>'OddsRatio_working_3-way'!X34^(1/3)*COS(('OddsRatio_working_3-way'!Y34+2*PI())/3)</f>
        <v>-0.39958420397763444</v>
      </c>
      <c r="AB34" s="11">
        <f>'OddsRatio_working_3-way'!X34^(1/3)*COS(('OddsRatio_working_3-way'!Y34+4*PI())/3)</f>
        <v>-0.12747425433949303</v>
      </c>
      <c r="AC34" s="11">
        <f>'OddsRatio_working_3-way'!X34^(1/3)*SIN('OddsRatio_working_3-way'!Y34/3)</f>
        <v>0.15710275267275647</v>
      </c>
      <c r="AD34" s="11">
        <f>'OddsRatio_working_3-way'!X34^(1/3)*SIN(('OddsRatio_working_3-way'!Y34+2*PI())/3)</f>
        <v>0.37789463784571564</v>
      </c>
      <c r="AE34" s="11">
        <f>'OddsRatio_working_3-way'!X34^(1/3)*SIN(('OddsRatio_working_3-way'!Y34+4*PI())/3)</f>
        <v>-0.53499739051847217</v>
      </c>
      <c r="AF34" s="11">
        <f>-'OddsRatio_working_3-way'!U34/(3*'OddsRatio_working_3-way'!X34^(1/3))*COS(('OddsRatio_working_3-way'!Y34)/3)</f>
        <v>0.52705845831712717</v>
      </c>
      <c r="AG34" s="11">
        <f>-'OddsRatio_working_3-way'!U34/(3*'OddsRatio_working_3-way'!X34^(1/3))*COS(('OddsRatio_working_3-way'!Y34+2*PI())/3)</f>
        <v>-0.39958420397763433</v>
      </c>
      <c r="AH34" s="11">
        <f>-'OddsRatio_working_3-way'!U34/(3*'OddsRatio_working_3-way'!X34^(1/3))*COS(('OddsRatio_working_3-way'!Y34+4*PI())/3)</f>
        <v>-0.127474254339493</v>
      </c>
      <c r="AI34" s="11">
        <f>'OddsRatio_working_3-way'!U34/(3*'OddsRatio_working_3-way'!X34^(1/3))*SIN(('OddsRatio_working_3-way'!Y34)/3)</f>
        <v>-0.15710275267275645</v>
      </c>
      <c r="AJ34" s="11">
        <f>'OddsRatio_working_3-way'!U34/(3*'OddsRatio_working_3-way'!X34^(1/3))*SIN(('OddsRatio_working_3-way'!Y34+2*PI())/3)</f>
        <v>-0.37789463784571553</v>
      </c>
      <c r="AK34" s="11">
        <f>'OddsRatio_working_3-way'!U34/(3*'OddsRatio_working_3-way'!X34^(1/3))*SIN(('OddsRatio_working_3-way'!Y34+4*PI())/3)</f>
        <v>0.53499739051847206</v>
      </c>
      <c r="AL34" s="11">
        <f>'OddsRatio_working_3-way'!Z34+'OddsRatio_working_3-way'!AF34</f>
        <v>1.0541169166342543</v>
      </c>
      <c r="AM34" s="11">
        <f>'OddsRatio_working_3-way'!AA34+'OddsRatio_working_3-way'!AG34</f>
        <v>-0.79916840795526878</v>
      </c>
      <c r="AN34" s="11">
        <f>'OddsRatio_working_3-way'!AB34+'OddsRatio_working_3-way'!AH34</f>
        <v>-0.254948508678986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1.0541169166342543</v>
      </c>
      <c r="AS34" s="11">
        <f>IF(('OddsRatio_working_3-way'!X34=0),IF(Q34&gt;0,-Q34^(1/3),(-Q34)^(1/3)),'OddsRatio_working_3-way'!AM34-'OddsRatio_working_3-way'!R34/3)</f>
        <v>-0.79916840795526878</v>
      </c>
      <c r="AT34" s="11">
        <f>IF(('OddsRatio_working_3-way'!X34=0),IF(Q34&gt;0,-Q34^(1/3),(-Q34)^(1/3)),'OddsRatio_working_3-way'!AN34-'OddsRatio_working_3-way'!R34/3)</f>
        <v>-0.254948508678986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1.93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4.1100000000000003</v>
      </c>
      <c r="D35" s="9">
        <f t="shared" si="13"/>
        <v>0.50690356915670953</v>
      </c>
      <c r="E35" s="9">
        <f t="shared" si="14"/>
        <v>0.25796823923421414</v>
      </c>
      <c r="F35" s="9">
        <f t="shared" si="15"/>
        <v>0.2351281916090763</v>
      </c>
      <c r="G35" s="9">
        <f t="shared" si="16"/>
        <v>1.0459804353766788</v>
      </c>
      <c r="H35" s="9">
        <f t="shared" si="17"/>
        <v>1.9727618049003113</v>
      </c>
      <c r="I35" s="9">
        <f t="shared" si="18"/>
        <v>3.8764461972858664</v>
      </c>
      <c r="J35" s="9">
        <f t="shared" si="19"/>
        <v>4.252999154021472</v>
      </c>
      <c r="K35" s="11">
        <f t="shared" si="20"/>
        <v>0.5181347150259068</v>
      </c>
      <c r="L35" s="11">
        <f t="shared" si="21"/>
        <v>0.26666666666666666</v>
      </c>
      <c r="M35" s="11">
        <f t="shared" si="22"/>
        <v>0.24330900243309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-0.26739029033193396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0.22826502611684721</v>
      </c>
      <c r="Q35" s="11">
        <f>2*'OddsRatio_working_3-way'!K35*'OddsRatio_working_3-way'!L35*'OddsRatio_working_3-way'!M35</f>
        <v>6.723564834075027E-2</v>
      </c>
      <c r="R35" s="11">
        <f t="shared" si="23"/>
        <v>0</v>
      </c>
      <c r="S35" s="11">
        <f t="shared" si="24"/>
        <v>-0.85367731877430075</v>
      </c>
      <c r="T35" s="11">
        <f t="shared" si="25"/>
        <v>-0.25145134573617101</v>
      </c>
      <c r="U35" s="11">
        <f>'OddsRatio_working_3-way'!S35-'OddsRatio_working_3-way'!R35^2/3</f>
        <v>-0.85367731877430075</v>
      </c>
      <c r="V35" s="11">
        <f>'OddsRatio_working_3-way'!S35*'OddsRatio_working_3-way'!R35/3-2*'OddsRatio_working_3-way'!R35^3/27-'OddsRatio_working_3-way'!T35</f>
        <v>0.25145134573617101</v>
      </c>
      <c r="W35" s="11">
        <f>'OddsRatio_working_3-way'!V35^2+4*'OddsRatio_working_3-way'!U35^3/27</f>
        <v>-2.8939646058959781E-2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0.15179544239822484</v>
      </c>
      <c r="Y35" s="11">
        <f>IF('OddsRatio_working_3-way'!W35&gt;=0,IF('OddsRatio_working_3-way'!V35+SQRT('OddsRatio_working_3-way'!W35)&gt;0,0,PI()),ACOS('OddsRatio_working_3-way'!V35/(2*'OddsRatio_working_3-way'!X35)))</f>
        <v>0.59480598304483212</v>
      </c>
      <c r="Z35" s="11">
        <f>'OddsRatio_working_3-way'!X35^(1/3)*COS('OddsRatio_working_3-way'!Y35/3)</f>
        <v>0.52299021768833942</v>
      </c>
      <c r="AA35" s="11">
        <f>'OddsRatio_working_3-way'!X35^(1/3)*COS(('OddsRatio_working_3-way'!Y35+2*PI())/3)</f>
        <v>-0.35249100900072999</v>
      </c>
      <c r="AB35" s="11">
        <f>'OddsRatio_working_3-way'!X35^(1/3)*COS(('OddsRatio_working_3-way'!Y35+4*PI())/3)</f>
        <v>-0.17049920868760937</v>
      </c>
      <c r="AC35" s="11">
        <f>'OddsRatio_working_3-way'!X35^(1/3)*SIN('OddsRatio_working_3-way'!Y35/3)</f>
        <v>0.10507301490108477</v>
      </c>
      <c r="AD35" s="11">
        <f>'OddsRatio_working_3-way'!X35^(1/3)*SIN(('OddsRatio_working_3-way'!Y35+2*PI())/3)</f>
        <v>0.40038630699831329</v>
      </c>
      <c r="AE35" s="11">
        <f>'OddsRatio_working_3-way'!X35^(1/3)*SIN(('OddsRatio_working_3-way'!Y35+4*PI())/3)</f>
        <v>-0.50545932189939802</v>
      </c>
      <c r="AF35" s="11">
        <f>-'OddsRatio_working_3-way'!U35/(3*'OddsRatio_working_3-way'!X35^(1/3))*COS(('OddsRatio_working_3-way'!Y35)/3)</f>
        <v>0.52299021768833942</v>
      </c>
      <c r="AG35" s="11">
        <f>-'OddsRatio_working_3-way'!U35/(3*'OddsRatio_working_3-way'!X35^(1/3))*COS(('OddsRatio_working_3-way'!Y35+2*PI())/3)</f>
        <v>-0.35249100900072999</v>
      </c>
      <c r="AH35" s="11">
        <f>-'OddsRatio_working_3-way'!U35/(3*'OddsRatio_working_3-way'!X35^(1/3))*COS(('OddsRatio_working_3-way'!Y35+4*PI())/3)</f>
        <v>-0.17049920868760937</v>
      </c>
      <c r="AI35" s="11">
        <f>'OddsRatio_working_3-way'!U35/(3*'OddsRatio_working_3-way'!X35^(1/3))*SIN(('OddsRatio_working_3-way'!Y35)/3)</f>
        <v>-0.10507301490108477</v>
      </c>
      <c r="AJ35" s="11">
        <f>'OddsRatio_working_3-way'!U35/(3*'OddsRatio_working_3-way'!X35^(1/3))*SIN(('OddsRatio_working_3-way'!Y35+2*PI())/3)</f>
        <v>-0.40038630699831329</v>
      </c>
      <c r="AK35" s="11">
        <f>'OddsRatio_working_3-way'!U35/(3*'OddsRatio_working_3-way'!X35^(1/3))*SIN(('OddsRatio_working_3-way'!Y35+4*PI())/3)</f>
        <v>0.50545932189939802</v>
      </c>
      <c r="AL35" s="11">
        <f>'OddsRatio_working_3-way'!Z35+'OddsRatio_working_3-way'!AF35</f>
        <v>1.0459804353766788</v>
      </c>
      <c r="AM35" s="11">
        <f>'OddsRatio_working_3-way'!AA35+'OddsRatio_working_3-way'!AG35</f>
        <v>-0.70498201800145999</v>
      </c>
      <c r="AN35" s="11">
        <f>'OddsRatio_working_3-way'!AB35+'OddsRatio_working_3-way'!AH35</f>
        <v>-0.34099841737521874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1.0459804353766788</v>
      </c>
      <c r="AS35" s="11">
        <f>IF(('OddsRatio_working_3-way'!X35=0),IF(Q35&gt;0,-Q35^(1/3),(-Q35)^(1/3)),'OddsRatio_working_3-way'!AM35-'OddsRatio_working_3-way'!R35/3)</f>
        <v>-0.70498201800145999</v>
      </c>
      <c r="AT35" s="11">
        <f>IF(('OddsRatio_working_3-way'!X35=0),IF(Q35&gt;0,-Q35^(1/3),(-Q35)^(1/3)),'OddsRatio_working_3-way'!AN35-'OddsRatio_working_3-way'!R35/3)</f>
        <v>-0.34099841737521874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3.46</v>
      </c>
      <c r="B36" s="4">
        <f>IF('True_Odds_Calculator_3-way'!B37="","",'True_Odds_Calculator_3-way'!B37)</f>
        <v>3.55</v>
      </c>
      <c r="C36" s="4">
        <f>IF('True_Odds_Calculator_3-way'!C37="","",'True_Odds_Calculator_3-way'!C37)</f>
        <v>2.19</v>
      </c>
      <c r="D36" s="9">
        <f t="shared" si="13"/>
        <v>0.2804780700552848</v>
      </c>
      <c r="E36" s="9">
        <f t="shared" si="14"/>
        <v>0.27328414557311193</v>
      </c>
      <c r="F36" s="9">
        <f t="shared" si="15"/>
        <v>0.44623778437160322</v>
      </c>
      <c r="G36" s="9">
        <f t="shared" si="16"/>
        <v>1.0428215986753211</v>
      </c>
      <c r="H36" s="9">
        <f t="shared" si="17"/>
        <v>3.5653411327412901</v>
      </c>
      <c r="I36" s="9">
        <f t="shared" si="18"/>
        <v>3.6591950766220691</v>
      </c>
      <c r="J36" s="9">
        <f t="shared" si="19"/>
        <v>2.240957702423632</v>
      </c>
      <c r="K36" s="11">
        <f t="shared" si="20"/>
        <v>0.28901734104046245</v>
      </c>
      <c r="L36" s="11">
        <f t="shared" si="21"/>
        <v>0.28169014084507044</v>
      </c>
      <c r="M36" s="11">
        <f t="shared" si="22"/>
        <v>0.45662100456621008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-0.27750683370155205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0.23048524206712551</v>
      </c>
      <c r="Q36" s="11">
        <f>2*'OddsRatio_working_3-way'!K36*'OddsRatio_working_3-way'!L36*'OddsRatio_working_3-way'!M36</f>
        <v>7.435007808616953E-2</v>
      </c>
      <c r="R36" s="11">
        <f t="shared" si="23"/>
        <v>0</v>
      </c>
      <c r="S36" s="11">
        <f t="shared" si="24"/>
        <v>-0.83055699563421759</v>
      </c>
      <c r="T36" s="11">
        <f t="shared" si="25"/>
        <v>-0.26792161149490895</v>
      </c>
      <c r="U36" s="11">
        <f>'OddsRatio_working_3-way'!S36-'OddsRatio_working_3-way'!R36^2/3</f>
        <v>-0.83055699563421759</v>
      </c>
      <c r="V36" s="11">
        <f>'OddsRatio_working_3-way'!S36*'OddsRatio_working_3-way'!R36/3-2*'OddsRatio_working_3-way'!R36^3/27-'OddsRatio_working_3-way'!T36</f>
        <v>0.26792161149490895</v>
      </c>
      <c r="W36" s="11">
        <f>'OddsRatio_working_3-way'!V36^2+4*'OddsRatio_working_3-way'!U36^3/27</f>
        <v>-1.3097849435888417E-2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0.14567072401645889</v>
      </c>
      <c r="Y36" s="11">
        <f>IF('OddsRatio_working_3-way'!W36&gt;=0,IF('OddsRatio_working_3-way'!V36+SQRT('OddsRatio_working_3-way'!W36)&gt;0,0,PI()),ACOS('OddsRatio_working_3-way'!V36/(2*'OddsRatio_working_3-way'!X36)))</f>
        <v>0.40370015440567464</v>
      </c>
      <c r="Z36" s="11">
        <f>'OddsRatio_working_3-way'!X36^(1/3)*COS('OddsRatio_working_3-way'!Y36/3)</f>
        <v>0.52141079933766055</v>
      </c>
      <c r="AA36" s="11">
        <f>'OddsRatio_working_3-way'!X36^(1/3)*COS(('OddsRatio_working_3-way'!Y36+2*PI())/3)</f>
        <v>-0.32183912734104725</v>
      </c>
      <c r="AB36" s="11">
        <f>'OddsRatio_working_3-way'!X36^(1/3)*COS(('OddsRatio_working_3-way'!Y36+4*PI())/3)</f>
        <v>-0.19957167199661321</v>
      </c>
      <c r="AC36" s="11">
        <f>'OddsRatio_working_3-way'!X36^(1/3)*SIN('OddsRatio_working_3-way'!Y36/3)</f>
        <v>7.0591148256239522E-2</v>
      </c>
      <c r="AD36" s="11">
        <f>'OddsRatio_working_3-way'!X36^(1/3)*SIN(('OddsRatio_working_3-way'!Y36+2*PI())/3)</f>
        <v>0.41625942390584469</v>
      </c>
      <c r="AE36" s="11">
        <f>'OddsRatio_working_3-way'!X36^(1/3)*SIN(('OddsRatio_working_3-way'!Y36+4*PI())/3)</f>
        <v>-0.48685057216208416</v>
      </c>
      <c r="AF36" s="11">
        <f>-'OddsRatio_working_3-way'!U36/(3*'OddsRatio_working_3-way'!X36^(1/3))*COS(('OddsRatio_working_3-way'!Y36)/3)</f>
        <v>0.52141079933766055</v>
      </c>
      <c r="AG36" s="11">
        <f>-'OddsRatio_working_3-way'!U36/(3*'OddsRatio_working_3-way'!X36^(1/3))*COS(('OddsRatio_working_3-way'!Y36+2*PI())/3)</f>
        <v>-0.32183912734104725</v>
      </c>
      <c r="AH36" s="11">
        <f>-'OddsRatio_working_3-way'!U36/(3*'OddsRatio_working_3-way'!X36^(1/3))*COS(('OddsRatio_working_3-way'!Y36+4*PI())/3)</f>
        <v>-0.19957167199661321</v>
      </c>
      <c r="AI36" s="11">
        <f>'OddsRatio_working_3-way'!U36/(3*'OddsRatio_working_3-way'!X36^(1/3))*SIN(('OddsRatio_working_3-way'!Y36)/3)</f>
        <v>-7.0591148256239522E-2</v>
      </c>
      <c r="AJ36" s="11">
        <f>'OddsRatio_working_3-way'!U36/(3*'OddsRatio_working_3-way'!X36^(1/3))*SIN(('OddsRatio_working_3-way'!Y36+2*PI())/3)</f>
        <v>-0.41625942390584469</v>
      </c>
      <c r="AK36" s="11">
        <f>'OddsRatio_working_3-way'!U36/(3*'OddsRatio_working_3-way'!X36^(1/3))*SIN(('OddsRatio_working_3-way'!Y36+4*PI())/3)</f>
        <v>0.48685057216208416</v>
      </c>
      <c r="AL36" s="11">
        <f>'OddsRatio_working_3-way'!Z36+'OddsRatio_working_3-way'!AF36</f>
        <v>1.0428215986753211</v>
      </c>
      <c r="AM36" s="11">
        <f>'OddsRatio_working_3-way'!AA36+'OddsRatio_working_3-way'!AG36</f>
        <v>-0.6436782546820945</v>
      </c>
      <c r="AN36" s="11">
        <f>'OddsRatio_working_3-way'!AB36+'OddsRatio_working_3-way'!AH36</f>
        <v>-0.39914334399322643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1.0428215986753211</v>
      </c>
      <c r="AS36" s="11">
        <f>IF(('OddsRatio_working_3-way'!X36=0),IF(Q36&gt;0,-Q36^(1/3),(-Q36)^(1/3)),'OddsRatio_working_3-way'!AM36-'OddsRatio_working_3-way'!R36/3)</f>
        <v>-0.6436782546820945</v>
      </c>
      <c r="AT36" s="11">
        <f>IF(('OddsRatio_working_3-way'!X36=0),IF(Q36&gt;0,-Q36^(1/3),(-Q36)^(1/3)),'OddsRatio_working_3-way'!AN36-'OddsRatio_working_3-way'!R36/3)</f>
        <v>-0.39914334399322643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2.2000000000000002</v>
      </c>
      <c r="B37" s="4">
        <f>IF('True_Odds_Calculator_3-way'!B38="","",'True_Odds_Calculator_3-way'!B38)</f>
        <v>3.55</v>
      </c>
      <c r="C37" s="4">
        <f>IF('True_Odds_Calculator_3-way'!C38="","",'True_Odds_Calculator_3-way'!C38)</f>
        <v>3.42</v>
      </c>
      <c r="D37" s="9">
        <f t="shared" si="13"/>
        <v>0.44369377367602436</v>
      </c>
      <c r="E37" s="9">
        <f t="shared" si="14"/>
        <v>0.27290049719806081</v>
      </c>
      <c r="F37" s="9">
        <f t="shared" si="15"/>
        <v>0.28340572912591477</v>
      </c>
      <c r="G37" s="9">
        <f t="shared" si="16"/>
        <v>1.0448389169309114</v>
      </c>
      <c r="H37" s="9">
        <f t="shared" si="17"/>
        <v>2.2538067003170941</v>
      </c>
      <c r="I37" s="9">
        <f t="shared" si="18"/>
        <v>3.6643392381738242</v>
      </c>
      <c r="J37" s="9">
        <f t="shared" si="19"/>
        <v>3.5285101789728057</v>
      </c>
      <c r="K37" s="11">
        <f t="shared" si="20"/>
        <v>0.45454545454545453</v>
      </c>
      <c r="L37" s="11">
        <f t="shared" si="21"/>
        <v>0.28169014084507044</v>
      </c>
      <c r="M37" s="11">
        <f t="shared" si="22"/>
        <v>0.29239766081871343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-0.27724240177909565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0.23099789593488629</v>
      </c>
      <c r="Q37" s="11">
        <f>2*'OddsRatio_working_3-way'!K37*'OddsRatio_working_3-way'!L37*'OddsRatio_working_3-way'!M37</f>
        <v>7.4877762053447747E-2</v>
      </c>
      <c r="R37" s="11">
        <f t="shared" si="23"/>
        <v>0</v>
      </c>
      <c r="S37" s="11">
        <f t="shared" si="24"/>
        <v>-0.83319829309134108</v>
      </c>
      <c r="T37" s="11">
        <f t="shared" si="25"/>
        <v>-0.27008048398422729</v>
      </c>
      <c r="U37" s="11">
        <f>'OddsRatio_working_3-way'!S37-'OddsRatio_working_3-way'!R37^2/3</f>
        <v>-0.83319829309134108</v>
      </c>
      <c r="V37" s="11">
        <f>'OddsRatio_working_3-way'!S37*'OddsRatio_working_3-way'!R37/3-2*'OddsRatio_working_3-way'!R37^3/27-'OddsRatio_working_3-way'!T37</f>
        <v>0.27008048398422729</v>
      </c>
      <c r="W37" s="11">
        <f>'OddsRatio_working_3-way'!V37^2+4*'OddsRatio_working_3-way'!U37^3/27</f>
        <v>-1.2748741867649196E-2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0.14636615873965167</v>
      </c>
      <c r="Y37" s="11">
        <f>IF('OddsRatio_working_3-way'!W37&gt;=0,IF('OddsRatio_working_3-way'!V37+SQRT('OddsRatio_working_3-way'!W37)&gt;0,0,PI()),ACOS('OddsRatio_working_3-way'!V37/(2*'OddsRatio_working_3-way'!X37)))</f>
        <v>0.3959792624435361</v>
      </c>
      <c r="Z37" s="11">
        <f>'OddsRatio_working_3-way'!X37^(1/3)*COS('OddsRatio_working_3-way'!Y37/3)</f>
        <v>0.52241945846545568</v>
      </c>
      <c r="AA37" s="11">
        <f>'OddsRatio_working_3-way'!X37^(1/3)*COS(('OddsRatio_working_3-way'!Y37+2*PI())/3)</f>
        <v>-0.32127640331520285</v>
      </c>
      <c r="AB37" s="11">
        <f>'OddsRatio_working_3-way'!X37^(1/3)*COS(('OddsRatio_working_3-way'!Y37+4*PI())/3)</f>
        <v>-0.2011430551502528</v>
      </c>
      <c r="AC37" s="11">
        <f>'OddsRatio_working_3-way'!X37^(1/3)*SIN('OddsRatio_working_3-way'!Y37/3)</f>
        <v>6.9359020901684942E-2</v>
      </c>
      <c r="AD37" s="11">
        <f>'OddsRatio_working_3-way'!X37^(1/3)*SIN(('OddsRatio_working_3-way'!Y37+2*PI())/3)</f>
        <v>0.41774901201155162</v>
      </c>
      <c r="AE37" s="11">
        <f>'OddsRatio_working_3-way'!X37^(1/3)*SIN(('OddsRatio_working_3-way'!Y37+4*PI())/3)</f>
        <v>-0.48710803291323651</v>
      </c>
      <c r="AF37" s="11">
        <f>-'OddsRatio_working_3-way'!U37/(3*'OddsRatio_working_3-way'!X37^(1/3))*COS(('OddsRatio_working_3-way'!Y37)/3)</f>
        <v>0.52241945846545568</v>
      </c>
      <c r="AG37" s="11">
        <f>-'OddsRatio_working_3-way'!U37/(3*'OddsRatio_working_3-way'!X37^(1/3))*COS(('OddsRatio_working_3-way'!Y37+2*PI())/3)</f>
        <v>-0.32127640331520285</v>
      </c>
      <c r="AH37" s="11">
        <f>-'OddsRatio_working_3-way'!U37/(3*'OddsRatio_working_3-way'!X37^(1/3))*COS(('OddsRatio_working_3-way'!Y37+4*PI())/3)</f>
        <v>-0.2011430551502528</v>
      </c>
      <c r="AI37" s="11">
        <f>'OddsRatio_working_3-way'!U37/(3*'OddsRatio_working_3-way'!X37^(1/3))*SIN(('OddsRatio_working_3-way'!Y37)/3)</f>
        <v>-6.9359020901684942E-2</v>
      </c>
      <c r="AJ37" s="11">
        <f>'OddsRatio_working_3-way'!U37/(3*'OddsRatio_working_3-way'!X37^(1/3))*SIN(('OddsRatio_working_3-way'!Y37+2*PI())/3)</f>
        <v>-0.41774901201155162</v>
      </c>
      <c r="AK37" s="11">
        <f>'OddsRatio_working_3-way'!U37/(3*'OddsRatio_working_3-way'!X37^(1/3))*SIN(('OddsRatio_working_3-way'!Y37+4*PI())/3)</f>
        <v>0.48710803291323651</v>
      </c>
      <c r="AL37" s="11">
        <f>'OddsRatio_working_3-way'!Z37+'OddsRatio_working_3-way'!AF37</f>
        <v>1.0448389169309114</v>
      </c>
      <c r="AM37" s="11">
        <f>'OddsRatio_working_3-way'!AA37+'OddsRatio_working_3-way'!AG37</f>
        <v>-0.6425528066304057</v>
      </c>
      <c r="AN37" s="11">
        <f>'OddsRatio_working_3-way'!AB37+'OddsRatio_working_3-way'!AH37</f>
        <v>-0.40228611030050559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1.0448389169309114</v>
      </c>
      <c r="AS37" s="11">
        <f>IF(('OddsRatio_working_3-way'!X37=0),IF(Q37&gt;0,-Q37^(1/3),(-Q37)^(1/3)),'OddsRatio_working_3-way'!AM37-'OddsRatio_working_3-way'!R37/3)</f>
        <v>-0.6425528066304057</v>
      </c>
      <c r="AT37" s="11">
        <f>IF(('OddsRatio_working_3-way'!X37=0),IF(Q37&gt;0,-Q37^(1/3),(-Q37)^(1/3)),'OddsRatio_working_3-way'!AN37-'OddsRatio_working_3-way'!R37/3)</f>
        <v>-0.40228611030050559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2.82</v>
      </c>
      <c r="B38" s="4">
        <f>IF('True_Odds_Calculator_3-way'!B39="","",'True_Odds_Calculator_3-way'!B39)</f>
        <v>3.26</v>
      </c>
      <c r="C38" s="4">
        <f>IF('True_Odds_Calculator_3-way'!C39="","",'True_Odds_Calculator_3-way'!C39)</f>
        <v>2.73</v>
      </c>
      <c r="D38" s="9">
        <f t="shared" si="13"/>
        <v>0.3452089041818151</v>
      </c>
      <c r="E38" s="9">
        <f t="shared" si="14"/>
        <v>0.29803035761200514</v>
      </c>
      <c r="F38" s="9">
        <f t="shared" si="15"/>
        <v>0.35676073820617965</v>
      </c>
      <c r="G38" s="9">
        <f t="shared" si="16"/>
        <v>1.0421959660204538</v>
      </c>
      <c r="H38" s="9">
        <f t="shared" si="17"/>
        <v>2.8967966581572258</v>
      </c>
      <c r="I38" s="9">
        <f t="shared" si="18"/>
        <v>3.3553628832062254</v>
      </c>
      <c r="J38" s="9">
        <f t="shared" si="19"/>
        <v>2.8029990212153857</v>
      </c>
      <c r="K38" s="11">
        <f t="shared" si="20"/>
        <v>0.3546099290780142</v>
      </c>
      <c r="L38" s="11">
        <f t="shared" si="21"/>
        <v>0.30674846625766872</v>
      </c>
      <c r="M38" s="11">
        <f t="shared" si="22"/>
        <v>0.36630036630036628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-0.28352840505301014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0.23149775140376888</v>
      </c>
      <c r="Q38" s="11">
        <f>2*'OddsRatio_working_3-way'!K38*'OddsRatio_working_3-way'!L38*'OddsRatio_working_3-way'!M38</f>
        <v>7.9689415285290499E-2</v>
      </c>
      <c r="R38" s="11">
        <f t="shared" si="23"/>
        <v>0</v>
      </c>
      <c r="S38" s="11">
        <f t="shared" si="24"/>
        <v>-0.81648874425998585</v>
      </c>
      <c r="T38" s="11">
        <f t="shared" si="25"/>
        <v>-0.28106325103613972</v>
      </c>
      <c r="U38" s="11">
        <f>'OddsRatio_working_3-way'!S38-'OddsRatio_working_3-way'!R38^2/3</f>
        <v>-0.81648874425998585</v>
      </c>
      <c r="V38" s="11">
        <f>'OddsRatio_working_3-way'!S38*'OddsRatio_working_3-way'!R38/3-2*'OddsRatio_working_3-way'!R38^3/27-'OddsRatio_working_3-way'!T38</f>
        <v>0.28106325103613972</v>
      </c>
      <c r="W38" s="11">
        <f>'OddsRatio_working_3-way'!V38^2+4*'OddsRatio_working_3-way'!U38^3/27</f>
        <v>-1.6427645861467055E-3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0.14198531232943673</v>
      </c>
      <c r="Y38" s="11">
        <f>IF('OddsRatio_working_3-way'!W38&gt;=0,IF('OddsRatio_working_3-way'!V38+SQRT('OddsRatio_working_3-way'!W38)&gt;0,0,PI()),ACOS('OddsRatio_working_3-way'!V38/(2*'OddsRatio_working_3-way'!X38)))</f>
        <v>0.14321877211015699</v>
      </c>
      <c r="Z38" s="11">
        <f>'OddsRatio_working_3-way'!X38^(1/3)*COS('OddsRatio_working_3-way'!Y38/3)</f>
        <v>0.52109798301022692</v>
      </c>
      <c r="AA38" s="11">
        <f>'OddsRatio_working_3-way'!X38^(1/3)*COS(('OddsRatio_working_3-way'!Y38+2*PI())/3)</f>
        <v>-0.28210949108191868</v>
      </c>
      <c r="AB38" s="11">
        <f>'OddsRatio_working_3-way'!X38^(1/3)*COS(('OddsRatio_working_3-way'!Y38+4*PI())/3)</f>
        <v>-0.23898849192830829</v>
      </c>
      <c r="AC38" s="11">
        <f>'OddsRatio_working_3-way'!X38^(1/3)*SIN('OddsRatio_working_3-way'!Y38/3)</f>
        <v>2.4895920469062735E-2</v>
      </c>
      <c r="AD38" s="11">
        <f>'OddsRatio_working_3-way'!X38^(1/3)*SIN(('OddsRatio_working_3-way'!Y38+2*PI())/3)</f>
        <v>0.43883613091315699</v>
      </c>
      <c r="AE38" s="11">
        <f>'OddsRatio_working_3-way'!X38^(1/3)*SIN(('OddsRatio_working_3-way'!Y38+4*PI())/3)</f>
        <v>-0.46373205138221957</v>
      </c>
      <c r="AF38" s="11">
        <f>-'OddsRatio_working_3-way'!U38/(3*'OddsRatio_working_3-way'!X38^(1/3))*COS(('OddsRatio_working_3-way'!Y38)/3)</f>
        <v>0.52109798301022692</v>
      </c>
      <c r="AG38" s="11">
        <f>-'OddsRatio_working_3-way'!U38/(3*'OddsRatio_working_3-way'!X38^(1/3))*COS(('OddsRatio_working_3-way'!Y38+2*PI())/3)</f>
        <v>-0.28210949108191868</v>
      </c>
      <c r="AH38" s="11">
        <f>-'OddsRatio_working_3-way'!U38/(3*'OddsRatio_working_3-way'!X38^(1/3))*COS(('OddsRatio_working_3-way'!Y38+4*PI())/3)</f>
        <v>-0.23898849192830829</v>
      </c>
      <c r="AI38" s="11">
        <f>'OddsRatio_working_3-way'!U38/(3*'OddsRatio_working_3-way'!X38^(1/3))*SIN(('OddsRatio_working_3-way'!Y38)/3)</f>
        <v>-2.4895920469062735E-2</v>
      </c>
      <c r="AJ38" s="11">
        <f>'OddsRatio_working_3-way'!U38/(3*'OddsRatio_working_3-way'!X38^(1/3))*SIN(('OddsRatio_working_3-way'!Y38+2*PI())/3)</f>
        <v>-0.43883613091315699</v>
      </c>
      <c r="AK38" s="11">
        <f>'OddsRatio_working_3-way'!U38/(3*'OddsRatio_working_3-way'!X38^(1/3))*SIN(('OddsRatio_working_3-way'!Y38+4*PI())/3)</f>
        <v>0.46373205138221957</v>
      </c>
      <c r="AL38" s="11">
        <f>'OddsRatio_working_3-way'!Z38+'OddsRatio_working_3-way'!AF38</f>
        <v>1.0421959660204538</v>
      </c>
      <c r="AM38" s="11">
        <f>'OddsRatio_working_3-way'!AA38+'OddsRatio_working_3-way'!AG38</f>
        <v>-0.56421898216383737</v>
      </c>
      <c r="AN38" s="11">
        <f>'OddsRatio_working_3-way'!AB38+'OddsRatio_working_3-way'!AH38</f>
        <v>-0.47797698385661658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1.0421959660204538</v>
      </c>
      <c r="AS38" s="11">
        <f>IF(('OddsRatio_working_3-way'!X38=0),IF(Q38&gt;0,-Q38^(1/3),(-Q38)^(1/3)),'OddsRatio_working_3-way'!AM38-'OddsRatio_working_3-way'!R38/3)</f>
        <v>-0.56421898216383737</v>
      </c>
      <c r="AT38" s="11">
        <f>IF(('OddsRatio_working_3-way'!X38=0),IF(Q38&gt;0,-Q38^(1/3),(-Q38)^(1/3)),'OddsRatio_working_3-way'!AN38-'OddsRatio_working_3-way'!R38/3)</f>
        <v>-0.47797698385661658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1.6</v>
      </c>
      <c r="B39" s="4">
        <f>IF('True_Odds_Calculator_3-way'!B40="","",'True_Odds_Calculator_3-way'!B40)</f>
        <v>4.28</v>
      </c>
      <c r="C39" s="4">
        <f>IF('True_Odds_Calculator_3-way'!C40="","",'True_Odds_Calculator_3-way'!C40)</f>
        <v>5.75</v>
      </c>
      <c r="D39" s="9">
        <f t="shared" si="13"/>
        <v>0.61110813183908164</v>
      </c>
      <c r="E39" s="9">
        <f t="shared" si="14"/>
        <v>0.22327252148568433</v>
      </c>
      <c r="F39" s="9">
        <f t="shared" si="15"/>
        <v>0.16561934667523404</v>
      </c>
      <c r="G39" s="9">
        <f t="shared" si="16"/>
        <v>1.0606193565956406</v>
      </c>
      <c r="H39" s="9">
        <f t="shared" si="17"/>
        <v>1.6363716139573843</v>
      </c>
      <c r="I39" s="9">
        <f t="shared" si="18"/>
        <v>4.4788314896337011</v>
      </c>
      <c r="J39" s="9">
        <f t="shared" si="19"/>
        <v>6.0379419438292921</v>
      </c>
      <c r="K39" s="11">
        <f t="shared" si="20"/>
        <v>0.625</v>
      </c>
      <c r="L39" s="11">
        <f t="shared" si="21"/>
        <v>0.23364485981308411</v>
      </c>
      <c r="M39" s="11">
        <f t="shared" si="22"/>
        <v>0.17391304347826086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-0.23740349451442511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0.2191690369768387</v>
      </c>
      <c r="Q39" s="11">
        <f>2*'OddsRatio_working_3-way'!K39*'OddsRatio_working_3-way'!L39*'OddsRatio_working_3-way'!M39</f>
        <v>5.0792360828931328E-2</v>
      </c>
      <c r="R39" s="11">
        <f t="shared" si="23"/>
        <v>0</v>
      </c>
      <c r="S39" s="11">
        <f t="shared" si="24"/>
        <v>-0.92319212665810846</v>
      </c>
      <c r="T39" s="11">
        <f t="shared" si="25"/>
        <v>-0.21394950791613171</v>
      </c>
      <c r="U39" s="11">
        <f>'OddsRatio_working_3-way'!S39-'OddsRatio_working_3-way'!R39^2/3</f>
        <v>-0.92319212665810846</v>
      </c>
      <c r="V39" s="11">
        <f>'OddsRatio_working_3-way'!S39*'OddsRatio_working_3-way'!R39/3-2*'OddsRatio_working_3-way'!R39^3/27-'OddsRatio_working_3-way'!T39</f>
        <v>0.21394950791613171</v>
      </c>
      <c r="W39" s="11">
        <f>'OddsRatio_working_3-way'!V39^2+4*'OddsRatio_working_3-way'!U39^3/27</f>
        <v>-7.0791771622945004E-2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0.17070893617536539</v>
      </c>
      <c r="Y39" s="11">
        <f>IF('OddsRatio_working_3-way'!W39&gt;=0,IF('OddsRatio_working_3-way'!V39+SQRT('OddsRatio_working_3-way'!W39)&gt;0,0,PI()),ACOS('OddsRatio_working_3-way'!V39/(2*'OddsRatio_working_3-way'!X39)))</f>
        <v>0.89354931584315256</v>
      </c>
      <c r="Z39" s="11">
        <f>'OddsRatio_working_3-way'!X39^(1/3)*COS('OddsRatio_working_3-way'!Y39/3)</f>
        <v>0.53030967829782016</v>
      </c>
      <c r="AA39" s="11">
        <f>'OddsRatio_working_3-way'!X39^(1/3)*COS(('OddsRatio_working_3-way'!Y39+2*PI())/3)</f>
        <v>-0.40613982236440699</v>
      </c>
      <c r="AB39" s="11">
        <f>'OddsRatio_working_3-way'!X39^(1/3)*COS(('OddsRatio_working_3-way'!Y39+4*PI())/3)</f>
        <v>-0.12416985593341331</v>
      </c>
      <c r="AC39" s="11">
        <f>'OddsRatio_working_3-way'!X39^(1/3)*SIN('OddsRatio_working_3-way'!Y39/3)</f>
        <v>0.16279543602232413</v>
      </c>
      <c r="AD39" s="11">
        <f>'OddsRatio_working_3-way'!X39^(1/3)*SIN(('OddsRatio_working_3-way'!Y39+2*PI())/3)</f>
        <v>0.37786393526750345</v>
      </c>
      <c r="AE39" s="11">
        <f>'OddsRatio_working_3-way'!X39^(1/3)*SIN(('OddsRatio_working_3-way'!Y39+4*PI())/3)</f>
        <v>-0.54065937128982744</v>
      </c>
      <c r="AF39" s="11">
        <f>-'OddsRatio_working_3-way'!U39/(3*'OddsRatio_working_3-way'!X39^(1/3))*COS(('OddsRatio_working_3-way'!Y39)/3)</f>
        <v>0.53030967829782028</v>
      </c>
      <c r="AG39" s="11">
        <f>-'OddsRatio_working_3-way'!U39/(3*'OddsRatio_working_3-way'!X39^(1/3))*COS(('OddsRatio_working_3-way'!Y39+2*PI())/3)</f>
        <v>-0.4061398223644071</v>
      </c>
      <c r="AH39" s="11">
        <f>-'OddsRatio_working_3-way'!U39/(3*'OddsRatio_working_3-way'!X39^(1/3))*COS(('OddsRatio_working_3-way'!Y39+4*PI())/3)</f>
        <v>-0.12416985593341333</v>
      </c>
      <c r="AI39" s="11">
        <f>'OddsRatio_working_3-way'!U39/(3*'OddsRatio_working_3-way'!X39^(1/3))*SIN(('OddsRatio_working_3-way'!Y39)/3)</f>
        <v>-0.16279543602232416</v>
      </c>
      <c r="AJ39" s="11">
        <f>'OddsRatio_working_3-way'!U39/(3*'OddsRatio_working_3-way'!X39^(1/3))*SIN(('OddsRatio_working_3-way'!Y39+2*PI())/3)</f>
        <v>-0.3778639352675035</v>
      </c>
      <c r="AK39" s="11">
        <f>'OddsRatio_working_3-way'!U39/(3*'OddsRatio_working_3-way'!X39^(1/3))*SIN(('OddsRatio_working_3-way'!Y39+4*PI())/3)</f>
        <v>0.54065937128982755</v>
      </c>
      <c r="AL39" s="11">
        <f>'OddsRatio_working_3-way'!Z39+'OddsRatio_working_3-way'!AF39</f>
        <v>1.0606193565956406</v>
      </c>
      <c r="AM39" s="11">
        <f>'OddsRatio_working_3-way'!AA39+'OddsRatio_working_3-way'!AG39</f>
        <v>-0.81227964472881409</v>
      </c>
      <c r="AN39" s="11">
        <f>'OddsRatio_working_3-way'!AB39+'OddsRatio_working_3-way'!AH39</f>
        <v>-0.24833971186682663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1.0606193565956406</v>
      </c>
      <c r="AS39" s="11">
        <f>IF(('OddsRatio_working_3-way'!X39=0),IF(Q39&gt;0,-Q39^(1/3),(-Q39)^(1/3)),'OddsRatio_working_3-way'!AM39-'OddsRatio_working_3-way'!R39/3)</f>
        <v>-0.81227964472881409</v>
      </c>
      <c r="AT39" s="11">
        <f>IF(('OddsRatio_working_3-way'!X39=0),IF(Q39&gt;0,-Q39^(1/3),(-Q39)^(1/3)),'OddsRatio_working_3-way'!AN39-'OddsRatio_working_3-way'!R39/3)</f>
        <v>-0.24833971186682663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3.28</v>
      </c>
      <c r="B40" s="4">
        <f>IF('True_Odds_Calculator_3-way'!B41="","",'True_Odds_Calculator_3-way'!B41)</f>
        <v>3.39</v>
      </c>
      <c r="C40" s="4">
        <f>IF('True_Odds_Calculator_3-way'!C41="","",'True_Odds_Calculator_3-way'!C41)</f>
        <v>2.34</v>
      </c>
      <c r="D40" s="9">
        <f t="shared" si="13"/>
        <v>0.2962153381536502</v>
      </c>
      <c r="E40" s="9">
        <f t="shared" si="14"/>
        <v>0.28648778212078679</v>
      </c>
      <c r="F40" s="9">
        <f t="shared" si="15"/>
        <v>0.41729687972556284</v>
      </c>
      <c r="G40" s="9">
        <f t="shared" si="16"/>
        <v>1.0420712350345218</v>
      </c>
      <c r="H40" s="9">
        <f t="shared" si="17"/>
        <v>3.3759224158787107</v>
      </c>
      <c r="I40" s="9">
        <f t="shared" si="18"/>
        <v>3.4905502517325071</v>
      </c>
      <c r="J40" s="9">
        <f t="shared" si="19"/>
        <v>2.3963754549462593</v>
      </c>
      <c r="K40" s="11">
        <f t="shared" si="20"/>
        <v>0.3048780487804878</v>
      </c>
      <c r="L40" s="11">
        <f t="shared" si="21"/>
        <v>0.29498525073746312</v>
      </c>
      <c r="M40" s="11">
        <f t="shared" si="22"/>
        <v>0.42735042735042739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-0.28063907936560639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0.23098568857256535</v>
      </c>
      <c r="Q40" s="11">
        <f>2*'OddsRatio_working_3-way'!K40*'OddsRatio_working_3-way'!L40*'OddsRatio_working_3-way'!M40</f>
        <v>7.6867117661419404E-2</v>
      </c>
      <c r="R40" s="11">
        <f t="shared" si="23"/>
        <v>0</v>
      </c>
      <c r="S40" s="11">
        <f t="shared" si="24"/>
        <v>-0.82307029047670721</v>
      </c>
      <c r="T40" s="11">
        <f t="shared" si="25"/>
        <v>-0.27390026305381265</v>
      </c>
      <c r="U40" s="11">
        <f>'OddsRatio_working_3-way'!S40-'OddsRatio_working_3-way'!R40^2/3</f>
        <v>-0.82307029047670721</v>
      </c>
      <c r="V40" s="11">
        <f>'OddsRatio_working_3-way'!S40*'OddsRatio_working_3-way'!R40/3-2*'OddsRatio_working_3-way'!R40^3/27-'OddsRatio_working_3-way'!T40</f>
        <v>0.27390026305381265</v>
      </c>
      <c r="W40" s="11">
        <f>'OddsRatio_working_3-way'!V40^2+4*'OddsRatio_working_3-way'!U40^3/27</f>
        <v>-7.5837730892677341E-3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0.14370553850688522</v>
      </c>
      <c r="Y40" s="11">
        <f>IF('OddsRatio_working_3-way'!W40&gt;=0,IF('OddsRatio_working_3-way'!V40+SQRT('OddsRatio_working_3-way'!W40)&gt;0,0,PI()),ACOS('OddsRatio_working_3-way'!V40/(2*'OddsRatio_working_3-way'!X40)))</f>
        <v>0.30783653331270866</v>
      </c>
      <c r="Z40" s="11">
        <f>'OddsRatio_working_3-way'!X40^(1/3)*COS('OddsRatio_working_3-way'!Y40/3)</f>
        <v>0.52103561751726091</v>
      </c>
      <c r="AA40" s="11">
        <f>'OddsRatio_working_3-way'!X40^(1/3)*COS(('OddsRatio_working_3-way'!Y40+2*PI())/3)</f>
        <v>-0.30698270494899949</v>
      </c>
      <c r="AB40" s="11">
        <f>'OddsRatio_working_3-way'!X40^(1/3)*COS(('OddsRatio_working_3-way'!Y40+4*PI())/3)</f>
        <v>-0.21405291256826131</v>
      </c>
      <c r="AC40" s="11">
        <f>'OddsRatio_working_3-way'!X40^(1/3)*SIN('OddsRatio_working_3-way'!Y40/3)</f>
        <v>5.3653040646755197E-2</v>
      </c>
      <c r="AD40" s="11">
        <f>'OddsRatio_working_3-way'!X40^(1/3)*SIN(('OddsRatio_working_3-way'!Y40+2*PI())/3)</f>
        <v>0.42440356072308261</v>
      </c>
      <c r="AE40" s="11">
        <f>'OddsRatio_working_3-way'!X40^(1/3)*SIN(('OddsRatio_working_3-way'!Y40+4*PI())/3)</f>
        <v>-0.4780566013698378</v>
      </c>
      <c r="AF40" s="11">
        <f>-'OddsRatio_working_3-way'!U40/(3*'OddsRatio_working_3-way'!X40^(1/3))*COS(('OddsRatio_working_3-way'!Y40)/3)</f>
        <v>0.52103561751726091</v>
      </c>
      <c r="AG40" s="11">
        <f>-'OddsRatio_working_3-way'!U40/(3*'OddsRatio_working_3-way'!X40^(1/3))*COS(('OddsRatio_working_3-way'!Y40+2*PI())/3)</f>
        <v>-0.30698270494899949</v>
      </c>
      <c r="AH40" s="11">
        <f>-'OddsRatio_working_3-way'!U40/(3*'OddsRatio_working_3-way'!X40^(1/3))*COS(('OddsRatio_working_3-way'!Y40+4*PI())/3)</f>
        <v>-0.21405291256826131</v>
      </c>
      <c r="AI40" s="11">
        <f>'OddsRatio_working_3-way'!U40/(3*'OddsRatio_working_3-way'!X40^(1/3))*SIN(('OddsRatio_working_3-way'!Y40)/3)</f>
        <v>-5.3653040646755197E-2</v>
      </c>
      <c r="AJ40" s="11">
        <f>'OddsRatio_working_3-way'!U40/(3*'OddsRatio_working_3-way'!X40^(1/3))*SIN(('OddsRatio_working_3-way'!Y40+2*PI())/3)</f>
        <v>-0.42440356072308261</v>
      </c>
      <c r="AK40" s="11">
        <f>'OddsRatio_working_3-way'!U40/(3*'OddsRatio_working_3-way'!X40^(1/3))*SIN(('OddsRatio_working_3-way'!Y40+4*PI())/3)</f>
        <v>0.4780566013698378</v>
      </c>
      <c r="AL40" s="11">
        <f>'OddsRatio_working_3-way'!Z40+'OddsRatio_working_3-way'!AF40</f>
        <v>1.0420712350345218</v>
      </c>
      <c r="AM40" s="11">
        <f>'OddsRatio_working_3-way'!AA40+'OddsRatio_working_3-way'!AG40</f>
        <v>-0.61396540989799897</v>
      </c>
      <c r="AN40" s="11">
        <f>'OddsRatio_working_3-way'!AB40+'OddsRatio_working_3-way'!AH40</f>
        <v>-0.42810582513652262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1.0420712350345218</v>
      </c>
      <c r="AS40" s="11">
        <f>IF(('OddsRatio_working_3-way'!X40=0),IF(Q40&gt;0,-Q40^(1/3),(-Q40)^(1/3)),'OddsRatio_working_3-way'!AM40-'OddsRatio_working_3-way'!R40/3)</f>
        <v>-0.61396540989799897</v>
      </c>
      <c r="AT40" s="11">
        <f>IF(('OddsRatio_working_3-way'!X40=0),IF(Q40&gt;0,-Q40^(1/3),(-Q40)^(1/3)),'OddsRatio_working_3-way'!AN40-'OddsRatio_working_3-way'!R40/3)</f>
        <v>-0.42810582513652262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1.85</v>
      </c>
      <c r="B41" s="4">
        <f>IF('True_Odds_Calculator_3-way'!B42="","",'True_Odds_Calculator_3-way'!B42)</f>
        <v>3.73</v>
      </c>
      <c r="C41" s="4">
        <f>IF('True_Odds_Calculator_3-way'!C42="","",'True_Odds_Calculator_3-way'!C42)</f>
        <v>4.5599999999999996</v>
      </c>
      <c r="D41" s="9">
        <f t="shared" si="13"/>
        <v>0.52918349471343473</v>
      </c>
      <c r="E41" s="9">
        <f t="shared" si="14"/>
        <v>0.25923398625771482</v>
      </c>
      <c r="F41" s="9">
        <f t="shared" si="15"/>
        <v>0.21158251902885072</v>
      </c>
      <c r="G41" s="9">
        <f t="shared" si="16"/>
        <v>1.0467102176444896</v>
      </c>
      <c r="H41" s="9">
        <f t="shared" si="17"/>
        <v>1.8897036849978162</v>
      </c>
      <c r="I41" s="9">
        <f t="shared" si="18"/>
        <v>3.857518894169456</v>
      </c>
      <c r="J41" s="9">
        <f t="shared" si="19"/>
        <v>4.7262883748143825</v>
      </c>
      <c r="K41" s="11">
        <f t="shared" si="20"/>
        <v>0.54054054054054046</v>
      </c>
      <c r="L41" s="11">
        <f t="shared" si="21"/>
        <v>0.26809651474530832</v>
      </c>
      <c r="M41" s="11">
        <f t="shared" si="22"/>
        <v>0.2192982456140351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-0.26253437012573466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0.22690956795655534</v>
      </c>
      <c r="Q41" s="11">
        <f>2*'OddsRatio_working_3-way'!K41*'OddsRatio_working_3-way'!L41*'OddsRatio_working_3-way'!M41</f>
        <v>6.3560103069063137E-2</v>
      </c>
      <c r="R41" s="11">
        <f t="shared" si="23"/>
        <v>0</v>
      </c>
      <c r="S41" s="11">
        <f t="shared" si="24"/>
        <v>-0.86430423509075149</v>
      </c>
      <c r="T41" s="11">
        <f t="shared" si="25"/>
        <v>-0.24210202663606492</v>
      </c>
      <c r="U41" s="11">
        <f>'OddsRatio_working_3-way'!S41-'OddsRatio_working_3-way'!R41^2/3</f>
        <v>-0.86430423509075149</v>
      </c>
      <c r="V41" s="11">
        <f>'OddsRatio_working_3-way'!S41*'OddsRatio_working_3-way'!R41/3-2*'OddsRatio_working_3-way'!R41^3/27-'OddsRatio_working_3-way'!T41</f>
        <v>0.24210202663606492</v>
      </c>
      <c r="W41" s="11">
        <f>'OddsRatio_working_3-way'!V41^2+4*'OddsRatio_working_3-way'!U41^3/27</f>
        <v>-3.703907014700341E-2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0.15463866063204676</v>
      </c>
      <c r="Y41" s="11">
        <f>IF('OddsRatio_working_3-way'!W41&gt;=0,IF('OddsRatio_working_3-way'!V41+SQRT('OddsRatio_working_3-way'!W41)&gt;0,0,PI()),ACOS('OddsRatio_working_3-way'!V41/(2*'OddsRatio_working_3-way'!X41)))</f>
        <v>0.67164488107395992</v>
      </c>
      <c r="Z41" s="11">
        <f>'OddsRatio_working_3-way'!X41^(1/3)*COS('OddsRatio_working_3-way'!Y41/3)</f>
        <v>0.5233551088222449</v>
      </c>
      <c r="AA41" s="11">
        <f>'OddsRatio_working_3-way'!X41^(1/3)*COS(('OddsRatio_working_3-way'!Y41+2*PI())/3)</f>
        <v>-0.36487945034782532</v>
      </c>
      <c r="AB41" s="11">
        <f>'OddsRatio_working_3-way'!X41^(1/3)*COS(('OddsRatio_working_3-way'!Y41+4*PI())/3)</f>
        <v>-0.15847565847441994</v>
      </c>
      <c r="AC41" s="11">
        <f>'OddsRatio_working_3-way'!X41^(1/3)*SIN('OddsRatio_working_3-way'!Y41/3)</f>
        <v>0.11916728479987028</v>
      </c>
      <c r="AD41" s="11">
        <f>'OddsRatio_working_3-way'!X41^(1/3)*SIN(('OddsRatio_working_3-way'!Y41+2*PI())/3)</f>
        <v>0.39365517704049835</v>
      </c>
      <c r="AE41" s="11">
        <f>'OddsRatio_working_3-way'!X41^(1/3)*SIN(('OddsRatio_working_3-way'!Y41+4*PI())/3)</f>
        <v>-0.5128224618403685</v>
      </c>
      <c r="AF41" s="11">
        <f>-'OddsRatio_working_3-way'!U41/(3*'OddsRatio_working_3-way'!X41^(1/3))*COS(('OddsRatio_working_3-way'!Y41)/3)</f>
        <v>0.52335510882224479</v>
      </c>
      <c r="AG41" s="11">
        <f>-'OddsRatio_working_3-way'!U41/(3*'OddsRatio_working_3-way'!X41^(1/3))*COS(('OddsRatio_working_3-way'!Y41+2*PI())/3)</f>
        <v>-0.36487945034782521</v>
      </c>
      <c r="AH41" s="11">
        <f>-'OddsRatio_working_3-way'!U41/(3*'OddsRatio_working_3-way'!X41^(1/3))*COS(('OddsRatio_working_3-way'!Y41+4*PI())/3)</f>
        <v>-0.15847565847441991</v>
      </c>
      <c r="AI41" s="11">
        <f>'OddsRatio_working_3-way'!U41/(3*'OddsRatio_working_3-way'!X41^(1/3))*SIN(('OddsRatio_working_3-way'!Y41)/3)</f>
        <v>-0.11916728479987027</v>
      </c>
      <c r="AJ41" s="11">
        <f>'OddsRatio_working_3-way'!U41/(3*'OddsRatio_working_3-way'!X41^(1/3))*SIN(('OddsRatio_working_3-way'!Y41+2*PI())/3)</f>
        <v>-0.39365517704049824</v>
      </c>
      <c r="AK41" s="11">
        <f>'OddsRatio_working_3-way'!U41/(3*'OddsRatio_working_3-way'!X41^(1/3))*SIN(('OddsRatio_working_3-way'!Y41+4*PI())/3)</f>
        <v>0.51282246184036839</v>
      </c>
      <c r="AL41" s="11">
        <f>'OddsRatio_working_3-way'!Z41+'OddsRatio_working_3-way'!AF41</f>
        <v>1.0467102176444896</v>
      </c>
      <c r="AM41" s="11">
        <f>'OddsRatio_working_3-way'!AA41+'OddsRatio_working_3-way'!AG41</f>
        <v>-0.72975890069565053</v>
      </c>
      <c r="AN41" s="11">
        <f>'OddsRatio_working_3-way'!AB41+'OddsRatio_working_3-way'!AH41</f>
        <v>-0.31695131694883982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1.0467102176444896</v>
      </c>
      <c r="AS41" s="11">
        <f>IF(('OddsRatio_working_3-way'!X41=0),IF(Q41&gt;0,-Q41^(1/3),(-Q41)^(1/3)),'OddsRatio_working_3-way'!AM41-'OddsRatio_working_3-way'!R41/3)</f>
        <v>-0.72975890069565053</v>
      </c>
      <c r="AT41" s="11">
        <f>IF(('OddsRatio_working_3-way'!X41=0),IF(Q41&gt;0,-Q41^(1/3),(-Q41)^(1/3)),'OddsRatio_working_3-way'!AN41-'OddsRatio_working_3-way'!R41/3)</f>
        <v>-0.31695131694883982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3.05</v>
      </c>
      <c r="B42" s="4">
        <f>IF('True_Odds_Calculator_3-way'!B43="","",'True_Odds_Calculator_3-way'!B43)</f>
        <v>3.41</v>
      </c>
      <c r="C42" s="4">
        <f>IF('True_Odds_Calculator_3-way'!C43="","",'True_Odds_Calculator_3-way'!C43)</f>
        <v>2.46</v>
      </c>
      <c r="D42" s="9">
        <f t="shared" si="13"/>
        <v>0.31877318923715492</v>
      </c>
      <c r="E42" s="9">
        <f t="shared" si="14"/>
        <v>0.28471295708773736</v>
      </c>
      <c r="F42" s="9">
        <f t="shared" si="15"/>
        <v>0.39651385367510783</v>
      </c>
      <c r="G42" s="9">
        <f t="shared" si="16"/>
        <v>1.0424520397808825</v>
      </c>
      <c r="H42" s="9">
        <f t="shared" si="17"/>
        <v>3.1370266815508083</v>
      </c>
      <c r="I42" s="9">
        <f t="shared" si="18"/>
        <v>3.5123094158719277</v>
      </c>
      <c r="J42" s="9">
        <f t="shared" si="19"/>
        <v>2.5219799780800889</v>
      </c>
      <c r="K42" s="11">
        <f t="shared" si="20"/>
        <v>0.32786885245901642</v>
      </c>
      <c r="L42" s="11">
        <f t="shared" si="21"/>
        <v>0.29325513196480935</v>
      </c>
      <c r="M42" s="11">
        <f t="shared" si="22"/>
        <v>0.4065040650406504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-0.28192554845119633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0.23138349743191683</v>
      </c>
      <c r="Q42" s="11">
        <f>2*'OddsRatio_working_3-way'!K42*'OddsRatio_working_3-way'!L42*'OddsRatio_working_3-way'!M42</f>
        <v>7.8170100483755667E-2</v>
      </c>
      <c r="R42" s="11">
        <f t="shared" si="23"/>
        <v>0</v>
      </c>
      <c r="S42" s="11">
        <f t="shared" si="24"/>
        <v>-0.82072553801193104</v>
      </c>
      <c r="T42" s="11">
        <f t="shared" si="25"/>
        <v>-0.2772721412202469</v>
      </c>
      <c r="U42" s="11">
        <f>'OddsRatio_working_3-way'!S42-'OddsRatio_working_3-way'!R42^2/3</f>
        <v>-0.82072553801193104</v>
      </c>
      <c r="V42" s="11">
        <f>'OddsRatio_working_3-way'!S42*'OddsRatio_working_3-way'!R42/3-2*'OddsRatio_working_3-way'!R42^3/27-'OddsRatio_working_3-way'!T42</f>
        <v>0.2772721412202469</v>
      </c>
      <c r="W42" s="11">
        <f>'OddsRatio_working_3-way'!V42^2+4*'OddsRatio_working_3-way'!U42^3/27</f>
        <v>-5.0213227574942704E-3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0.14309189621913851</v>
      </c>
      <c r="Y42" s="11">
        <f>IF('OddsRatio_working_3-way'!W42&gt;=0,IF('OddsRatio_working_3-way'!V42+SQRT('OddsRatio_working_3-way'!W42)&gt;0,0,PI()),ACOS('OddsRatio_working_3-way'!V42/(2*'OddsRatio_working_3-way'!X42)))</f>
        <v>0.25021021761809492</v>
      </c>
      <c r="Z42" s="11">
        <f>'OddsRatio_working_3-way'!X42^(1/3)*COS('OddsRatio_working_3-way'!Y42/3)</f>
        <v>0.52122601989044126</v>
      </c>
      <c r="AA42" s="11">
        <f>'OddsRatio_working_3-way'!X42^(1/3)*COS(('OddsRatio_working_3-way'!Y42+2*PI())/3)</f>
        <v>-0.29834842626543201</v>
      </c>
      <c r="AB42" s="11">
        <f>'OddsRatio_working_3-way'!X42^(1/3)*COS(('OddsRatio_working_3-way'!Y42+4*PI())/3)</f>
        <v>-0.22287759362500942</v>
      </c>
      <c r="AC42" s="11">
        <f>'OddsRatio_working_3-way'!X42^(1/3)*SIN('OddsRatio_working_3-way'!Y42/3)</f>
        <v>4.3573105540913162E-2</v>
      </c>
      <c r="AD42" s="11">
        <f>'OddsRatio_working_3-way'!X42^(1/3)*SIN(('OddsRatio_working_3-way'!Y42+2*PI())/3)</f>
        <v>0.42960842156811868</v>
      </c>
      <c r="AE42" s="11">
        <f>'OddsRatio_working_3-way'!X42^(1/3)*SIN(('OddsRatio_working_3-way'!Y42+4*PI())/3)</f>
        <v>-0.47318152710903183</v>
      </c>
      <c r="AF42" s="11">
        <f>-'OddsRatio_working_3-way'!U42/(3*'OddsRatio_working_3-way'!X42^(1/3))*COS(('OddsRatio_working_3-way'!Y42)/3)</f>
        <v>0.52122601989044137</v>
      </c>
      <c r="AG42" s="11">
        <f>-'OddsRatio_working_3-way'!U42/(3*'OddsRatio_working_3-way'!X42^(1/3))*COS(('OddsRatio_working_3-way'!Y42+2*PI())/3)</f>
        <v>-0.29834842626543207</v>
      </c>
      <c r="AH42" s="11">
        <f>-'OddsRatio_working_3-way'!U42/(3*'OddsRatio_working_3-way'!X42^(1/3))*COS(('OddsRatio_working_3-way'!Y42+4*PI())/3)</f>
        <v>-0.22287759362500947</v>
      </c>
      <c r="AI42" s="11">
        <f>'OddsRatio_working_3-way'!U42/(3*'OddsRatio_working_3-way'!X42^(1/3))*SIN(('OddsRatio_working_3-way'!Y42)/3)</f>
        <v>-4.3573105540913176E-2</v>
      </c>
      <c r="AJ42" s="11">
        <f>'OddsRatio_working_3-way'!U42/(3*'OddsRatio_working_3-way'!X42^(1/3))*SIN(('OddsRatio_working_3-way'!Y42+2*PI())/3)</f>
        <v>-0.42960842156811874</v>
      </c>
      <c r="AK42" s="11">
        <f>'OddsRatio_working_3-way'!U42/(3*'OddsRatio_working_3-way'!X42^(1/3))*SIN(('OddsRatio_working_3-way'!Y42+4*PI())/3)</f>
        <v>0.47318152710903194</v>
      </c>
      <c r="AL42" s="11">
        <f>'OddsRatio_working_3-way'!Z42+'OddsRatio_working_3-way'!AF42</f>
        <v>1.0424520397808825</v>
      </c>
      <c r="AM42" s="11">
        <f>'OddsRatio_working_3-way'!AA42+'OddsRatio_working_3-way'!AG42</f>
        <v>-0.59669685253086402</v>
      </c>
      <c r="AN42" s="11">
        <f>'OddsRatio_working_3-way'!AB42+'OddsRatio_working_3-way'!AH42</f>
        <v>-0.44575518725001889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1.0424520397808825</v>
      </c>
      <c r="AS42" s="11">
        <f>IF(('OddsRatio_working_3-way'!X42=0),IF(Q42&gt;0,-Q42^(1/3),(-Q42)^(1/3)),'OddsRatio_working_3-way'!AM42-'OddsRatio_working_3-way'!R42/3)</f>
        <v>-0.59669685253086402</v>
      </c>
      <c r="AT42" s="11">
        <f>IF(('OddsRatio_working_3-way'!X42=0),IF(Q42&gt;0,-Q42^(1/3),(-Q42)^(1/3)),'OddsRatio_working_3-way'!AN42-'OddsRatio_working_3-way'!R42/3)</f>
        <v>-0.44575518725001889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3.98</v>
      </c>
      <c r="B43" s="4">
        <f>IF('True_Odds_Calculator_3-way'!B44="","",'True_Odds_Calculator_3-way'!B44)</f>
        <v>3.56</v>
      </c>
      <c r="C43" s="4">
        <f>IF('True_Odds_Calculator_3-way'!C44="","",'True_Odds_Calculator_3-way'!C44)</f>
        <v>2.0099999999999998</v>
      </c>
      <c r="D43" s="9">
        <f t="shared" si="13"/>
        <v>0.24257980172699872</v>
      </c>
      <c r="E43" s="9">
        <f t="shared" si="14"/>
        <v>0.27157003851008321</v>
      </c>
      <c r="F43" s="9">
        <f t="shared" si="15"/>
        <v>0.48585015976291818</v>
      </c>
      <c r="G43" s="9">
        <f t="shared" si="16"/>
        <v>1.0477700532359493</v>
      </c>
      <c r="H43" s="9">
        <f t="shared" si="17"/>
        <v>4.1223547586431293</v>
      </c>
      <c r="I43" s="9">
        <f t="shared" si="18"/>
        <v>3.6822913362840306</v>
      </c>
      <c r="J43" s="9">
        <f t="shared" si="19"/>
        <v>2.0582477537683084</v>
      </c>
      <c r="K43" s="11">
        <f t="shared" si="20"/>
        <v>0.25125628140703515</v>
      </c>
      <c r="L43" s="11">
        <f t="shared" si="21"/>
        <v>0.2808988764044944</v>
      </c>
      <c r="M43" s="11">
        <f t="shared" si="22"/>
        <v>0.49751243781094534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-0.27055058398931886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0.22999170484880105</v>
      </c>
      <c r="Q43" s="11">
        <f>2*'OddsRatio_working_3-way'!K43*'OddsRatio_working_3-way'!L43*'OddsRatio_working_3-way'!M43</f>
        <v>7.022647476299268E-2</v>
      </c>
      <c r="R43" s="11">
        <f t="shared" si="23"/>
        <v>0</v>
      </c>
      <c r="S43" s="11">
        <f t="shared" si="24"/>
        <v>-0.85008763040733615</v>
      </c>
      <c r="T43" s="11">
        <f t="shared" si="25"/>
        <v>-0.25956874210911024</v>
      </c>
      <c r="U43" s="11">
        <f>'OddsRatio_working_3-way'!S43-'OddsRatio_working_3-way'!R43^2/3</f>
        <v>-0.85008763040733615</v>
      </c>
      <c r="V43" s="11">
        <f>'OddsRatio_working_3-way'!S43*'OddsRatio_working_3-way'!R43/3-2*'OddsRatio_working_3-way'!R43^3/27-'OddsRatio_working_3-way'!T43</f>
        <v>0.25956874210911024</v>
      </c>
      <c r="W43" s="11">
        <f>'OddsRatio_working_3-way'!V43^2+4*'OddsRatio_working_3-way'!U43^3/27</f>
        <v>-2.3633691599931117E-2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0.1508390064605612</v>
      </c>
      <c r="Y43" s="11">
        <f>IF('OddsRatio_working_3-way'!W43&gt;=0,IF('OddsRatio_working_3-way'!V43+SQRT('OddsRatio_working_3-way'!W43)&gt;0,0,PI()),ACOS('OddsRatio_working_3-way'!V43/(2*'OddsRatio_working_3-way'!X43)))</f>
        <v>0.53470988230500338</v>
      </c>
      <c r="Z43" s="11">
        <f>'OddsRatio_working_3-way'!X43^(1/3)*COS('OddsRatio_working_3-way'!Y43/3)</f>
        <v>0.52388502661797465</v>
      </c>
      <c r="AA43" s="11">
        <f>'OddsRatio_working_3-way'!X43^(1/3)*COS(('OddsRatio_working_3-way'!Y43+2*PI())/3)</f>
        <v>-0.34367541222947701</v>
      </c>
      <c r="AB43" s="11">
        <f>'OddsRatio_working_3-way'!X43^(1/3)*COS(('OddsRatio_working_3-way'!Y43+4*PI())/3)</f>
        <v>-0.18020961438849753</v>
      </c>
      <c r="AC43" s="11">
        <f>'OddsRatio_working_3-way'!X43^(1/3)*SIN('OddsRatio_working_3-way'!Y43/3)</f>
        <v>9.4377022386786399E-2</v>
      </c>
      <c r="AD43" s="11">
        <f>'OddsRatio_working_3-way'!X43^(1/3)*SIN(('OddsRatio_working_3-way'!Y43+2*PI())/3)</f>
        <v>0.40650923052005966</v>
      </c>
      <c r="AE43" s="11">
        <f>'OddsRatio_working_3-way'!X43^(1/3)*SIN(('OddsRatio_working_3-way'!Y43+4*PI())/3)</f>
        <v>-0.50088625290684619</v>
      </c>
      <c r="AF43" s="11">
        <f>-'OddsRatio_working_3-way'!U43/(3*'OddsRatio_working_3-way'!X43^(1/3))*COS(('OddsRatio_working_3-way'!Y43)/3)</f>
        <v>0.52388502661797476</v>
      </c>
      <c r="AG43" s="11">
        <f>-'OddsRatio_working_3-way'!U43/(3*'OddsRatio_working_3-way'!X43^(1/3))*COS(('OddsRatio_working_3-way'!Y43+2*PI())/3)</f>
        <v>-0.34367541222947706</v>
      </c>
      <c r="AH43" s="11">
        <f>-'OddsRatio_working_3-way'!U43/(3*'OddsRatio_working_3-way'!X43^(1/3))*COS(('OddsRatio_working_3-way'!Y43+4*PI())/3)</f>
        <v>-0.18020961438849759</v>
      </c>
      <c r="AI43" s="11">
        <f>'OddsRatio_working_3-way'!U43/(3*'OddsRatio_working_3-way'!X43^(1/3))*SIN(('OddsRatio_working_3-way'!Y43)/3)</f>
        <v>-9.4377022386786427E-2</v>
      </c>
      <c r="AJ43" s="11">
        <f>'OddsRatio_working_3-way'!U43/(3*'OddsRatio_working_3-way'!X43^(1/3))*SIN(('OddsRatio_working_3-way'!Y43+2*PI())/3)</f>
        <v>-0.40650923052005977</v>
      </c>
      <c r="AK43" s="11">
        <f>'OddsRatio_working_3-way'!U43/(3*'OddsRatio_working_3-way'!X43^(1/3))*SIN(('OddsRatio_working_3-way'!Y43+4*PI())/3)</f>
        <v>0.5008862529068463</v>
      </c>
      <c r="AL43" s="11">
        <f>'OddsRatio_working_3-way'!Z43+'OddsRatio_working_3-way'!AF43</f>
        <v>1.0477700532359493</v>
      </c>
      <c r="AM43" s="11">
        <f>'OddsRatio_working_3-way'!AA43+'OddsRatio_working_3-way'!AG43</f>
        <v>-0.68735082445895412</v>
      </c>
      <c r="AN43" s="11">
        <f>'OddsRatio_working_3-way'!AB43+'OddsRatio_working_3-way'!AH43</f>
        <v>-0.36041922877699512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1.0477700532359493</v>
      </c>
      <c r="AS43" s="11">
        <f>IF(('OddsRatio_working_3-way'!X43=0),IF(Q43&gt;0,-Q43^(1/3),(-Q43)^(1/3)),'OddsRatio_working_3-way'!AM43-'OddsRatio_working_3-way'!R43/3)</f>
        <v>-0.68735082445895412</v>
      </c>
      <c r="AT43" s="11">
        <f>IF(('OddsRatio_working_3-way'!X43=0),IF(Q43&gt;0,-Q43^(1/3),(-Q43)^(1/3)),'OddsRatio_working_3-way'!AN43-'OddsRatio_working_3-way'!R43/3)</f>
        <v>-0.36041922877699512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2.65</v>
      </c>
      <c r="B44" s="4">
        <f>IF('True_Odds_Calculator_3-way'!B45="","",'True_Odds_Calculator_3-way'!B45)</f>
        <v>3.54</v>
      </c>
      <c r="C44" s="4">
        <f>IF('True_Odds_Calculator_3-way'!C45="","",'True_Odds_Calculator_3-way'!C45)</f>
        <v>2.72</v>
      </c>
      <c r="D44" s="9">
        <f t="shared" si="13"/>
        <v>0.36770684890814537</v>
      </c>
      <c r="E44" s="9">
        <f t="shared" si="14"/>
        <v>0.27419220183995358</v>
      </c>
      <c r="F44" s="9">
        <f t="shared" si="15"/>
        <v>0.35810094925190117</v>
      </c>
      <c r="G44" s="9">
        <f t="shared" si="16"/>
        <v>1.0421561945244777</v>
      </c>
      <c r="H44" s="9">
        <f t="shared" si="17"/>
        <v>2.7195577209653878</v>
      </c>
      <c r="I44" s="9">
        <f t="shared" si="18"/>
        <v>3.6470767340921739</v>
      </c>
      <c r="J44" s="9">
        <f t="shared" si="19"/>
        <v>2.7925086545821016</v>
      </c>
      <c r="K44" s="11">
        <f t="shared" si="20"/>
        <v>0.37735849056603776</v>
      </c>
      <c r="L44" s="11">
        <f t="shared" si="21"/>
        <v>0.2824858757062147</v>
      </c>
      <c r="M44" s="11">
        <f t="shared" si="22"/>
        <v>0.36764705882352938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-0.28250625482044434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0.23161647134069485</v>
      </c>
      <c r="Q44" s="11">
        <f>2*'OddsRatio_working_3-way'!K44*'OddsRatio_working_3-way'!L44*'OddsRatio_working_3-way'!M44</f>
        <v>7.8381208575531269E-2</v>
      </c>
      <c r="R44" s="11">
        <f t="shared" si="23"/>
        <v>0</v>
      </c>
      <c r="S44" s="11">
        <f t="shared" si="24"/>
        <v>-0.81986316192505515</v>
      </c>
      <c r="T44" s="11">
        <f t="shared" si="25"/>
        <v>-0.27744946258039099</v>
      </c>
      <c r="U44" s="11">
        <f>'OddsRatio_working_3-way'!S44-'OddsRatio_working_3-way'!R44^2/3</f>
        <v>-0.81986316192505515</v>
      </c>
      <c r="V44" s="11">
        <f>'OddsRatio_working_3-way'!S44*'OddsRatio_working_3-way'!R44/3-2*'OddsRatio_working_3-way'!R44^3/27-'OddsRatio_working_3-way'!T44</f>
        <v>0.27744946258039099</v>
      </c>
      <c r="W44" s="11">
        <f>'OddsRatio_working_3-way'!V44^2+4*'OddsRatio_working_3-way'!U44^3/27</f>
        <v>-4.6650573872328849E-3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0.14286642509121997</v>
      </c>
      <c r="Y44" s="11">
        <f>IF('OddsRatio_working_3-way'!W44&gt;=0,IF('OddsRatio_working_3-way'!V44+SQRT('OddsRatio_working_3-way'!W44)&gt;0,0,PI()),ACOS('OddsRatio_working_3-way'!V44/(2*'OddsRatio_working_3-way'!X44)))</f>
        <v>0.24137578895727052</v>
      </c>
      <c r="Z44" s="11">
        <f>'OddsRatio_working_3-way'!X44^(1/3)*COS('OddsRatio_working_3-way'!Y44/3)</f>
        <v>0.52107809726223886</v>
      </c>
      <c r="AA44" s="11">
        <f>'OddsRatio_working_3-way'!X44^(1/3)*COS(('OddsRatio_working_3-way'!Y44+2*PI())/3)</f>
        <v>-0.29692589922906643</v>
      </c>
      <c r="AB44" s="11">
        <f>'OddsRatio_working_3-way'!X44^(1/3)*COS(('OddsRatio_working_3-way'!Y44+4*PI())/3)</f>
        <v>-0.22415219803317254</v>
      </c>
      <c r="AC44" s="11">
        <f>'OddsRatio_working_3-way'!X44^(1/3)*SIN('OddsRatio_working_3-way'!Y44/3)</f>
        <v>4.20159159753749E-2</v>
      </c>
      <c r="AD44" s="11">
        <f>'OddsRatio_working_3-way'!X44^(1/3)*SIN(('OddsRatio_working_3-way'!Y44+2*PI())/3)</f>
        <v>0.43025891159707003</v>
      </c>
      <c r="AE44" s="11">
        <f>'OddsRatio_working_3-way'!X44^(1/3)*SIN(('OddsRatio_working_3-way'!Y44+4*PI())/3)</f>
        <v>-0.47227482757244477</v>
      </c>
      <c r="AF44" s="11">
        <f>-'OddsRatio_working_3-way'!U44/(3*'OddsRatio_working_3-way'!X44^(1/3))*COS(('OddsRatio_working_3-way'!Y44)/3)</f>
        <v>0.52107809726223886</v>
      </c>
      <c r="AG44" s="11">
        <f>-'OddsRatio_working_3-way'!U44/(3*'OddsRatio_working_3-way'!X44^(1/3))*COS(('OddsRatio_working_3-way'!Y44+2*PI())/3)</f>
        <v>-0.29692589922906643</v>
      </c>
      <c r="AH44" s="11">
        <f>-'OddsRatio_working_3-way'!U44/(3*'OddsRatio_working_3-way'!X44^(1/3))*COS(('OddsRatio_working_3-way'!Y44+4*PI())/3)</f>
        <v>-0.22415219803317254</v>
      </c>
      <c r="AI44" s="11">
        <f>'OddsRatio_working_3-way'!U44/(3*'OddsRatio_working_3-way'!X44^(1/3))*SIN(('OddsRatio_working_3-way'!Y44)/3)</f>
        <v>-4.20159159753749E-2</v>
      </c>
      <c r="AJ44" s="11">
        <f>'OddsRatio_working_3-way'!U44/(3*'OddsRatio_working_3-way'!X44^(1/3))*SIN(('OddsRatio_working_3-way'!Y44+2*PI())/3)</f>
        <v>-0.43025891159707003</v>
      </c>
      <c r="AK44" s="11">
        <f>'OddsRatio_working_3-way'!U44/(3*'OddsRatio_working_3-way'!X44^(1/3))*SIN(('OddsRatio_working_3-way'!Y44+4*PI())/3)</f>
        <v>0.47227482757244477</v>
      </c>
      <c r="AL44" s="11">
        <f>'OddsRatio_working_3-way'!Z44+'OddsRatio_working_3-way'!AF44</f>
        <v>1.0421561945244777</v>
      </c>
      <c r="AM44" s="11">
        <f>'OddsRatio_working_3-way'!AA44+'OddsRatio_working_3-way'!AG44</f>
        <v>-0.59385179845813285</v>
      </c>
      <c r="AN44" s="11">
        <f>'OddsRatio_working_3-way'!AB44+'OddsRatio_working_3-way'!AH44</f>
        <v>-0.44830439606634509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1.0421561945244777</v>
      </c>
      <c r="AS44" s="11">
        <f>IF(('OddsRatio_working_3-way'!X44=0),IF(Q44&gt;0,-Q44^(1/3),(-Q44)^(1/3)),'OddsRatio_working_3-way'!AM44-'OddsRatio_working_3-way'!R44/3)</f>
        <v>-0.59385179845813285</v>
      </c>
      <c r="AT44" s="11">
        <f>IF(('OddsRatio_working_3-way'!X44=0),IF(Q44&gt;0,-Q44^(1/3),(-Q44)^(1/3)),'OddsRatio_working_3-way'!AN44-'OddsRatio_working_3-way'!R44/3)</f>
        <v>-0.44830439606634509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3.38</v>
      </c>
      <c r="B45" s="4">
        <f>IF('True_Odds_Calculator_3-way'!B46="","",'True_Odds_Calculator_3-way'!B46)</f>
        <v>3.54</v>
      </c>
      <c r="C45" s="4">
        <f>IF('True_Odds_Calculator_3-way'!C46="","",'True_Odds_Calculator_3-way'!C46)</f>
        <v>2.2200000000000002</v>
      </c>
      <c r="D45" s="9">
        <f t="shared" si="13"/>
        <v>0.28677085702529759</v>
      </c>
      <c r="E45" s="9">
        <f t="shared" si="14"/>
        <v>0.27364984560634154</v>
      </c>
      <c r="F45" s="9">
        <f t="shared" si="15"/>
        <v>0.43957929736836115</v>
      </c>
      <c r="G45" s="9">
        <f t="shared" si="16"/>
        <v>1.0450019698728887</v>
      </c>
      <c r="H45" s="9">
        <f t="shared" si="17"/>
        <v>3.4871046882974746</v>
      </c>
      <c r="I45" s="9">
        <f t="shared" si="18"/>
        <v>3.6543050034771372</v>
      </c>
      <c r="J45" s="9">
        <f t="shared" si="19"/>
        <v>2.2749024032449241</v>
      </c>
      <c r="K45" s="11">
        <f t="shared" si="20"/>
        <v>0.29585798816568049</v>
      </c>
      <c r="L45" s="11">
        <f t="shared" si="21"/>
        <v>0.2824858757062147</v>
      </c>
      <c r="M45" s="11">
        <f t="shared" si="22"/>
        <v>0.4504504504504504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-0.27764992954041201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0.23115081785225194</v>
      </c>
      <c r="Q45" s="11">
        <f>2*'OddsRatio_working_3-way'!K45*'OddsRatio_working_3-way'!L45*'OddsRatio_working_3-way'!M45</f>
        <v>7.5293426010505538E-2</v>
      </c>
      <c r="R45" s="11">
        <f t="shared" si="23"/>
        <v>0</v>
      </c>
      <c r="S45" s="11">
        <f t="shared" si="24"/>
        <v>-0.8325261174561468</v>
      </c>
      <c r="T45" s="11">
        <f t="shared" si="25"/>
        <v>-0.27118114575118796</v>
      </c>
      <c r="U45" s="11">
        <f>'OddsRatio_working_3-way'!S45-'OddsRatio_working_3-way'!R45^2/3</f>
        <v>-0.8325261174561468</v>
      </c>
      <c r="V45" s="11">
        <f>'OddsRatio_working_3-way'!S45*'OddsRatio_working_3-way'!R45/3-2*'OddsRatio_working_3-way'!R45^3/27-'OddsRatio_working_3-way'!T45</f>
        <v>0.27118114575118796</v>
      </c>
      <c r="W45" s="11">
        <f>'OddsRatio_working_3-way'!V45^2+4*'OddsRatio_working_3-way'!U45^3/27</f>
        <v>-1.1945768770890167E-2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0.14618907498665659</v>
      </c>
      <c r="Y45" s="11">
        <f>IF('OddsRatio_working_3-way'!W45&gt;=0,IF('OddsRatio_working_3-way'!V45+SQRT('OddsRatio_working_3-way'!W45)&gt;0,0,PI()),ACOS('OddsRatio_working_3-way'!V45/(2*'OddsRatio_working_3-way'!X45)))</f>
        <v>0.38312384587409731</v>
      </c>
      <c r="Z45" s="11">
        <f>'OddsRatio_working_3-way'!X45^(1/3)*COS('OddsRatio_working_3-way'!Y45/3)</f>
        <v>0.52250098493644437</v>
      </c>
      <c r="AA45" s="11">
        <f>'OddsRatio_working_3-way'!X45^(1/3)*COS(('OddsRatio_working_3-way'!Y45+2*PI())/3)</f>
        <v>-0.31935445033144183</v>
      </c>
      <c r="AB45" s="11">
        <f>'OddsRatio_working_3-way'!X45^(1/3)*COS(('OddsRatio_working_3-way'!Y45+4*PI())/3)</f>
        <v>-0.20314653460500245</v>
      </c>
      <c r="AC45" s="11">
        <f>'OddsRatio_working_3-way'!X45^(1/3)*SIN('OddsRatio_working_3-way'!Y45/3)</f>
        <v>6.7092671426625103E-2</v>
      </c>
      <c r="AD45" s="11">
        <f>'OddsRatio_working_3-way'!X45^(1/3)*SIN(('OddsRatio_working_3-way'!Y45+2*PI())/3)</f>
        <v>0.41895279074403863</v>
      </c>
      <c r="AE45" s="11">
        <f>'OddsRatio_working_3-way'!X45^(1/3)*SIN(('OddsRatio_working_3-way'!Y45+4*PI())/3)</f>
        <v>-0.48604546217066374</v>
      </c>
      <c r="AF45" s="11">
        <f>-'OddsRatio_working_3-way'!U45/(3*'OddsRatio_working_3-way'!X45^(1/3))*COS(('OddsRatio_working_3-way'!Y45)/3)</f>
        <v>0.52250098493644437</v>
      </c>
      <c r="AG45" s="11">
        <f>-'OddsRatio_working_3-way'!U45/(3*'OddsRatio_working_3-way'!X45^(1/3))*COS(('OddsRatio_working_3-way'!Y45+2*PI())/3)</f>
        <v>-0.31935445033144183</v>
      </c>
      <c r="AH45" s="11">
        <f>-'OddsRatio_working_3-way'!U45/(3*'OddsRatio_working_3-way'!X45^(1/3))*COS(('OddsRatio_working_3-way'!Y45+4*PI())/3)</f>
        <v>-0.20314653460500245</v>
      </c>
      <c r="AI45" s="11">
        <f>'OddsRatio_working_3-way'!U45/(3*'OddsRatio_working_3-way'!X45^(1/3))*SIN(('OddsRatio_working_3-way'!Y45)/3)</f>
        <v>-6.7092671426625103E-2</v>
      </c>
      <c r="AJ45" s="11">
        <f>'OddsRatio_working_3-way'!U45/(3*'OddsRatio_working_3-way'!X45^(1/3))*SIN(('OddsRatio_working_3-way'!Y45+2*PI())/3)</f>
        <v>-0.41895279074403863</v>
      </c>
      <c r="AK45" s="11">
        <f>'OddsRatio_working_3-way'!U45/(3*'OddsRatio_working_3-way'!X45^(1/3))*SIN(('OddsRatio_working_3-way'!Y45+4*PI())/3)</f>
        <v>0.48604546217066374</v>
      </c>
      <c r="AL45" s="11">
        <f>'OddsRatio_working_3-way'!Z45+'OddsRatio_working_3-way'!AF45</f>
        <v>1.0450019698728887</v>
      </c>
      <c r="AM45" s="11">
        <f>'OddsRatio_working_3-way'!AA45+'OddsRatio_working_3-way'!AG45</f>
        <v>-0.63870890066288366</v>
      </c>
      <c r="AN45" s="11">
        <f>'OddsRatio_working_3-way'!AB45+'OddsRatio_working_3-way'!AH45</f>
        <v>-0.40629306921000491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1.0450019698728887</v>
      </c>
      <c r="AS45" s="11">
        <f>IF(('OddsRatio_working_3-way'!X45=0),IF(Q45&gt;0,-Q45^(1/3),(-Q45)^(1/3)),'OddsRatio_working_3-way'!AM45-'OddsRatio_working_3-way'!R45/3)</f>
        <v>-0.63870890066288366</v>
      </c>
      <c r="AT45" s="11">
        <f>IF(('OddsRatio_working_3-way'!X45=0),IF(Q45&gt;0,-Q45^(1/3),(-Q45)^(1/3)),'OddsRatio_working_3-way'!AN45-'OddsRatio_working_3-way'!R45/3)</f>
        <v>-0.40629306921000491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2.23</v>
      </c>
      <c r="B46" s="4">
        <f>IF('True_Odds_Calculator_3-way'!B47="","",'True_Odds_Calculator_3-way'!B47)</f>
        <v>3.37</v>
      </c>
      <c r="C46" s="4">
        <f>IF('True_Odds_Calculator_3-way'!C47="","",'True_Odds_Calculator_3-way'!C47)</f>
        <v>3.53</v>
      </c>
      <c r="D46" s="9">
        <f t="shared" si="13"/>
        <v>0.43770678154954296</v>
      </c>
      <c r="E46" s="9">
        <f t="shared" si="14"/>
        <v>0.28774731984488794</v>
      </c>
      <c r="F46" s="9">
        <f t="shared" si="15"/>
        <v>0.27454589860556911</v>
      </c>
      <c r="G46" s="9">
        <f t="shared" si="16"/>
        <v>1.0444182666565767</v>
      </c>
      <c r="H46" s="9">
        <f t="shared" si="17"/>
        <v>2.2846344679875892</v>
      </c>
      <c r="I46" s="9">
        <f t="shared" si="18"/>
        <v>3.4752712919760866</v>
      </c>
      <c r="J46" s="9">
        <f t="shared" si="19"/>
        <v>3.642378214641139</v>
      </c>
      <c r="K46" s="11">
        <f t="shared" si="20"/>
        <v>0.44843049327354262</v>
      </c>
      <c r="L46" s="11">
        <f t="shared" si="21"/>
        <v>0.29673590504451036</v>
      </c>
      <c r="M46" s="11">
        <f t="shared" si="22"/>
        <v>0.28328611898016998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-0.27801261920146181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0.23107395900898747</v>
      </c>
      <c r="Q46" s="11">
        <f>2*'OddsRatio_working_3-way'!K46*'OddsRatio_working_3-way'!L46*'OddsRatio_working_3-way'!M46</f>
        <v>7.5391177490697389E-2</v>
      </c>
      <c r="R46" s="11">
        <f t="shared" si="23"/>
        <v>0</v>
      </c>
      <c r="S46" s="11">
        <f t="shared" si="24"/>
        <v>-0.83116356254871926</v>
      </c>
      <c r="T46" s="11">
        <f t="shared" si="25"/>
        <v>-0.27117897636173549</v>
      </c>
      <c r="U46" s="11">
        <f>'OddsRatio_working_3-way'!S46-'OddsRatio_working_3-way'!R46^2/3</f>
        <v>-0.83116356254871926</v>
      </c>
      <c r="V46" s="11">
        <f>'OddsRatio_working_3-way'!S46*'OddsRatio_working_3-way'!R46/3-2*'OddsRatio_working_3-way'!R46^3/27-'OddsRatio_working_3-way'!T46</f>
        <v>0.27117897636173549</v>
      </c>
      <c r="W46" s="11">
        <f>'OddsRatio_working_3-way'!V46^2+4*'OddsRatio_working_3-way'!U46^3/27</f>
        <v>-1.1527904623918867E-2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0.14583033107392093</v>
      </c>
      <c r="Y46" s="11">
        <f>IF('OddsRatio_working_3-way'!W46&gt;=0,IF('OddsRatio_working_3-way'!V46+SQRT('OddsRatio_working_3-way'!W46)&gt;0,0,PI()),ACOS('OddsRatio_working_3-way'!V46/(2*'OddsRatio_working_3-way'!X46)))</f>
        <v>0.37699343907072147</v>
      </c>
      <c r="Z46" s="11">
        <f>'OddsRatio_working_3-way'!X46^(1/3)*COS('OddsRatio_working_3-way'!Y46/3)</f>
        <v>0.52220913332828833</v>
      </c>
      <c r="AA46" s="11">
        <f>'OddsRatio_working_3-way'!X46^(1/3)*COS(('OddsRatio_working_3-way'!Y46+2*PI())/3)</f>
        <v>-0.31823692560868838</v>
      </c>
      <c r="AB46" s="11">
        <f>'OddsRatio_working_3-way'!X46^(1/3)*COS(('OddsRatio_working_3-way'!Y46+4*PI())/3)</f>
        <v>-0.20397220771960009</v>
      </c>
      <c r="AC46" s="11">
        <f>'OddsRatio_working_3-way'!X46^(1/3)*SIN('OddsRatio_working_3-way'!Y46/3)</f>
        <v>6.597076563214177E-2</v>
      </c>
      <c r="AD46" s="11">
        <f>'OddsRatio_working_3-way'!X46^(1/3)*SIN(('OddsRatio_working_3-way'!Y46+2*PI())/3)</f>
        <v>0.41926099273448181</v>
      </c>
      <c r="AE46" s="11">
        <f>'OddsRatio_working_3-way'!X46^(1/3)*SIN(('OddsRatio_working_3-way'!Y46+4*PI())/3)</f>
        <v>-0.48523175836662352</v>
      </c>
      <c r="AF46" s="11">
        <f>-'OddsRatio_working_3-way'!U46/(3*'OddsRatio_working_3-way'!X46^(1/3))*COS(('OddsRatio_working_3-way'!Y46)/3)</f>
        <v>0.52220913332828844</v>
      </c>
      <c r="AG46" s="11">
        <f>-'OddsRatio_working_3-way'!U46/(3*'OddsRatio_working_3-way'!X46^(1/3))*COS(('OddsRatio_working_3-way'!Y46+2*PI())/3)</f>
        <v>-0.31823692560868844</v>
      </c>
      <c r="AH46" s="11">
        <f>-'OddsRatio_working_3-way'!U46/(3*'OddsRatio_working_3-way'!X46^(1/3))*COS(('OddsRatio_working_3-way'!Y46+4*PI())/3)</f>
        <v>-0.20397220771960015</v>
      </c>
      <c r="AI46" s="11">
        <f>'OddsRatio_working_3-way'!U46/(3*'OddsRatio_working_3-way'!X46^(1/3))*SIN(('OddsRatio_working_3-way'!Y46)/3)</f>
        <v>-6.5970765632141784E-2</v>
      </c>
      <c r="AJ46" s="11">
        <f>'OddsRatio_working_3-way'!U46/(3*'OddsRatio_working_3-way'!X46^(1/3))*SIN(('OddsRatio_working_3-way'!Y46+2*PI())/3)</f>
        <v>-0.41926099273448186</v>
      </c>
      <c r="AK46" s="11">
        <f>'OddsRatio_working_3-way'!U46/(3*'OddsRatio_working_3-way'!X46^(1/3))*SIN(('OddsRatio_working_3-way'!Y46+4*PI())/3)</f>
        <v>0.48523175836662363</v>
      </c>
      <c r="AL46" s="11">
        <f>'OddsRatio_working_3-way'!Z46+'OddsRatio_working_3-way'!AF46</f>
        <v>1.0444182666565767</v>
      </c>
      <c r="AM46" s="11">
        <f>'OddsRatio_working_3-way'!AA46+'OddsRatio_working_3-way'!AG46</f>
        <v>-0.63647385121737687</v>
      </c>
      <c r="AN46" s="11">
        <f>'OddsRatio_working_3-way'!AB46+'OddsRatio_working_3-way'!AH46</f>
        <v>-0.40794441543920024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1.0444182666565767</v>
      </c>
      <c r="AS46" s="11">
        <f>IF(('OddsRatio_working_3-way'!X46=0),IF(Q46&gt;0,-Q46^(1/3),(-Q46)^(1/3)),'OddsRatio_working_3-way'!AM46-'OddsRatio_working_3-way'!R46/3)</f>
        <v>-0.63647385121737687</v>
      </c>
      <c r="AT46" s="11">
        <f>IF(('OddsRatio_working_3-way'!X46=0),IF(Q46&gt;0,-Q46^(1/3),(-Q46)^(1/3)),'OddsRatio_working_3-way'!AN46-'OddsRatio_working_3-way'!R46/3)</f>
        <v>-0.40794441543920024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2.0299999999999998</v>
      </c>
      <c r="B47" s="4">
        <f>IF('True_Odds_Calculator_3-way'!B48="","",'True_Odds_Calculator_3-way'!B48)</f>
        <v>3.52</v>
      </c>
      <c r="C47" s="4">
        <f>IF('True_Odds_Calculator_3-way'!C48="","",'True_Odds_Calculator_3-way'!C48)</f>
        <v>3.98</v>
      </c>
      <c r="D47" s="9">
        <f t="shared" si="13"/>
        <v>0.48165175092775059</v>
      </c>
      <c r="E47" s="9">
        <f t="shared" si="14"/>
        <v>0.27525417439555161</v>
      </c>
      <c r="F47" s="9">
        <f t="shared" si="15"/>
        <v>0.24309407467669764</v>
      </c>
      <c r="G47" s="9">
        <f t="shared" si="16"/>
        <v>1.0448435540517746</v>
      </c>
      <c r="H47" s="9">
        <f t="shared" si="17"/>
        <v>2.0761888606733279</v>
      </c>
      <c r="I47" s="9">
        <f t="shared" si="18"/>
        <v>3.6330057562104714</v>
      </c>
      <c r="J47" s="9">
        <f t="shared" si="19"/>
        <v>4.1136337910742888</v>
      </c>
      <c r="K47" s="11">
        <f t="shared" si="20"/>
        <v>0.49261083743842371</v>
      </c>
      <c r="L47" s="11">
        <f t="shared" si="21"/>
        <v>0.28409090909090912</v>
      </c>
      <c r="M47" s="11">
        <f t="shared" si="22"/>
        <v>0.25125628140703515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-0.27197704825065749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0.2296103220986257</v>
      </c>
      <c r="Q47" s="11">
        <f>2*'OddsRatio_working_3-way'!K47*'OddsRatio_working_3-way'!L47*'OddsRatio_working_3-way'!M47</f>
        <v>7.0324754088399916E-2</v>
      </c>
      <c r="R47" s="11">
        <f t="shared" si="23"/>
        <v>0</v>
      </c>
      <c r="S47" s="11">
        <f t="shared" si="24"/>
        <v>-0.84422683301943158</v>
      </c>
      <c r="T47" s="11">
        <f t="shared" si="25"/>
        <v>-0.25856870842861612</v>
      </c>
      <c r="U47" s="11">
        <f>'OddsRatio_working_3-way'!S47-'OddsRatio_working_3-way'!R47^2/3</f>
        <v>-0.84422683301943158</v>
      </c>
      <c r="V47" s="11">
        <f>'OddsRatio_working_3-way'!S47*'OddsRatio_working_3-way'!R47/3-2*'OddsRatio_working_3-way'!R47^3/27-'OddsRatio_working_3-way'!T47</f>
        <v>0.25856870842861612</v>
      </c>
      <c r="W47" s="11">
        <f>'OddsRatio_working_3-way'!V47^2+4*'OddsRatio_working_3-way'!U47^3/27</f>
        <v>-2.2282439061321838E-2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0.14928179396678329</v>
      </c>
      <c r="Y47" s="11">
        <f>IF('OddsRatio_working_3-way'!W47&gt;=0,IF('OddsRatio_working_3-way'!V47+SQRT('OddsRatio_working_3-way'!W47)&gt;0,0,PI()),ACOS('OddsRatio_working_3-way'!V47/(2*'OddsRatio_working_3-way'!X47)))</f>
        <v>0.52356490153147739</v>
      </c>
      <c r="Z47" s="11">
        <f>'OddsRatio_working_3-way'!X47^(1/3)*COS('OddsRatio_working_3-way'!Y47/3)</f>
        <v>0.52242177702588743</v>
      </c>
      <c r="AA47" s="11">
        <f>'OddsRatio_working_3-way'!X47^(1/3)*COS(('OddsRatio_working_3-way'!Y47+2*PI())/3)</f>
        <v>-0.34098133054314317</v>
      </c>
      <c r="AB47" s="11">
        <f>'OddsRatio_working_3-way'!X47^(1/3)*COS(('OddsRatio_working_3-way'!Y47+4*PI())/3)</f>
        <v>-0.18144044648274443</v>
      </c>
      <c r="AC47" s="11">
        <f>'OddsRatio_working_3-way'!X47^(1/3)*SIN('OddsRatio_working_3-way'!Y47/3)</f>
        <v>9.2110972359022256E-2</v>
      </c>
      <c r="AD47" s="11">
        <f>'OddsRatio_working_3-way'!X47^(1/3)*SIN(('OddsRatio_working_3-way'!Y47+2*PI())/3)</f>
        <v>0.40637504421511705</v>
      </c>
      <c r="AE47" s="11">
        <f>'OddsRatio_working_3-way'!X47^(1/3)*SIN(('OddsRatio_working_3-way'!Y47+4*PI())/3)</f>
        <v>-0.49848601657413921</v>
      </c>
      <c r="AF47" s="11">
        <f>-'OddsRatio_working_3-way'!U47/(3*'OddsRatio_working_3-way'!X47^(1/3))*COS(('OddsRatio_working_3-way'!Y47)/3)</f>
        <v>0.52242177702588721</v>
      </c>
      <c r="AG47" s="11">
        <f>-'OddsRatio_working_3-way'!U47/(3*'OddsRatio_working_3-way'!X47^(1/3))*COS(('OddsRatio_working_3-way'!Y47+2*PI())/3)</f>
        <v>-0.340981330543143</v>
      </c>
      <c r="AH47" s="11">
        <f>-'OddsRatio_working_3-way'!U47/(3*'OddsRatio_working_3-way'!X47^(1/3))*COS(('OddsRatio_working_3-way'!Y47+4*PI())/3)</f>
        <v>-0.18144044648274435</v>
      </c>
      <c r="AI47" s="11">
        <f>'OddsRatio_working_3-way'!U47/(3*'OddsRatio_working_3-way'!X47^(1/3))*SIN(('OddsRatio_working_3-way'!Y47)/3)</f>
        <v>-9.2110972359022228E-2</v>
      </c>
      <c r="AJ47" s="11">
        <f>'OddsRatio_working_3-way'!U47/(3*'OddsRatio_working_3-way'!X47^(1/3))*SIN(('OddsRatio_working_3-way'!Y47+2*PI())/3)</f>
        <v>-0.40637504421511689</v>
      </c>
      <c r="AK47" s="11">
        <f>'OddsRatio_working_3-way'!U47/(3*'OddsRatio_working_3-way'!X47^(1/3))*SIN(('OddsRatio_working_3-way'!Y47+4*PI())/3)</f>
        <v>0.49848601657413899</v>
      </c>
      <c r="AL47" s="11">
        <f>'OddsRatio_working_3-way'!Z47+'OddsRatio_working_3-way'!AF47</f>
        <v>1.0448435540517746</v>
      </c>
      <c r="AM47" s="11">
        <f>'OddsRatio_working_3-way'!AA47+'OddsRatio_working_3-way'!AG47</f>
        <v>-0.68196266108628611</v>
      </c>
      <c r="AN47" s="11">
        <f>'OddsRatio_working_3-way'!AB47+'OddsRatio_working_3-way'!AH47</f>
        <v>-0.36288089296548875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1.0448435540517746</v>
      </c>
      <c r="AS47" s="11">
        <f>IF(('OddsRatio_working_3-way'!X47=0),IF(Q47&gt;0,-Q47^(1/3),(-Q47)^(1/3)),'OddsRatio_working_3-way'!AM47-'OddsRatio_working_3-way'!R47/3)</f>
        <v>-0.68196266108628611</v>
      </c>
      <c r="AT47" s="11">
        <f>IF(('OddsRatio_working_3-way'!X47=0),IF(Q47&gt;0,-Q47^(1/3),(-Q47)^(1/3)),'OddsRatio_working_3-way'!AN47-'OddsRatio_working_3-way'!R47/3)</f>
        <v>-0.36288089296548875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4.7</v>
      </c>
      <c r="B48" s="4">
        <f>IF('True_Odds_Calculator_3-way'!B49="","",'True_Odds_Calculator_3-way'!B49)</f>
        <v>3.52</v>
      </c>
      <c r="C48" s="4">
        <f>IF('True_Odds_Calculator_3-way'!C49="","",'True_Odds_Calculator_3-way'!C49)</f>
        <v>1.88</v>
      </c>
      <c r="D48" s="9">
        <f t="shared" si="13"/>
        <v>0.20504600838555256</v>
      </c>
      <c r="E48" s="9">
        <f t="shared" si="14"/>
        <v>0.27468601989622349</v>
      </c>
      <c r="F48" s="9">
        <f t="shared" si="15"/>
        <v>0.52026797171822381</v>
      </c>
      <c r="G48" s="9">
        <f t="shared" si="16"/>
        <v>1.0478254702821381</v>
      </c>
      <c r="H48" s="9">
        <f t="shared" si="17"/>
        <v>4.8769542400439114</v>
      </c>
      <c r="I48" s="9">
        <f t="shared" si="18"/>
        <v>3.6405201851109878</v>
      </c>
      <c r="J48" s="9">
        <f t="shared" si="19"/>
        <v>1.9220864138482816</v>
      </c>
      <c r="K48" s="11">
        <f t="shared" si="20"/>
        <v>0.21276595744680851</v>
      </c>
      <c r="L48" s="11">
        <f t="shared" si="21"/>
        <v>0.28409090909090912</v>
      </c>
      <c r="M48" s="11">
        <f t="shared" si="22"/>
        <v>0.53191489361702127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-0.26380715255771825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0.22827585497345565</v>
      </c>
      <c r="Q48" s="11">
        <f>2*'OddsRatio_working_3-way'!K48*'OddsRatio_working_3-way'!L48*'OddsRatio_working_3-way'!M48</f>
        <v>6.4303057739001607E-2</v>
      </c>
      <c r="R48" s="11">
        <f t="shared" si="23"/>
        <v>0</v>
      </c>
      <c r="S48" s="11">
        <f t="shared" si="24"/>
        <v>-0.86531336531336567</v>
      </c>
      <c r="T48" s="11">
        <f t="shared" si="25"/>
        <v>-0.24375024375024393</v>
      </c>
      <c r="U48" s="11">
        <f>'OddsRatio_working_3-way'!S48-'OddsRatio_working_3-way'!R48^2/3</f>
        <v>-0.86531336531336567</v>
      </c>
      <c r="V48" s="11">
        <f>'OddsRatio_working_3-way'!S48*'OddsRatio_working_3-way'!R48/3-2*'OddsRatio_working_3-way'!R48^3/27-'OddsRatio_working_3-way'!T48</f>
        <v>0.24375024375024393</v>
      </c>
      <c r="W48" s="11">
        <f>'OddsRatio_working_3-way'!V48^2+4*'OddsRatio_working_3-way'!U48^3/27</f>
        <v>-3.6573712470051152E-2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0.15490956539087128</v>
      </c>
      <c r="Y48" s="11">
        <f>IF('OddsRatio_working_3-way'!W48&gt;=0,IF('OddsRatio_working_3-way'!V48+SQRT('OddsRatio_working_3-way'!W48)&gt;0,0,PI()),ACOS('OddsRatio_working_3-way'!V48/(2*'OddsRatio_working_3-way'!X48)))</f>
        <v>0.66527002099082844</v>
      </c>
      <c r="Z48" s="11">
        <f>'OddsRatio_working_3-way'!X48^(1/3)*COS('OddsRatio_working_3-way'!Y48/3)</f>
        <v>0.52391273514106906</v>
      </c>
      <c r="AA48" s="11">
        <f>'OddsRatio_working_3-way'!X48^(1/3)*COS(('OddsRatio_working_3-way'!Y48+2*PI())/3)</f>
        <v>-0.36425458747730716</v>
      </c>
      <c r="AB48" s="11">
        <f>'OddsRatio_working_3-way'!X48^(1/3)*COS(('OddsRatio_working_3-way'!Y48+4*PI())/3)</f>
        <v>-0.15965814766376207</v>
      </c>
      <c r="AC48" s="11">
        <f>'OddsRatio_working_3-way'!X48^(1/3)*SIN('OddsRatio_working_3-way'!Y48/3)</f>
        <v>0.11812380960158955</v>
      </c>
      <c r="AD48" s="11">
        <f>'OddsRatio_working_3-way'!X48^(1/3)*SIN(('OddsRatio_working_3-way'!Y48+2*PI())/3)</f>
        <v>0.39465983319755937</v>
      </c>
      <c r="AE48" s="11">
        <f>'OddsRatio_working_3-way'!X48^(1/3)*SIN(('OddsRatio_working_3-way'!Y48+4*PI())/3)</f>
        <v>-0.51278364279914868</v>
      </c>
      <c r="AF48" s="11">
        <f>-'OddsRatio_working_3-way'!U48/(3*'OddsRatio_working_3-way'!X48^(1/3))*COS(('OddsRatio_working_3-way'!Y48)/3)</f>
        <v>0.52391273514106906</v>
      </c>
      <c r="AG48" s="11">
        <f>-'OddsRatio_working_3-way'!U48/(3*'OddsRatio_working_3-way'!X48^(1/3))*COS(('OddsRatio_working_3-way'!Y48+2*PI())/3)</f>
        <v>-0.36425458747730716</v>
      </c>
      <c r="AH48" s="11">
        <f>-'OddsRatio_working_3-way'!U48/(3*'OddsRatio_working_3-way'!X48^(1/3))*COS(('OddsRatio_working_3-way'!Y48+4*PI())/3)</f>
        <v>-0.15965814766376207</v>
      </c>
      <c r="AI48" s="11">
        <f>'OddsRatio_working_3-way'!U48/(3*'OddsRatio_working_3-way'!X48^(1/3))*SIN(('OddsRatio_working_3-way'!Y48)/3)</f>
        <v>-0.11812380960158955</v>
      </c>
      <c r="AJ48" s="11">
        <f>'OddsRatio_working_3-way'!U48/(3*'OddsRatio_working_3-way'!X48^(1/3))*SIN(('OddsRatio_working_3-way'!Y48+2*PI())/3)</f>
        <v>-0.39465983319755937</v>
      </c>
      <c r="AK48" s="11">
        <f>'OddsRatio_working_3-way'!U48/(3*'OddsRatio_working_3-way'!X48^(1/3))*SIN(('OddsRatio_working_3-way'!Y48+4*PI())/3)</f>
        <v>0.51278364279914868</v>
      </c>
      <c r="AL48" s="11">
        <f>'OddsRatio_working_3-way'!Z48+'OddsRatio_working_3-way'!AF48</f>
        <v>1.0478254702821381</v>
      </c>
      <c r="AM48" s="11">
        <f>'OddsRatio_working_3-way'!AA48+'OddsRatio_working_3-way'!AG48</f>
        <v>-0.72850917495461431</v>
      </c>
      <c r="AN48" s="11">
        <f>'OddsRatio_working_3-way'!AB48+'OddsRatio_working_3-way'!AH48</f>
        <v>-0.31931629532752415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1.0478254702821381</v>
      </c>
      <c r="AS48" s="11">
        <f>IF(('OddsRatio_working_3-way'!X48=0),IF(Q48&gt;0,-Q48^(1/3),(-Q48)^(1/3)),'OddsRatio_working_3-way'!AM48-'OddsRatio_working_3-way'!R48/3)</f>
        <v>-0.72850917495461431</v>
      </c>
      <c r="AT48" s="11">
        <f>IF(('OddsRatio_working_3-way'!X48=0),IF(Q48&gt;0,-Q48^(1/3),(-Q48)^(1/3)),'OddsRatio_working_3-way'!AN48-'OddsRatio_working_3-way'!R48/3)</f>
        <v>-0.31931629532752415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3.25</v>
      </c>
      <c r="B49" s="4">
        <f>IF('True_Odds_Calculator_3-way'!B50="","",'True_Odds_Calculator_3-way'!B50)</f>
        <v>3.24</v>
      </c>
      <c r="C49" s="4">
        <f>IF('True_Odds_Calculator_3-way'!C50="","",'True_Odds_Calculator_3-way'!C50)</f>
        <v>2.4300000000000002</v>
      </c>
      <c r="D49" s="9">
        <f t="shared" si="13"/>
        <v>0.29883067915137934</v>
      </c>
      <c r="E49" s="9">
        <f t="shared" si="14"/>
        <v>0.29976483874425314</v>
      </c>
      <c r="F49" s="9">
        <f t="shared" si="15"/>
        <v>0.40140448210436763</v>
      </c>
      <c r="G49" s="9">
        <f t="shared" si="16"/>
        <v>1.0428340562321918</v>
      </c>
      <c r="H49" s="9">
        <f t="shared" si="17"/>
        <v>3.346376626522432</v>
      </c>
      <c r="I49" s="9">
        <f t="shared" si="18"/>
        <v>3.3359482859601099</v>
      </c>
      <c r="J49" s="9">
        <f t="shared" si="19"/>
        <v>2.4912527004120344</v>
      </c>
      <c r="K49" s="11">
        <f t="shared" si="20"/>
        <v>0.30769230769230771</v>
      </c>
      <c r="L49" s="11">
        <f t="shared" si="21"/>
        <v>0.30864197530864196</v>
      </c>
      <c r="M49" s="11">
        <f t="shared" si="22"/>
        <v>0.41152263374485593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-0.28166438042981257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0.23135935344440145</v>
      </c>
      <c r="Q49" s="11">
        <f>2*'OddsRatio_working_3-way'!K49*'OddsRatio_working_3-way'!L49*'OddsRatio_working_3-way'!M49</f>
        <v>7.816194373121671E-2</v>
      </c>
      <c r="R49" s="11">
        <f t="shared" si="23"/>
        <v>0</v>
      </c>
      <c r="S49" s="11">
        <f t="shared" si="24"/>
        <v>-0.82140082140082127</v>
      </c>
      <c r="T49" s="11">
        <f t="shared" si="25"/>
        <v>-0.27750027750027745</v>
      </c>
      <c r="U49" s="11">
        <f>'OddsRatio_working_3-way'!S49-'OddsRatio_working_3-way'!R49^2/3</f>
        <v>-0.82140082140082127</v>
      </c>
      <c r="V49" s="11">
        <f>'OddsRatio_working_3-way'!S49*'OddsRatio_working_3-way'!R49/3-2*'OddsRatio_working_3-way'!R49^3/27-'OddsRatio_working_3-way'!T49</f>
        <v>0.27750027750027745</v>
      </c>
      <c r="W49" s="11">
        <f>'OddsRatio_working_3-way'!V49^2+4*'OddsRatio_working_3-way'!U49^3/27</f>
        <v>-5.0970873854968568E-3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0.14326853405251608</v>
      </c>
      <c r="Y49" s="11">
        <f>IF('OddsRatio_working_3-way'!W49&gt;=0,IF('OddsRatio_working_3-way'!V49+SQRT('OddsRatio_working_3-way'!W49)&gt;0,0,PI()),ACOS('OddsRatio_working_3-way'!V49/(2*'OddsRatio_working_3-way'!X49)))</f>
        <v>0.25181393220742554</v>
      </c>
      <c r="Z49" s="11">
        <f>'OddsRatio_working_3-way'!X49^(1/3)*COS('OddsRatio_working_3-way'!Y49/3)</f>
        <v>0.52141702811609603</v>
      </c>
      <c r="AA49" s="11">
        <f>'OddsRatio_working_3-way'!X49^(1/3)*COS(('OddsRatio_working_3-way'!Y49+2*PI())/3)</f>
        <v>-0.29870084806293734</v>
      </c>
      <c r="AB49" s="11">
        <f>'OddsRatio_working_3-way'!X49^(1/3)*COS(('OddsRatio_working_3-way'!Y49+4*PI())/3)</f>
        <v>-0.22271618005315846</v>
      </c>
      <c r="AC49" s="11">
        <f>'OddsRatio_working_3-way'!X49^(1/3)*SIN('OddsRatio_working_3-way'!Y49/3)</f>
        <v>4.3869768529730131E-2</v>
      </c>
      <c r="AD49" s="11">
        <f>'OddsRatio_working_3-way'!X49^(1/3)*SIN(('OddsRatio_working_3-way'!Y49+2*PI())/3)</f>
        <v>0.42962550804945915</v>
      </c>
      <c r="AE49" s="11">
        <f>'OddsRatio_working_3-way'!X49^(1/3)*SIN(('OddsRatio_working_3-way'!Y49+4*PI())/3)</f>
        <v>-0.47349527657918922</v>
      </c>
      <c r="AF49" s="11">
        <f>-'OddsRatio_working_3-way'!U49/(3*'OddsRatio_working_3-way'!X49^(1/3))*COS(('OddsRatio_working_3-way'!Y49)/3)</f>
        <v>0.52141702811609592</v>
      </c>
      <c r="AG49" s="11">
        <f>-'OddsRatio_working_3-way'!U49/(3*'OddsRatio_working_3-way'!X49^(1/3))*COS(('OddsRatio_working_3-way'!Y49+2*PI())/3)</f>
        <v>-0.29870084806293723</v>
      </c>
      <c r="AH49" s="11">
        <f>-'OddsRatio_working_3-way'!U49/(3*'OddsRatio_working_3-way'!X49^(1/3))*COS(('OddsRatio_working_3-way'!Y49+4*PI())/3)</f>
        <v>-0.22271618005315841</v>
      </c>
      <c r="AI49" s="11">
        <f>'OddsRatio_working_3-way'!U49/(3*'OddsRatio_working_3-way'!X49^(1/3))*SIN(('OddsRatio_working_3-way'!Y49)/3)</f>
        <v>-4.3869768529730124E-2</v>
      </c>
      <c r="AJ49" s="11">
        <f>'OddsRatio_working_3-way'!U49/(3*'OddsRatio_working_3-way'!X49^(1/3))*SIN(('OddsRatio_working_3-way'!Y49+2*PI())/3)</f>
        <v>-0.42962550804945904</v>
      </c>
      <c r="AK49" s="11">
        <f>'OddsRatio_working_3-way'!U49/(3*'OddsRatio_working_3-way'!X49^(1/3))*SIN(('OddsRatio_working_3-way'!Y49+4*PI())/3)</f>
        <v>0.47349527657918911</v>
      </c>
      <c r="AL49" s="11">
        <f>'OddsRatio_working_3-way'!Z49+'OddsRatio_working_3-way'!AF49</f>
        <v>1.0428340562321918</v>
      </c>
      <c r="AM49" s="11">
        <f>'OddsRatio_working_3-way'!AA49+'OddsRatio_working_3-way'!AG49</f>
        <v>-0.59740169612587457</v>
      </c>
      <c r="AN49" s="11">
        <f>'OddsRatio_working_3-way'!AB49+'OddsRatio_working_3-way'!AH49</f>
        <v>-0.44543236010631687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1.0428340562321918</v>
      </c>
      <c r="AS49" s="11">
        <f>IF(('OddsRatio_working_3-way'!X49=0),IF(Q49&gt;0,-Q49^(1/3),(-Q49)^(1/3)),'OddsRatio_working_3-way'!AM49-'OddsRatio_working_3-way'!R49/3)</f>
        <v>-0.59740169612587457</v>
      </c>
      <c r="AT49" s="11">
        <f>IF(('OddsRatio_working_3-way'!X49=0),IF(Q49&gt;0,-Q49^(1/3),(-Q49)^(1/3)),'OddsRatio_working_3-way'!AN49-'OddsRatio_working_3-way'!R49/3)</f>
        <v>-0.44543236010631687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1.81</v>
      </c>
      <c r="B50" s="4">
        <f>IF('True_Odds_Calculator_3-way'!B51="","",'True_Odds_Calculator_3-way'!B51)</f>
        <v>3.54</v>
      </c>
      <c r="C50" s="4">
        <f>IF('True_Odds_Calculator_3-way'!C51="","",'True_Odds_Calculator_3-way'!C51)</f>
        <v>5.13</v>
      </c>
      <c r="D50" s="9">
        <f t="shared" si="13"/>
        <v>0.54019305866556622</v>
      </c>
      <c r="E50" s="9">
        <f t="shared" si="14"/>
        <v>0.27254166404032754</v>
      </c>
      <c r="F50" s="9">
        <f t="shared" si="15"/>
        <v>0.18726527729410644</v>
      </c>
      <c r="G50" s="9">
        <f t="shared" si="16"/>
        <v>1.0508518786572907</v>
      </c>
      <c r="H50" s="9">
        <f t="shared" si="17"/>
        <v>1.8511900217124051</v>
      </c>
      <c r="I50" s="9">
        <f t="shared" si="18"/>
        <v>3.6691637717895187</v>
      </c>
      <c r="J50" s="9">
        <f t="shared" si="19"/>
        <v>5.3400182588546103</v>
      </c>
      <c r="K50" s="11">
        <f t="shared" si="20"/>
        <v>0.5524861878453039</v>
      </c>
      <c r="L50" s="11">
        <f t="shared" si="21"/>
        <v>0.2824858757062147</v>
      </c>
      <c r="M50" s="11">
        <f t="shared" si="22"/>
        <v>0.19493177387914232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-0.25850537947077645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0.22756339055092306</v>
      </c>
      <c r="Q50" s="11">
        <f>2*'OddsRatio_working_3-way'!K50*'OddsRatio_working_3-way'!L50*'OddsRatio_working_3-way'!M50</f>
        <v>6.08458263505142E-2</v>
      </c>
      <c r="R50" s="11">
        <f t="shared" si="23"/>
        <v>0</v>
      </c>
      <c r="S50" s="11">
        <f t="shared" si="24"/>
        <v>-0.88030427458337934</v>
      </c>
      <c r="T50" s="11">
        <f t="shared" si="25"/>
        <v>-0.23537547448753462</v>
      </c>
      <c r="U50" s="11">
        <f>'OddsRatio_working_3-way'!S50-'OddsRatio_working_3-way'!R50^2/3</f>
        <v>-0.88030427458337934</v>
      </c>
      <c r="V50" s="11">
        <f>'OddsRatio_working_3-way'!S50*'OddsRatio_working_3-way'!R50/3-2*'OddsRatio_working_3-way'!R50^3/27-'OddsRatio_working_3-way'!T50</f>
        <v>0.23537547448753462</v>
      </c>
      <c r="W50" s="11">
        <f>'OddsRatio_working_3-way'!V50^2+4*'OddsRatio_working_3-way'!U50^3/27</f>
        <v>-4.5661961588946587E-2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0.15895248942622656</v>
      </c>
      <c r="Y50" s="11">
        <f>IF('OddsRatio_working_3-way'!W50&gt;=0,IF('OddsRatio_working_3-way'!V50+SQRT('OddsRatio_working_3-way'!W50)&gt;0,0,PI()),ACOS('OddsRatio_working_3-way'!V50/(2*'OddsRatio_working_3-way'!X50)))</f>
        <v>0.73713749266560813</v>
      </c>
      <c r="Z50" s="11">
        <f>'OddsRatio_working_3-way'!X50^(1/3)*COS('OddsRatio_working_3-way'!Y50/3)</f>
        <v>0.52542593932864534</v>
      </c>
      <c r="AA50" s="11">
        <f>'OddsRatio_working_3-way'!X50^(1/3)*COS(('OddsRatio_working_3-way'!Y50+2*PI())/3)</f>
        <v>-0.37682587584194516</v>
      </c>
      <c r="AB50" s="11">
        <f>'OddsRatio_working_3-way'!X50^(1/3)*COS(('OddsRatio_working_3-way'!Y50+4*PI())/3)</f>
        <v>-0.14860006348670018</v>
      </c>
      <c r="AC50" s="11">
        <f>'OddsRatio_working_3-way'!X50^(1/3)*SIN('OddsRatio_working_3-way'!Y50/3)</f>
        <v>0.13176623419932162</v>
      </c>
      <c r="AD50" s="11">
        <f>'OddsRatio_working_3-way'!X50^(1/3)*SIN(('OddsRatio_working_3-way'!Y50+2*PI())/3)</f>
        <v>0.38914909416624727</v>
      </c>
      <c r="AE50" s="11">
        <f>'OddsRatio_working_3-way'!X50^(1/3)*SIN(('OddsRatio_working_3-way'!Y50+4*PI())/3)</f>
        <v>-0.52091532836556897</v>
      </c>
      <c r="AF50" s="11">
        <f>-'OddsRatio_working_3-way'!U50/(3*'OddsRatio_working_3-way'!X50^(1/3))*COS(('OddsRatio_working_3-way'!Y50)/3)</f>
        <v>0.52542593932864523</v>
      </c>
      <c r="AG50" s="11">
        <f>-'OddsRatio_working_3-way'!U50/(3*'OddsRatio_working_3-way'!X50^(1/3))*COS(('OddsRatio_working_3-way'!Y50+2*PI())/3)</f>
        <v>-0.37682587584194505</v>
      </c>
      <c r="AH50" s="11">
        <f>-'OddsRatio_working_3-way'!U50/(3*'OddsRatio_working_3-way'!X50^(1/3))*COS(('OddsRatio_working_3-way'!Y50+4*PI())/3)</f>
        <v>-0.14860006348670016</v>
      </c>
      <c r="AI50" s="11">
        <f>'OddsRatio_working_3-way'!U50/(3*'OddsRatio_working_3-way'!X50^(1/3))*SIN(('OddsRatio_working_3-way'!Y50)/3)</f>
        <v>-0.1317662341993216</v>
      </c>
      <c r="AJ50" s="11">
        <f>'OddsRatio_working_3-way'!U50/(3*'OddsRatio_working_3-way'!X50^(1/3))*SIN(('OddsRatio_working_3-way'!Y50+2*PI())/3)</f>
        <v>-0.38914909416624721</v>
      </c>
      <c r="AK50" s="11">
        <f>'OddsRatio_working_3-way'!U50/(3*'OddsRatio_working_3-way'!X50^(1/3))*SIN(('OddsRatio_working_3-way'!Y50+4*PI())/3)</f>
        <v>0.52091532836556886</v>
      </c>
      <c r="AL50" s="11">
        <f>'OddsRatio_working_3-way'!Z50+'OddsRatio_working_3-way'!AF50</f>
        <v>1.0508518786572907</v>
      </c>
      <c r="AM50" s="11">
        <f>'OddsRatio_working_3-way'!AA50+'OddsRatio_working_3-way'!AG50</f>
        <v>-0.7536517516838902</v>
      </c>
      <c r="AN50" s="11">
        <f>'OddsRatio_working_3-way'!AB50+'OddsRatio_working_3-way'!AH50</f>
        <v>-0.29720012697340037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1.0508518786572907</v>
      </c>
      <c r="AS50" s="11">
        <f>IF(('OddsRatio_working_3-way'!X50=0),IF(Q50&gt;0,-Q50^(1/3),(-Q50)^(1/3)),'OddsRatio_working_3-way'!AM50-'OddsRatio_working_3-way'!R50/3)</f>
        <v>-0.7536517516838902</v>
      </c>
      <c r="AT50" s="11">
        <f>IF(('OddsRatio_working_3-way'!X50=0),IF(Q50&gt;0,-Q50^(1/3),(-Q50)^(1/3)),'OddsRatio_working_3-way'!AN50-'OddsRatio_working_3-way'!R50/3)</f>
        <v>-0.29720012697340037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2.33</v>
      </c>
      <c r="B51" s="4">
        <f>IF('True_Odds_Calculator_3-way'!B52="","",'True_Odds_Calculator_3-way'!B52)</f>
        <v>3.54</v>
      </c>
      <c r="C51" s="4">
        <f>IF('True_Odds_Calculator_3-way'!C52="","",'True_Odds_Calculator_3-way'!C52)</f>
        <v>3.16</v>
      </c>
      <c r="D51" s="9">
        <f t="shared" si="13"/>
        <v>0.41877119393556328</v>
      </c>
      <c r="E51" s="9">
        <f t="shared" si="14"/>
        <v>0.27392381280196765</v>
      </c>
      <c r="F51" s="9">
        <f t="shared" si="15"/>
        <v>0.30730499326246907</v>
      </c>
      <c r="G51" s="9">
        <f t="shared" si="16"/>
        <v>1.0435630392603281</v>
      </c>
      <c r="H51" s="9">
        <f t="shared" si="17"/>
        <v>2.3879388422162364</v>
      </c>
      <c r="I51" s="9">
        <f t="shared" si="18"/>
        <v>3.6506501197212335</v>
      </c>
      <c r="J51" s="9">
        <f t="shared" si="19"/>
        <v>3.2540961648023088</v>
      </c>
      <c r="K51" s="11">
        <f t="shared" si="20"/>
        <v>0.42918454935622319</v>
      </c>
      <c r="L51" s="11">
        <f t="shared" si="21"/>
        <v>0.2824858757062147</v>
      </c>
      <c r="M51" s="11">
        <f t="shared" si="22"/>
        <v>0.31645569620253161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-0.27995797472037631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0.23135082176732696</v>
      </c>
      <c r="Q51" s="11">
        <f>2*'OddsRatio_working_3-way'!K51*'OddsRatio_working_3-way'!L51*'OddsRatio_working_3-way'!M51</f>
        <v>7.6733274218018871E-2</v>
      </c>
      <c r="R51" s="11">
        <f t="shared" si="23"/>
        <v>0</v>
      </c>
      <c r="S51" s="11">
        <f t="shared" si="24"/>
        <v>-0.82637696603714017</v>
      </c>
      <c r="T51" s="11">
        <f t="shared" si="25"/>
        <v>-0.27408854594930016</v>
      </c>
      <c r="U51" s="11">
        <f>'OddsRatio_working_3-way'!S51-'OddsRatio_working_3-way'!R51^2/3</f>
        <v>-0.82637696603714017</v>
      </c>
      <c r="V51" s="11">
        <f>'OddsRatio_working_3-way'!S51*'OddsRatio_working_3-way'!R51/3-2*'OddsRatio_working_3-way'!R51^3/27-'OddsRatio_working_3-way'!T51</f>
        <v>0.27408854594930016</v>
      </c>
      <c r="W51" s="11">
        <f>'OddsRatio_working_3-way'!V51^2+4*'OddsRatio_working_3-way'!U51^3/27</f>
        <v>-8.4801968054197124E-3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0.14457241077226779</v>
      </c>
      <c r="Y51" s="11">
        <f>IF('OddsRatio_working_3-way'!W51&gt;=0,IF('OddsRatio_working_3-way'!V51+SQRT('OddsRatio_working_3-way'!W51)&gt;0,0,PI()),ACOS('OddsRatio_working_3-way'!V51/(2*'OddsRatio_working_3-way'!X51)))</f>
        <v>0.32412972371162829</v>
      </c>
      <c r="Z51" s="11">
        <f>'OddsRatio_working_3-way'!X51^(1/3)*COS('OddsRatio_working_3-way'!Y51/3)</f>
        <v>0.52178151963016406</v>
      </c>
      <c r="AA51" s="11">
        <f>'OddsRatio_working_3-way'!X51^(1/3)*COS(('OddsRatio_working_3-way'!Y51+2*PI())/3)</f>
        <v>-0.30990377684742298</v>
      </c>
      <c r="AB51" s="11">
        <f>'OddsRatio_working_3-way'!X51^(1/3)*COS(('OddsRatio_working_3-way'!Y51+4*PI())/3)</f>
        <v>-0.21187774278274099</v>
      </c>
      <c r="AC51" s="11">
        <f>'OddsRatio_working_3-way'!X51^(1/3)*SIN('OddsRatio_working_3-way'!Y51/3)</f>
        <v>5.6595357154835498E-2</v>
      </c>
      <c r="AD51" s="11">
        <f>'OddsRatio_working_3-way'!X51^(1/3)*SIN(('OddsRatio_working_3-way'!Y51+2*PI())/3)</f>
        <v>0.4235783726475531</v>
      </c>
      <c r="AE51" s="11">
        <f>'OddsRatio_working_3-way'!X51^(1/3)*SIN(('OddsRatio_working_3-way'!Y51+4*PI())/3)</f>
        <v>-0.48017372980238859</v>
      </c>
      <c r="AF51" s="11">
        <f>-'OddsRatio_working_3-way'!U51/(3*'OddsRatio_working_3-way'!X51^(1/3))*COS(('OddsRatio_working_3-way'!Y51)/3)</f>
        <v>0.52178151963016406</v>
      </c>
      <c r="AG51" s="11">
        <f>-'OddsRatio_working_3-way'!U51/(3*'OddsRatio_working_3-way'!X51^(1/3))*COS(('OddsRatio_working_3-way'!Y51+2*PI())/3)</f>
        <v>-0.30990377684742298</v>
      </c>
      <c r="AH51" s="11">
        <f>-'OddsRatio_working_3-way'!U51/(3*'OddsRatio_working_3-way'!X51^(1/3))*COS(('OddsRatio_working_3-way'!Y51+4*PI())/3)</f>
        <v>-0.21187774278274099</v>
      </c>
      <c r="AI51" s="11">
        <f>'OddsRatio_working_3-way'!U51/(3*'OddsRatio_working_3-way'!X51^(1/3))*SIN(('OddsRatio_working_3-way'!Y51)/3)</f>
        <v>-5.6595357154835498E-2</v>
      </c>
      <c r="AJ51" s="11">
        <f>'OddsRatio_working_3-way'!U51/(3*'OddsRatio_working_3-way'!X51^(1/3))*SIN(('OddsRatio_working_3-way'!Y51+2*PI())/3)</f>
        <v>-0.4235783726475531</v>
      </c>
      <c r="AK51" s="11">
        <f>'OddsRatio_working_3-way'!U51/(3*'OddsRatio_working_3-way'!X51^(1/3))*SIN(('OddsRatio_working_3-way'!Y51+4*PI())/3)</f>
        <v>0.48017372980238859</v>
      </c>
      <c r="AL51" s="11">
        <f>'OddsRatio_working_3-way'!Z51+'OddsRatio_working_3-way'!AF51</f>
        <v>1.0435630392603281</v>
      </c>
      <c r="AM51" s="11">
        <f>'OddsRatio_working_3-way'!AA51+'OddsRatio_working_3-way'!AG51</f>
        <v>-0.61980755369484597</v>
      </c>
      <c r="AN51" s="11">
        <f>'OddsRatio_working_3-way'!AB51+'OddsRatio_working_3-way'!AH51</f>
        <v>-0.42375548556548198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1.0435630392603281</v>
      </c>
      <c r="AS51" s="11">
        <f>IF(('OddsRatio_working_3-way'!X51=0),IF(Q51&gt;0,-Q51^(1/3),(-Q51)^(1/3)),'OddsRatio_working_3-way'!AM51-'OddsRatio_working_3-way'!R51/3)</f>
        <v>-0.61980755369484597</v>
      </c>
      <c r="AT51" s="11">
        <f>IF(('OddsRatio_working_3-way'!X51=0),IF(Q51&gt;0,-Q51^(1/3),(-Q51)^(1/3)),'OddsRatio_working_3-way'!AN51-'OddsRatio_working_3-way'!R51/3)</f>
        <v>-0.42375548556548198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2.0699999999999998</v>
      </c>
      <c r="B52" s="4">
        <f>IF('True_Odds_Calculator_3-way'!B53="","",'True_Odds_Calculator_3-way'!B53)</f>
        <v>3.42</v>
      </c>
      <c r="C52" s="4">
        <f>IF('True_Odds_Calculator_3-way'!C53="","",'True_Odds_Calculator_3-way'!C53)</f>
        <v>3.95</v>
      </c>
      <c r="D52" s="9">
        <f t="shared" si="13"/>
        <v>0.47194681136911748</v>
      </c>
      <c r="E52" s="9">
        <f t="shared" si="14"/>
        <v>0.28324139001323823</v>
      </c>
      <c r="F52" s="9">
        <f t="shared" si="15"/>
        <v>0.24481179861764427</v>
      </c>
      <c r="G52" s="9">
        <f t="shared" si="16"/>
        <v>1.0456848971908363</v>
      </c>
      <c r="H52" s="9">
        <f t="shared" si="17"/>
        <v>2.1188828399941944</v>
      </c>
      <c r="I52" s="9">
        <f t="shared" si="18"/>
        <v>3.5305574512018234</v>
      </c>
      <c r="J52" s="9">
        <f t="shared" si="19"/>
        <v>4.0847704467129686</v>
      </c>
      <c r="K52" s="11">
        <f t="shared" si="20"/>
        <v>0.48309178743961356</v>
      </c>
      <c r="L52" s="11">
        <f t="shared" si="21"/>
        <v>0.29239766081871343</v>
      </c>
      <c r="M52" s="11">
        <f t="shared" si="22"/>
        <v>0.25316455696202528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-0.27316660962829209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0.23029914213569558</v>
      </c>
      <c r="Q52" s="11">
        <f>2*'OddsRatio_working_3-way'!K52*'OddsRatio_working_3-way'!L52*'OddsRatio_working_3-way'!M52</f>
        <v>7.1521472712948911E-2</v>
      </c>
      <c r="R52" s="11">
        <f t="shared" si="23"/>
        <v>0</v>
      </c>
      <c r="S52" s="11">
        <f t="shared" si="24"/>
        <v>-0.84307208135383804</v>
      </c>
      <c r="T52" s="11">
        <f t="shared" si="25"/>
        <v>-0.26182362774963902</v>
      </c>
      <c r="U52" s="11">
        <f>'OddsRatio_working_3-way'!S52-'OddsRatio_working_3-way'!R52^2/3</f>
        <v>-0.84307208135383804</v>
      </c>
      <c r="V52" s="11">
        <f>'OddsRatio_working_3-way'!S52*'OddsRatio_working_3-way'!R52/3-2*'OddsRatio_working_3-way'!R52^3/27-'OddsRatio_working_3-way'!T52</f>
        <v>0.26182362774963902</v>
      </c>
      <c r="W52" s="11">
        <f>'OddsRatio_working_3-way'!V52^2+4*'OddsRatio_working_3-way'!U52^3/27</f>
        <v>-2.022332036185924E-2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0.1489756124419705</v>
      </c>
      <c r="Y52" s="11">
        <f>IF('OddsRatio_working_3-way'!W52&gt;=0,IF('OddsRatio_working_3-way'!V52+SQRT('OddsRatio_working_3-way'!W52)&gt;0,0,PI()),ACOS('OddsRatio_working_3-way'!V52/(2*'OddsRatio_working_3-way'!X52)))</f>
        <v>0.49756657933654247</v>
      </c>
      <c r="Z52" s="11">
        <f>'OddsRatio_working_3-way'!X52^(1/3)*COS('OddsRatio_working_3-way'!Y52/3)</f>
        <v>0.52284244859541817</v>
      </c>
      <c r="AA52" s="11">
        <f>'OddsRatio_working_3-way'!X52^(1/3)*COS(('OddsRatio_working_3-way'!Y52+2*PI())/3)</f>
        <v>-0.3372160183044226</v>
      </c>
      <c r="AB52" s="11">
        <f>'OddsRatio_working_3-way'!X52^(1/3)*COS(('OddsRatio_working_3-way'!Y52+4*PI())/3)</f>
        <v>-0.18562643029099576</v>
      </c>
      <c r="AC52" s="11">
        <f>'OddsRatio_working_3-way'!X52^(1/3)*SIN('OddsRatio_working_3-way'!Y52/3)</f>
        <v>8.7520289445896501E-2</v>
      </c>
      <c r="AD52" s="11">
        <f>'OddsRatio_working_3-way'!X52^(1/3)*SIN(('OddsRatio_working_3-way'!Y52+2*PI())/3)</f>
        <v>0.40903469793754338</v>
      </c>
      <c r="AE52" s="11">
        <f>'OddsRatio_working_3-way'!X52^(1/3)*SIN(('OddsRatio_working_3-way'!Y52+4*PI())/3)</f>
        <v>-0.49655498738343984</v>
      </c>
      <c r="AF52" s="11">
        <f>-'OddsRatio_working_3-way'!U52/(3*'OddsRatio_working_3-way'!X52^(1/3))*COS(('OddsRatio_working_3-way'!Y52)/3)</f>
        <v>0.52284244859541806</v>
      </c>
      <c r="AG52" s="11">
        <f>-'OddsRatio_working_3-way'!U52/(3*'OddsRatio_working_3-way'!X52^(1/3))*COS(('OddsRatio_working_3-way'!Y52+2*PI())/3)</f>
        <v>-0.33721601830442255</v>
      </c>
      <c r="AH52" s="11">
        <f>-'OddsRatio_working_3-way'!U52/(3*'OddsRatio_working_3-way'!X52^(1/3))*COS(('OddsRatio_working_3-way'!Y52+4*PI())/3)</f>
        <v>-0.18562643029099574</v>
      </c>
      <c r="AI52" s="11">
        <f>'OddsRatio_working_3-way'!U52/(3*'OddsRatio_working_3-way'!X52^(1/3))*SIN(('OddsRatio_working_3-way'!Y52)/3)</f>
        <v>-8.7520289445896488E-2</v>
      </c>
      <c r="AJ52" s="11">
        <f>'OddsRatio_working_3-way'!U52/(3*'OddsRatio_working_3-way'!X52^(1/3))*SIN(('OddsRatio_working_3-way'!Y52+2*PI())/3)</f>
        <v>-0.40903469793754332</v>
      </c>
      <c r="AK52" s="11">
        <f>'OddsRatio_working_3-way'!U52/(3*'OddsRatio_working_3-way'!X52^(1/3))*SIN(('OddsRatio_working_3-way'!Y52+4*PI())/3)</f>
        <v>0.49655498738343973</v>
      </c>
      <c r="AL52" s="11">
        <f>'OddsRatio_working_3-way'!Z52+'OddsRatio_working_3-way'!AF52</f>
        <v>1.0456848971908363</v>
      </c>
      <c r="AM52" s="11">
        <f>'OddsRatio_working_3-way'!AA52+'OddsRatio_working_3-way'!AG52</f>
        <v>-0.67443203660884521</v>
      </c>
      <c r="AN52" s="11">
        <f>'OddsRatio_working_3-way'!AB52+'OddsRatio_working_3-way'!AH52</f>
        <v>-0.37125286058199147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1.0456848971908363</v>
      </c>
      <c r="AS52" s="11">
        <f>IF(('OddsRatio_working_3-way'!X52=0),IF(Q52&gt;0,-Q52^(1/3),(-Q52)^(1/3)),'OddsRatio_working_3-way'!AM52-'OddsRatio_working_3-way'!R52/3)</f>
        <v>-0.67443203660884521</v>
      </c>
      <c r="AT52" s="11">
        <f>IF(('OddsRatio_working_3-way'!X52=0),IF(Q52&gt;0,-Q52^(1/3),(-Q52)^(1/3)),'OddsRatio_working_3-way'!AN52-'OddsRatio_working_3-way'!R52/3)</f>
        <v>-0.37125286058199147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1.89</v>
      </c>
      <c r="B53" s="4">
        <f>IF('True_Odds_Calculator_3-way'!B54="","",'True_Odds_Calculator_3-way'!B54)</f>
        <v>3.66</v>
      </c>
      <c r="C53" s="4">
        <f>IF('True_Odds_Calculator_3-way'!C54="","",'True_Odds_Calculator_3-way'!C54)</f>
        <v>4.41</v>
      </c>
      <c r="D53" s="9">
        <f t="shared" si="13"/>
        <v>0.51738046581997155</v>
      </c>
      <c r="E53" s="9">
        <f t="shared" si="14"/>
        <v>0.26399435778838293</v>
      </c>
      <c r="F53" s="9">
        <f t="shared" si="15"/>
        <v>0.21862517639164572</v>
      </c>
      <c r="G53" s="9">
        <f t="shared" si="16"/>
        <v>1.0481051669948647</v>
      </c>
      <c r="H53" s="9">
        <f t="shared" si="17"/>
        <v>1.9328135986254291</v>
      </c>
      <c r="I53" s="9">
        <f t="shared" si="18"/>
        <v>3.78795974420634</v>
      </c>
      <c r="J53" s="9">
        <f t="shared" si="19"/>
        <v>4.5740386194524882</v>
      </c>
      <c r="K53" s="11">
        <f t="shared" si="20"/>
        <v>0.52910052910052918</v>
      </c>
      <c r="L53" s="11">
        <f t="shared" si="21"/>
        <v>0.27322404371584696</v>
      </c>
      <c r="M53" s="11">
        <f t="shared" si="22"/>
        <v>0.22675736961451246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-0.26463333090100383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0.22815382839173776</v>
      </c>
      <c r="Q53" s="11">
        <f>2*'OddsRatio_working_3-way'!K53*'OddsRatio_working_3-way'!L53*'OddsRatio_working_3-way'!M53</f>
        <v>6.5561444940154534E-2</v>
      </c>
      <c r="R53" s="11">
        <f t="shared" si="23"/>
        <v>0</v>
      </c>
      <c r="S53" s="11">
        <f t="shared" si="24"/>
        <v>-0.86215076390769307</v>
      </c>
      <c r="T53" s="11">
        <f t="shared" si="25"/>
        <v>-0.24774447238726813</v>
      </c>
      <c r="U53" s="11">
        <f>'OddsRatio_working_3-way'!S53-'OddsRatio_working_3-way'!R53^2/3</f>
        <v>-0.86215076390769307</v>
      </c>
      <c r="V53" s="11">
        <f>'OddsRatio_working_3-way'!S53*'OddsRatio_working_3-way'!R53/3-2*'OddsRatio_working_3-way'!R53^3/27-'OddsRatio_working_3-way'!T53</f>
        <v>0.24774447238726813</v>
      </c>
      <c r="W53" s="11">
        <f>'OddsRatio_working_3-way'!V53^2+4*'OddsRatio_working_3-way'!U53^3/27</f>
        <v>-3.356194446579995E-2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0.15406108209428315</v>
      </c>
      <c r="Y53" s="11">
        <f>IF('OddsRatio_working_3-way'!W53&gt;=0,IF('OddsRatio_working_3-way'!V53+SQRT('OddsRatio_working_3-way'!W53)&gt;0,0,PI()),ACOS('OddsRatio_working_3-way'!V53/(2*'OddsRatio_working_3-way'!X53)))</f>
        <v>0.63672670268710374</v>
      </c>
      <c r="Z53" s="11">
        <f>'OddsRatio_working_3-way'!X53^(1/3)*COS('OddsRatio_working_3-way'!Y53/3)</f>
        <v>0.52405258349743233</v>
      </c>
      <c r="AA53" s="11">
        <f>'OddsRatio_working_3-way'!X53^(1/3)*COS(('OddsRatio_working_3-way'!Y53+2*PI())/3)</f>
        <v>-0.35982382890673109</v>
      </c>
      <c r="AB53" s="11">
        <f>'OddsRatio_working_3-way'!X53^(1/3)*COS(('OddsRatio_working_3-way'!Y53+4*PI())/3)</f>
        <v>-0.1642287545907011</v>
      </c>
      <c r="AC53" s="11">
        <f>'OddsRatio_working_3-way'!X53^(1/3)*SIN('OddsRatio_working_3-way'!Y53/3)</f>
        <v>0.11292686880852477</v>
      </c>
      <c r="AD53" s="11">
        <f>'OddsRatio_working_3-way'!X53^(1/3)*SIN(('OddsRatio_working_3-way'!Y53+2*PI())/3)</f>
        <v>0.39737941582337977</v>
      </c>
      <c r="AE53" s="11">
        <f>'OddsRatio_working_3-way'!X53^(1/3)*SIN(('OddsRatio_working_3-way'!Y53+4*PI())/3)</f>
        <v>-0.51030628463190453</v>
      </c>
      <c r="AF53" s="11">
        <f>-'OddsRatio_working_3-way'!U53/(3*'OddsRatio_working_3-way'!X53^(1/3))*COS(('OddsRatio_working_3-way'!Y53)/3)</f>
        <v>0.52405258349743233</v>
      </c>
      <c r="AG53" s="11">
        <f>-'OddsRatio_working_3-way'!U53/(3*'OddsRatio_working_3-way'!X53^(1/3))*COS(('OddsRatio_working_3-way'!Y53+2*PI())/3)</f>
        <v>-0.35982382890673109</v>
      </c>
      <c r="AH53" s="11">
        <f>-'OddsRatio_working_3-way'!U53/(3*'OddsRatio_working_3-way'!X53^(1/3))*COS(('OddsRatio_working_3-way'!Y53+4*PI())/3)</f>
        <v>-0.1642287545907011</v>
      </c>
      <c r="AI53" s="11">
        <f>'OddsRatio_working_3-way'!U53/(3*'OddsRatio_working_3-way'!X53^(1/3))*SIN(('OddsRatio_working_3-way'!Y53)/3)</f>
        <v>-0.11292686880852477</v>
      </c>
      <c r="AJ53" s="11">
        <f>'OddsRatio_working_3-way'!U53/(3*'OddsRatio_working_3-way'!X53^(1/3))*SIN(('OddsRatio_working_3-way'!Y53+2*PI())/3)</f>
        <v>-0.39737941582337977</v>
      </c>
      <c r="AK53" s="11">
        <f>'OddsRatio_working_3-way'!U53/(3*'OddsRatio_working_3-way'!X53^(1/3))*SIN(('OddsRatio_working_3-way'!Y53+4*PI())/3)</f>
        <v>0.51030628463190453</v>
      </c>
      <c r="AL53" s="11">
        <f>'OddsRatio_working_3-way'!Z53+'OddsRatio_working_3-way'!AF53</f>
        <v>1.0481051669948647</v>
      </c>
      <c r="AM53" s="11">
        <f>'OddsRatio_working_3-way'!AA53+'OddsRatio_working_3-way'!AG53</f>
        <v>-0.71964765781346218</v>
      </c>
      <c r="AN53" s="11">
        <f>'OddsRatio_working_3-way'!AB53+'OddsRatio_working_3-way'!AH53</f>
        <v>-0.32845750918140221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1.0481051669948647</v>
      </c>
      <c r="AS53" s="11">
        <f>IF(('OddsRatio_working_3-way'!X53=0),IF(Q53&gt;0,-Q53^(1/3),(-Q53)^(1/3)),'OddsRatio_working_3-way'!AM53-'OddsRatio_working_3-way'!R53/3)</f>
        <v>-0.71964765781346218</v>
      </c>
      <c r="AT53" s="11">
        <f>IF(('OddsRatio_working_3-way'!X53=0),IF(Q53&gt;0,-Q53^(1/3),(-Q53)^(1/3)),'OddsRatio_working_3-way'!AN53-'OddsRatio_working_3-way'!R53/3)</f>
        <v>-0.32845750918140221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2.4900000000000002</v>
      </c>
      <c r="B54" s="4">
        <f>IF('True_Odds_Calculator_3-way'!B55="","",'True_Odds_Calculator_3-way'!B55)</f>
        <v>3.4</v>
      </c>
      <c r="C54" s="4">
        <f>IF('True_Odds_Calculator_3-way'!C55="","",'True_Odds_Calculator_3-way'!C55)</f>
        <v>3.02</v>
      </c>
      <c r="D54" s="9">
        <f t="shared" si="13"/>
        <v>0.39194540649370646</v>
      </c>
      <c r="E54" s="9">
        <f t="shared" si="14"/>
        <v>0.28580735716112743</v>
      </c>
      <c r="F54" s="9">
        <f t="shared" si="15"/>
        <v>0.32224723634516639</v>
      </c>
      <c r="G54" s="9">
        <f t="shared" si="16"/>
        <v>1.0411917691879626</v>
      </c>
      <c r="H54" s="9">
        <f t="shared" si="17"/>
        <v>2.5513757360900646</v>
      </c>
      <c r="I54" s="9">
        <f t="shared" si="18"/>
        <v>3.4988602460511107</v>
      </c>
      <c r="J54" s="9">
        <f t="shared" si="19"/>
        <v>3.1032073737596839</v>
      </c>
      <c r="K54" s="11">
        <f t="shared" si="20"/>
        <v>0.40160642570281119</v>
      </c>
      <c r="L54" s="11">
        <f t="shared" si="21"/>
        <v>0.29411764705882354</v>
      </c>
      <c r="M54" s="11">
        <f t="shared" si="22"/>
        <v>0.33112582781456956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-0.28252941645819751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0.23115445811293472</v>
      </c>
      <c r="Q54" s="11">
        <f>2*'OddsRatio_working_3-way'!K54*'OddsRatio_working_3-way'!L54*'OddsRatio_working_3-way'!M54</f>
        <v>7.8224858921466925E-2</v>
      </c>
      <c r="R54" s="11">
        <f t="shared" si="23"/>
        <v>0</v>
      </c>
      <c r="S54" s="11">
        <f t="shared" si="24"/>
        <v>-0.8181606751279149</v>
      </c>
      <c r="T54" s="11">
        <f t="shared" si="25"/>
        <v>-0.27687332491638411</v>
      </c>
      <c r="U54" s="11">
        <f>'OddsRatio_working_3-way'!S54-'OddsRatio_working_3-way'!R54^2/3</f>
        <v>-0.8181606751279149</v>
      </c>
      <c r="V54" s="11">
        <f>'OddsRatio_working_3-way'!S54*'OddsRatio_working_3-way'!R54/3-2*'OddsRatio_working_3-way'!R54^3/27-'OddsRatio_working_3-way'!T54</f>
        <v>0.27687332491638411</v>
      </c>
      <c r="W54" s="11">
        <f>'OddsRatio_working_3-way'!V54^2+4*'OddsRatio_working_3-way'!U54^3/27</f>
        <v>-4.4768701142950951E-3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0.14242165229043363</v>
      </c>
      <c r="Y54" s="11">
        <f>IF('OddsRatio_working_3-way'!W54&gt;=0,IF('OddsRatio_working_3-way'!V54+SQRT('OddsRatio_working_3-way'!W54)&gt;0,0,PI()),ACOS('OddsRatio_working_3-way'!V54/(2*'OddsRatio_working_3-way'!X54)))</f>
        <v>0.23711469493959814</v>
      </c>
      <c r="Z54" s="11">
        <f>'OddsRatio_working_3-way'!X54^(1/3)*COS('OddsRatio_working_3-way'!Y54/3)</f>
        <v>0.52059588459398143</v>
      </c>
      <c r="AA54" s="11">
        <f>'OddsRatio_working_3-way'!X54^(1/3)*COS(('OddsRatio_working_3-way'!Y54+2*PI())/3)</f>
        <v>-0.29600665957773592</v>
      </c>
      <c r="AB54" s="11">
        <f>'OddsRatio_working_3-way'!X54^(1/3)*COS(('OddsRatio_working_3-way'!Y54+4*PI())/3)</f>
        <v>-0.22458922501624565</v>
      </c>
      <c r="AC54" s="11">
        <f>'OddsRatio_working_3-way'!X54^(1/3)*SIN('OddsRatio_working_3-way'!Y54/3)</f>
        <v>4.1232875068909082E-2</v>
      </c>
      <c r="AD54" s="11">
        <f>'OddsRatio_working_3-way'!X54^(1/3)*SIN(('OddsRatio_working_3-way'!Y54+2*PI())/3)</f>
        <v>0.43023282362956539</v>
      </c>
      <c r="AE54" s="11">
        <f>'OddsRatio_working_3-way'!X54^(1/3)*SIN(('OddsRatio_working_3-way'!Y54+4*PI())/3)</f>
        <v>-0.47146569869847427</v>
      </c>
      <c r="AF54" s="11">
        <f>-'OddsRatio_working_3-way'!U54/(3*'OddsRatio_working_3-way'!X54^(1/3))*COS(('OddsRatio_working_3-way'!Y54)/3)</f>
        <v>0.52059588459398132</v>
      </c>
      <c r="AG54" s="11">
        <f>-'OddsRatio_working_3-way'!U54/(3*'OddsRatio_working_3-way'!X54^(1/3))*COS(('OddsRatio_working_3-way'!Y54+2*PI())/3)</f>
        <v>-0.29600665957773586</v>
      </c>
      <c r="AH54" s="11">
        <f>-'OddsRatio_working_3-way'!U54/(3*'OddsRatio_working_3-way'!X54^(1/3))*COS(('OddsRatio_working_3-way'!Y54+4*PI())/3)</f>
        <v>-0.22458922501624559</v>
      </c>
      <c r="AI54" s="11">
        <f>'OddsRatio_working_3-way'!U54/(3*'OddsRatio_working_3-way'!X54^(1/3))*SIN(('OddsRatio_working_3-way'!Y54)/3)</f>
        <v>-4.1232875068909068E-2</v>
      </c>
      <c r="AJ54" s="11">
        <f>'OddsRatio_working_3-way'!U54/(3*'OddsRatio_working_3-way'!X54^(1/3))*SIN(('OddsRatio_working_3-way'!Y54+2*PI())/3)</f>
        <v>-0.43023282362956528</v>
      </c>
      <c r="AK54" s="11">
        <f>'OddsRatio_working_3-way'!U54/(3*'OddsRatio_working_3-way'!X54^(1/3))*SIN(('OddsRatio_working_3-way'!Y54+4*PI())/3)</f>
        <v>0.47146569869847421</v>
      </c>
      <c r="AL54" s="11">
        <f>'OddsRatio_working_3-way'!Z54+'OddsRatio_working_3-way'!AF54</f>
        <v>1.0411917691879626</v>
      </c>
      <c r="AM54" s="11">
        <f>'OddsRatio_working_3-way'!AA54+'OddsRatio_working_3-way'!AG54</f>
        <v>-0.59201331915547173</v>
      </c>
      <c r="AN54" s="11">
        <f>'OddsRatio_working_3-way'!AB54+'OddsRatio_working_3-way'!AH54</f>
        <v>-0.44917845003249124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1.0411917691879626</v>
      </c>
      <c r="AS54" s="11">
        <f>IF(('OddsRatio_working_3-way'!X54=0),IF(Q54&gt;0,-Q54^(1/3),(-Q54)^(1/3)),'OddsRatio_working_3-way'!AM54-'OddsRatio_working_3-way'!R54/3)</f>
        <v>-0.59201331915547173</v>
      </c>
      <c r="AT54" s="11">
        <f>IF(('OddsRatio_working_3-way'!X54=0),IF(Q54&gt;0,-Q54^(1/3),(-Q54)^(1/3)),'OddsRatio_working_3-way'!AN54-'OddsRatio_working_3-way'!R54/3)</f>
        <v>-0.44917845003249124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2.79</v>
      </c>
      <c r="B55" s="4">
        <f>IF('True_Odds_Calculator_3-way'!B56="","",'True_Odds_Calculator_3-way'!B56)</f>
        <v>3.1</v>
      </c>
      <c r="C55" s="4">
        <f>IF('True_Odds_Calculator_3-way'!C56="","",'True_Odds_Calculator_3-way'!C56)</f>
        <v>2.89</v>
      </c>
      <c r="D55" s="9">
        <f t="shared" si="13"/>
        <v>0.3492074360098778</v>
      </c>
      <c r="E55" s="9">
        <f t="shared" si="14"/>
        <v>0.31383590388975635</v>
      </c>
      <c r="F55" s="9">
        <f t="shared" si="15"/>
        <v>0.33695666010036573</v>
      </c>
      <c r="G55" s="9">
        <f t="shared" si="16"/>
        <v>1.041132654427974</v>
      </c>
      <c r="H55" s="9">
        <f t="shared" si="17"/>
        <v>2.8636274514260736</v>
      </c>
      <c r="I55" s="9">
        <f t="shared" si="18"/>
        <v>3.1863785742987458</v>
      </c>
      <c r="J55" s="9">
        <f t="shared" si="19"/>
        <v>2.9677407168688714</v>
      </c>
      <c r="K55" s="11">
        <f t="shared" si="20"/>
        <v>0.35842293906810035</v>
      </c>
      <c r="L55" s="11">
        <f t="shared" si="21"/>
        <v>0.32258064516129031</v>
      </c>
      <c r="M55" s="11">
        <f t="shared" si="22"/>
        <v>0.34602076124567471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-0.28423031084258399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0.23124060585038736</v>
      </c>
      <c r="Q55" s="11">
        <f>2*'OddsRatio_working_3-way'!K55*'OddsRatio_working_3-way'!L55*'OddsRatio_working_3-way'!M55</f>
        <v>8.0014050467262052E-2</v>
      </c>
      <c r="R55" s="11">
        <f t="shared" si="23"/>
        <v>0</v>
      </c>
      <c r="S55" s="11">
        <f t="shared" si="24"/>
        <v>-0.81356771965976549</v>
      </c>
      <c r="T55" s="11">
        <f t="shared" si="25"/>
        <v>-0.28151132168157972</v>
      </c>
      <c r="U55" s="11">
        <f>'OddsRatio_working_3-way'!S55-'OddsRatio_working_3-way'!R55^2/3</f>
        <v>-0.81356771965976549</v>
      </c>
      <c r="V55" s="11">
        <f>'OddsRatio_working_3-way'!S55*'OddsRatio_working_3-way'!R55/3-2*'OddsRatio_working_3-way'!R55^3/27-'OddsRatio_working_3-way'!T55</f>
        <v>0.28151132168157972</v>
      </c>
      <c r="W55" s="11">
        <f>'OddsRatio_working_3-way'!V55^2+4*'OddsRatio_working_3-way'!U55^3/27</f>
        <v>-5.2831185009069581E-4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0.14122405609969621</v>
      </c>
      <c r="Y55" s="11">
        <f>IF('OddsRatio_working_3-way'!W55&gt;=0,IF('OddsRatio_working_3-way'!V55+SQRT('OddsRatio_working_3-way'!W55)&gt;0,0,PI()),ACOS('OddsRatio_working_3-way'!V55/(2*'OddsRatio_working_3-way'!X55)))</f>
        <v>8.1467991703119802E-2</v>
      </c>
      <c r="Z55" s="11">
        <f>'OddsRatio_working_3-way'!X55^(1/3)*COS('OddsRatio_working_3-way'!Y55/3)</f>
        <v>0.52056632721398699</v>
      </c>
      <c r="AA55" s="11">
        <f>'OddsRatio_working_3-way'!X55^(1/3)*COS(('OddsRatio_working_3-way'!Y55+2*PI())/3)</f>
        <v>-0.27252874007960415</v>
      </c>
      <c r="AB55" s="11">
        <f>'OddsRatio_working_3-way'!X55^(1/3)*COS(('OddsRatio_working_3-way'!Y55+4*PI())/3)</f>
        <v>-0.24803758713438268</v>
      </c>
      <c r="AC55" s="11">
        <f>'OddsRatio_working_3-way'!X55^(1/3)*SIN('OddsRatio_working_3-way'!Y55/3)</f>
        <v>1.4139973745687956E-2</v>
      </c>
      <c r="AD55" s="11">
        <f>'OddsRatio_working_3-way'!X55^(1/3)*SIN(('OddsRatio_working_3-way'!Y55+2*PI())/3)</f>
        <v>0.44375367684923134</v>
      </c>
      <c r="AE55" s="11">
        <f>'OddsRatio_working_3-way'!X55^(1/3)*SIN(('OddsRatio_working_3-way'!Y55+4*PI())/3)</f>
        <v>-0.45789365059491927</v>
      </c>
      <c r="AF55" s="11">
        <f>-'OddsRatio_working_3-way'!U55/(3*'OddsRatio_working_3-way'!X55^(1/3))*COS(('OddsRatio_working_3-way'!Y55)/3)</f>
        <v>0.52056632721398699</v>
      </c>
      <c r="AG55" s="11">
        <f>-'OddsRatio_working_3-way'!U55/(3*'OddsRatio_working_3-way'!X55^(1/3))*COS(('OddsRatio_working_3-way'!Y55+2*PI())/3)</f>
        <v>-0.27252874007960415</v>
      </c>
      <c r="AH55" s="11">
        <f>-'OddsRatio_working_3-way'!U55/(3*'OddsRatio_working_3-way'!X55^(1/3))*COS(('OddsRatio_working_3-way'!Y55+4*PI())/3)</f>
        <v>-0.24803758713438268</v>
      </c>
      <c r="AI55" s="11">
        <f>'OddsRatio_working_3-way'!U55/(3*'OddsRatio_working_3-way'!X55^(1/3))*SIN(('OddsRatio_working_3-way'!Y55)/3)</f>
        <v>-1.4139973745687956E-2</v>
      </c>
      <c r="AJ55" s="11">
        <f>'OddsRatio_working_3-way'!U55/(3*'OddsRatio_working_3-way'!X55^(1/3))*SIN(('OddsRatio_working_3-way'!Y55+2*PI())/3)</f>
        <v>-0.44375367684923134</v>
      </c>
      <c r="AK55" s="11">
        <f>'OddsRatio_working_3-way'!U55/(3*'OddsRatio_working_3-way'!X55^(1/3))*SIN(('OddsRatio_working_3-way'!Y55+4*PI())/3)</f>
        <v>0.45789365059491927</v>
      </c>
      <c r="AL55" s="11">
        <f>'OddsRatio_working_3-way'!Z55+'OddsRatio_working_3-way'!AF55</f>
        <v>1.041132654427974</v>
      </c>
      <c r="AM55" s="11">
        <f>'OddsRatio_working_3-way'!AA55+'OddsRatio_working_3-way'!AG55</f>
        <v>-0.5450574801592083</v>
      </c>
      <c r="AN55" s="11">
        <f>'OddsRatio_working_3-way'!AB55+'OddsRatio_working_3-way'!AH55</f>
        <v>-0.49607517426876535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1.041132654427974</v>
      </c>
      <c r="AS55" s="11">
        <f>IF(('OddsRatio_working_3-way'!X55=0),IF(Q55&gt;0,-Q55^(1/3),(-Q55)^(1/3)),'OddsRatio_working_3-way'!AM55-'OddsRatio_working_3-way'!R55/3)</f>
        <v>-0.5450574801592083</v>
      </c>
      <c r="AT55" s="11">
        <f>IF(('OddsRatio_working_3-way'!X55=0),IF(Q55&gt;0,-Q55^(1/3),(-Q55)^(1/3)),'OddsRatio_working_3-way'!AN55-'OddsRatio_working_3-way'!R55/3)</f>
        <v>-0.49607517426876535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2.36</v>
      </c>
      <c r="B56" s="4">
        <f>IF('True_Odds_Calculator_3-way'!B57="","",'True_Odds_Calculator_3-way'!B57)</f>
        <v>3.37</v>
      </c>
      <c r="C56" s="4">
        <f>IF('True_Odds_Calculator_3-way'!C57="","",'True_Odds_Calculator_3-way'!C57)</f>
        <v>3.08</v>
      </c>
      <c r="D56" s="9">
        <f t="shared" si="13"/>
        <v>0.4072503529180268</v>
      </c>
      <c r="E56" s="9">
        <f t="shared" si="14"/>
        <v>0.28277272841601825</v>
      </c>
      <c r="F56" s="9">
        <f t="shared" si="15"/>
        <v>0.30997691866595495</v>
      </c>
      <c r="G56" s="9">
        <f t="shared" si="16"/>
        <v>1.0702147355154632</v>
      </c>
      <c r="H56" s="9">
        <f t="shared" si="17"/>
        <v>2.4554920403010296</v>
      </c>
      <c r="I56" s="9">
        <f t="shared" si="18"/>
        <v>3.5364089231716482</v>
      </c>
      <c r="J56" s="9">
        <f t="shared" si="19"/>
        <v>3.2260466498721634</v>
      </c>
      <c r="K56" s="11">
        <f t="shared" si="20"/>
        <v>0.42372881355932207</v>
      </c>
      <c r="L56" s="11">
        <f t="shared" si="21"/>
        <v>0.29673590504451036</v>
      </c>
      <c r="M56" s="11">
        <f t="shared" si="22"/>
        <v>0.32467532467532467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-0.2736893946469966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0.23718297494890564</v>
      </c>
      <c r="Q56" s="11">
        <f>2*'OddsRatio_working_3-way'!K56*'OddsRatio_working_3-way'!L56*'OddsRatio_working_3-way'!M56</f>
        <v>8.1646462977248063E-2</v>
      </c>
      <c r="R56" s="11">
        <f t="shared" si="23"/>
        <v>0</v>
      </c>
      <c r="S56" s="11">
        <f t="shared" si="24"/>
        <v>-0.86661368539626182</v>
      </c>
      <c r="T56" s="11">
        <f t="shared" si="25"/>
        <v>-0.29831796399182847</v>
      </c>
      <c r="U56" s="11">
        <f>'OddsRatio_working_3-way'!S56-'OddsRatio_working_3-way'!R56^2/3</f>
        <v>-0.86661368539626182</v>
      </c>
      <c r="V56" s="11">
        <f>'OddsRatio_working_3-way'!S56*'OddsRatio_working_3-way'!R56/3-2*'OddsRatio_working_3-way'!R56^3/27-'OddsRatio_working_3-way'!T56</f>
        <v>0.29831796399182847</v>
      </c>
      <c r="W56" s="11">
        <f>'OddsRatio_working_3-way'!V56^2+4*'OddsRatio_working_3-way'!U56^3/27</f>
        <v>-7.4276643299046041E-3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0.15525887411846584</v>
      </c>
      <c r="Y56" s="11">
        <f>IF('OddsRatio_working_3-way'!W56&gt;=0,IF('OddsRatio_working_3-way'!V56+SQRT('OddsRatio_working_3-way'!W56)&gt;0,0,PI()),ACOS('OddsRatio_working_3-way'!V56/(2*'OddsRatio_working_3-way'!X56)))</f>
        <v>0.2812419575396945</v>
      </c>
      <c r="Z56" s="11">
        <f>'OddsRatio_working_3-way'!X56^(1/3)*COS('OddsRatio_working_3-way'!Y56/3)</f>
        <v>0.5351073677577316</v>
      </c>
      <c r="AA56" s="11">
        <f>'OddsRatio_working_3-way'!X56^(1/3)*COS(('OddsRatio_working_3-way'!Y56+2*PI())/3)</f>
        <v>-0.31112546462752583</v>
      </c>
      <c r="AB56" s="11">
        <f>'OddsRatio_working_3-way'!X56^(1/3)*COS(('OddsRatio_working_3-way'!Y56+4*PI())/3)</f>
        <v>-0.22398190313020544</v>
      </c>
      <c r="AC56" s="11">
        <f>'OddsRatio_working_3-way'!X56^(1/3)*SIN('OddsRatio_working_3-way'!Y56/3)</f>
        <v>5.031235868862062E-2</v>
      </c>
      <c r="AD56" s="11">
        <f>'OddsRatio_working_3-way'!X56^(1/3)*SIN(('OddsRatio_working_3-way'!Y56+2*PI())/3)</f>
        <v>0.43826039488610735</v>
      </c>
      <c r="AE56" s="11">
        <f>'OddsRatio_working_3-way'!X56^(1/3)*SIN(('OddsRatio_working_3-way'!Y56+4*PI())/3)</f>
        <v>-0.48857275357472801</v>
      </c>
      <c r="AF56" s="11">
        <f>-'OddsRatio_working_3-way'!U56/(3*'OddsRatio_working_3-way'!X56^(1/3))*COS(('OddsRatio_working_3-way'!Y56)/3)</f>
        <v>0.5351073677577316</v>
      </c>
      <c r="AG56" s="11">
        <f>-'OddsRatio_working_3-way'!U56/(3*'OddsRatio_working_3-way'!X56^(1/3))*COS(('OddsRatio_working_3-way'!Y56+2*PI())/3)</f>
        <v>-0.31112546462752583</v>
      </c>
      <c r="AH56" s="11">
        <f>-'OddsRatio_working_3-way'!U56/(3*'OddsRatio_working_3-way'!X56^(1/3))*COS(('OddsRatio_working_3-way'!Y56+4*PI())/3)</f>
        <v>-0.22398190313020544</v>
      </c>
      <c r="AI56" s="11">
        <f>'OddsRatio_working_3-way'!U56/(3*'OddsRatio_working_3-way'!X56^(1/3))*SIN(('OddsRatio_working_3-way'!Y56)/3)</f>
        <v>-5.031235868862062E-2</v>
      </c>
      <c r="AJ56" s="11">
        <f>'OddsRatio_working_3-way'!U56/(3*'OddsRatio_working_3-way'!X56^(1/3))*SIN(('OddsRatio_working_3-way'!Y56+2*PI())/3)</f>
        <v>-0.43826039488610735</v>
      </c>
      <c r="AK56" s="11">
        <f>'OddsRatio_working_3-way'!U56/(3*'OddsRatio_working_3-way'!X56^(1/3))*SIN(('OddsRatio_working_3-way'!Y56+4*PI())/3)</f>
        <v>0.48857275357472801</v>
      </c>
      <c r="AL56" s="11">
        <f>'OddsRatio_working_3-way'!Z56+'OddsRatio_working_3-way'!AF56</f>
        <v>1.0702147355154632</v>
      </c>
      <c r="AM56" s="11">
        <f>'OddsRatio_working_3-way'!AA56+'OddsRatio_working_3-way'!AG56</f>
        <v>-0.62225092925505165</v>
      </c>
      <c r="AN56" s="11">
        <f>'OddsRatio_working_3-way'!AB56+'OddsRatio_working_3-way'!AH56</f>
        <v>-0.44796380626041088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1.0702147355154632</v>
      </c>
      <c r="AS56" s="11">
        <f>IF(('OddsRatio_working_3-way'!X56=0),IF(Q56&gt;0,-Q56^(1/3),(-Q56)^(1/3)),'OddsRatio_working_3-way'!AM56-'OddsRatio_working_3-way'!R56/3)</f>
        <v>-0.62225092925505165</v>
      </c>
      <c r="AT56" s="11">
        <f>IF(('OddsRatio_working_3-way'!X56=0),IF(Q56&gt;0,-Q56^(1/3),(-Q56)^(1/3)),'OddsRatio_working_3-way'!AN56-'OddsRatio_working_3-way'!R56/3)</f>
        <v>-0.44796380626041088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2.48</v>
      </c>
      <c r="B57" s="4">
        <f>IF('True_Odds_Calculator_3-way'!B58="","",'True_Odds_Calculator_3-way'!B58)</f>
        <v>3.59</v>
      </c>
      <c r="C57" s="4">
        <f>IF('True_Odds_Calculator_3-way'!C58="","",'True_Odds_Calculator_3-way'!C58)</f>
        <v>2.76</v>
      </c>
      <c r="D57" s="9">
        <f t="shared" si="13"/>
        <v>0.38739746942588249</v>
      </c>
      <c r="E57" s="9">
        <f t="shared" si="14"/>
        <v>0.26544038208808934</v>
      </c>
      <c r="F57" s="9">
        <f t="shared" si="15"/>
        <v>0.34716214848602805</v>
      </c>
      <c r="G57" s="9">
        <f t="shared" si="16"/>
        <v>1.0684649783069571</v>
      </c>
      <c r="H57" s="9">
        <f t="shared" si="17"/>
        <v>2.5813281678942963</v>
      </c>
      <c r="I57" s="9">
        <f t="shared" si="18"/>
        <v>3.7673242938150189</v>
      </c>
      <c r="J57" s="9">
        <f t="shared" si="19"/>
        <v>2.8804983618202438</v>
      </c>
      <c r="K57" s="11">
        <f t="shared" si="20"/>
        <v>0.40322580645161293</v>
      </c>
      <c r="L57" s="11">
        <f t="shared" si="21"/>
        <v>0.2785515320334262</v>
      </c>
      <c r="M57" s="11">
        <f t="shared" si="22"/>
        <v>0.3623188405797102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-0.27454841183954692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0.23725389080102777</v>
      </c>
      <c r="Q57" s="11">
        <f>2*'OddsRatio_working_3-way'!K57*'OddsRatio_working_3-way'!L57*'OddsRatio_working_3-way'!M57</f>
        <v>8.1390700103268543E-2</v>
      </c>
      <c r="R57" s="11">
        <f t="shared" si="23"/>
        <v>0</v>
      </c>
      <c r="S57" s="11">
        <f t="shared" si="24"/>
        <v>-0.86416049253887139</v>
      </c>
      <c r="T57" s="11">
        <f t="shared" si="25"/>
        <v>-0.29645299915570206</v>
      </c>
      <c r="U57" s="11">
        <f>'OddsRatio_working_3-way'!S57-'OddsRatio_working_3-way'!R57^2/3</f>
        <v>-0.86416049253887139</v>
      </c>
      <c r="V57" s="11">
        <f>'OddsRatio_working_3-way'!S57*'OddsRatio_working_3-way'!R57/3-2*'OddsRatio_working_3-way'!R57^3/27-'OddsRatio_working_3-way'!T57</f>
        <v>0.29645299915570206</v>
      </c>
      <c r="W57" s="11">
        <f>'OddsRatio_working_3-way'!V57^2+4*'OddsRatio_working_3-way'!U57^3/27</f>
        <v>-7.7203647557946703E-3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0.15460008527181135</v>
      </c>
      <c r="Y57" s="11">
        <f>IF('OddsRatio_working_3-way'!W57&gt;=0,IF('OddsRatio_working_3-way'!V57+SQRT('OddsRatio_working_3-way'!W57)&gt;0,0,PI()),ACOS('OddsRatio_working_3-way'!V57/(2*'OddsRatio_working_3-way'!X57)))</f>
        <v>0.28814128157720975</v>
      </c>
      <c r="Z57" s="11">
        <f>'OddsRatio_working_3-way'!X57^(1/3)*COS('OddsRatio_working_3-way'!Y57/3)</f>
        <v>0.53423248915347854</v>
      </c>
      <c r="AA57" s="11">
        <f>'OddsRatio_working_3-way'!X57^(1/3)*COS(('OddsRatio_working_3-way'!Y57+2*PI())/3)</f>
        <v>-0.31169043872959734</v>
      </c>
      <c r="AB57" s="11">
        <f>'OddsRatio_working_3-way'!X57^(1/3)*COS(('OddsRatio_working_3-way'!Y57+4*PI())/3)</f>
        <v>-0.22254205042388131</v>
      </c>
      <c r="AC57" s="11">
        <f>'OddsRatio_working_3-way'!X57^(1/3)*SIN('OddsRatio_working_3-way'!Y57/3)</f>
        <v>5.1469845986126445E-2</v>
      </c>
      <c r="AD57" s="11">
        <f>'OddsRatio_working_3-way'!X57^(1/3)*SIN(('OddsRatio_working_3-way'!Y57+2*PI())/3)</f>
        <v>0.43692398414084371</v>
      </c>
      <c r="AE57" s="11">
        <f>'OddsRatio_working_3-way'!X57^(1/3)*SIN(('OddsRatio_working_3-way'!Y57+4*PI())/3)</f>
        <v>-0.48839383012697019</v>
      </c>
      <c r="AF57" s="11">
        <f>-'OddsRatio_working_3-way'!U57/(3*'OddsRatio_working_3-way'!X57^(1/3))*COS(('OddsRatio_working_3-way'!Y57)/3)</f>
        <v>0.53423248915347854</v>
      </c>
      <c r="AG57" s="11">
        <f>-'OddsRatio_working_3-way'!U57/(3*'OddsRatio_working_3-way'!X57^(1/3))*COS(('OddsRatio_working_3-way'!Y57+2*PI())/3)</f>
        <v>-0.31169043872959734</v>
      </c>
      <c r="AH57" s="11">
        <f>-'OddsRatio_working_3-way'!U57/(3*'OddsRatio_working_3-way'!X57^(1/3))*COS(('OddsRatio_working_3-way'!Y57+4*PI())/3)</f>
        <v>-0.22254205042388131</v>
      </c>
      <c r="AI57" s="11">
        <f>'OddsRatio_working_3-way'!U57/(3*'OddsRatio_working_3-way'!X57^(1/3))*SIN(('OddsRatio_working_3-way'!Y57)/3)</f>
        <v>-5.1469845986126445E-2</v>
      </c>
      <c r="AJ57" s="11">
        <f>'OddsRatio_working_3-way'!U57/(3*'OddsRatio_working_3-way'!X57^(1/3))*SIN(('OddsRatio_working_3-way'!Y57+2*PI())/3)</f>
        <v>-0.43692398414084371</v>
      </c>
      <c r="AK57" s="11">
        <f>'OddsRatio_working_3-way'!U57/(3*'OddsRatio_working_3-way'!X57^(1/3))*SIN(('OddsRatio_working_3-way'!Y57+4*PI())/3)</f>
        <v>0.48839383012697019</v>
      </c>
      <c r="AL57" s="11">
        <f>'OddsRatio_working_3-way'!Z57+'OddsRatio_working_3-way'!AF57</f>
        <v>1.0684649783069571</v>
      </c>
      <c r="AM57" s="11">
        <f>'OddsRatio_working_3-way'!AA57+'OddsRatio_working_3-way'!AG57</f>
        <v>-0.62338087745919468</v>
      </c>
      <c r="AN57" s="11">
        <f>'OddsRatio_working_3-way'!AB57+'OddsRatio_working_3-way'!AH57</f>
        <v>-0.44508410084776262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1.0684649783069571</v>
      </c>
      <c r="AS57" s="11">
        <f>IF(('OddsRatio_working_3-way'!X57=0),IF(Q57&gt;0,-Q57^(1/3),(-Q57)^(1/3)),'OddsRatio_working_3-way'!AM57-'OddsRatio_working_3-way'!R57/3)</f>
        <v>-0.62338087745919468</v>
      </c>
      <c r="AT57" s="11">
        <f>IF(('OddsRatio_working_3-way'!X57=0),IF(Q57&gt;0,-Q57^(1/3),(-Q57)^(1/3)),'OddsRatio_working_3-way'!AN57-'OddsRatio_working_3-way'!R57/3)</f>
        <v>-0.44508410084776262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1.38</v>
      </c>
      <c r="B58" s="4">
        <f>IF('True_Odds_Calculator_3-way'!B59="","",'True_Odds_Calculator_3-way'!B59)</f>
        <v>4.9400000000000004</v>
      </c>
      <c r="C58" s="4">
        <f>IF('True_Odds_Calculator_3-way'!C59="","",'True_Odds_Calculator_3-way'!C59)</f>
        <v>8.18</v>
      </c>
      <c r="D58" s="9">
        <f t="shared" si="13"/>
        <v>0.70291507859190083</v>
      </c>
      <c r="E58" s="9">
        <f t="shared" si="14"/>
        <v>0.18579826294389909</v>
      </c>
      <c r="F58" s="9">
        <f t="shared" si="15"/>
        <v>0.1112866584641999</v>
      </c>
      <c r="G58" s="9">
        <f t="shared" si="16"/>
        <v>1.1122288432399041</v>
      </c>
      <c r="H58" s="9">
        <f t="shared" si="17"/>
        <v>1.4226469604311633</v>
      </c>
      <c r="I58" s="9">
        <f t="shared" si="18"/>
        <v>5.3821816423652207</v>
      </c>
      <c r="J58" s="9">
        <f t="shared" si="19"/>
        <v>8.9858030944625114</v>
      </c>
      <c r="K58" s="11">
        <f t="shared" si="20"/>
        <v>0.7246376811594204</v>
      </c>
      <c r="L58" s="11">
        <f t="shared" si="21"/>
        <v>0.20242914979757085</v>
      </c>
      <c r="M58" s="11">
        <f t="shared" si="22"/>
        <v>0.12224938875305624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-0.19277243078667528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0.20622366523794916</v>
      </c>
      <c r="Q58" s="11">
        <f>2*'OddsRatio_working_3-way'!K58*'OddsRatio_working_3-way'!L58*'OddsRatio_working_3-way'!M58</f>
        <v>3.5864985258773768E-2</v>
      </c>
      <c r="R58" s="11">
        <f t="shared" si="23"/>
        <v>0</v>
      </c>
      <c r="S58" s="11">
        <f t="shared" si="24"/>
        <v>-1.0697777913386339</v>
      </c>
      <c r="T58" s="11">
        <f t="shared" si="25"/>
        <v>-0.18604831153715373</v>
      </c>
      <c r="U58" s="11">
        <f>'OddsRatio_working_3-way'!S58-'OddsRatio_working_3-way'!R58^2/3</f>
        <v>-1.0697777913386339</v>
      </c>
      <c r="V58" s="11">
        <f>'OddsRatio_working_3-way'!S58*'OddsRatio_working_3-way'!R58/3-2*'OddsRatio_working_3-way'!R58^3/27-'OddsRatio_working_3-way'!T58</f>
        <v>0.18604831153715373</v>
      </c>
      <c r="W58" s="11">
        <f>'OddsRatio_working_3-way'!V58^2+4*'OddsRatio_working_3-way'!U58^3/27</f>
        <v>-0.14676083146291585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0.21294060538606868</v>
      </c>
      <c r="Y58" s="11">
        <f>IF('OddsRatio_working_3-way'!W58&gt;=0,IF('OddsRatio_working_3-way'!V58+SQRT('OddsRatio_working_3-way'!W58)&gt;0,0,PI()),ACOS('OddsRatio_working_3-way'!V58/(2*'OddsRatio_working_3-way'!X58)))</f>
        <v>1.1186969612999111</v>
      </c>
      <c r="Z58" s="11">
        <f>'OddsRatio_working_3-way'!X58^(1/3)*COS('OddsRatio_working_3-way'!Y58/3)</f>
        <v>0.55611442161995206</v>
      </c>
      <c r="AA58" s="11">
        <f>'OddsRatio_working_3-way'!X58^(1/3)*COS(('OddsRatio_working_3-way'!Y58+2*PI())/3)</f>
        <v>-0.46646371384102375</v>
      </c>
      <c r="AB58" s="11">
        <f>'OddsRatio_working_3-way'!X58^(1/3)*COS(('OddsRatio_working_3-way'!Y58+4*PI())/3)</f>
        <v>-8.9650707778928307E-2</v>
      </c>
      <c r="AC58" s="11">
        <f>'OddsRatio_working_3-way'!X58^(1/3)*SIN('OddsRatio_working_3-way'!Y58/3)</f>
        <v>0.21755309048410293</v>
      </c>
      <c r="AD58" s="11">
        <f>'OddsRatio_working_3-way'!X58^(1/3)*SIN(('OddsRatio_working_3-way'!Y58+2*PI())/3)</f>
        <v>0.37283267129171727</v>
      </c>
      <c r="AE58" s="11">
        <f>'OddsRatio_working_3-way'!X58^(1/3)*SIN(('OddsRatio_working_3-way'!Y58+4*PI())/3)</f>
        <v>-0.59038576177582003</v>
      </c>
      <c r="AF58" s="11">
        <f>-'OddsRatio_working_3-way'!U58/(3*'OddsRatio_working_3-way'!X58^(1/3))*COS(('OddsRatio_working_3-way'!Y58)/3)</f>
        <v>0.55611442161995195</v>
      </c>
      <c r="AG58" s="11">
        <f>-'OddsRatio_working_3-way'!U58/(3*'OddsRatio_working_3-way'!X58^(1/3))*COS(('OddsRatio_working_3-way'!Y58+2*PI())/3)</f>
        <v>-0.46646371384102353</v>
      </c>
      <c r="AH58" s="11">
        <f>-'OddsRatio_working_3-way'!U58/(3*'OddsRatio_working_3-way'!X58^(1/3))*COS(('OddsRatio_working_3-way'!Y58+4*PI())/3)</f>
        <v>-8.9650707778928265E-2</v>
      </c>
      <c r="AI58" s="11">
        <f>'OddsRatio_working_3-way'!U58/(3*'OddsRatio_working_3-way'!X58^(1/3))*SIN(('OddsRatio_working_3-way'!Y58)/3)</f>
        <v>-0.21755309048410285</v>
      </c>
      <c r="AJ58" s="11">
        <f>'OddsRatio_working_3-way'!U58/(3*'OddsRatio_working_3-way'!X58^(1/3))*SIN(('OddsRatio_working_3-way'!Y58+2*PI())/3)</f>
        <v>-0.3728326712917171</v>
      </c>
      <c r="AK58" s="11">
        <f>'OddsRatio_working_3-way'!U58/(3*'OddsRatio_working_3-way'!X58^(1/3))*SIN(('OddsRatio_working_3-way'!Y58+4*PI())/3)</f>
        <v>0.59038576177581981</v>
      </c>
      <c r="AL58" s="11">
        <f>'OddsRatio_working_3-way'!Z58+'OddsRatio_working_3-way'!AF58</f>
        <v>1.1122288432399041</v>
      </c>
      <c r="AM58" s="11">
        <f>'OddsRatio_working_3-way'!AA58+'OddsRatio_working_3-way'!AG58</f>
        <v>-0.93292742768204728</v>
      </c>
      <c r="AN58" s="11">
        <f>'OddsRatio_working_3-way'!AB58+'OddsRatio_working_3-way'!AH58</f>
        <v>-0.17930141555785656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1.1122288432399041</v>
      </c>
      <c r="AS58" s="11">
        <f>IF(('OddsRatio_working_3-way'!X58=0),IF(Q58&gt;0,-Q58^(1/3),(-Q58)^(1/3)),'OddsRatio_working_3-way'!AM58-'OddsRatio_working_3-way'!R58/3)</f>
        <v>-0.93292742768204728</v>
      </c>
      <c r="AT58" s="11">
        <f>IF(('OddsRatio_working_3-way'!X58=0),IF(Q58&gt;0,-Q58^(1/3),(-Q58)^(1/3)),'OddsRatio_working_3-way'!AN58-'OddsRatio_working_3-way'!R58/3)</f>
        <v>-0.17930141555785656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2.59</v>
      </c>
      <c r="B59" s="4">
        <f>IF('True_Odds_Calculator_3-way'!B60="","",'True_Odds_Calculator_3-way'!B60)</f>
        <v>3.73</v>
      </c>
      <c r="C59" s="4">
        <f>IF('True_Odds_Calculator_3-way'!C60="","",'True_Odds_Calculator_3-way'!C60)</f>
        <v>2.57</v>
      </c>
      <c r="D59" s="9">
        <f t="shared" si="13"/>
        <v>0.37077017537987322</v>
      </c>
      <c r="E59" s="9">
        <f t="shared" si="14"/>
        <v>0.25550165032747668</v>
      </c>
      <c r="F59" s="9">
        <f t="shared" si="15"/>
        <v>0.37372817429265021</v>
      </c>
      <c r="G59" s="9">
        <f t="shared" si="16"/>
        <v>1.0673512983009341</v>
      </c>
      <c r="H59" s="9">
        <f t="shared" si="17"/>
        <v>2.6970885642984856</v>
      </c>
      <c r="I59" s="9">
        <f t="shared" si="18"/>
        <v>3.9138690443615496</v>
      </c>
      <c r="J59" s="9">
        <f t="shared" si="19"/>
        <v>2.6757415383324665</v>
      </c>
      <c r="K59" s="11">
        <f t="shared" si="20"/>
        <v>0.38610038610038611</v>
      </c>
      <c r="L59" s="11">
        <f t="shared" si="21"/>
        <v>0.26809651474530832</v>
      </c>
      <c r="M59" s="11">
        <f t="shared" si="22"/>
        <v>0.38910505836575876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-0.27448442381522575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0.237232166796849</v>
      </c>
      <c r="Q59" s="11">
        <f>2*'OddsRatio_working_3-way'!K59*'OddsRatio_working_3-way'!L59*'OddsRatio_working_3-way'!M59</f>
        <v>8.0554216229829889E-2</v>
      </c>
      <c r="R59" s="11">
        <f t="shared" si="23"/>
        <v>0</v>
      </c>
      <c r="S59" s="11">
        <f t="shared" si="24"/>
        <v>-0.86428280154995685</v>
      </c>
      <c r="T59" s="11">
        <f t="shared" si="25"/>
        <v>-0.29347463550083425</v>
      </c>
      <c r="U59" s="11">
        <f>'OddsRatio_working_3-way'!S59-'OddsRatio_working_3-way'!R59^2/3</f>
        <v>-0.86428280154995685</v>
      </c>
      <c r="V59" s="11">
        <f>'OddsRatio_working_3-way'!S59*'OddsRatio_working_3-way'!R59/3-2*'OddsRatio_working_3-way'!R59^3/27-'OddsRatio_working_3-way'!T59</f>
        <v>0.29347463550083425</v>
      </c>
      <c r="W59" s="11">
        <f>'OddsRatio_working_3-way'!V59^2+4*'OddsRatio_working_3-way'!U59^3/27</f>
        <v>-9.5179837991009042E-3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0.15463290843272046</v>
      </c>
      <c r="Y59" s="11">
        <f>IF('OddsRatio_working_3-way'!W59&gt;=0,IF('OddsRatio_working_3-way'!V59+SQRT('OddsRatio_working_3-way'!W59)&gt;0,0,PI()),ACOS('OddsRatio_working_3-way'!V59/(2*'OddsRatio_working_3-way'!X59)))</f>
        <v>0.32093850536408119</v>
      </c>
      <c r="Z59" s="11">
        <f>'OddsRatio_working_3-way'!X59^(1/3)*COS('OddsRatio_working_3-way'!Y59/3)</f>
        <v>0.53367564915046717</v>
      </c>
      <c r="AA59" s="11">
        <f>'OddsRatio_working_3-way'!X59^(1/3)*COS(('OddsRatio_working_3-way'!Y59+2*PI())/3)</f>
        <v>-0.31647074223438232</v>
      </c>
      <c r="AB59" s="11">
        <f>'OddsRatio_working_3-way'!X59^(1/3)*COS(('OddsRatio_working_3-way'!Y59+4*PI())/3)</f>
        <v>-0.21720490691608502</v>
      </c>
      <c r="AC59" s="11">
        <f>'OddsRatio_working_3-way'!X59^(1/3)*SIN('OddsRatio_working_3-way'!Y59/3)</f>
        <v>5.7311156742352182E-2</v>
      </c>
      <c r="AD59" s="11">
        <f>'OddsRatio_working_3-way'!X59^(1/3)*SIN(('OddsRatio_working_3-way'!Y59+2*PI())/3)</f>
        <v>0.43352109117427973</v>
      </c>
      <c r="AE59" s="11">
        <f>'OddsRatio_working_3-way'!X59^(1/3)*SIN(('OddsRatio_working_3-way'!Y59+4*PI())/3)</f>
        <v>-0.49083224791663171</v>
      </c>
      <c r="AF59" s="11">
        <f>-'OddsRatio_working_3-way'!U59/(3*'OddsRatio_working_3-way'!X59^(1/3))*COS(('OddsRatio_working_3-way'!Y59)/3)</f>
        <v>0.53367564915046695</v>
      </c>
      <c r="AG59" s="11">
        <f>-'OddsRatio_working_3-way'!U59/(3*'OddsRatio_working_3-way'!X59^(1/3))*COS(('OddsRatio_working_3-way'!Y59+2*PI())/3)</f>
        <v>-0.31647074223438215</v>
      </c>
      <c r="AH59" s="11">
        <f>-'OddsRatio_working_3-way'!U59/(3*'OddsRatio_working_3-way'!X59^(1/3))*COS(('OddsRatio_working_3-way'!Y59+4*PI())/3)</f>
        <v>-0.21720490691608493</v>
      </c>
      <c r="AI59" s="11">
        <f>'OddsRatio_working_3-way'!U59/(3*'OddsRatio_working_3-way'!X59^(1/3))*SIN(('OddsRatio_working_3-way'!Y59)/3)</f>
        <v>-5.7311156742352161E-2</v>
      </c>
      <c r="AJ59" s="11">
        <f>'OddsRatio_working_3-way'!U59/(3*'OddsRatio_working_3-way'!X59^(1/3))*SIN(('OddsRatio_working_3-way'!Y59+2*PI())/3)</f>
        <v>-0.43352109117427956</v>
      </c>
      <c r="AK59" s="11">
        <f>'OddsRatio_working_3-way'!U59/(3*'OddsRatio_working_3-way'!X59^(1/3))*SIN(('OddsRatio_working_3-way'!Y59+4*PI())/3)</f>
        <v>0.49083224791663155</v>
      </c>
      <c r="AL59" s="11">
        <f>'OddsRatio_working_3-way'!Z59+'OddsRatio_working_3-way'!AF59</f>
        <v>1.0673512983009341</v>
      </c>
      <c r="AM59" s="11">
        <f>'OddsRatio_working_3-way'!AA59+'OddsRatio_working_3-way'!AG59</f>
        <v>-0.63294148446876441</v>
      </c>
      <c r="AN59" s="11">
        <f>'OddsRatio_working_3-way'!AB59+'OddsRatio_working_3-way'!AH59</f>
        <v>-0.43440981383216992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1.0673512983009341</v>
      </c>
      <c r="AS59" s="11">
        <f>IF(('OddsRatio_working_3-way'!X59=0),IF(Q59&gt;0,-Q59^(1/3),(-Q59)^(1/3)),'OddsRatio_working_3-way'!AM59-'OddsRatio_working_3-way'!R59/3)</f>
        <v>-0.63294148446876441</v>
      </c>
      <c r="AT59" s="11">
        <f>IF(('OddsRatio_working_3-way'!X59=0),IF(Q59&gt;0,-Q59^(1/3),(-Q59)^(1/3)),'OddsRatio_working_3-way'!AN59-'OddsRatio_working_3-way'!R59/3)</f>
        <v>-0.43440981383216992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2.02</v>
      </c>
      <c r="B60" s="4">
        <f>IF('True_Odds_Calculator_3-way'!B61="","",'True_Odds_Calculator_3-way'!B61)</f>
        <v>3.57</v>
      </c>
      <c r="C60" s="4">
        <f>IF('True_Odds_Calculator_3-way'!C61="","",'True_Odds_Calculator_3-way'!C61)</f>
        <v>3.69</v>
      </c>
      <c r="D60" s="9">
        <f t="shared" si="13"/>
        <v>0.47710228887668299</v>
      </c>
      <c r="E60" s="9">
        <f t="shared" si="14"/>
        <v>0.26585446987933176</v>
      </c>
      <c r="F60" s="9">
        <f t="shared" si="15"/>
        <v>0.25704324124398537</v>
      </c>
      <c r="G60" s="9">
        <f t="shared" si="16"/>
        <v>1.0744966578001161</v>
      </c>
      <c r="H60" s="9">
        <f t="shared" si="17"/>
        <v>2.0959865909561186</v>
      </c>
      <c r="I60" s="9">
        <f t="shared" si="18"/>
        <v>3.7614564105462973</v>
      </c>
      <c r="J60" s="9">
        <f t="shared" si="19"/>
        <v>3.8903960094823122</v>
      </c>
      <c r="K60" s="11">
        <f t="shared" si="20"/>
        <v>0.49504950495049505</v>
      </c>
      <c r="L60" s="11">
        <f t="shared" si="21"/>
        <v>0.28011204481792717</v>
      </c>
      <c r="M60" s="11">
        <f t="shared" si="22"/>
        <v>0.2710027100271003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-0.26499618602975283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0.23600091784815566</v>
      </c>
      <c r="Q60" s="11">
        <f>2*'OddsRatio_working_3-way'!K60*'OddsRatio_working_3-way'!L60*'OddsRatio_working_3-way'!M60</f>
        <v>7.5159527977119653E-2</v>
      </c>
      <c r="R60" s="11">
        <f t="shared" si="23"/>
        <v>0</v>
      </c>
      <c r="S60" s="11">
        <f t="shared" si="24"/>
        <v>-0.8905823188778208</v>
      </c>
      <c r="T60" s="11">
        <f t="shared" si="25"/>
        <v>-0.28362494231777741</v>
      </c>
      <c r="U60" s="11">
        <f>'OddsRatio_working_3-way'!S60-'OddsRatio_working_3-way'!R60^2/3</f>
        <v>-0.8905823188778208</v>
      </c>
      <c r="V60" s="11">
        <f>'OddsRatio_working_3-way'!S60*'OddsRatio_working_3-way'!R60/3-2*'OddsRatio_working_3-way'!R60^3/27-'OddsRatio_working_3-way'!T60</f>
        <v>0.28362494231777741</v>
      </c>
      <c r="W60" s="11">
        <f>'OddsRatio_working_3-way'!V60^2+4*'OddsRatio_working_3-way'!U60^3/27</f>
        <v>-2.4201880233194875E-2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0.16174438795361451</v>
      </c>
      <c r="Y60" s="11">
        <f>IF('OddsRatio_working_3-way'!W60&gt;=0,IF('OddsRatio_working_3-way'!V60+SQRT('OddsRatio_working_3-way'!W60)&gt;0,0,PI()),ACOS('OddsRatio_working_3-way'!V60/(2*'OddsRatio_working_3-way'!X60)))</f>
        <v>0.50169424933728757</v>
      </c>
      <c r="Z60" s="11">
        <f>'OddsRatio_working_3-way'!X60^(1/3)*COS('OddsRatio_working_3-way'!Y60/3)</f>
        <v>0.53724832890005814</v>
      </c>
      <c r="AA60" s="11">
        <f>'OddsRatio_working_3-way'!X60^(1/3)*COS(('OddsRatio_working_3-way'!Y60+2*PI())/3)</f>
        <v>-0.3471655837141755</v>
      </c>
      <c r="AB60" s="11">
        <f>'OddsRatio_working_3-way'!X60^(1/3)*COS(('OddsRatio_working_3-way'!Y60+4*PI())/3)</f>
        <v>-0.19008274518588278</v>
      </c>
      <c r="AC60" s="11">
        <f>'OddsRatio_working_3-way'!X60^(1/3)*SIN('OddsRatio_working_3-way'!Y60/3)</f>
        <v>9.0691819109380581E-2</v>
      </c>
      <c r="AD60" s="11">
        <f>'OddsRatio_working_3-way'!X60^(1/3)*SIN(('OddsRatio_working_3-way'!Y60+2*PI())/3)</f>
        <v>0.41992479141349759</v>
      </c>
      <c r="AE60" s="11">
        <f>'OddsRatio_working_3-way'!X60^(1/3)*SIN(('OddsRatio_working_3-way'!Y60+4*PI())/3)</f>
        <v>-0.51061661052287799</v>
      </c>
      <c r="AF60" s="11">
        <f>-'OddsRatio_working_3-way'!U60/(3*'OddsRatio_working_3-way'!X60^(1/3))*COS(('OddsRatio_working_3-way'!Y60)/3)</f>
        <v>0.53724832890005803</v>
      </c>
      <c r="AG60" s="11">
        <f>-'OddsRatio_working_3-way'!U60/(3*'OddsRatio_working_3-way'!X60^(1/3))*COS(('OddsRatio_working_3-way'!Y60+2*PI())/3)</f>
        <v>-0.34716558371417544</v>
      </c>
      <c r="AH60" s="11">
        <f>-'OddsRatio_working_3-way'!U60/(3*'OddsRatio_working_3-way'!X60^(1/3))*COS(('OddsRatio_working_3-way'!Y60+4*PI())/3)</f>
        <v>-0.19008274518588275</v>
      </c>
      <c r="AI60" s="11">
        <f>'OddsRatio_working_3-way'!U60/(3*'OddsRatio_working_3-way'!X60^(1/3))*SIN(('OddsRatio_working_3-way'!Y60)/3)</f>
        <v>-9.0691819109380567E-2</v>
      </c>
      <c r="AJ60" s="11">
        <f>'OddsRatio_working_3-way'!U60/(3*'OddsRatio_working_3-way'!X60^(1/3))*SIN(('OddsRatio_working_3-way'!Y60+2*PI())/3)</f>
        <v>-0.41992479141349753</v>
      </c>
      <c r="AK60" s="11">
        <f>'OddsRatio_working_3-way'!U60/(3*'OddsRatio_working_3-way'!X60^(1/3))*SIN(('OddsRatio_working_3-way'!Y60+4*PI())/3)</f>
        <v>0.51061661052287788</v>
      </c>
      <c r="AL60" s="11">
        <f>'OddsRatio_working_3-way'!Z60+'OddsRatio_working_3-way'!AF60</f>
        <v>1.0744966578001161</v>
      </c>
      <c r="AM60" s="11">
        <f>'OddsRatio_working_3-way'!AA60+'OddsRatio_working_3-way'!AG60</f>
        <v>-0.69433116742835099</v>
      </c>
      <c r="AN60" s="11">
        <f>'OddsRatio_working_3-way'!AB60+'OddsRatio_working_3-way'!AH60</f>
        <v>-0.3801654903717655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1.0744966578001161</v>
      </c>
      <c r="AS60" s="11">
        <f>IF(('OddsRatio_working_3-way'!X60=0),IF(Q60&gt;0,-Q60^(1/3),(-Q60)^(1/3)),'OddsRatio_working_3-way'!AM60-'OddsRatio_working_3-way'!R60/3)</f>
        <v>-0.69433116742835099</v>
      </c>
      <c r="AT60" s="11">
        <f>IF(('OddsRatio_working_3-way'!X60=0),IF(Q60&gt;0,-Q60^(1/3),(-Q60)^(1/3)),'OddsRatio_working_3-way'!AN60-'OddsRatio_working_3-way'!R60/3)</f>
        <v>-0.3801654903717655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2.83</v>
      </c>
      <c r="B61" s="4">
        <f>IF('True_Odds_Calculator_3-way'!B62="","",'True_Odds_Calculator_3-way'!B62)</f>
        <v>3.27</v>
      </c>
      <c r="C61" s="4">
        <f>IF('True_Odds_Calculator_3-way'!C62="","",'True_Odds_Calculator_3-way'!C62)</f>
        <v>2.6</v>
      </c>
      <c r="D61" s="9">
        <f t="shared" si="13"/>
        <v>0.33858627610116165</v>
      </c>
      <c r="E61" s="9">
        <f t="shared" si="14"/>
        <v>0.2921293951753538</v>
      </c>
      <c r="F61" s="9">
        <f t="shared" si="15"/>
        <v>0.36928432872348466</v>
      </c>
      <c r="G61" s="9">
        <f t="shared" si="16"/>
        <v>1.0674628298212783</v>
      </c>
      <c r="H61" s="9">
        <f t="shared" si="17"/>
        <v>2.9534569785729397</v>
      </c>
      <c r="I61" s="9">
        <f t="shared" si="18"/>
        <v>3.4231406236943025</v>
      </c>
      <c r="J61" s="9">
        <f t="shared" si="19"/>
        <v>2.7079405277140451</v>
      </c>
      <c r="K61" s="11">
        <f t="shared" si="20"/>
        <v>0.35335689045936397</v>
      </c>
      <c r="L61" s="11">
        <f t="shared" si="21"/>
        <v>0.3058103975535168</v>
      </c>
      <c r="M61" s="11">
        <f t="shared" si="22"/>
        <v>0.38461538461538458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-0.27624179885339817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0.23690123213577682</v>
      </c>
      <c r="Q61" s="11">
        <f>2*'OddsRatio_working_3-way'!K61*'OddsRatio_working_3-way'!L61*'OddsRatio_working_3-way'!M61</f>
        <v>8.3123239345886599E-2</v>
      </c>
      <c r="R61" s="11">
        <f t="shared" si="23"/>
        <v>0</v>
      </c>
      <c r="S61" s="11">
        <f t="shared" si="24"/>
        <v>-0.85758648082617128</v>
      </c>
      <c r="T61" s="11">
        <f t="shared" si="25"/>
        <v>-0.30090753713198992</v>
      </c>
      <c r="U61" s="11">
        <f>'OddsRatio_working_3-way'!S61-'OddsRatio_working_3-way'!R61^2/3</f>
        <v>-0.85758648082617128</v>
      </c>
      <c r="V61" s="11">
        <f>'OddsRatio_working_3-way'!S61*'OddsRatio_working_3-way'!R61/3-2*'OddsRatio_working_3-way'!R61^3/27-'OddsRatio_working_3-way'!T61</f>
        <v>0.30090753713198992</v>
      </c>
      <c r="W61" s="11">
        <f>'OddsRatio_working_3-way'!V61^2+4*'OddsRatio_working_3-way'!U61^3/27</f>
        <v>-2.8940464365925928E-3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0.15283928842041278</v>
      </c>
      <c r="Y61" s="11">
        <f>IF('OddsRatio_working_3-way'!W61&gt;=0,IF('OddsRatio_working_3-way'!V61+SQRT('OddsRatio_working_3-way'!W61)&gt;0,0,PI()),ACOS('OddsRatio_working_3-way'!V61/(2*'OddsRatio_working_3-way'!X61)))</f>
        <v>0.17691127349184632</v>
      </c>
      <c r="Z61" s="11">
        <f>'OddsRatio_working_3-way'!X61^(1/3)*COS('OddsRatio_working_3-way'!Y61/3)</f>
        <v>0.53373141491063925</v>
      </c>
      <c r="AA61" s="11">
        <f>'OddsRatio_working_3-way'!X61^(1/3)*COS(('OddsRatio_working_3-way'!Y61+2*PI())/3)</f>
        <v>-0.29415495001824443</v>
      </c>
      <c r="AB61" s="11">
        <f>'OddsRatio_working_3-way'!X61^(1/3)*COS(('OddsRatio_working_3-way'!Y61+4*PI())/3)</f>
        <v>-0.23957646489239492</v>
      </c>
      <c r="AC61" s="11">
        <f>'OddsRatio_working_3-way'!X61^(1/3)*SIN('OddsRatio_working_3-way'!Y61/3)</f>
        <v>3.151090307937135E-2</v>
      </c>
      <c r="AD61" s="11">
        <f>'OddsRatio_working_3-way'!X61^(1/3)*SIN(('OddsRatio_working_3-way'!Y61+2*PI())/3)</f>
        <v>0.44646951257074047</v>
      </c>
      <c r="AE61" s="11">
        <f>'OddsRatio_working_3-way'!X61^(1/3)*SIN(('OddsRatio_working_3-way'!Y61+4*PI())/3)</f>
        <v>-0.47798041565011173</v>
      </c>
      <c r="AF61" s="11">
        <f>-'OddsRatio_working_3-way'!U61/(3*'OddsRatio_working_3-way'!X61^(1/3))*COS(('OddsRatio_working_3-way'!Y61)/3)</f>
        <v>0.53373141491063913</v>
      </c>
      <c r="AG61" s="11">
        <f>-'OddsRatio_working_3-way'!U61/(3*'OddsRatio_working_3-way'!X61^(1/3))*COS(('OddsRatio_working_3-way'!Y61+2*PI())/3)</f>
        <v>-0.29415495001824438</v>
      </c>
      <c r="AH61" s="11">
        <f>-'OddsRatio_working_3-way'!U61/(3*'OddsRatio_working_3-way'!X61^(1/3))*COS(('OddsRatio_working_3-way'!Y61+4*PI())/3)</f>
        <v>-0.23957646489239487</v>
      </c>
      <c r="AI61" s="11">
        <f>'OddsRatio_working_3-way'!U61/(3*'OddsRatio_working_3-way'!X61^(1/3))*SIN(('OddsRatio_working_3-way'!Y61)/3)</f>
        <v>-3.1510903079371343E-2</v>
      </c>
      <c r="AJ61" s="11">
        <f>'OddsRatio_working_3-way'!U61/(3*'OddsRatio_working_3-way'!X61^(1/3))*SIN(('OddsRatio_working_3-way'!Y61+2*PI())/3)</f>
        <v>-0.44646951257074036</v>
      </c>
      <c r="AK61" s="11">
        <f>'OddsRatio_working_3-way'!U61/(3*'OddsRatio_working_3-way'!X61^(1/3))*SIN(('OddsRatio_working_3-way'!Y61+4*PI())/3)</f>
        <v>0.47798041565011162</v>
      </c>
      <c r="AL61" s="11">
        <f>'OddsRatio_working_3-way'!Z61+'OddsRatio_working_3-way'!AF61</f>
        <v>1.0674628298212783</v>
      </c>
      <c r="AM61" s="11">
        <f>'OddsRatio_working_3-way'!AA61+'OddsRatio_working_3-way'!AG61</f>
        <v>-0.58830990003648886</v>
      </c>
      <c r="AN61" s="11">
        <f>'OddsRatio_working_3-way'!AB61+'OddsRatio_working_3-way'!AH61</f>
        <v>-0.47915292978478979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1.0674628298212783</v>
      </c>
      <c r="AS61" s="11">
        <f>IF(('OddsRatio_working_3-way'!X61=0),IF(Q61&gt;0,-Q61^(1/3),(-Q61)^(1/3)),'OddsRatio_working_3-way'!AM61-'OddsRatio_working_3-way'!R61/3)</f>
        <v>-0.58830990003648886</v>
      </c>
      <c r="AT61" s="11">
        <f>IF(('OddsRatio_working_3-way'!X61=0),IF(Q61&gt;0,-Q61^(1/3),(-Q61)^(1/3)),'OddsRatio_working_3-way'!AN61-'OddsRatio_working_3-way'!R61/3)</f>
        <v>-0.47915292978478979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1.41</v>
      </c>
      <c r="B62" s="4">
        <f>IF('True_Odds_Calculator_3-way'!B63="","",'True_Odds_Calculator_3-way'!B63)</f>
        <v>4.8</v>
      </c>
      <c r="C62" s="4">
        <f>IF('True_Odds_Calculator_3-way'!C63="","",'True_Odds_Calculator_3-way'!C63)</f>
        <v>7.49</v>
      </c>
      <c r="D62" s="9">
        <f t="shared" si="13"/>
        <v>0.6868882794604988</v>
      </c>
      <c r="E62" s="9">
        <f t="shared" si="14"/>
        <v>0.19139246127566478</v>
      </c>
      <c r="F62" s="9">
        <f t="shared" si="15"/>
        <v>0.12171925926383614</v>
      </c>
      <c r="G62" s="9">
        <f t="shared" si="16"/>
        <v>1.1118068921876165</v>
      </c>
      <c r="H62" s="9">
        <f t="shared" si="17"/>
        <v>1.4558408257969226</v>
      </c>
      <c r="I62" s="9">
        <f t="shared" si="18"/>
        <v>5.2248661903129427</v>
      </c>
      <c r="J62" s="9">
        <f t="shared" si="19"/>
        <v>8.2156267302976325</v>
      </c>
      <c r="K62" s="11">
        <f t="shared" si="20"/>
        <v>0.70921985815602839</v>
      </c>
      <c r="L62" s="11">
        <f t="shared" si="21"/>
        <v>0.20833333333333334</v>
      </c>
      <c r="M62" s="11">
        <f t="shared" si="22"/>
        <v>0.13351134846461948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-0.19946650695805579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0.21107733873691323</v>
      </c>
      <c r="Q62" s="11">
        <f>2*'OddsRatio_working_3-way'!K62*'OddsRatio_working_3-way'!L62*'OddsRatio_working_3-way'!M62</f>
        <v>3.9453708175123968E-2</v>
      </c>
      <c r="R62" s="11">
        <f t="shared" si="23"/>
        <v>0</v>
      </c>
      <c r="S62" s="11">
        <f t="shared" si="24"/>
        <v>-1.0582094305250906</v>
      </c>
      <c r="T62" s="11">
        <f t="shared" si="25"/>
        <v>-0.19779615523833469</v>
      </c>
      <c r="U62" s="11">
        <f>'OddsRatio_working_3-way'!S62-'OddsRatio_working_3-way'!R62^2/3</f>
        <v>-1.0582094305250906</v>
      </c>
      <c r="V62" s="11">
        <f>'OddsRatio_working_3-way'!S62*'OddsRatio_working_3-way'!R62/3-2*'OddsRatio_working_3-way'!R62^3/27-'OddsRatio_working_3-way'!T62</f>
        <v>0.19779615523833469</v>
      </c>
      <c r="W62" s="11">
        <f>'OddsRatio_working_3-way'!V62^2+4*'OddsRatio_working_3-way'!U62^3/27</f>
        <v>-0.13643083477964701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0.20949591511931348</v>
      </c>
      <c r="Y62" s="11">
        <f>IF('OddsRatio_working_3-way'!W62&gt;=0,IF('OddsRatio_working_3-way'!V62+SQRT('OddsRatio_working_3-way'!W62)&gt;0,0,PI()),ACOS('OddsRatio_working_3-way'!V62/(2*'OddsRatio_working_3-way'!X62)))</f>
        <v>1.0791516527814369</v>
      </c>
      <c r="Z62" s="11">
        <f>'OddsRatio_working_3-way'!X62^(1/3)*COS('OddsRatio_working_3-way'!Y62/3)</f>
        <v>0.55590344609380826</v>
      </c>
      <c r="AA62" s="11">
        <f>'OddsRatio_working_3-way'!X62^(1/3)*COS(('OddsRatio_working_3-way'!Y62+2*PI())/3)</f>
        <v>-0.45900662244773227</v>
      </c>
      <c r="AB62" s="11">
        <f>'OddsRatio_working_3-way'!X62^(1/3)*COS(('OddsRatio_working_3-way'!Y62+4*PI())/3)</f>
        <v>-9.6896823646075797E-2</v>
      </c>
      <c r="AC62" s="11">
        <f>'OddsRatio_working_3-way'!X62^(1/3)*SIN('OddsRatio_working_3-way'!Y62/3)</f>
        <v>0.2090641898143375</v>
      </c>
      <c r="AD62" s="11">
        <f>'OddsRatio_working_3-way'!X62^(1/3)*SIN(('OddsRatio_working_3-way'!Y62+2*PI())/3)</f>
        <v>0.37689441146138236</v>
      </c>
      <c r="AE62" s="11">
        <f>'OddsRatio_working_3-way'!X62^(1/3)*SIN(('OddsRatio_working_3-way'!Y62+4*PI())/3)</f>
        <v>-0.58595860127571997</v>
      </c>
      <c r="AF62" s="11">
        <f>-'OddsRatio_working_3-way'!U62/(3*'OddsRatio_working_3-way'!X62^(1/3))*COS(('OddsRatio_working_3-way'!Y62)/3)</f>
        <v>0.55590344609380826</v>
      </c>
      <c r="AG62" s="11">
        <f>-'OddsRatio_working_3-way'!U62/(3*'OddsRatio_working_3-way'!X62^(1/3))*COS(('OddsRatio_working_3-way'!Y62+2*PI())/3)</f>
        <v>-0.45900662244773227</v>
      </c>
      <c r="AH62" s="11">
        <f>-'OddsRatio_working_3-way'!U62/(3*'OddsRatio_working_3-way'!X62^(1/3))*COS(('OddsRatio_working_3-way'!Y62+4*PI())/3)</f>
        <v>-9.6896823646075797E-2</v>
      </c>
      <c r="AI62" s="11">
        <f>'OddsRatio_working_3-way'!U62/(3*'OddsRatio_working_3-way'!X62^(1/3))*SIN(('OddsRatio_working_3-way'!Y62)/3)</f>
        <v>-0.2090641898143375</v>
      </c>
      <c r="AJ62" s="11">
        <f>'OddsRatio_working_3-way'!U62/(3*'OddsRatio_working_3-way'!X62^(1/3))*SIN(('OddsRatio_working_3-way'!Y62+2*PI())/3)</f>
        <v>-0.37689441146138236</v>
      </c>
      <c r="AK62" s="11">
        <f>'OddsRatio_working_3-way'!U62/(3*'OddsRatio_working_3-way'!X62^(1/3))*SIN(('OddsRatio_working_3-way'!Y62+4*PI())/3)</f>
        <v>0.58595860127571997</v>
      </c>
      <c r="AL62" s="11">
        <f>'OddsRatio_working_3-way'!Z62+'OddsRatio_working_3-way'!AF62</f>
        <v>1.1118068921876165</v>
      </c>
      <c r="AM62" s="11">
        <f>'OddsRatio_working_3-way'!AA62+'OddsRatio_working_3-way'!AG62</f>
        <v>-0.91801324489546454</v>
      </c>
      <c r="AN62" s="11">
        <f>'OddsRatio_working_3-way'!AB62+'OddsRatio_working_3-way'!AH62</f>
        <v>-0.19379364729215159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1.1118068921876165</v>
      </c>
      <c r="AS62" s="11">
        <f>IF(('OddsRatio_working_3-way'!X62=0),IF(Q62&gt;0,-Q62^(1/3),(-Q62)^(1/3)),'OddsRatio_working_3-way'!AM62-'OddsRatio_working_3-way'!R62/3)</f>
        <v>-0.91801324489546454</v>
      </c>
      <c r="AT62" s="11">
        <f>IF(('OddsRatio_working_3-way'!X62=0),IF(Q62&gt;0,-Q62^(1/3),(-Q62)^(1/3)),'OddsRatio_working_3-way'!AN62-'OddsRatio_working_3-way'!R62/3)</f>
        <v>-0.19379364729215159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6.06</v>
      </c>
      <c r="B63" s="4">
        <f>IF('True_Odds_Calculator_3-way'!B64="","",'True_Odds_Calculator_3-way'!B64)</f>
        <v>4.68</v>
      </c>
      <c r="C63" s="4">
        <f>IF('True_Odds_Calculator_3-way'!C64="","",'True_Odds_Calculator_3-way'!C64)</f>
        <v>1.49</v>
      </c>
      <c r="D63" s="9">
        <f t="shared" si="13"/>
        <v>0.15225701499719863</v>
      </c>
      <c r="E63" s="9">
        <f t="shared" si="14"/>
        <v>0.19804570279351219</v>
      </c>
      <c r="F63" s="9">
        <f t="shared" si="15"/>
        <v>0.64969728220928891</v>
      </c>
      <c r="G63" s="9">
        <f t="shared" si="16"/>
        <v>1.1003640083952742</v>
      </c>
      <c r="H63" s="9">
        <f t="shared" si="17"/>
        <v>6.5678418824800877</v>
      </c>
      <c r="I63" s="9">
        <f t="shared" si="18"/>
        <v>5.0493395508946088</v>
      </c>
      <c r="J63" s="9">
        <f t="shared" si="19"/>
        <v>1.5391783641136842</v>
      </c>
      <c r="K63" s="11">
        <f t="shared" si="20"/>
        <v>0.16501650165016502</v>
      </c>
      <c r="L63" s="11">
        <f t="shared" si="21"/>
        <v>0.21367521367521369</v>
      </c>
      <c r="M63" s="11">
        <f t="shared" si="22"/>
        <v>0.67114093959731547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-0.21591840822354469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0.21842228965625871</v>
      </c>
      <c r="Q63" s="11">
        <f>2*'OddsRatio_working_3-way'!K63*'OddsRatio_working_3-way'!L63*'OddsRatio_working_3-way'!M63</f>
        <v>4.7328773489980221E-2</v>
      </c>
      <c r="R63" s="11">
        <f t="shared" si="23"/>
        <v>0</v>
      </c>
      <c r="S63" s="11">
        <f t="shared" si="24"/>
        <v>-1.0115964240998003</v>
      </c>
      <c r="T63" s="11">
        <f t="shared" si="25"/>
        <v>-0.21919749167926333</v>
      </c>
      <c r="U63" s="11">
        <f>'OddsRatio_working_3-way'!S63-'OddsRatio_working_3-way'!R63^2/3</f>
        <v>-1.0115964240998003</v>
      </c>
      <c r="V63" s="11">
        <f>'OddsRatio_working_3-way'!S63*'OddsRatio_working_3-way'!R63/3-2*'OddsRatio_working_3-way'!R63^3/27-'OddsRatio_working_3-way'!T63</f>
        <v>0.21919749167926333</v>
      </c>
      <c r="W63" s="11">
        <f>'OddsRatio_working_3-way'!V63^2+4*'OddsRatio_working_3-way'!U63^3/27</f>
        <v>-0.10531457266493172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0.19580737538676399</v>
      </c>
      <c r="Y63" s="11">
        <f>IF('OddsRatio_working_3-way'!W63&gt;=0,IF('OddsRatio_working_3-way'!V63+SQRT('OddsRatio_working_3-way'!W63)&gt;0,0,PI()),ACOS('OddsRatio_working_3-way'!V63/(2*'OddsRatio_working_3-way'!X63)))</f>
        <v>0.97673956642559168</v>
      </c>
      <c r="Z63" s="11">
        <f>'OddsRatio_working_3-way'!X63^(1/3)*COS('OddsRatio_working_3-way'!Y63/3)</f>
        <v>0.55018200419763696</v>
      </c>
      <c r="AA63" s="11">
        <f>'OddsRatio_working_3-way'!X63^(1/3)*COS(('OddsRatio_working_3-way'!Y63+2*PI())/3)</f>
        <v>-0.43594474845790598</v>
      </c>
      <c r="AB63" s="11">
        <f>'OddsRatio_working_3-way'!X63^(1/3)*COS(('OddsRatio_working_3-way'!Y63+4*PI())/3)</f>
        <v>-0.11423725573973104</v>
      </c>
      <c r="AC63" s="11">
        <f>'OddsRatio_working_3-way'!X63^(1/3)*SIN('OddsRatio_working_3-way'!Y63/3)</f>
        <v>0.18573790752115787</v>
      </c>
      <c r="AD63" s="11">
        <f>'OddsRatio_working_3-way'!X63^(1/3)*SIN(('OddsRatio_working_3-way'!Y63+2*PI())/3)</f>
        <v>0.38360263857961124</v>
      </c>
      <c r="AE63" s="11">
        <f>'OddsRatio_working_3-way'!X63^(1/3)*SIN(('OddsRatio_working_3-way'!Y63+4*PI())/3)</f>
        <v>-0.56934054610076912</v>
      </c>
      <c r="AF63" s="11">
        <f>-'OddsRatio_working_3-way'!U63/(3*'OddsRatio_working_3-way'!X63^(1/3))*COS(('OddsRatio_working_3-way'!Y63)/3)</f>
        <v>0.55018200419763708</v>
      </c>
      <c r="AG63" s="11">
        <f>-'OddsRatio_working_3-way'!U63/(3*'OddsRatio_working_3-way'!X63^(1/3))*COS(('OddsRatio_working_3-way'!Y63+2*PI())/3)</f>
        <v>-0.43594474845790609</v>
      </c>
      <c r="AH63" s="11">
        <f>-'OddsRatio_working_3-way'!U63/(3*'OddsRatio_working_3-way'!X63^(1/3))*COS(('OddsRatio_working_3-way'!Y63+4*PI())/3)</f>
        <v>-0.11423725573973105</v>
      </c>
      <c r="AI63" s="11">
        <f>'OddsRatio_working_3-way'!U63/(3*'OddsRatio_working_3-way'!X63^(1/3))*SIN(('OddsRatio_working_3-way'!Y63)/3)</f>
        <v>-0.1857379075211579</v>
      </c>
      <c r="AJ63" s="11">
        <f>'OddsRatio_working_3-way'!U63/(3*'OddsRatio_working_3-way'!X63^(1/3))*SIN(('OddsRatio_working_3-way'!Y63+2*PI())/3)</f>
        <v>-0.3836026385796113</v>
      </c>
      <c r="AK63" s="11">
        <f>'OddsRatio_working_3-way'!U63/(3*'OddsRatio_working_3-way'!X63^(1/3))*SIN(('OddsRatio_working_3-way'!Y63+4*PI())/3)</f>
        <v>0.56934054610076923</v>
      </c>
      <c r="AL63" s="11">
        <f>'OddsRatio_working_3-way'!Z63+'OddsRatio_working_3-way'!AF63</f>
        <v>1.1003640083952742</v>
      </c>
      <c r="AM63" s="11">
        <f>'OddsRatio_working_3-way'!AA63+'OddsRatio_working_3-way'!AG63</f>
        <v>-0.87188949691581208</v>
      </c>
      <c r="AN63" s="11">
        <f>'OddsRatio_working_3-way'!AB63+'OddsRatio_working_3-way'!AH63</f>
        <v>-0.22847451147946207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1.1003640083952742</v>
      </c>
      <c r="AS63" s="11">
        <f>IF(('OddsRatio_working_3-way'!X63=0),IF(Q63&gt;0,-Q63^(1/3),(-Q63)^(1/3)),'OddsRatio_working_3-way'!AM63-'OddsRatio_working_3-way'!R63/3)</f>
        <v>-0.87188949691581208</v>
      </c>
      <c r="AT63" s="11">
        <f>IF(('OddsRatio_working_3-way'!X63=0),IF(Q63&gt;0,-Q63^(1/3),(-Q63)^(1/3)),'OddsRatio_working_3-way'!AN63-'OddsRatio_working_3-way'!R63/3)</f>
        <v>-0.22847451147946207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1.93</v>
      </c>
      <c r="B64" s="4">
        <f>IF('True_Odds_Calculator_3-way'!B65="","",'True_Odds_Calculator_3-way'!B65)</f>
        <v>3.83</v>
      </c>
      <c r="C64" s="4">
        <f>IF('True_Odds_Calculator_3-way'!C65="","",'True_Odds_Calculator_3-way'!C65)</f>
        <v>3.73</v>
      </c>
      <c r="D64" s="9">
        <f t="shared" si="13"/>
        <v>0.49942492740367822</v>
      </c>
      <c r="E64" s="9">
        <f t="shared" si="14"/>
        <v>0.2469124449903678</v>
      </c>
      <c r="F64" s="9">
        <f t="shared" si="15"/>
        <v>0.25366262760595393</v>
      </c>
      <c r="G64" s="9">
        <f t="shared" si="16"/>
        <v>1.0777450958060451</v>
      </c>
      <c r="H64" s="9">
        <f t="shared" si="17"/>
        <v>2.0023029390996214</v>
      </c>
      <c r="I64" s="9">
        <f t="shared" si="18"/>
        <v>4.050018621131108</v>
      </c>
      <c r="J64" s="9">
        <f t="shared" si="19"/>
        <v>3.9422441115505031</v>
      </c>
      <c r="K64" s="11">
        <f t="shared" si="20"/>
        <v>0.5181347150259068</v>
      </c>
      <c r="L64" s="11">
        <f t="shared" si="21"/>
        <v>0.2610966057441253</v>
      </c>
      <c r="M64" s="11">
        <f t="shared" si="22"/>
        <v>0.26809651474530832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-0.26059562261960023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0.23538554102423617</v>
      </c>
      <c r="Q64" s="11">
        <f>2*'OddsRatio_working_3-way'!K64*'OddsRatio_working_3-way'!L64*'OddsRatio_working_3-way'!M64</f>
        <v>7.2537917110704508E-2</v>
      </c>
      <c r="R64" s="11">
        <f t="shared" si="23"/>
        <v>0</v>
      </c>
      <c r="S64" s="11">
        <f t="shared" si="24"/>
        <v>-0.90325976567855082</v>
      </c>
      <c r="T64" s="11">
        <f t="shared" si="25"/>
        <v>-0.27835431916134074</v>
      </c>
      <c r="U64" s="11">
        <f>'OddsRatio_working_3-way'!S64-'OddsRatio_working_3-way'!R64^2/3</f>
        <v>-0.90325976567855082</v>
      </c>
      <c r="V64" s="11">
        <f>'OddsRatio_working_3-way'!S64*'OddsRatio_working_3-way'!R64/3-2*'OddsRatio_working_3-way'!R64^3/27-'OddsRatio_working_3-way'!T64</f>
        <v>0.27835431916134074</v>
      </c>
      <c r="W64" s="11">
        <f>'OddsRatio_working_3-way'!V64^2+4*'OddsRatio_working_3-way'!U64^3/27</f>
        <v>-3.1696644209046845E-2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0.16521029871410892</v>
      </c>
      <c r="Y64" s="11">
        <f>IF('OddsRatio_working_3-way'!W64&gt;=0,IF('OddsRatio_working_3-way'!V64+SQRT('OddsRatio_working_3-way'!W64)&gt;0,0,PI()),ACOS('OddsRatio_working_3-way'!V64/(2*'OddsRatio_working_3-way'!X64)))</f>
        <v>0.56902960405231506</v>
      </c>
      <c r="Z64" s="11">
        <f>'OddsRatio_working_3-way'!X64^(1/3)*COS('OddsRatio_working_3-way'!Y64/3)</f>
        <v>0.53887254790302241</v>
      </c>
      <c r="AA64" s="11">
        <f>'OddsRatio_working_3-way'!X64^(1/3)*COS(('OddsRatio_working_3-way'!Y64+2*PI())/3)</f>
        <v>-0.35903105201929958</v>
      </c>
      <c r="AB64" s="11">
        <f>'OddsRatio_working_3-way'!X64^(1/3)*COS(('OddsRatio_working_3-way'!Y64+4*PI())/3)</f>
        <v>-0.17984149588372297</v>
      </c>
      <c r="AC64" s="11">
        <f>'OddsRatio_working_3-way'!X64^(1/3)*SIN('OddsRatio_working_3-way'!Y64/3)</f>
        <v>0.10345513847084471</v>
      </c>
      <c r="AD64" s="11">
        <f>'OddsRatio_working_3-way'!X64^(1/3)*SIN(('OddsRatio_working_3-way'!Y64+2*PI())/3)</f>
        <v>0.41494974665064188</v>
      </c>
      <c r="AE64" s="11">
        <f>'OddsRatio_working_3-way'!X64^(1/3)*SIN(('OddsRatio_working_3-way'!Y64+4*PI())/3)</f>
        <v>-0.51840488512148664</v>
      </c>
      <c r="AF64" s="11">
        <f>-'OddsRatio_working_3-way'!U64/(3*'OddsRatio_working_3-way'!X64^(1/3))*COS(('OddsRatio_working_3-way'!Y64)/3)</f>
        <v>0.53887254790302253</v>
      </c>
      <c r="AG64" s="11">
        <f>-'OddsRatio_working_3-way'!U64/(3*'OddsRatio_working_3-way'!X64^(1/3))*COS(('OddsRatio_working_3-way'!Y64+2*PI())/3)</f>
        <v>-0.35903105201929969</v>
      </c>
      <c r="AH64" s="11">
        <f>-'OddsRatio_working_3-way'!U64/(3*'OddsRatio_working_3-way'!X64^(1/3))*COS(('OddsRatio_working_3-way'!Y64+4*PI())/3)</f>
        <v>-0.179841495883723</v>
      </c>
      <c r="AI64" s="11">
        <f>'OddsRatio_working_3-way'!U64/(3*'OddsRatio_working_3-way'!X64^(1/3))*SIN(('OddsRatio_working_3-way'!Y64)/3)</f>
        <v>-0.10345513847084474</v>
      </c>
      <c r="AJ64" s="11">
        <f>'OddsRatio_working_3-way'!U64/(3*'OddsRatio_working_3-way'!X64^(1/3))*SIN(('OddsRatio_working_3-way'!Y64+2*PI())/3)</f>
        <v>-0.41494974665064199</v>
      </c>
      <c r="AK64" s="11">
        <f>'OddsRatio_working_3-way'!U64/(3*'OddsRatio_working_3-way'!X64^(1/3))*SIN(('OddsRatio_working_3-way'!Y64+4*PI())/3)</f>
        <v>0.51840488512148675</v>
      </c>
      <c r="AL64" s="11">
        <f>'OddsRatio_working_3-way'!Z64+'OddsRatio_working_3-way'!AF64</f>
        <v>1.0777450958060451</v>
      </c>
      <c r="AM64" s="11">
        <f>'OddsRatio_working_3-way'!AA64+'OddsRatio_working_3-way'!AG64</f>
        <v>-0.71806210403859927</v>
      </c>
      <c r="AN64" s="11">
        <f>'OddsRatio_working_3-way'!AB64+'OddsRatio_working_3-way'!AH64</f>
        <v>-0.359682991767446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1.0777450958060451</v>
      </c>
      <c r="AS64" s="11">
        <f>IF(('OddsRatio_working_3-way'!X64=0),IF(Q64&gt;0,-Q64^(1/3),(-Q64)^(1/3)),'OddsRatio_working_3-way'!AM64-'OddsRatio_working_3-way'!R64/3)</f>
        <v>-0.71806210403859927</v>
      </c>
      <c r="AT64" s="11">
        <f>IF(('OddsRatio_working_3-way'!X64=0),IF(Q64&gt;0,-Q64^(1/3),(-Q64)^(1/3)),'OddsRatio_working_3-way'!AN64-'OddsRatio_working_3-way'!R64/3)</f>
        <v>-0.359682991767446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1.82</v>
      </c>
      <c r="B65" s="4">
        <f>IF('True_Odds_Calculator_3-way'!B66="","",'True_Odds_Calculator_3-way'!B66)</f>
        <v>3.56</v>
      </c>
      <c r="C65" s="4">
        <f>IF('True_Odds_Calculator_3-way'!C66="","",'True_Odds_Calculator_3-way'!C66)</f>
        <v>4.5999999999999996</v>
      </c>
      <c r="D65" s="9">
        <f t="shared" si="13"/>
        <v>0.53011507224437249</v>
      </c>
      <c r="E65" s="9">
        <f t="shared" si="14"/>
        <v>0.26544603025948765</v>
      </c>
      <c r="F65" s="9">
        <f t="shared" si="15"/>
        <v>0.20443889749614005</v>
      </c>
      <c r="G65" s="9">
        <f t="shared" si="16"/>
        <v>1.0809547392718333</v>
      </c>
      <c r="H65" s="9">
        <f t="shared" si="17"/>
        <v>1.8863828862029033</v>
      </c>
      <c r="I65" s="9">
        <f t="shared" si="18"/>
        <v>3.7672441325358932</v>
      </c>
      <c r="J65" s="9">
        <f t="shared" si="19"/>
        <v>4.8914370613785998</v>
      </c>
      <c r="K65" s="11">
        <f t="shared" si="20"/>
        <v>0.54945054945054939</v>
      </c>
      <c r="L65" s="11">
        <f t="shared" si="21"/>
        <v>0.2808988764044944</v>
      </c>
      <c r="M65" s="11">
        <f t="shared" si="22"/>
        <v>0.21739130434782611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-0.25355787348948078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0.23419423761387609</v>
      </c>
      <c r="Q65" s="11">
        <f>2*'OddsRatio_working_3-way'!K65*'OddsRatio_working_3-way'!L65*'OddsRatio_working_3-way'!M65</f>
        <v>6.7104366078474531E-2</v>
      </c>
      <c r="R65" s="11">
        <f t="shared" si="23"/>
        <v>0</v>
      </c>
      <c r="S65" s="11">
        <f t="shared" si="24"/>
        <v>-0.92363228319783164</v>
      </c>
      <c r="T65" s="11">
        <f t="shared" si="25"/>
        <v>-0.26465108401084003</v>
      </c>
      <c r="U65" s="11">
        <f>'OddsRatio_working_3-way'!S65-'OddsRatio_working_3-way'!R65^2/3</f>
        <v>-0.92363228319783164</v>
      </c>
      <c r="V65" s="11">
        <f>'OddsRatio_working_3-way'!S65*'OddsRatio_working_3-way'!R65/3-2*'OddsRatio_working_3-way'!R65^3/27-'OddsRatio_working_3-way'!T65</f>
        <v>0.26465108401084003</v>
      </c>
      <c r="W65" s="11">
        <f>'OddsRatio_working_3-way'!V65^2+4*'OddsRatio_working_3-way'!U65^3/27</f>
        <v>-4.6692774906196471E-2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0.17083103580315051</v>
      </c>
      <c r="Y65" s="11">
        <f>IF('OddsRatio_working_3-way'!W65&gt;=0,IF('OddsRatio_working_3-way'!V65+SQRT('OddsRatio_working_3-way'!W65)&gt;0,0,PI()),ACOS('OddsRatio_working_3-way'!V65/(2*'OddsRatio_working_3-way'!X65)))</f>
        <v>0.68471558712739544</v>
      </c>
      <c r="Z65" s="11">
        <f>'OddsRatio_working_3-way'!X65^(1/3)*COS('OddsRatio_working_3-way'!Y65/3)</f>
        <v>0.54047736963591675</v>
      </c>
      <c r="AA65" s="11">
        <f>'OddsRatio_working_3-way'!X65^(1/3)*COS(('OddsRatio_working_3-way'!Y65+2*PI())/3)</f>
        <v>-0.37896416703366698</v>
      </c>
      <c r="AB65" s="11">
        <f>'OddsRatio_working_3-way'!X65^(1/3)*COS(('OddsRatio_working_3-way'!Y65+4*PI())/3)</f>
        <v>-0.16151320260224949</v>
      </c>
      <c r="AC65" s="11">
        <f>'OddsRatio_working_3-way'!X65^(1/3)*SIN('OddsRatio_working_3-way'!Y65/3)</f>
        <v>0.12554537285002257</v>
      </c>
      <c r="AD65" s="11">
        <f>'OddsRatio_working_3-way'!X65^(1/3)*SIN(('OddsRatio_working_3-way'!Y65+2*PI())/3)</f>
        <v>0.4052944458502849</v>
      </c>
      <c r="AE65" s="11">
        <f>'OddsRatio_working_3-way'!X65^(1/3)*SIN(('OddsRatio_working_3-way'!Y65+4*PI())/3)</f>
        <v>-0.53083981870030739</v>
      </c>
      <c r="AF65" s="11">
        <f>-'OddsRatio_working_3-way'!U65/(3*'OddsRatio_working_3-way'!X65^(1/3))*COS(('OddsRatio_working_3-way'!Y65)/3)</f>
        <v>0.54047736963591664</v>
      </c>
      <c r="AG65" s="11">
        <f>-'OddsRatio_working_3-way'!U65/(3*'OddsRatio_working_3-way'!X65^(1/3))*COS(('OddsRatio_working_3-way'!Y65+2*PI())/3)</f>
        <v>-0.37896416703366692</v>
      </c>
      <c r="AH65" s="11">
        <f>-'OddsRatio_working_3-way'!U65/(3*'OddsRatio_working_3-way'!X65^(1/3))*COS(('OddsRatio_working_3-way'!Y65+4*PI())/3)</f>
        <v>-0.16151320260224944</v>
      </c>
      <c r="AI65" s="11">
        <f>'OddsRatio_working_3-way'!U65/(3*'OddsRatio_working_3-way'!X65^(1/3))*SIN(('OddsRatio_working_3-way'!Y65)/3)</f>
        <v>-0.12554537285002254</v>
      </c>
      <c r="AJ65" s="11">
        <f>'OddsRatio_working_3-way'!U65/(3*'OddsRatio_working_3-way'!X65^(1/3))*SIN(('OddsRatio_working_3-way'!Y65+2*PI())/3)</f>
        <v>-0.40529444585028485</v>
      </c>
      <c r="AK65" s="11">
        <f>'OddsRatio_working_3-way'!U65/(3*'OddsRatio_working_3-way'!X65^(1/3))*SIN(('OddsRatio_working_3-way'!Y65+4*PI())/3)</f>
        <v>0.53083981870030739</v>
      </c>
      <c r="AL65" s="11">
        <f>'OddsRatio_working_3-way'!Z65+'OddsRatio_working_3-way'!AF65</f>
        <v>1.0809547392718333</v>
      </c>
      <c r="AM65" s="11">
        <f>'OddsRatio_working_3-way'!AA65+'OddsRatio_working_3-way'!AG65</f>
        <v>-0.75792833406733395</v>
      </c>
      <c r="AN65" s="11">
        <f>'OddsRatio_working_3-way'!AB65+'OddsRatio_working_3-way'!AH65</f>
        <v>-0.32302640520449893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1.0809547392718333</v>
      </c>
      <c r="AS65" s="11">
        <f>IF(('OddsRatio_working_3-way'!X65=0),IF(Q65&gt;0,-Q65^(1/3),(-Q65)^(1/3)),'OddsRatio_working_3-way'!AM65-'OddsRatio_working_3-way'!R65/3)</f>
        <v>-0.75792833406733395</v>
      </c>
      <c r="AT65" s="11">
        <f>IF(('OddsRatio_working_3-way'!X65=0),IF(Q65&gt;0,-Q65^(1/3),(-Q65)^(1/3)),'OddsRatio_working_3-way'!AN65-'OddsRatio_working_3-way'!R65/3)</f>
        <v>-0.32302640520449893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2.48</v>
      </c>
      <c r="B66" s="4">
        <f>IF('True_Odds_Calculator_3-way'!B67="","",'True_Odds_Calculator_3-way'!B67)</f>
        <v>3.46</v>
      </c>
      <c r="C66" s="4">
        <f>IF('True_Odds_Calculator_3-way'!C67="","",'True_Odds_Calculator_3-way'!C67)</f>
        <v>2.83</v>
      </c>
      <c r="D66" s="9">
        <f t="shared" si="13"/>
        <v>0.38690348963772758</v>
      </c>
      <c r="E66" s="9">
        <f t="shared" si="14"/>
        <v>0.2751862979041686</v>
      </c>
      <c r="F66" s="9">
        <f t="shared" si="15"/>
        <v>0.33791021245810376</v>
      </c>
      <c r="G66" s="9">
        <f t="shared" si="16"/>
        <v>1.0706918133028718</v>
      </c>
      <c r="H66" s="9">
        <f t="shared" si="17"/>
        <v>2.5846238836882498</v>
      </c>
      <c r="I66" s="9">
        <f t="shared" si="18"/>
        <v>3.6339018607250639</v>
      </c>
      <c r="J66" s="9">
        <f t="shared" si="19"/>
        <v>2.9593660183442556</v>
      </c>
      <c r="K66" s="11">
        <f t="shared" si="20"/>
        <v>0.40322580645161293</v>
      </c>
      <c r="L66" s="11">
        <f t="shared" si="21"/>
        <v>0.28901734104046245</v>
      </c>
      <c r="M66" s="11">
        <f t="shared" si="22"/>
        <v>0.35335689045936397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-0.2743681513629902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0.23760829502500116</v>
      </c>
      <c r="Q66" s="11">
        <f>2*'OddsRatio_working_3-way'!K66*'OddsRatio_working_3-way'!L66*'OddsRatio_working_3-way'!M66</f>
        <v>8.2359894289428498E-2</v>
      </c>
      <c r="R66" s="11">
        <f t="shared" si="23"/>
        <v>0</v>
      </c>
      <c r="S66" s="11">
        <f t="shared" si="24"/>
        <v>-0.86601995838301371</v>
      </c>
      <c r="T66" s="11">
        <f t="shared" si="25"/>
        <v>-0.30018022820901691</v>
      </c>
      <c r="U66" s="11">
        <f>'OddsRatio_working_3-way'!S66-'OddsRatio_working_3-way'!R66^2/3</f>
        <v>-0.86601995838301371</v>
      </c>
      <c r="V66" s="11">
        <f>'OddsRatio_working_3-way'!S66*'OddsRatio_working_3-way'!R66/3-2*'OddsRatio_working_3-way'!R66^3/27-'OddsRatio_working_3-way'!T66</f>
        <v>0.30018022820901691</v>
      </c>
      <c r="W66" s="11">
        <f>'OddsRatio_working_3-way'!V66^2+4*'OddsRatio_working_3-way'!U66^3/27</f>
        <v>-6.1150603349250376E-3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0.15509934698649</v>
      </c>
      <c r="Y66" s="11">
        <f>IF('OddsRatio_working_3-way'!W66&gt;=0,IF('OddsRatio_working_3-way'!V66+SQRT('OddsRatio_working_3-way'!W66)&gt;0,0,PI()),ACOS('OddsRatio_working_3-way'!V66/(2*'OddsRatio_working_3-way'!X66)))</f>
        <v>0.25484227457502429</v>
      </c>
      <c r="Z66" s="11">
        <f>'OddsRatio_working_3-way'!X66^(1/3)*COS('OddsRatio_working_3-way'!Y66/3)</f>
        <v>0.53534590665143589</v>
      </c>
      <c r="AA66" s="11">
        <f>'OddsRatio_working_3-way'!X66^(1/3)*COS(('OddsRatio_working_3-way'!Y66+2*PI())/3)</f>
        <v>-0.30715155220431867</v>
      </c>
      <c r="AB66" s="11">
        <f>'OddsRatio_working_3-way'!X66^(1/3)*COS(('OddsRatio_working_3-way'!Y66+4*PI())/3)</f>
        <v>-0.22819435444711711</v>
      </c>
      <c r="AC66" s="11">
        <f>'OddsRatio_working_3-way'!X66^(1/3)*SIN('OddsRatio_working_3-way'!Y66/3)</f>
        <v>4.5585959379578871E-2</v>
      </c>
      <c r="AD66" s="11">
        <f>'OddsRatio_working_3-way'!X66^(1/3)*SIN(('OddsRatio_working_3-way'!Y66+2*PI())/3)</f>
        <v>0.44083017528236679</v>
      </c>
      <c r="AE66" s="11">
        <f>'OddsRatio_working_3-way'!X66^(1/3)*SIN(('OddsRatio_working_3-way'!Y66+4*PI())/3)</f>
        <v>-0.48641613466194561</v>
      </c>
      <c r="AF66" s="11">
        <f>-'OddsRatio_working_3-way'!U66/(3*'OddsRatio_working_3-way'!X66^(1/3))*COS(('OddsRatio_working_3-way'!Y66)/3)</f>
        <v>0.535345906651436</v>
      </c>
      <c r="AG66" s="11">
        <f>-'OddsRatio_working_3-way'!U66/(3*'OddsRatio_working_3-way'!X66^(1/3))*COS(('OddsRatio_working_3-way'!Y66+2*PI())/3)</f>
        <v>-0.30715155220431872</v>
      </c>
      <c r="AH66" s="11">
        <f>-'OddsRatio_working_3-way'!U66/(3*'OddsRatio_working_3-way'!X66^(1/3))*COS(('OddsRatio_working_3-way'!Y66+4*PI())/3)</f>
        <v>-0.22819435444711716</v>
      </c>
      <c r="AI66" s="11">
        <f>'OddsRatio_working_3-way'!U66/(3*'OddsRatio_working_3-way'!X66^(1/3))*SIN(('OddsRatio_working_3-way'!Y66)/3)</f>
        <v>-4.5585959379578878E-2</v>
      </c>
      <c r="AJ66" s="11">
        <f>'OddsRatio_working_3-way'!U66/(3*'OddsRatio_working_3-way'!X66^(1/3))*SIN(('OddsRatio_working_3-way'!Y66+2*PI())/3)</f>
        <v>-0.4408301752823669</v>
      </c>
      <c r="AK66" s="11">
        <f>'OddsRatio_working_3-way'!U66/(3*'OddsRatio_working_3-way'!X66^(1/3))*SIN(('OddsRatio_working_3-way'!Y66+4*PI())/3)</f>
        <v>0.48641613466194572</v>
      </c>
      <c r="AL66" s="11">
        <f>'OddsRatio_working_3-way'!Z66+'OddsRatio_working_3-way'!AF66</f>
        <v>1.0706918133028718</v>
      </c>
      <c r="AM66" s="11">
        <f>'OddsRatio_working_3-way'!AA66+'OddsRatio_working_3-way'!AG66</f>
        <v>-0.61430310440863733</v>
      </c>
      <c r="AN66" s="11">
        <f>'OddsRatio_working_3-way'!AB66+'OddsRatio_working_3-way'!AH66</f>
        <v>-0.45638870889423427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1.0706918133028718</v>
      </c>
      <c r="AS66" s="11">
        <f>IF(('OddsRatio_working_3-way'!X66=0),IF(Q66&gt;0,-Q66^(1/3),(-Q66)^(1/3)),'OddsRatio_working_3-way'!AM66-'OddsRatio_working_3-way'!R66/3)</f>
        <v>-0.61430310440863733</v>
      </c>
      <c r="AT66" s="11">
        <f>IF(('OddsRatio_working_3-way'!X66=0),IF(Q66&gt;0,-Q66^(1/3),(-Q66)^(1/3)),'OddsRatio_working_3-way'!AN66-'OddsRatio_working_3-way'!R66/3)</f>
        <v>-0.45638870889423427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1.85</v>
      </c>
      <c r="B67" s="4">
        <f>IF('True_Odds_Calculator_3-way'!B68="","",'True_Odds_Calculator_3-way'!B68)</f>
        <v>3.64</v>
      </c>
      <c r="C67" s="4">
        <f>IF('True_Odds_Calculator_3-way'!C68="","",'True_Odds_Calculator_3-way'!C68)</f>
        <v>4.3</v>
      </c>
      <c r="D67" s="9">
        <f t="shared" si="13"/>
        <v>0.52131869214227189</v>
      </c>
      <c r="E67" s="9">
        <f t="shared" si="14"/>
        <v>0.25961484817978536</v>
      </c>
      <c r="F67" s="9">
        <f t="shared" si="15"/>
        <v>0.21906645967794275</v>
      </c>
      <c r="G67" s="9">
        <f t="shared" si="16"/>
        <v>1.0802499283469622</v>
      </c>
      <c r="H67" s="9">
        <f t="shared" si="17"/>
        <v>1.918212439094918</v>
      </c>
      <c r="I67" s="9">
        <f t="shared" si="18"/>
        <v>3.8518598108359812</v>
      </c>
      <c r="J67" s="9">
        <f t="shared" si="19"/>
        <v>4.5648247635449755</v>
      </c>
      <c r="K67" s="11">
        <f t="shared" si="20"/>
        <v>0.54054054054054046</v>
      </c>
      <c r="L67" s="11">
        <f t="shared" si="21"/>
        <v>0.27472527472527469</v>
      </c>
      <c r="M67" s="11">
        <f t="shared" si="22"/>
        <v>0.23255813953488372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-0.2557379766682093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0.23449209495721118</v>
      </c>
      <c r="Q67" s="11">
        <f>2*'OddsRatio_working_3-way'!K67*'OddsRatio_working_3-way'!L67*'OddsRatio_working_3-way'!M67</f>
        <v>6.9069836511696958E-2</v>
      </c>
      <c r="R67" s="11">
        <f t="shared" si="23"/>
        <v>0</v>
      </c>
      <c r="S67" s="11">
        <f t="shared" si="24"/>
        <v>-0.91692324312645124</v>
      </c>
      <c r="T67" s="11">
        <f t="shared" si="25"/>
        <v>-0.27008048398422713</v>
      </c>
      <c r="U67" s="11">
        <f>'OddsRatio_working_3-way'!S67-'OddsRatio_working_3-way'!R67^2/3</f>
        <v>-0.91692324312645124</v>
      </c>
      <c r="V67" s="11">
        <f>'OddsRatio_working_3-way'!S67*'OddsRatio_working_3-way'!R67/3-2*'OddsRatio_working_3-way'!R67^3/27-'OddsRatio_working_3-way'!T67</f>
        <v>0.27008048398422713</v>
      </c>
      <c r="W67" s="11">
        <f>'OddsRatio_working_3-way'!V67^2+4*'OddsRatio_working_3-way'!U67^3/27</f>
        <v>-4.1264176196840183E-2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0.16897310734699364</v>
      </c>
      <c r="Y67" s="11">
        <f>IF('OddsRatio_working_3-way'!W67&gt;=0,IF('OddsRatio_working_3-way'!V67+SQRT('OddsRatio_working_3-way'!W67)&gt;0,0,PI()),ACOS('OddsRatio_working_3-way'!V67/(2*'OddsRatio_working_3-way'!X67)))</f>
        <v>0.64486344082582103</v>
      </c>
      <c r="Z67" s="11">
        <f>'OddsRatio_working_3-way'!X67^(1/3)*COS('OddsRatio_working_3-way'!Y67/3)</f>
        <v>0.5401249641734811</v>
      </c>
      <c r="AA67" s="11">
        <f>'OddsRatio_working_3-way'!X67^(1/3)*COS(('OddsRatio_working_3-way'!Y67+2*PI())/3)</f>
        <v>-0.3721877879078721</v>
      </c>
      <c r="AB67" s="11">
        <f>'OddsRatio_working_3-way'!X67^(1/3)*COS(('OddsRatio_working_3-way'!Y67+4*PI())/3)</f>
        <v>-0.16793717626560889</v>
      </c>
      <c r="AC67" s="11">
        <f>'OddsRatio_working_3-way'!X67^(1/3)*SIN('OddsRatio_working_3-way'!Y67/3)</f>
        <v>0.11792414561380631</v>
      </c>
      <c r="AD67" s="11">
        <f>'OddsRatio_working_3-way'!X67^(1/3)*SIN(('OddsRatio_working_3-way'!Y67+2*PI())/3)</f>
        <v>0.40879986738549129</v>
      </c>
      <c r="AE67" s="11">
        <f>'OddsRatio_working_3-way'!X67^(1/3)*SIN(('OddsRatio_working_3-way'!Y67+4*PI())/3)</f>
        <v>-0.52672401299929761</v>
      </c>
      <c r="AF67" s="11">
        <f>-'OddsRatio_working_3-way'!U67/(3*'OddsRatio_working_3-way'!X67^(1/3))*COS(('OddsRatio_working_3-way'!Y67)/3)</f>
        <v>0.5401249641734811</v>
      </c>
      <c r="AG67" s="11">
        <f>-'OddsRatio_working_3-way'!U67/(3*'OddsRatio_working_3-way'!X67^(1/3))*COS(('OddsRatio_working_3-way'!Y67+2*PI())/3)</f>
        <v>-0.3721877879078721</v>
      </c>
      <c r="AH67" s="11">
        <f>-'OddsRatio_working_3-way'!U67/(3*'OddsRatio_working_3-way'!X67^(1/3))*COS(('OddsRatio_working_3-way'!Y67+4*PI())/3)</f>
        <v>-0.16793717626560889</v>
      </c>
      <c r="AI67" s="11">
        <f>'OddsRatio_working_3-way'!U67/(3*'OddsRatio_working_3-way'!X67^(1/3))*SIN(('OddsRatio_working_3-way'!Y67)/3)</f>
        <v>-0.11792414561380631</v>
      </c>
      <c r="AJ67" s="11">
        <f>'OddsRatio_working_3-way'!U67/(3*'OddsRatio_working_3-way'!X67^(1/3))*SIN(('OddsRatio_working_3-way'!Y67+2*PI())/3)</f>
        <v>-0.40879986738549129</v>
      </c>
      <c r="AK67" s="11">
        <f>'OddsRatio_working_3-way'!U67/(3*'OddsRatio_working_3-way'!X67^(1/3))*SIN(('OddsRatio_working_3-way'!Y67+4*PI())/3)</f>
        <v>0.52672401299929761</v>
      </c>
      <c r="AL67" s="11">
        <f>'OddsRatio_working_3-way'!Z67+'OddsRatio_working_3-way'!AF67</f>
        <v>1.0802499283469622</v>
      </c>
      <c r="AM67" s="11">
        <f>'OddsRatio_working_3-way'!AA67+'OddsRatio_working_3-way'!AG67</f>
        <v>-0.74437557581574421</v>
      </c>
      <c r="AN67" s="11">
        <f>'OddsRatio_working_3-way'!AB67+'OddsRatio_working_3-way'!AH67</f>
        <v>-0.33587435253121778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1.0802499283469622</v>
      </c>
      <c r="AS67" s="11">
        <f>IF(('OddsRatio_working_3-way'!X67=0),IF(Q67&gt;0,-Q67^(1/3),(-Q67)^(1/3)),'OddsRatio_working_3-way'!AM67-'OddsRatio_working_3-way'!R67/3)</f>
        <v>-0.74437557581574421</v>
      </c>
      <c r="AT67" s="11">
        <f>IF(('OddsRatio_working_3-way'!X67=0),IF(Q67&gt;0,-Q67^(1/3),(-Q67)^(1/3)),'OddsRatio_working_3-way'!AN67-'OddsRatio_working_3-way'!R67/3)</f>
        <v>-0.33587435253121778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3.09</v>
      </c>
      <c r="B68" s="4">
        <f>IF('True_Odds_Calculator_3-way'!B69="","",'True_Odds_Calculator_3-way'!B69)</f>
        <v>3.56</v>
      </c>
      <c r="C68" s="4">
        <f>IF('True_Odds_Calculator_3-way'!C69="","",'True_Odds_Calculator_3-way'!C69)</f>
        <v>2.4</v>
      </c>
      <c r="D68" s="9">
        <f t="shared" ref="D68:D131" si="26">(K68/(AR68+K68-(AR68*K68)))</f>
        <v>0.31664324066613514</v>
      </c>
      <c r="E68" s="9">
        <f t="shared" ref="E68:E131" si="27">(L68/(AR68+L68-(AR68*L68)))</f>
        <v>0.27446520401045493</v>
      </c>
      <c r="F68" s="9">
        <f t="shared" ref="F68:F131" si="28">(M68/(AR68+M68-(AR68*M68)))</f>
        <v>0.40889155532340993</v>
      </c>
      <c r="G68" s="9">
        <f t="shared" ref="G68:G131" si="29">AR68</f>
        <v>1.032597303928626</v>
      </c>
      <c r="H68" s="9">
        <f t="shared" ref="H68:H131" si="30">IF(A68="","",1/D68)</f>
        <v>3.1581283652108274</v>
      </c>
      <c r="I68" s="9">
        <f t="shared" ref="I68:I131" si="31">IF(B68="","",1/E68)</f>
        <v>3.6434490980572822</v>
      </c>
      <c r="J68" s="9">
        <f t="shared" ref="J68:J131" si="32">IF(C68="","",1/F68)</f>
        <v>2.4456362255000768</v>
      </c>
      <c r="K68" s="11">
        <f t="shared" ref="K68:K131" si="33">1/A68</f>
        <v>0.3236245954692557</v>
      </c>
      <c r="L68" s="11">
        <f t="shared" ref="L68:L131" si="34">1/B68</f>
        <v>0.2808988764044944</v>
      </c>
      <c r="M68" s="11">
        <f t="shared" ref="M68:M131" si="35">1/C68</f>
        <v>0.41666666666666669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-0.28372301613274664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0.22915833363635266</v>
      </c>
      <c r="Q68" s="11">
        <f>2*'OddsRatio_working_3-way'!K68*'OddsRatio_working_3-way'!L68*'OddsRatio_working_3-way'!M68</f>
        <v>7.5754821036810804E-2</v>
      </c>
      <c r="R68" s="11">
        <f t="shared" ref="R68:R131" si="36">O68/N68</f>
        <v>0</v>
      </c>
      <c r="S68" s="11">
        <f t="shared" ref="S68:S131" si="37">P68/N68</f>
        <v>-0.80768327067669199</v>
      </c>
      <c r="T68" s="11">
        <f t="shared" ref="T68:T131" si="38">Q68/N68</f>
        <v>-0.26700273410799741</v>
      </c>
      <c r="U68" s="11">
        <f>'OddsRatio_working_3-way'!S68-'OddsRatio_working_3-way'!R68^2/3</f>
        <v>-0.80768327067669199</v>
      </c>
      <c r="V68" s="11">
        <f>'OddsRatio_working_3-way'!S68*'OddsRatio_working_3-way'!R68/3-2*'OddsRatio_working_3-way'!R68^3/27-'OddsRatio_working_3-way'!T68</f>
        <v>0.26700273410799741</v>
      </c>
      <c r="W68" s="11">
        <f>'OddsRatio_working_3-way'!V68^2+4*'OddsRatio_working_3-way'!U68^3/27</f>
        <v>-6.7679120705523149E-3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0.13969464206949589</v>
      </c>
      <c r="Y68" s="11">
        <f>IF('OddsRatio_working_3-way'!W68&gt;=0,IF('OddsRatio_working_3-way'!V68+SQRT('OddsRatio_working_3-way'!W68)&gt;0,0,PI()),ACOS('OddsRatio_working_3-way'!V68/(2*'OddsRatio_working_3-way'!X68)))</f>
        <v>0.29888424564428884</v>
      </c>
      <c r="Z68" s="11">
        <f>'OddsRatio_working_3-way'!X68^(1/3)*COS('OddsRatio_working_3-way'!Y68/3)</f>
        <v>0.51629865196431302</v>
      </c>
      <c r="AA68" s="11">
        <f>'OddsRatio_working_3-way'!X68^(1/3)*COS(('OddsRatio_working_3-way'!Y68+2*PI())/3)</f>
        <v>-0.30284377926271328</v>
      </c>
      <c r="AB68" s="11">
        <f>'OddsRatio_working_3-way'!X68^(1/3)*COS(('OddsRatio_working_3-way'!Y68+4*PI())/3)</f>
        <v>-0.21345487270159991</v>
      </c>
      <c r="AC68" s="11">
        <f>'OddsRatio_working_3-way'!X68^(1/3)*SIN('OddsRatio_working_3-way'!Y68/3)</f>
        <v>5.160870926562524E-2</v>
      </c>
      <c r="AD68" s="11">
        <f>'OddsRatio_working_3-way'!X68^(1/3)*SIN(('OddsRatio_working_3-way'!Y68+2*PI())/3)</f>
        <v>0.42132339390794299</v>
      </c>
      <c r="AE68" s="11">
        <f>'OddsRatio_working_3-way'!X68^(1/3)*SIN(('OddsRatio_working_3-way'!Y68+4*PI())/3)</f>
        <v>-0.4729321031735681</v>
      </c>
      <c r="AF68" s="11">
        <f>-'OddsRatio_working_3-way'!U68/(3*'OddsRatio_working_3-way'!X68^(1/3))*COS(('OddsRatio_working_3-way'!Y68)/3)</f>
        <v>0.51629865196431302</v>
      </c>
      <c r="AG68" s="11">
        <f>-'OddsRatio_working_3-way'!U68/(3*'OddsRatio_working_3-way'!X68^(1/3))*COS(('OddsRatio_working_3-way'!Y68+2*PI())/3)</f>
        <v>-0.30284377926271328</v>
      </c>
      <c r="AH68" s="11">
        <f>-'OddsRatio_working_3-way'!U68/(3*'OddsRatio_working_3-way'!X68^(1/3))*COS(('OddsRatio_working_3-way'!Y68+4*PI())/3)</f>
        <v>-0.21345487270159991</v>
      </c>
      <c r="AI68" s="11">
        <f>'OddsRatio_working_3-way'!U68/(3*'OddsRatio_working_3-way'!X68^(1/3))*SIN(('OddsRatio_working_3-way'!Y68)/3)</f>
        <v>-5.160870926562524E-2</v>
      </c>
      <c r="AJ68" s="11">
        <f>'OddsRatio_working_3-way'!U68/(3*'OddsRatio_working_3-way'!X68^(1/3))*SIN(('OddsRatio_working_3-way'!Y68+2*PI())/3)</f>
        <v>-0.42132339390794299</v>
      </c>
      <c r="AK68" s="11">
        <f>'OddsRatio_working_3-way'!U68/(3*'OddsRatio_working_3-way'!X68^(1/3))*SIN(('OddsRatio_working_3-way'!Y68+4*PI())/3)</f>
        <v>0.4729321031735681</v>
      </c>
      <c r="AL68" s="11">
        <f>'OddsRatio_working_3-way'!Z68+'OddsRatio_working_3-way'!AF68</f>
        <v>1.032597303928626</v>
      </c>
      <c r="AM68" s="11">
        <f>'OddsRatio_working_3-way'!AA68+'OddsRatio_working_3-way'!AG68</f>
        <v>-0.60568755852542655</v>
      </c>
      <c r="AN68" s="11">
        <f>'OddsRatio_working_3-way'!AB68+'OddsRatio_working_3-way'!AH68</f>
        <v>-0.42690974540319981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1.032597303928626</v>
      </c>
      <c r="AS68" s="11">
        <f>IF(('OddsRatio_working_3-way'!X68=0),IF(Q68&gt;0,-Q68^(1/3),(-Q68)^(1/3)),'OddsRatio_working_3-way'!AM68-'OddsRatio_working_3-way'!R68/3)</f>
        <v>-0.60568755852542655</v>
      </c>
      <c r="AT68" s="11">
        <f>IF(('OddsRatio_working_3-way'!X68=0),IF(Q68&gt;0,-Q68^(1/3),(-Q68)^(1/3)),'OddsRatio_working_3-way'!AN68-'OddsRatio_working_3-way'!R68/3)</f>
        <v>-0.42690974540319981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1.18</v>
      </c>
      <c r="B69" s="4">
        <f>IF('True_Odds_Calculator_3-way'!B70="","",'True_Odds_Calculator_3-way'!B70)</f>
        <v>8.41</v>
      </c>
      <c r="C69" s="4">
        <f>IF('True_Odds_Calculator_3-way'!C70="","",'True_Odds_Calculator_3-way'!C70)</f>
        <v>14.98</v>
      </c>
      <c r="D69" s="9">
        <f t="shared" si="26"/>
        <v>0.83232289035186902</v>
      </c>
      <c r="E69" s="9">
        <f t="shared" si="27"/>
        <v>0.1076043439940302</v>
      </c>
      <c r="F69" s="9">
        <f t="shared" si="28"/>
        <v>6.0072765654100871E-2</v>
      </c>
      <c r="G69" s="9">
        <f t="shared" si="29"/>
        <v>1.1192044684141258</v>
      </c>
      <c r="H69" s="9">
        <f t="shared" si="30"/>
        <v>1.2014568043145426</v>
      </c>
      <c r="I69" s="9">
        <f t="shared" si="31"/>
        <v>9.2933051109486726</v>
      </c>
      <c r="J69" s="9">
        <f t="shared" si="32"/>
        <v>16.646478468429478</v>
      </c>
      <c r="K69" s="11">
        <f t="shared" si="33"/>
        <v>0.84745762711864414</v>
      </c>
      <c r="L69" s="11">
        <f t="shared" si="34"/>
        <v>0.11890606420927467</v>
      </c>
      <c r="M69" s="11">
        <f t="shared" si="35"/>
        <v>6.6755674232309742E-2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-0.1254319193966974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0.14509763328472169</v>
      </c>
      <c r="Q69" s="11">
        <f>2*'OddsRatio_working_3-way'!K69*'OddsRatio_working_3-way'!L69*'OddsRatio_working_3-way'!M69</f>
        <v>1.3453651672204145E-2</v>
      </c>
      <c r="R69" s="11">
        <f t="shared" si="36"/>
        <v>0</v>
      </c>
      <c r="S69" s="11">
        <f t="shared" si="37"/>
        <v>-1.1567839668133317</v>
      </c>
      <c r="T69" s="11">
        <f t="shared" si="38"/>
        <v>-0.10725859683016521</v>
      </c>
      <c r="U69" s="11">
        <f>'OddsRatio_working_3-way'!S69-'OddsRatio_working_3-way'!R69^2/3</f>
        <v>-1.1567839668133317</v>
      </c>
      <c r="V69" s="11">
        <f>'OddsRatio_working_3-way'!S69*'OddsRatio_working_3-way'!R69/3-2*'OddsRatio_working_3-way'!R69^3/27-'OddsRatio_working_3-way'!T69</f>
        <v>0.10725859683016521</v>
      </c>
      <c r="W69" s="11">
        <f>'OddsRatio_working_3-way'!V69^2+4*'OddsRatio_working_3-way'!U69^3/27</f>
        <v>-0.21782144187339583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0.23943989249254799</v>
      </c>
      <c r="Y69" s="11">
        <f>IF('OddsRatio_working_3-way'!W69&gt;=0,IF('OddsRatio_working_3-way'!V69+SQRT('OddsRatio_working_3-way'!W69)&gt;0,0,PI()),ACOS('OddsRatio_working_3-way'!V69/(2*'OddsRatio_working_3-way'!X69)))</f>
        <v>1.3449019294698956</v>
      </c>
      <c r="Z69" s="11">
        <f>'OddsRatio_working_3-way'!X69^(1/3)*COS('OddsRatio_working_3-way'!Y69/3)</f>
        <v>0.5596022342070629</v>
      </c>
      <c r="AA69" s="11">
        <f>'OddsRatio_working_3-way'!X69^(1/3)*COS(('OddsRatio_working_3-way'!Y69+2*PI())/3)</f>
        <v>-0.51288907540721673</v>
      </c>
      <c r="AB69" s="11">
        <f>'OddsRatio_working_3-way'!X69^(1/3)*COS(('OddsRatio_working_3-way'!Y69+4*PI())/3)</f>
        <v>-4.6713158799846652E-2</v>
      </c>
      <c r="AC69" s="11">
        <f>'OddsRatio_working_3-way'!X69^(1/3)*SIN('OddsRatio_working_3-way'!Y69/3)</f>
        <v>0.26914679094298588</v>
      </c>
      <c r="AD69" s="11">
        <f>'OddsRatio_working_3-way'!X69^(1/3)*SIN(('OddsRatio_working_3-way'!Y69+2*PI())/3)</f>
        <v>0.35005635536635277</v>
      </c>
      <c r="AE69" s="11">
        <f>'OddsRatio_working_3-way'!X69^(1/3)*SIN(('OddsRatio_working_3-way'!Y69+4*PI())/3)</f>
        <v>-0.61920314630933859</v>
      </c>
      <c r="AF69" s="11">
        <f>-'OddsRatio_working_3-way'!U69/(3*'OddsRatio_working_3-way'!X69^(1/3))*COS(('OddsRatio_working_3-way'!Y69)/3)</f>
        <v>0.5596022342070629</v>
      </c>
      <c r="AG69" s="11">
        <f>-'OddsRatio_working_3-way'!U69/(3*'OddsRatio_working_3-way'!X69^(1/3))*COS(('OddsRatio_working_3-way'!Y69+2*PI())/3)</f>
        <v>-0.51288907540721673</v>
      </c>
      <c r="AH69" s="11">
        <f>-'OddsRatio_working_3-way'!U69/(3*'OddsRatio_working_3-way'!X69^(1/3))*COS(('OddsRatio_working_3-way'!Y69+4*PI())/3)</f>
        <v>-4.6713158799846652E-2</v>
      </c>
      <c r="AI69" s="11">
        <f>'OddsRatio_working_3-way'!U69/(3*'OddsRatio_working_3-way'!X69^(1/3))*SIN(('OddsRatio_working_3-way'!Y69)/3)</f>
        <v>-0.26914679094298588</v>
      </c>
      <c r="AJ69" s="11">
        <f>'OddsRatio_working_3-way'!U69/(3*'OddsRatio_working_3-way'!X69^(1/3))*SIN(('OddsRatio_working_3-way'!Y69+2*PI())/3)</f>
        <v>-0.35005635536635277</v>
      </c>
      <c r="AK69" s="11">
        <f>'OddsRatio_working_3-way'!U69/(3*'OddsRatio_working_3-way'!X69^(1/3))*SIN(('OddsRatio_working_3-way'!Y69+4*PI())/3)</f>
        <v>0.61920314630933859</v>
      </c>
      <c r="AL69" s="11">
        <f>'OddsRatio_working_3-way'!Z69+'OddsRatio_working_3-way'!AF69</f>
        <v>1.1192044684141258</v>
      </c>
      <c r="AM69" s="11">
        <f>'OddsRatio_working_3-way'!AA69+'OddsRatio_working_3-way'!AG69</f>
        <v>-1.0257781508144335</v>
      </c>
      <c r="AN69" s="11">
        <f>'OddsRatio_working_3-way'!AB69+'OddsRatio_working_3-way'!AH69</f>
        <v>-9.3426317599693304E-2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1.1192044684141258</v>
      </c>
      <c r="AS69" s="11">
        <f>IF(('OddsRatio_working_3-way'!X69=0),IF(Q69&gt;0,-Q69^(1/3),(-Q69)^(1/3)),'OddsRatio_working_3-way'!AM69-'OddsRatio_working_3-way'!R69/3)</f>
        <v>-1.0257781508144335</v>
      </c>
      <c r="AT69" s="11">
        <f>IF(('OddsRatio_working_3-way'!X69=0),IF(Q69&gt;0,-Q69^(1/3),(-Q69)^(1/3)),'OddsRatio_working_3-way'!AN69-'OddsRatio_working_3-way'!R69/3)</f>
        <v>-9.3426317599693304E-2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1.89</v>
      </c>
      <c r="B70" s="4">
        <f>IF('True_Odds_Calculator_3-way'!B71="","",'True_Odds_Calculator_3-way'!B71)</f>
        <v>3.59</v>
      </c>
      <c r="C70" s="4">
        <f>IF('True_Odds_Calculator_3-way'!C71="","",'True_Odds_Calculator_3-way'!C71)</f>
        <v>4.49</v>
      </c>
      <c r="D70" s="9">
        <f t="shared" si="26"/>
        <v>0.5168611772448467</v>
      </c>
      <c r="E70" s="9">
        <f t="shared" si="27"/>
        <v>0.26879960925365803</v>
      </c>
      <c r="F70" s="9">
        <f t="shared" si="28"/>
        <v>0.21433921350149535</v>
      </c>
      <c r="G70" s="9">
        <f t="shared" si="29"/>
        <v>1.050287066888933</v>
      </c>
      <c r="H70" s="9">
        <f t="shared" si="30"/>
        <v>1.9347554895311503</v>
      </c>
      <c r="I70" s="9">
        <f t="shared" si="31"/>
        <v>3.7202435032423367</v>
      </c>
      <c r="J70" s="9">
        <f t="shared" si="32"/>
        <v>4.6655018634423771</v>
      </c>
      <c r="K70" s="11">
        <f t="shared" si="33"/>
        <v>0.52910052910052918</v>
      </c>
      <c r="L70" s="11">
        <f t="shared" si="34"/>
        <v>0.2785515320334262</v>
      </c>
      <c r="M70" s="11">
        <f t="shared" si="35"/>
        <v>0.22271714922048996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-0.264066071145871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0.22878638930403611</v>
      </c>
      <c r="Q70" s="11">
        <f>2*'OddsRatio_working_3-way'!K70*'OddsRatio_working_3-way'!L70*'OddsRatio_working_3-way'!M70</f>
        <v>6.564889219628009E-2</v>
      </c>
      <c r="R70" s="11">
        <f t="shared" si="36"/>
        <v>0</v>
      </c>
      <c r="S70" s="11">
        <f t="shared" si="37"/>
        <v>-0.86639827794330204</v>
      </c>
      <c r="T70" s="11">
        <f t="shared" si="38"/>
        <v>-0.24860782724341524</v>
      </c>
      <c r="U70" s="11">
        <f>'OddsRatio_working_3-way'!S70-'OddsRatio_working_3-way'!R70^2/3</f>
        <v>-0.86639827794330204</v>
      </c>
      <c r="V70" s="11">
        <f>'OddsRatio_working_3-way'!S70*'OddsRatio_working_3-way'!R70/3-2*'OddsRatio_working_3-way'!R70^3/27-'OddsRatio_working_3-way'!T70</f>
        <v>0.24860782724341524</v>
      </c>
      <c r="W70" s="11">
        <f>'OddsRatio_working_3-way'!V70^2+4*'OddsRatio_working_3-way'!U70^3/27</f>
        <v>-3.454353800686371E-2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0.15520099047167474</v>
      </c>
      <c r="Y70" s="11">
        <f>IF('OddsRatio_working_3-way'!W70&gt;=0,IF('OddsRatio_working_3-way'!V70+SQRT('OddsRatio_working_3-way'!W70)&gt;0,0,PI()),ACOS('OddsRatio_working_3-way'!V70/(2*'OddsRatio_working_3-way'!X70)))</f>
        <v>0.64196258501451398</v>
      </c>
      <c r="Z70" s="11">
        <f>'OddsRatio_working_3-way'!X70^(1/3)*COS('OddsRatio_working_3-way'!Y70/3)</f>
        <v>0.52514353344446651</v>
      </c>
      <c r="AA70" s="11">
        <f>'OddsRatio_working_3-way'!X70^(1/3)*COS(('OddsRatio_working_3-way'!Y70+2*PI())/3)</f>
        <v>-0.36140380326363425</v>
      </c>
      <c r="AB70" s="11">
        <f>'OddsRatio_working_3-way'!X70^(1/3)*COS(('OddsRatio_working_3-way'!Y70+4*PI())/3)</f>
        <v>-0.16373973018083213</v>
      </c>
      <c r="AC70" s="11">
        <f>'OddsRatio_working_3-way'!X70^(1/3)*SIN('OddsRatio_working_3-way'!Y70/3)</f>
        <v>0.11412140580347374</v>
      </c>
      <c r="AD70" s="11">
        <f>'OddsRatio_working_3-way'!X70^(1/3)*SIN(('OddsRatio_working_3-way'!Y70+2*PI())/3)</f>
        <v>0.39772693769429418</v>
      </c>
      <c r="AE70" s="11">
        <f>'OddsRatio_working_3-way'!X70^(1/3)*SIN(('OddsRatio_working_3-way'!Y70+4*PI())/3)</f>
        <v>-0.51184834349776787</v>
      </c>
      <c r="AF70" s="11">
        <f>-'OddsRatio_working_3-way'!U70/(3*'OddsRatio_working_3-way'!X70^(1/3))*COS(('OddsRatio_working_3-way'!Y70)/3)</f>
        <v>0.52514353344446663</v>
      </c>
      <c r="AG70" s="11">
        <f>-'OddsRatio_working_3-way'!U70/(3*'OddsRatio_working_3-way'!X70^(1/3))*COS(('OddsRatio_working_3-way'!Y70+2*PI())/3)</f>
        <v>-0.36140380326363436</v>
      </c>
      <c r="AH70" s="11">
        <f>-'OddsRatio_working_3-way'!U70/(3*'OddsRatio_working_3-way'!X70^(1/3))*COS(('OddsRatio_working_3-way'!Y70+4*PI())/3)</f>
        <v>-0.16373973018083215</v>
      </c>
      <c r="AI70" s="11">
        <f>'OddsRatio_working_3-way'!U70/(3*'OddsRatio_working_3-way'!X70^(1/3))*SIN(('OddsRatio_working_3-way'!Y70)/3)</f>
        <v>-0.11412140580347375</v>
      </c>
      <c r="AJ70" s="11">
        <f>'OddsRatio_working_3-way'!U70/(3*'OddsRatio_working_3-way'!X70^(1/3))*SIN(('OddsRatio_working_3-way'!Y70+2*PI())/3)</f>
        <v>-0.39772693769429429</v>
      </c>
      <c r="AK70" s="11">
        <f>'OddsRatio_working_3-way'!U70/(3*'OddsRatio_working_3-way'!X70^(1/3))*SIN(('OddsRatio_working_3-way'!Y70+4*PI())/3)</f>
        <v>0.51184834349776798</v>
      </c>
      <c r="AL70" s="11">
        <f>'OddsRatio_working_3-way'!Z70+'OddsRatio_working_3-way'!AF70</f>
        <v>1.050287066888933</v>
      </c>
      <c r="AM70" s="11">
        <f>'OddsRatio_working_3-way'!AA70+'OddsRatio_working_3-way'!AG70</f>
        <v>-0.72280760652726861</v>
      </c>
      <c r="AN70" s="11">
        <f>'OddsRatio_working_3-way'!AB70+'OddsRatio_working_3-way'!AH70</f>
        <v>-0.32747946036166431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1.050287066888933</v>
      </c>
      <c r="AS70" s="11">
        <f>IF(('OddsRatio_working_3-way'!X70=0),IF(Q70&gt;0,-Q70^(1/3),(-Q70)^(1/3)),'OddsRatio_working_3-way'!AM70-'OddsRatio_working_3-way'!R70/3)</f>
        <v>-0.72280760652726861</v>
      </c>
      <c r="AT70" s="11">
        <f>IF(('OddsRatio_working_3-way'!X70=0),IF(Q70&gt;0,-Q70^(1/3),(-Q70)^(1/3)),'OddsRatio_working_3-way'!AN70-'OddsRatio_working_3-way'!R70/3)</f>
        <v>-0.32747946036166431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2.74</v>
      </c>
      <c r="B71" s="4">
        <f>IF('True_Odds_Calculator_3-way'!B72="","",'True_Odds_Calculator_3-way'!B72)</f>
        <v>3.04</v>
      </c>
      <c r="C71" s="4">
        <f>IF('True_Odds_Calculator_3-way'!C72="","",'True_Odds_Calculator_3-way'!C72)</f>
        <v>2.86</v>
      </c>
      <c r="D71" s="9">
        <f t="shared" si="26"/>
        <v>0.35009832426907439</v>
      </c>
      <c r="E71" s="9">
        <f t="shared" si="27"/>
        <v>0.31482189696023855</v>
      </c>
      <c r="F71" s="9">
        <f t="shared" si="28"/>
        <v>0.33507977877068701</v>
      </c>
      <c r="G71" s="9">
        <f t="shared" si="29"/>
        <v>1.0668623192355582</v>
      </c>
      <c r="H71" s="9">
        <f t="shared" si="30"/>
        <v>2.8563404354698707</v>
      </c>
      <c r="I71" s="9">
        <f t="shared" si="31"/>
        <v>3.1763991312405384</v>
      </c>
      <c r="J71" s="9">
        <f t="shared" si="32"/>
        <v>2.9843639137781377</v>
      </c>
      <c r="K71" s="11">
        <f t="shared" si="33"/>
        <v>0.36496350364963503</v>
      </c>
      <c r="L71" s="11">
        <f t="shared" si="34"/>
        <v>0.32894736842105265</v>
      </c>
      <c r="M71" s="11">
        <f t="shared" si="35"/>
        <v>0.34965034965034969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-0.27714189383417187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0.23674942038368857</v>
      </c>
      <c r="Q71" s="11">
        <f>2*'OddsRatio_working_3-way'!K71*'OddsRatio_working_3-way'!L71*'OddsRatio_working_3-way'!M71</f>
        <v>8.3953695171520765E-2</v>
      </c>
      <c r="R71" s="11">
        <f t="shared" si="36"/>
        <v>0</v>
      </c>
      <c r="S71" s="11">
        <f t="shared" si="37"/>
        <v>-0.85425345518259255</v>
      </c>
      <c r="T71" s="11">
        <f t="shared" si="38"/>
        <v>-0.30292675715694772</v>
      </c>
      <c r="U71" s="11">
        <f>'OddsRatio_working_3-way'!S71-'OddsRatio_working_3-way'!R71^2/3</f>
        <v>-0.85425345518259255</v>
      </c>
      <c r="V71" s="11">
        <f>'OddsRatio_working_3-way'!S71*'OddsRatio_working_3-way'!R71/3-2*'OddsRatio_working_3-way'!R71^3/27-'OddsRatio_working_3-way'!T71</f>
        <v>0.30292675715694772</v>
      </c>
      <c r="W71" s="11">
        <f>'OddsRatio_working_3-way'!V71^2+4*'OddsRatio_working_3-way'!U71^3/27</f>
        <v>-5.8953911064223152E-4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0.15194913566080806</v>
      </c>
      <c r="Y71" s="11">
        <f>IF('OddsRatio_working_3-way'!W71&gt;=0,IF('OddsRatio_working_3-way'!V71+SQRT('OddsRatio_working_3-way'!W71)&gt;0,0,PI()),ACOS('OddsRatio_working_3-way'!V71/(2*'OddsRatio_working_3-way'!X71)))</f>
        <v>7.9981807938275917E-2</v>
      </c>
      <c r="Z71" s="11">
        <f>'OddsRatio_working_3-way'!X71^(1/3)*COS('OddsRatio_working_3-way'!Y71/3)</f>
        <v>0.53343115961777909</v>
      </c>
      <c r="AA71" s="11">
        <f>'OddsRatio_working_3-way'!X71^(1/3)*COS(('OddsRatio_working_3-way'!Y71+2*PI())/3)</f>
        <v>-0.27903476230091334</v>
      </c>
      <c r="AB71" s="11">
        <f>'OddsRatio_working_3-way'!X71^(1/3)*COS(('OddsRatio_working_3-way'!Y71+4*PI())/3)</f>
        <v>-0.25439639731686564</v>
      </c>
      <c r="AC71" s="11">
        <f>'OddsRatio_working_3-way'!X71^(1/3)*SIN('OddsRatio_working_3-way'!Y71/3)</f>
        <v>1.4224966655932116E-2</v>
      </c>
      <c r="AD71" s="11">
        <f>'OddsRatio_working_3-way'!X71^(1/3)*SIN(('OddsRatio_working_3-way'!Y71+2*PI())/3)</f>
        <v>0.45485245207122238</v>
      </c>
      <c r="AE71" s="11">
        <f>'OddsRatio_working_3-way'!X71^(1/3)*SIN(('OddsRatio_working_3-way'!Y71+4*PI())/3)</f>
        <v>-0.46907741872715458</v>
      </c>
      <c r="AF71" s="11">
        <f>-'OddsRatio_working_3-way'!U71/(3*'OddsRatio_working_3-way'!X71^(1/3))*COS(('OddsRatio_working_3-way'!Y71)/3)</f>
        <v>0.53343115961777909</v>
      </c>
      <c r="AG71" s="11">
        <f>-'OddsRatio_working_3-way'!U71/(3*'OddsRatio_working_3-way'!X71^(1/3))*COS(('OddsRatio_working_3-way'!Y71+2*PI())/3)</f>
        <v>-0.27903476230091334</v>
      </c>
      <c r="AH71" s="11">
        <f>-'OddsRatio_working_3-way'!U71/(3*'OddsRatio_working_3-way'!X71^(1/3))*COS(('OddsRatio_working_3-way'!Y71+4*PI())/3)</f>
        <v>-0.25439639731686564</v>
      </c>
      <c r="AI71" s="11">
        <f>'OddsRatio_working_3-way'!U71/(3*'OddsRatio_working_3-way'!X71^(1/3))*SIN(('OddsRatio_working_3-way'!Y71)/3)</f>
        <v>-1.4224966655932116E-2</v>
      </c>
      <c r="AJ71" s="11">
        <f>'OddsRatio_working_3-way'!U71/(3*'OddsRatio_working_3-way'!X71^(1/3))*SIN(('OddsRatio_working_3-way'!Y71+2*PI())/3)</f>
        <v>-0.45485245207122238</v>
      </c>
      <c r="AK71" s="11">
        <f>'OddsRatio_working_3-way'!U71/(3*'OddsRatio_working_3-way'!X71^(1/3))*SIN(('OddsRatio_working_3-way'!Y71+4*PI())/3)</f>
        <v>0.46907741872715458</v>
      </c>
      <c r="AL71" s="11">
        <f>'OddsRatio_working_3-way'!Z71+'OddsRatio_working_3-way'!AF71</f>
        <v>1.0668623192355582</v>
      </c>
      <c r="AM71" s="11">
        <f>'OddsRatio_working_3-way'!AA71+'OddsRatio_working_3-way'!AG71</f>
        <v>-0.55806952460182668</v>
      </c>
      <c r="AN71" s="11">
        <f>'OddsRatio_working_3-way'!AB71+'OddsRatio_working_3-way'!AH71</f>
        <v>-0.50879279463373128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1.0668623192355582</v>
      </c>
      <c r="AS71" s="11">
        <f>IF(('OddsRatio_working_3-way'!X71=0),IF(Q71&gt;0,-Q71^(1/3),(-Q71)^(1/3)),'OddsRatio_working_3-way'!AM71-'OddsRatio_working_3-way'!R71/3)</f>
        <v>-0.55806952460182668</v>
      </c>
      <c r="AT71" s="11">
        <f>IF(('OddsRatio_working_3-way'!X71=0),IF(Q71&gt;0,-Q71^(1/3),(-Q71)^(1/3)),'OddsRatio_working_3-way'!AN71-'OddsRatio_working_3-way'!R71/3)</f>
        <v>-0.50879279463373128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1.75</v>
      </c>
      <c r="B72" s="4">
        <f>IF('True_Odds_Calculator_3-way'!B73="","",'True_Odds_Calculator_3-way'!B73)</f>
        <v>3.59</v>
      </c>
      <c r="C72" s="4">
        <f>IF('True_Odds_Calculator_3-way'!C73="","",'True_Odds_Calculator_3-way'!C73)</f>
        <v>5.58</v>
      </c>
      <c r="D72" s="9">
        <f t="shared" si="26"/>
        <v>0.55925509065914325</v>
      </c>
      <c r="E72" s="9">
        <f t="shared" si="27"/>
        <v>0.26870545100387033</v>
      </c>
      <c r="F72" s="9">
        <f t="shared" si="28"/>
        <v>0.17203945833698653</v>
      </c>
      <c r="G72" s="9">
        <f t="shared" si="29"/>
        <v>1.0507903976851085</v>
      </c>
      <c r="H72" s="9">
        <f t="shared" si="30"/>
        <v>1.7880927982638311</v>
      </c>
      <c r="I72" s="9">
        <f t="shared" si="31"/>
        <v>3.7215471300044314</v>
      </c>
      <c r="J72" s="9">
        <f t="shared" si="32"/>
        <v>5.8126200213977972</v>
      </c>
      <c r="K72" s="11">
        <f t="shared" si="33"/>
        <v>0.5714285714285714</v>
      </c>
      <c r="L72" s="11">
        <f t="shared" si="34"/>
        <v>0.2785515320334262</v>
      </c>
      <c r="M72" s="11">
        <f t="shared" si="35"/>
        <v>0.17921146953405018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-0.25378141192679793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0.22592197989807838</v>
      </c>
      <c r="Q72" s="11">
        <f>2*'OddsRatio_working_3-way'!K72*'OddsRatio_working_3-way'!L72*'OddsRatio_working_3-way'!M72</f>
        <v>5.7051005024767266E-2</v>
      </c>
      <c r="R72" s="11">
        <f t="shared" si="36"/>
        <v>0</v>
      </c>
      <c r="S72" s="11">
        <f t="shared" si="37"/>
        <v>-0.8902227242838594</v>
      </c>
      <c r="T72" s="11">
        <f t="shared" si="38"/>
        <v>-0.22480371825349985</v>
      </c>
      <c r="U72" s="11">
        <f>'OddsRatio_working_3-way'!S72-'OddsRatio_working_3-way'!R72^2/3</f>
        <v>-0.8902227242838594</v>
      </c>
      <c r="V72" s="11">
        <f>'OddsRatio_working_3-way'!S72*'OddsRatio_working_3-way'!R72/3-2*'OddsRatio_working_3-way'!R72^3/27-'OddsRatio_working_3-way'!T72</f>
        <v>0.22480371825349985</v>
      </c>
      <c r="W72" s="11">
        <f>'OddsRatio_working_3-way'!V72^2+4*'OddsRatio_working_3-way'!U72^3/27</f>
        <v>-5.3981568581636358E-2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0.1616464354093799</v>
      </c>
      <c r="Y72" s="11">
        <f>IF('OddsRatio_working_3-way'!W72&gt;=0,IF('OddsRatio_working_3-way'!V72+SQRT('OddsRatio_working_3-way'!W72)&gt;0,0,PI()),ACOS('OddsRatio_working_3-way'!V72/(2*'OddsRatio_working_3-way'!X72)))</f>
        <v>0.80188083436381441</v>
      </c>
      <c r="Z72" s="11">
        <f>'OddsRatio_working_3-way'!X72^(1/3)*COS('OddsRatio_working_3-way'!Y72/3)</f>
        <v>0.52539519884255426</v>
      </c>
      <c r="AA72" s="11">
        <f>'OddsRatio_working_3-way'!X72^(1/3)*COS(('OddsRatio_working_3-way'!Y72+2*PI())/3)</f>
        <v>-0.38729934437639202</v>
      </c>
      <c r="AB72" s="11">
        <f>'OddsRatio_working_3-way'!X72^(1/3)*COS(('OddsRatio_working_3-way'!Y72+4*PI())/3)</f>
        <v>-0.13809585446616238</v>
      </c>
      <c r="AC72" s="11">
        <f>'OddsRatio_working_3-way'!X72^(1/3)*SIN('OddsRatio_working_3-way'!Y72/3)</f>
        <v>0.1438777019826655</v>
      </c>
      <c r="AD72" s="11">
        <f>'OddsRatio_working_3-way'!X72^(1/3)*SIN(('OddsRatio_working_3-way'!Y72+2*PI())/3)</f>
        <v>0.38306673823269582</v>
      </c>
      <c r="AE72" s="11">
        <f>'OddsRatio_working_3-way'!X72^(1/3)*SIN(('OddsRatio_working_3-way'!Y72+4*PI())/3)</f>
        <v>-0.52694444021536113</v>
      </c>
      <c r="AF72" s="11">
        <f>-'OddsRatio_working_3-way'!U72/(3*'OddsRatio_working_3-way'!X72^(1/3))*COS(('OddsRatio_working_3-way'!Y72)/3)</f>
        <v>0.52539519884255426</v>
      </c>
      <c r="AG72" s="11">
        <f>-'OddsRatio_working_3-way'!U72/(3*'OddsRatio_working_3-way'!X72^(1/3))*COS(('OddsRatio_working_3-way'!Y72+2*PI())/3)</f>
        <v>-0.38729934437639202</v>
      </c>
      <c r="AH72" s="11">
        <f>-'OddsRatio_working_3-way'!U72/(3*'OddsRatio_working_3-way'!X72^(1/3))*COS(('OddsRatio_working_3-way'!Y72+4*PI())/3)</f>
        <v>-0.13809585446616238</v>
      </c>
      <c r="AI72" s="11">
        <f>'OddsRatio_working_3-way'!U72/(3*'OddsRatio_working_3-way'!X72^(1/3))*SIN(('OddsRatio_working_3-way'!Y72)/3)</f>
        <v>-0.1438777019826655</v>
      </c>
      <c r="AJ72" s="11">
        <f>'OddsRatio_working_3-way'!U72/(3*'OddsRatio_working_3-way'!X72^(1/3))*SIN(('OddsRatio_working_3-way'!Y72+2*PI())/3)</f>
        <v>-0.38306673823269582</v>
      </c>
      <c r="AK72" s="11">
        <f>'OddsRatio_working_3-way'!U72/(3*'OddsRatio_working_3-way'!X72^(1/3))*SIN(('OddsRatio_working_3-way'!Y72+4*PI())/3)</f>
        <v>0.52694444021536113</v>
      </c>
      <c r="AL72" s="11">
        <f>'OddsRatio_working_3-way'!Z72+'OddsRatio_working_3-way'!AF72</f>
        <v>1.0507903976851085</v>
      </c>
      <c r="AM72" s="11">
        <f>'OddsRatio_working_3-way'!AA72+'OddsRatio_working_3-way'!AG72</f>
        <v>-0.77459868875278404</v>
      </c>
      <c r="AN72" s="11">
        <f>'OddsRatio_working_3-way'!AB72+'OddsRatio_working_3-way'!AH72</f>
        <v>-0.27619170893232475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1.0507903976851085</v>
      </c>
      <c r="AS72" s="11">
        <f>IF(('OddsRatio_working_3-way'!X72=0),IF(Q72&gt;0,-Q72^(1/3),(-Q72)^(1/3)),'OddsRatio_working_3-way'!AM72-'OddsRatio_working_3-way'!R72/3)</f>
        <v>-0.77459868875278404</v>
      </c>
      <c r="AT72" s="11">
        <f>IF(('OddsRatio_working_3-way'!X72=0),IF(Q72&gt;0,-Q72^(1/3),(-Q72)^(1/3)),'OddsRatio_working_3-way'!AN72-'OddsRatio_working_3-way'!R72/3)</f>
        <v>-0.27619170893232475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2.66</v>
      </c>
      <c r="D73" s="9">
        <f t="shared" si="26"/>
        <v>0.32418792769669552</v>
      </c>
      <c r="E73" s="9">
        <f t="shared" si="27"/>
        <v>0.30954436059065549</v>
      </c>
      <c r="F73" s="9">
        <f t="shared" si="28"/>
        <v>0.36626771171264894</v>
      </c>
      <c r="G73" s="9">
        <f t="shared" si="29"/>
        <v>1.0423152970328715</v>
      </c>
      <c r="H73" s="9">
        <f t="shared" si="30"/>
        <v>3.084630594065743</v>
      </c>
      <c r="I73" s="9">
        <f t="shared" si="31"/>
        <v>3.2305547356503448</v>
      </c>
      <c r="J73" s="9">
        <f t="shared" si="32"/>
        <v>2.7302433930745673</v>
      </c>
      <c r="K73" s="11">
        <f t="shared" si="33"/>
        <v>0.33333333333333331</v>
      </c>
      <c r="L73" s="11">
        <f t="shared" si="34"/>
        <v>0.31847133757961782</v>
      </c>
      <c r="M73" s="11">
        <f t="shared" si="35"/>
        <v>0.37593984962406013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-0.28354325303705119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0.23147039573455927</v>
      </c>
      <c r="Q73" s="11">
        <f>2*'OddsRatio_working_3-way'!K73*'OddsRatio_working_3-way'!L73*'OddsRatio_working_3-way'!M73</f>
        <v>7.9817377839503212E-2</v>
      </c>
      <c r="R73" s="11">
        <f t="shared" si="36"/>
        <v>0</v>
      </c>
      <c r="S73" s="11">
        <f t="shared" si="37"/>
        <v>-0.81634951019029378</v>
      </c>
      <c r="T73" s="11">
        <f t="shared" si="38"/>
        <v>-0.28149983110010135</v>
      </c>
      <c r="U73" s="11">
        <f>'OddsRatio_working_3-way'!S73-'OddsRatio_working_3-way'!R73^2/3</f>
        <v>-0.81634951019029378</v>
      </c>
      <c r="V73" s="11">
        <f>'OddsRatio_working_3-way'!S73*'OddsRatio_working_3-way'!R73/3-2*'OddsRatio_working_3-way'!R73^3/27-'OddsRatio_working_3-way'!T73</f>
        <v>0.28149983110010135</v>
      </c>
      <c r="W73" s="11">
        <f>'OddsRatio_working_3-way'!V73^2+4*'OddsRatio_working_3-way'!U73^3/27</f>
        <v>-1.3559140470217335E-3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0.14194899520286092</v>
      </c>
      <c r="Y73" s="11">
        <f>IF('OddsRatio_working_3-way'!W73&gt;=0,IF('OddsRatio_working_3-way'!V73+SQRT('OddsRatio_working_3-way'!W73)&gt;0,0,PI()),ACOS('OddsRatio_working_3-way'!V73/(2*'OddsRatio_working_3-way'!X73)))</f>
        <v>0.13007057023747892</v>
      </c>
      <c r="Z73" s="11">
        <f>'OddsRatio_working_3-way'!X73^(1/3)*COS('OddsRatio_working_3-way'!Y73/3)</f>
        <v>0.52115764851643565</v>
      </c>
      <c r="AA73" s="11">
        <f>'OddsRatio_working_3-way'!X73^(1/3)*COS(('OddsRatio_working_3-way'!Y73+2*PI())/3)</f>
        <v>-0.28015959523864398</v>
      </c>
      <c r="AB73" s="11">
        <f>'OddsRatio_working_3-way'!X73^(1/3)*COS(('OddsRatio_working_3-way'!Y73+4*PI())/3)</f>
        <v>-0.24099805327779178</v>
      </c>
      <c r="AC73" s="11">
        <f>'OddsRatio_working_3-way'!X73^(1/3)*SIN('OddsRatio_working_3-way'!Y73/3)</f>
        <v>2.2609926792978938E-2</v>
      </c>
      <c r="AD73" s="11">
        <f>'OddsRatio_working_3-way'!X73^(1/3)*SIN(('OddsRatio_working_3-way'!Y73+2*PI())/3)</f>
        <v>0.44003079959530528</v>
      </c>
      <c r="AE73" s="11">
        <f>'OddsRatio_working_3-way'!X73^(1/3)*SIN(('OddsRatio_working_3-way'!Y73+4*PI())/3)</f>
        <v>-0.46264072638828413</v>
      </c>
      <c r="AF73" s="11">
        <f>-'OddsRatio_working_3-way'!U73/(3*'OddsRatio_working_3-way'!X73^(1/3))*COS(('OddsRatio_working_3-way'!Y73)/3)</f>
        <v>0.52115764851643576</v>
      </c>
      <c r="AG73" s="11">
        <f>-'OddsRatio_working_3-way'!U73/(3*'OddsRatio_working_3-way'!X73^(1/3))*COS(('OddsRatio_working_3-way'!Y73+2*PI())/3)</f>
        <v>-0.28015959523864403</v>
      </c>
      <c r="AH73" s="11">
        <f>-'OddsRatio_working_3-way'!U73/(3*'OddsRatio_working_3-way'!X73^(1/3))*COS(('OddsRatio_working_3-way'!Y73+4*PI())/3)</f>
        <v>-0.24099805327779183</v>
      </c>
      <c r="AI73" s="11">
        <f>'OddsRatio_working_3-way'!U73/(3*'OddsRatio_working_3-way'!X73^(1/3))*SIN(('OddsRatio_working_3-way'!Y73)/3)</f>
        <v>-2.2609926792978942E-2</v>
      </c>
      <c r="AJ73" s="11">
        <f>'OddsRatio_working_3-way'!U73/(3*'OddsRatio_working_3-way'!X73^(1/3))*SIN(('OddsRatio_working_3-way'!Y73+2*PI())/3)</f>
        <v>-0.44003079959530539</v>
      </c>
      <c r="AK73" s="11">
        <f>'OddsRatio_working_3-way'!U73/(3*'OddsRatio_working_3-way'!X73^(1/3))*SIN(('OddsRatio_working_3-way'!Y73+4*PI())/3)</f>
        <v>0.46264072638828424</v>
      </c>
      <c r="AL73" s="11">
        <f>'OddsRatio_working_3-way'!Z73+'OddsRatio_working_3-way'!AF73</f>
        <v>1.0423152970328715</v>
      </c>
      <c r="AM73" s="11">
        <f>'OddsRatio_working_3-way'!AA73+'OddsRatio_working_3-way'!AG73</f>
        <v>-0.56031919047728795</v>
      </c>
      <c r="AN73" s="11">
        <f>'OddsRatio_working_3-way'!AB73+'OddsRatio_working_3-way'!AH73</f>
        <v>-0.48199610655558361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1.0423152970328715</v>
      </c>
      <c r="AS73" s="11">
        <f>IF(('OddsRatio_working_3-way'!X73=0),IF(Q73&gt;0,-Q73^(1/3),(-Q73)^(1/3)),'OddsRatio_working_3-way'!AM73-'OddsRatio_working_3-way'!R73/3)</f>
        <v>-0.56031919047728795</v>
      </c>
      <c r="AT73" s="11">
        <f>IF(('OddsRatio_working_3-way'!X73=0),IF(Q73&gt;0,-Q73^(1/3),(-Q73)^(1/3)),'OddsRatio_working_3-way'!AN73-'OddsRatio_working_3-way'!R73/3)</f>
        <v>-0.48199610655558361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1.63</v>
      </c>
      <c r="B74" s="4">
        <f>IF('True_Odds_Calculator_3-way'!B75="","",'True_Odds_Calculator_3-way'!B75)</f>
        <v>3.92</v>
      </c>
      <c r="C74" s="4">
        <f>IF('True_Odds_Calculator_3-way'!C75="","",'True_Odds_Calculator_3-way'!C75)</f>
        <v>6.22</v>
      </c>
      <c r="D74" s="9">
        <f t="shared" si="26"/>
        <v>0.6009571353712021</v>
      </c>
      <c r="E74" s="9">
        <f t="shared" si="27"/>
        <v>0.24523966454735568</v>
      </c>
      <c r="F74" s="9">
        <f t="shared" si="28"/>
        <v>0.1538032000814423</v>
      </c>
      <c r="G74" s="9">
        <f t="shared" si="29"/>
        <v>1.0539876060135649</v>
      </c>
      <c r="H74" s="9">
        <f t="shared" si="30"/>
        <v>1.664012191788546</v>
      </c>
      <c r="I74" s="9">
        <f t="shared" si="31"/>
        <v>4.0776438095596088</v>
      </c>
      <c r="J74" s="9">
        <f t="shared" si="32"/>
        <v>6.501815303390809</v>
      </c>
      <c r="K74" s="11">
        <f t="shared" si="33"/>
        <v>0.61349693251533743</v>
      </c>
      <c r="L74" s="11">
        <f t="shared" si="34"/>
        <v>0.25510204081632654</v>
      </c>
      <c r="M74" s="11">
        <f t="shared" si="35"/>
        <v>0.16077170418006431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-0.24161831303843029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0.22066605822886629</v>
      </c>
      <c r="Q74" s="11">
        <f>2*'OddsRatio_working_3-way'!K74*'OddsRatio_working_3-way'!L74*'OddsRatio_working_3-way'!M74</f>
        <v>5.0322932321292195E-2</v>
      </c>
      <c r="R74" s="11">
        <f t="shared" si="36"/>
        <v>0</v>
      </c>
      <c r="S74" s="11">
        <f t="shared" si="37"/>
        <v>-0.91328366403157746</v>
      </c>
      <c r="T74" s="11">
        <f t="shared" si="38"/>
        <v>-0.20827449578827309</v>
      </c>
      <c r="U74" s="11">
        <f>'OddsRatio_working_3-way'!S74-'OddsRatio_working_3-way'!R74^2/3</f>
        <v>-0.91328366403157746</v>
      </c>
      <c r="V74" s="11">
        <f>'OddsRatio_working_3-way'!S74*'OddsRatio_working_3-way'!R74/3-2*'OddsRatio_working_3-way'!R74^3/27-'OddsRatio_working_3-way'!T74</f>
        <v>0.20827449578827309</v>
      </c>
      <c r="W74" s="11">
        <f>'OddsRatio_working_3-way'!V74^2+4*'OddsRatio_working_3-way'!U74^3/27</f>
        <v>-6.9474783003644125E-2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0.16796803907254462</v>
      </c>
      <c r="Y74" s="11">
        <f>IF('OddsRatio_working_3-way'!W74&gt;=0,IF('OddsRatio_working_3-way'!V74+SQRT('OddsRatio_working_3-way'!W74)&gt;0,0,PI()),ACOS('OddsRatio_working_3-way'!V74/(2*'OddsRatio_working_3-way'!X74)))</f>
        <v>0.90207590410654004</v>
      </c>
      <c r="Z74" s="11">
        <f>'OddsRatio_working_3-way'!X74^(1/3)*COS('OddsRatio_working_3-way'!Y74/3)</f>
        <v>0.52699380300678256</v>
      </c>
      <c r="AA74" s="11">
        <f>'OddsRatio_working_3-way'!X74^(1/3)*COS(('OddsRatio_working_3-way'!Y74+2*PI())/3)</f>
        <v>-0.40502097967467199</v>
      </c>
      <c r="AB74" s="11">
        <f>'OddsRatio_working_3-way'!X74^(1/3)*COS(('OddsRatio_working_3-way'!Y74+4*PI())/3)</f>
        <v>-0.12197282333211072</v>
      </c>
      <c r="AC74" s="11">
        <f>'OddsRatio_working_3-way'!X74^(1/3)*SIN('OddsRatio_working_3-way'!Y74/3)</f>
        <v>0.16341792925800511</v>
      </c>
      <c r="AD74" s="11">
        <f>'OddsRatio_working_3-way'!X74^(1/3)*SIN(('OddsRatio_working_3-way'!Y74+2*PI())/3)</f>
        <v>0.37468105641184324</v>
      </c>
      <c r="AE74" s="11">
        <f>'OddsRatio_working_3-way'!X74^(1/3)*SIN(('OddsRatio_working_3-way'!Y74+4*PI())/3)</f>
        <v>-0.53809898566984826</v>
      </c>
      <c r="AF74" s="11">
        <f>-'OddsRatio_working_3-way'!U74/(3*'OddsRatio_working_3-way'!X74^(1/3))*COS(('OddsRatio_working_3-way'!Y74)/3)</f>
        <v>0.52699380300678234</v>
      </c>
      <c r="AG74" s="11">
        <f>-'OddsRatio_working_3-way'!U74/(3*'OddsRatio_working_3-way'!X74^(1/3))*COS(('OddsRatio_working_3-way'!Y74+2*PI())/3)</f>
        <v>-0.40502097967467182</v>
      </c>
      <c r="AH74" s="11">
        <f>-'OddsRatio_working_3-way'!U74/(3*'OddsRatio_working_3-way'!X74^(1/3))*COS(('OddsRatio_working_3-way'!Y74+4*PI())/3)</f>
        <v>-0.12197282333211067</v>
      </c>
      <c r="AI74" s="11">
        <f>'OddsRatio_working_3-way'!U74/(3*'OddsRatio_working_3-way'!X74^(1/3))*SIN(('OddsRatio_working_3-way'!Y74)/3)</f>
        <v>-0.16341792925800502</v>
      </c>
      <c r="AJ74" s="11">
        <f>'OddsRatio_working_3-way'!U74/(3*'OddsRatio_working_3-way'!X74^(1/3))*SIN(('OddsRatio_working_3-way'!Y74+2*PI())/3)</f>
        <v>-0.37468105641184307</v>
      </c>
      <c r="AK74" s="11">
        <f>'OddsRatio_working_3-way'!U74/(3*'OddsRatio_working_3-way'!X74^(1/3))*SIN(('OddsRatio_working_3-way'!Y74+4*PI())/3)</f>
        <v>0.53809898566984804</v>
      </c>
      <c r="AL74" s="11">
        <f>'OddsRatio_working_3-way'!Z74+'OddsRatio_working_3-way'!AF74</f>
        <v>1.0539876060135649</v>
      </c>
      <c r="AM74" s="11">
        <f>'OddsRatio_working_3-way'!AA74+'OddsRatio_working_3-way'!AG74</f>
        <v>-0.81004195934934375</v>
      </c>
      <c r="AN74" s="11">
        <f>'OddsRatio_working_3-way'!AB74+'OddsRatio_working_3-way'!AH74</f>
        <v>-0.24394564666422139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1.0539876060135649</v>
      </c>
      <c r="AS74" s="11">
        <f>IF(('OddsRatio_working_3-way'!X74=0),IF(Q74&gt;0,-Q74^(1/3),(-Q74)^(1/3)),'OddsRatio_working_3-way'!AM74-'OddsRatio_working_3-way'!R74/3)</f>
        <v>-0.81004195934934375</v>
      </c>
      <c r="AT74" s="11">
        <f>IF(('OddsRatio_working_3-way'!X74=0),IF(Q74&gt;0,-Q74^(1/3),(-Q74)^(1/3)),'OddsRatio_working_3-way'!AN74-'OddsRatio_working_3-way'!R74/3)</f>
        <v>-0.24394564666422139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3.49</v>
      </c>
      <c r="B75" s="4">
        <f>IF('True_Odds_Calculator_3-way'!B76="","",'True_Odds_Calculator_3-way'!B76)</f>
        <v>3.22</v>
      </c>
      <c r="C75" s="4">
        <f>IF('True_Odds_Calculator_3-way'!C76="","",'True_Odds_Calculator_3-way'!C76)</f>
        <v>2.3199999999999998</v>
      </c>
      <c r="D75" s="9">
        <f t="shared" si="26"/>
        <v>0.27789308107842298</v>
      </c>
      <c r="E75" s="9">
        <f t="shared" si="27"/>
        <v>0.30150082160980651</v>
      </c>
      <c r="F75" s="9">
        <f t="shared" si="28"/>
        <v>0.42060609731177034</v>
      </c>
      <c r="G75" s="9">
        <f t="shared" si="29"/>
        <v>1.043576822992307</v>
      </c>
      <c r="H75" s="9">
        <f t="shared" si="30"/>
        <v>3.5985062892508446</v>
      </c>
      <c r="I75" s="9">
        <f t="shared" si="31"/>
        <v>3.3167405470429219</v>
      </c>
      <c r="J75" s="9">
        <f t="shared" si="32"/>
        <v>2.3775214063498451</v>
      </c>
      <c r="K75" s="11">
        <f t="shared" si="33"/>
        <v>0.28653295128939826</v>
      </c>
      <c r="L75" s="11">
        <f t="shared" si="34"/>
        <v>0.3105590062111801</v>
      </c>
      <c r="M75" s="11">
        <f t="shared" si="35"/>
        <v>0.43103448275862072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-0.27987040045265932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0.23128529881600335</v>
      </c>
      <c r="Q75" s="11">
        <f>2*'OddsRatio_working_3-way'!K75*'OddsRatio_working_3-way'!L75*'OddsRatio_working_3-way'!M75</f>
        <v>7.6711541895855176E-2</v>
      </c>
      <c r="R75" s="11">
        <f t="shared" si="36"/>
        <v>0</v>
      </c>
      <c r="S75" s="11">
        <f t="shared" si="37"/>
        <v>-0.82640142881106771</v>
      </c>
      <c r="T75" s="11">
        <f t="shared" si="38"/>
        <v>-0.27409665963882845</v>
      </c>
      <c r="U75" s="11">
        <f>'OddsRatio_working_3-way'!S75-'OddsRatio_working_3-way'!R75^2/3</f>
        <v>-0.82640142881106771</v>
      </c>
      <c r="V75" s="11">
        <f>'OddsRatio_working_3-way'!S75*'OddsRatio_working_3-way'!R75/3-2*'OddsRatio_working_3-way'!R75^3/27-'OddsRatio_working_3-way'!T75</f>
        <v>0.27409665963882845</v>
      </c>
      <c r="W75" s="11">
        <f>'OddsRatio_working_3-way'!V75^2+4*'OddsRatio_working_3-way'!U75^3/27</f>
        <v>-8.483173932276572E-3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0.14457883036378488</v>
      </c>
      <c r="Y75" s="11">
        <f>IF('OddsRatio_working_3-way'!W75&gt;=0,IF('OddsRatio_working_3-way'!V75+SQRT('OddsRatio_working_3-way'!W75)&gt;0,0,PI()),ACOS('OddsRatio_working_3-way'!V75/(2*'OddsRatio_working_3-way'!X75)))</f>
        <v>0.32417377385364721</v>
      </c>
      <c r="Z75" s="11">
        <f>'OddsRatio_working_3-way'!X75^(1/3)*COS('OddsRatio_working_3-way'!Y75/3)</f>
        <v>0.52178841149615351</v>
      </c>
      <c r="AA75" s="11">
        <f>'OddsRatio_working_3-way'!X75^(1/3)*COS(('OddsRatio_working_3-way'!Y75+2*PI())/3)</f>
        <v>-0.30991458338847777</v>
      </c>
      <c r="AB75" s="11">
        <f>'OddsRatio_working_3-way'!X75^(1/3)*COS(('OddsRatio_working_3-way'!Y75+4*PI())/3)</f>
        <v>-0.21187382810767544</v>
      </c>
      <c r="AC75" s="11">
        <f>'OddsRatio_working_3-way'!X75^(1/3)*SIN('OddsRatio_working_3-way'!Y75/3)</f>
        <v>5.660385645292542E-2</v>
      </c>
      <c r="AD75" s="11">
        <f>'OddsRatio_working_3-way'!X75^(1/3)*SIN(('OddsRatio_working_3-way'!Y75+2*PI())/3)</f>
        <v>0.42358009152953452</v>
      </c>
      <c r="AE75" s="11">
        <f>'OddsRatio_working_3-way'!X75^(1/3)*SIN(('OddsRatio_working_3-way'!Y75+4*PI())/3)</f>
        <v>-0.48018394798245995</v>
      </c>
      <c r="AF75" s="11">
        <f>-'OddsRatio_working_3-way'!U75/(3*'OddsRatio_working_3-way'!X75^(1/3))*COS(('OddsRatio_working_3-way'!Y75)/3)</f>
        <v>0.52178841149615351</v>
      </c>
      <c r="AG75" s="11">
        <f>-'OddsRatio_working_3-way'!U75/(3*'OddsRatio_working_3-way'!X75^(1/3))*COS(('OddsRatio_working_3-way'!Y75+2*PI())/3)</f>
        <v>-0.30991458338847777</v>
      </c>
      <c r="AH75" s="11">
        <f>-'OddsRatio_working_3-way'!U75/(3*'OddsRatio_working_3-way'!X75^(1/3))*COS(('OddsRatio_working_3-way'!Y75+4*PI())/3)</f>
        <v>-0.21187382810767544</v>
      </c>
      <c r="AI75" s="11">
        <f>'OddsRatio_working_3-way'!U75/(3*'OddsRatio_working_3-way'!X75^(1/3))*SIN(('OddsRatio_working_3-way'!Y75)/3)</f>
        <v>-5.660385645292542E-2</v>
      </c>
      <c r="AJ75" s="11">
        <f>'OddsRatio_working_3-way'!U75/(3*'OddsRatio_working_3-way'!X75^(1/3))*SIN(('OddsRatio_working_3-way'!Y75+2*PI())/3)</f>
        <v>-0.42358009152953452</v>
      </c>
      <c r="AK75" s="11">
        <f>'OddsRatio_working_3-way'!U75/(3*'OddsRatio_working_3-way'!X75^(1/3))*SIN(('OddsRatio_working_3-way'!Y75+4*PI())/3)</f>
        <v>0.48018394798245995</v>
      </c>
      <c r="AL75" s="11">
        <f>'OddsRatio_working_3-way'!Z75+'OddsRatio_working_3-way'!AF75</f>
        <v>1.043576822992307</v>
      </c>
      <c r="AM75" s="11">
        <f>'OddsRatio_working_3-way'!AA75+'OddsRatio_working_3-way'!AG75</f>
        <v>-0.61982916677695554</v>
      </c>
      <c r="AN75" s="11">
        <f>'OddsRatio_working_3-way'!AB75+'OddsRatio_working_3-way'!AH75</f>
        <v>-0.42374765621535088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1.043576822992307</v>
      </c>
      <c r="AS75" s="11">
        <f>IF(('OddsRatio_working_3-way'!X75=0),IF(Q75&gt;0,-Q75^(1/3),(-Q75)^(1/3)),'OddsRatio_working_3-way'!AM75-'OddsRatio_working_3-way'!R75/3)</f>
        <v>-0.61982916677695554</v>
      </c>
      <c r="AT75" s="11">
        <f>IF(('OddsRatio_working_3-way'!X75=0),IF(Q75&gt;0,-Q75^(1/3),(-Q75)^(1/3)),'OddsRatio_working_3-way'!AN75-'OddsRatio_working_3-way'!R75/3)</f>
        <v>-0.42374765621535088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3.54</v>
      </c>
      <c r="B76" s="4">
        <f>IF('True_Odds_Calculator_3-way'!B77="","",'True_Odds_Calculator_3-way'!B77)</f>
        <v>3.32</v>
      </c>
      <c r="C76" s="4">
        <f>IF('True_Odds_Calculator_3-way'!C77="","",'True_Odds_Calculator_3-way'!C77)</f>
        <v>2.25</v>
      </c>
      <c r="D76" s="9">
        <f t="shared" si="26"/>
        <v>0.27387109849104918</v>
      </c>
      <c r="E76" s="9">
        <f t="shared" si="27"/>
        <v>0.29225170061421746</v>
      </c>
      <c r="F76" s="9">
        <f t="shared" si="28"/>
        <v>0.43387720089473325</v>
      </c>
      <c r="G76" s="9">
        <f t="shared" si="29"/>
        <v>1.0438396817123723</v>
      </c>
      <c r="H76" s="9">
        <f t="shared" si="30"/>
        <v>3.6513527915494253</v>
      </c>
      <c r="I76" s="9">
        <f t="shared" si="31"/>
        <v>3.4217080615727031</v>
      </c>
      <c r="J76" s="9">
        <f t="shared" si="32"/>
        <v>2.3047996021404655</v>
      </c>
      <c r="K76" s="11">
        <f t="shared" si="33"/>
        <v>0.2824858757062147</v>
      </c>
      <c r="L76" s="11">
        <f t="shared" si="34"/>
        <v>0.30120481927710846</v>
      </c>
      <c r="M76" s="11">
        <f t="shared" si="35"/>
        <v>0.44444444444444442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-0.27855300675394601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0.23105605094577936</v>
      </c>
      <c r="Q76" s="11">
        <f>2*'OddsRatio_working_3-way'!K76*'OddsRatio_working_3-way'!L76*'OddsRatio_working_3-way'!M76</f>
        <v>7.5632095235934324E-2</v>
      </c>
      <c r="R76" s="11">
        <f t="shared" si="36"/>
        <v>0</v>
      </c>
      <c r="S76" s="11">
        <f t="shared" si="37"/>
        <v>-0.82948683138745616</v>
      </c>
      <c r="T76" s="11">
        <f t="shared" si="38"/>
        <v>-0.27151778441487928</v>
      </c>
      <c r="U76" s="11">
        <f>'OddsRatio_working_3-way'!S76-'OddsRatio_working_3-way'!R76^2/3</f>
        <v>-0.82948683138745616</v>
      </c>
      <c r="V76" s="11">
        <f>'OddsRatio_working_3-way'!S76*'OddsRatio_working_3-way'!R76/3-2*'OddsRatio_working_3-way'!R76^3/27-'OddsRatio_working_3-way'!T76</f>
        <v>0.27151778441487928</v>
      </c>
      <c r="W76" s="11">
        <f>'OddsRatio_working_3-way'!V76^2+4*'OddsRatio_working_3-way'!U76^3/27</f>
        <v>-1.083025423013273E-2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0.14538927185636635</v>
      </c>
      <c r="Y76" s="11">
        <f>IF('OddsRatio_working_3-way'!W76&gt;=0,IF('OddsRatio_working_3-way'!V76+SQRT('OddsRatio_working_3-way'!W76)&gt;0,0,PI()),ACOS('OddsRatio_working_3-way'!V76/(2*'OddsRatio_working_3-way'!X76)))</f>
        <v>0.36601377495988485</v>
      </c>
      <c r="Z76" s="11">
        <f>'OddsRatio_working_3-way'!X76^(1/3)*COS('OddsRatio_working_3-way'!Y76/3)</f>
        <v>0.52191984085618626</v>
      </c>
      <c r="AA76" s="11">
        <f>'OddsRatio_working_3-way'!X76^(1/3)*COS(('OddsRatio_working_3-way'!Y76+2*PI())/3)</f>
        <v>-0.31638074356663987</v>
      </c>
      <c r="AB76" s="11">
        <f>'OddsRatio_working_3-way'!X76^(1/3)*COS(('OddsRatio_working_3-way'!Y76+4*PI())/3)</f>
        <v>-0.2055390972895462</v>
      </c>
      <c r="AC76" s="11">
        <f>'OddsRatio_working_3-way'!X76^(1/3)*SIN('OddsRatio_working_3-way'!Y76/3)</f>
        <v>6.3994454315501229E-2</v>
      </c>
      <c r="AD76" s="11">
        <f>'OddsRatio_working_3-way'!X76^(1/3)*SIN(('OddsRatio_working_3-way'!Y76+2*PI())/3)</f>
        <v>0.41999861376283798</v>
      </c>
      <c r="AE76" s="11">
        <f>'OddsRatio_working_3-way'!X76^(1/3)*SIN(('OddsRatio_working_3-way'!Y76+4*PI())/3)</f>
        <v>-0.48399306807833925</v>
      </c>
      <c r="AF76" s="11">
        <f>-'OddsRatio_working_3-way'!U76/(3*'OddsRatio_working_3-way'!X76^(1/3))*COS(('OddsRatio_working_3-way'!Y76)/3)</f>
        <v>0.52191984085618603</v>
      </c>
      <c r="AG76" s="11">
        <f>-'OddsRatio_working_3-way'!U76/(3*'OddsRatio_working_3-way'!X76^(1/3))*COS(('OddsRatio_working_3-way'!Y76+2*PI())/3)</f>
        <v>-0.31638074356663975</v>
      </c>
      <c r="AH76" s="11">
        <f>-'OddsRatio_working_3-way'!U76/(3*'OddsRatio_working_3-way'!X76^(1/3))*COS(('OddsRatio_working_3-way'!Y76+4*PI())/3)</f>
        <v>-0.20553909728954611</v>
      </c>
      <c r="AI76" s="11">
        <f>'OddsRatio_working_3-way'!U76/(3*'OddsRatio_working_3-way'!X76^(1/3))*SIN(('OddsRatio_working_3-way'!Y76)/3)</f>
        <v>-6.3994454315501201E-2</v>
      </c>
      <c r="AJ76" s="11">
        <f>'OddsRatio_working_3-way'!U76/(3*'OddsRatio_working_3-way'!X76^(1/3))*SIN(('OddsRatio_working_3-way'!Y76+2*PI())/3)</f>
        <v>-0.41999861376283781</v>
      </c>
      <c r="AK76" s="11">
        <f>'OddsRatio_working_3-way'!U76/(3*'OddsRatio_working_3-way'!X76^(1/3))*SIN(('OddsRatio_working_3-way'!Y76+4*PI())/3)</f>
        <v>0.48399306807833903</v>
      </c>
      <c r="AL76" s="11">
        <f>'OddsRatio_working_3-way'!Z76+'OddsRatio_working_3-way'!AF76</f>
        <v>1.0438396817123723</v>
      </c>
      <c r="AM76" s="11">
        <f>'OddsRatio_working_3-way'!AA76+'OddsRatio_working_3-way'!AG76</f>
        <v>-0.63276148713327962</v>
      </c>
      <c r="AN76" s="11">
        <f>'OddsRatio_working_3-way'!AB76+'OddsRatio_working_3-way'!AH76</f>
        <v>-0.41107819457909234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1.0438396817123723</v>
      </c>
      <c r="AS76" s="11">
        <f>IF(('OddsRatio_working_3-way'!X76=0),IF(Q76&gt;0,-Q76^(1/3),(-Q76)^(1/3)),'OddsRatio_working_3-way'!AM76-'OddsRatio_working_3-way'!R76/3)</f>
        <v>-0.63276148713327962</v>
      </c>
      <c r="AT76" s="11">
        <f>IF(('OddsRatio_working_3-way'!X76=0),IF(Q76&gt;0,-Q76^(1/3),(-Q76)^(1/3)),'OddsRatio_working_3-way'!AN76-'OddsRatio_working_3-way'!R76/3)</f>
        <v>-0.41107819457909234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3.04</v>
      </c>
      <c r="B77" s="4">
        <f>IF('True_Odds_Calculator_3-way'!B78="","",'True_Odds_Calculator_3-way'!B78)</f>
        <v>2.99</v>
      </c>
      <c r="C77" s="4">
        <f>IF('True_Odds_Calculator_3-way'!C78="","",'True_Odds_Calculator_3-way'!C78)</f>
        <v>2.75</v>
      </c>
      <c r="D77" s="9">
        <f t="shared" si="26"/>
        <v>0.32010873200025836</v>
      </c>
      <c r="E77" s="9">
        <f t="shared" si="27"/>
        <v>0.32553342147832676</v>
      </c>
      <c r="F77" s="9">
        <f t="shared" si="28"/>
        <v>0.35435784652141505</v>
      </c>
      <c r="G77" s="9">
        <f t="shared" si="29"/>
        <v>1.0411463356549042</v>
      </c>
      <c r="H77" s="9">
        <f t="shared" si="30"/>
        <v>3.1239385247360043</v>
      </c>
      <c r="I77" s="9">
        <f t="shared" si="31"/>
        <v>3.0718812079532598</v>
      </c>
      <c r="J77" s="9">
        <f t="shared" si="32"/>
        <v>2.8220060873960824</v>
      </c>
      <c r="K77" s="11">
        <f t="shared" si="33"/>
        <v>0.32894736842105265</v>
      </c>
      <c r="L77" s="11">
        <f t="shared" si="34"/>
        <v>0.33444816053511706</v>
      </c>
      <c r="M77" s="11">
        <f t="shared" si="35"/>
        <v>0.36363636363636365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-0.28421292666143938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0.23123329759485367</v>
      </c>
      <c r="Q77" s="11">
        <f>2*'OddsRatio_working_3-way'!K77*'OddsRatio_working_3-way'!L77*'OddsRatio_working_3-way'!M77</f>
        <v>8.0011521659118914E-2</v>
      </c>
      <c r="R77" s="11">
        <f t="shared" si="36"/>
        <v>0</v>
      </c>
      <c r="S77" s="11">
        <f t="shared" si="37"/>
        <v>-0.8135917683656374</v>
      </c>
      <c r="T77" s="11">
        <f t="shared" si="38"/>
        <v>-0.28151964303309251</v>
      </c>
      <c r="U77" s="11">
        <f>'OddsRatio_working_3-way'!S77-'OddsRatio_working_3-way'!R77^2/3</f>
        <v>-0.8135917683656374</v>
      </c>
      <c r="V77" s="11">
        <f>'OddsRatio_working_3-way'!S77*'OddsRatio_working_3-way'!R77/3-2*'OddsRatio_working_3-way'!R77^3/27-'OddsRatio_working_3-way'!T77</f>
        <v>0.28151964303309251</v>
      </c>
      <c r="W77" s="11">
        <f>'OddsRatio_working_3-way'!V77^2+4*'OddsRatio_working_3-way'!U77^3/27</f>
        <v>-5.307013946314193E-4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0.14123031792794286</v>
      </c>
      <c r="Y77" s="11">
        <f>IF('OddsRatio_working_3-way'!W77&gt;=0,IF('OddsRatio_working_3-way'!V77+SQRT('OddsRatio_working_3-way'!W77)&gt;0,0,PI()),ACOS('OddsRatio_working_3-way'!V77/(2*'OddsRatio_working_3-way'!X77)))</f>
        <v>8.1648804206969405E-2</v>
      </c>
      <c r="Z77" s="11">
        <f>'OddsRatio_working_3-way'!X77^(1/3)*COS('OddsRatio_working_3-way'!Y77/3)</f>
        <v>0.52057316782745211</v>
      </c>
      <c r="AA77" s="11">
        <f>'OddsRatio_working_3-way'!X77^(1/3)*COS(('OddsRatio_working_3-way'!Y77+2*PI())/3)</f>
        <v>-0.27255951326974626</v>
      </c>
      <c r="AB77" s="11">
        <f>'OddsRatio_working_3-way'!X77^(1/3)*COS(('OddsRatio_working_3-way'!Y77+4*PI())/3)</f>
        <v>-0.24801365455770583</v>
      </c>
      <c r="AC77" s="11">
        <f>'OddsRatio_working_3-way'!X77^(1/3)*SIN('OddsRatio_working_3-way'!Y77/3)</f>
        <v>1.4171558134887118E-2</v>
      </c>
      <c r="AD77" s="11">
        <f>'OddsRatio_working_3-way'!X77^(1/3)*SIN(('OddsRatio_working_3-way'!Y77+2*PI())/3)</f>
        <v>0.44374380879967007</v>
      </c>
      <c r="AE77" s="11">
        <f>'OddsRatio_working_3-way'!X77^(1/3)*SIN(('OddsRatio_working_3-way'!Y77+4*PI())/3)</f>
        <v>-0.45791536693455714</v>
      </c>
      <c r="AF77" s="11">
        <f>-'OddsRatio_working_3-way'!U77/(3*'OddsRatio_working_3-way'!X77^(1/3))*COS(('OddsRatio_working_3-way'!Y77)/3)</f>
        <v>0.52057316782745211</v>
      </c>
      <c r="AG77" s="11">
        <f>-'OddsRatio_working_3-way'!U77/(3*'OddsRatio_working_3-way'!X77^(1/3))*COS(('OddsRatio_working_3-way'!Y77+2*PI())/3)</f>
        <v>-0.27255951326974626</v>
      </c>
      <c r="AH77" s="11">
        <f>-'OddsRatio_working_3-way'!U77/(3*'OddsRatio_working_3-way'!X77^(1/3))*COS(('OddsRatio_working_3-way'!Y77+4*PI())/3)</f>
        <v>-0.24801365455770583</v>
      </c>
      <c r="AI77" s="11">
        <f>'OddsRatio_working_3-way'!U77/(3*'OddsRatio_working_3-way'!X77^(1/3))*SIN(('OddsRatio_working_3-way'!Y77)/3)</f>
        <v>-1.4171558134887118E-2</v>
      </c>
      <c r="AJ77" s="11">
        <f>'OddsRatio_working_3-way'!U77/(3*'OddsRatio_working_3-way'!X77^(1/3))*SIN(('OddsRatio_working_3-way'!Y77+2*PI())/3)</f>
        <v>-0.44374380879967007</v>
      </c>
      <c r="AK77" s="11">
        <f>'OddsRatio_working_3-way'!U77/(3*'OddsRatio_working_3-way'!X77^(1/3))*SIN(('OddsRatio_working_3-way'!Y77+4*PI())/3)</f>
        <v>0.45791536693455714</v>
      </c>
      <c r="AL77" s="11">
        <f>'OddsRatio_working_3-way'!Z77+'OddsRatio_working_3-way'!AF77</f>
        <v>1.0411463356549042</v>
      </c>
      <c r="AM77" s="11">
        <f>'OddsRatio_working_3-way'!AA77+'OddsRatio_working_3-way'!AG77</f>
        <v>-0.54511902653949251</v>
      </c>
      <c r="AN77" s="11">
        <f>'OddsRatio_working_3-way'!AB77+'OddsRatio_working_3-way'!AH77</f>
        <v>-0.49602730911541165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1.0411463356549042</v>
      </c>
      <c r="AS77" s="11">
        <f>IF(('OddsRatio_working_3-way'!X77=0),IF(Q77&gt;0,-Q77^(1/3),(-Q77)^(1/3)),'OddsRatio_working_3-way'!AM77-'OddsRatio_working_3-way'!R77/3)</f>
        <v>-0.54511902653949251</v>
      </c>
      <c r="AT77" s="11">
        <f>IF(('OddsRatio_working_3-way'!X77=0),IF(Q77&gt;0,-Q77^(1/3),(-Q77)^(1/3)),'OddsRatio_working_3-way'!AN77-'OddsRatio_working_3-way'!R77/3)</f>
        <v>-0.49602730911541165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3.57</v>
      </c>
      <c r="B78" s="4">
        <f>IF('True_Odds_Calculator_3-way'!B79="","",'True_Odds_Calculator_3-way'!B79)</f>
        <v>3.07</v>
      </c>
      <c r="C78" s="4">
        <f>IF('True_Odds_Calculator_3-way'!C79="","",'True_Odds_Calculator_3-way'!C79)</f>
        <v>2.2799999999999998</v>
      </c>
      <c r="D78" s="9">
        <f t="shared" si="26"/>
        <v>0.26675227070273444</v>
      </c>
      <c r="E78" s="9">
        <f t="shared" si="27"/>
        <v>0.31113767854107394</v>
      </c>
      <c r="F78" s="9">
        <f t="shared" si="28"/>
        <v>0.42211005075619162</v>
      </c>
      <c r="G78" s="9">
        <f t="shared" si="29"/>
        <v>1.0695706535248921</v>
      </c>
      <c r="H78" s="9">
        <f t="shared" si="30"/>
        <v>3.7487965795589724</v>
      </c>
      <c r="I78" s="9">
        <f t="shared" si="31"/>
        <v>3.2140112527965266</v>
      </c>
      <c r="J78" s="9">
        <f t="shared" si="32"/>
        <v>2.3690504365118619</v>
      </c>
      <c r="K78" s="11">
        <f t="shared" si="33"/>
        <v>0.28011204481792717</v>
      </c>
      <c r="L78" s="11">
        <f t="shared" si="34"/>
        <v>0.32573289902280134</v>
      </c>
      <c r="M78" s="11">
        <f t="shared" si="35"/>
        <v>0.43859649122807021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-0.27250344677559013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0.23690829552004816</v>
      </c>
      <c r="Q78" s="11">
        <f>2*'OddsRatio_working_3-way'!K78*'OddsRatio_working_3-way'!L78*'OddsRatio_working_3-way'!M78</f>
        <v>8.0036586324340603E-2</v>
      </c>
      <c r="R78" s="11">
        <f t="shared" si="36"/>
        <v>0</v>
      </c>
      <c r="S78" s="11">
        <f t="shared" si="37"/>
        <v>-0.86937724393315652</v>
      </c>
      <c r="T78" s="11">
        <f t="shared" si="38"/>
        <v>-0.29370852835579614</v>
      </c>
      <c r="U78" s="11">
        <f>'OddsRatio_working_3-way'!S78-'OddsRatio_working_3-way'!R78^2/3</f>
        <v>-0.86937724393315652</v>
      </c>
      <c r="V78" s="11">
        <f>'OddsRatio_working_3-way'!S78*'OddsRatio_working_3-way'!R78/3-2*'OddsRatio_working_3-way'!R78^3/27-'OddsRatio_working_3-way'!T78</f>
        <v>0.29370852835579614</v>
      </c>
      <c r="W78" s="11">
        <f>'OddsRatio_working_3-way'!V78^2+4*'OddsRatio_working_3-way'!U78^3/27</f>
        <v>-1.1081955153451478E-2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0.15600212721496701</v>
      </c>
      <c r="Y78" s="11">
        <f>IF('OddsRatio_working_3-way'!W78&gt;=0,IF('OddsRatio_working_3-way'!V78+SQRT('OddsRatio_working_3-way'!W78)&gt;0,0,PI()),ACOS('OddsRatio_working_3-way'!V78/(2*'OddsRatio_working_3-way'!X78)))</f>
        <v>0.34415571385789456</v>
      </c>
      <c r="Z78" s="11">
        <f>'OddsRatio_working_3-way'!X78^(1/3)*COS('OddsRatio_working_3-way'!Y78/3)</f>
        <v>0.53478532676244606</v>
      </c>
      <c r="AA78" s="11">
        <f>'OddsRatio_working_3-way'!X78^(1/3)*COS(('OddsRatio_working_3-way'!Y78+2*PI())/3)</f>
        <v>-0.32075746163791102</v>
      </c>
      <c r="AB78" s="11">
        <f>'OddsRatio_working_3-way'!X78^(1/3)*COS(('OddsRatio_working_3-way'!Y78+4*PI())/3)</f>
        <v>-0.21402786512453517</v>
      </c>
      <c r="AC78" s="11">
        <f>'OddsRatio_working_3-way'!X78^(1/3)*SIN('OddsRatio_working_3-way'!Y78/3)</f>
        <v>6.1620361277497725E-2</v>
      </c>
      <c r="AD78" s="11">
        <f>'OddsRatio_working_3-way'!X78^(1/3)*SIN(('OddsRatio_working_3-way'!Y78+2*PI())/3)</f>
        <v>0.43232749790869146</v>
      </c>
      <c r="AE78" s="11">
        <f>'OddsRatio_working_3-way'!X78^(1/3)*SIN(('OddsRatio_working_3-way'!Y78+4*PI())/3)</f>
        <v>-0.49394785918618911</v>
      </c>
      <c r="AF78" s="11">
        <f>-'OddsRatio_working_3-way'!U78/(3*'OddsRatio_working_3-way'!X78^(1/3))*COS(('OddsRatio_working_3-way'!Y78)/3)</f>
        <v>0.53478532676244606</v>
      </c>
      <c r="AG78" s="11">
        <f>-'OddsRatio_working_3-way'!U78/(3*'OddsRatio_working_3-way'!X78^(1/3))*COS(('OddsRatio_working_3-way'!Y78+2*PI())/3)</f>
        <v>-0.32075746163791102</v>
      </c>
      <c r="AH78" s="11">
        <f>-'OddsRatio_working_3-way'!U78/(3*'OddsRatio_working_3-way'!X78^(1/3))*COS(('OddsRatio_working_3-way'!Y78+4*PI())/3)</f>
        <v>-0.21402786512453517</v>
      </c>
      <c r="AI78" s="11">
        <f>'OddsRatio_working_3-way'!U78/(3*'OddsRatio_working_3-way'!X78^(1/3))*SIN(('OddsRatio_working_3-way'!Y78)/3)</f>
        <v>-6.1620361277497725E-2</v>
      </c>
      <c r="AJ78" s="11">
        <f>'OddsRatio_working_3-way'!U78/(3*'OddsRatio_working_3-way'!X78^(1/3))*SIN(('OddsRatio_working_3-way'!Y78+2*PI())/3)</f>
        <v>-0.43232749790869146</v>
      </c>
      <c r="AK78" s="11">
        <f>'OddsRatio_working_3-way'!U78/(3*'OddsRatio_working_3-way'!X78^(1/3))*SIN(('OddsRatio_working_3-way'!Y78+4*PI())/3)</f>
        <v>0.49394785918618911</v>
      </c>
      <c r="AL78" s="11">
        <f>'OddsRatio_working_3-way'!Z78+'OddsRatio_working_3-way'!AF78</f>
        <v>1.0695706535248921</v>
      </c>
      <c r="AM78" s="11">
        <f>'OddsRatio_working_3-way'!AA78+'OddsRatio_working_3-way'!AG78</f>
        <v>-0.64151492327582205</v>
      </c>
      <c r="AN78" s="11">
        <f>'OddsRatio_working_3-way'!AB78+'OddsRatio_working_3-way'!AH78</f>
        <v>-0.42805573024907034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1.0695706535248921</v>
      </c>
      <c r="AS78" s="11">
        <f>IF(('OddsRatio_working_3-way'!X78=0),IF(Q78&gt;0,-Q78^(1/3),(-Q78)^(1/3)),'OddsRatio_working_3-way'!AM78-'OddsRatio_working_3-way'!R78/3)</f>
        <v>-0.64151492327582205</v>
      </c>
      <c r="AT78" s="11">
        <f>IF(('OddsRatio_working_3-way'!X78=0),IF(Q78&gt;0,-Q78^(1/3),(-Q78)^(1/3)),'OddsRatio_working_3-way'!AN78-'OddsRatio_working_3-way'!R78/3)</f>
        <v>-0.42805573024907034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2.19</v>
      </c>
      <c r="B79" s="4">
        <f>IF('True_Odds_Calculator_3-way'!B80="","",'True_Odds_Calculator_3-way'!B80)</f>
        <v>3.14</v>
      </c>
      <c r="C79" s="4">
        <f>IF('True_Odds_Calculator_3-way'!C80="","",'True_Odds_Calculator_3-way'!C80)</f>
        <v>3.7</v>
      </c>
      <c r="D79" s="9">
        <f t="shared" si="26"/>
        <v>0.43951152283355521</v>
      </c>
      <c r="E79" s="9">
        <f t="shared" si="27"/>
        <v>0.30364564715729986</v>
      </c>
      <c r="F79" s="9">
        <f t="shared" si="28"/>
        <v>0.25684283000914498</v>
      </c>
      <c r="G79" s="9">
        <f t="shared" si="29"/>
        <v>1.0716413469011732</v>
      </c>
      <c r="H79" s="9">
        <f t="shared" si="30"/>
        <v>2.275253202812396</v>
      </c>
      <c r="I79" s="9">
        <f t="shared" si="31"/>
        <v>3.2933124823685103</v>
      </c>
      <c r="J79" s="9">
        <f t="shared" si="32"/>
        <v>3.8934316366331685</v>
      </c>
      <c r="K79" s="11">
        <f t="shared" si="33"/>
        <v>0.45662100456621008</v>
      </c>
      <c r="L79" s="11">
        <f t="shared" si="34"/>
        <v>0.31847133757961782</v>
      </c>
      <c r="M79" s="11">
        <f t="shared" si="35"/>
        <v>0.27027027027027023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-0.27023961401415375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0.2369964415161169</v>
      </c>
      <c r="Q79" s="11">
        <f>2*'OddsRatio_working_3-way'!K79*'OddsRatio_working_3-way'!L79*'OddsRatio_working_3-way'!M79</f>
        <v>7.8605784914134974E-2</v>
      </c>
      <c r="R79" s="11">
        <f t="shared" si="36"/>
        <v>0</v>
      </c>
      <c r="S79" s="11">
        <f t="shared" si="37"/>
        <v>-0.87698630854210835</v>
      </c>
      <c r="T79" s="11">
        <f t="shared" si="38"/>
        <v>-0.29087439752640415</v>
      </c>
      <c r="U79" s="11">
        <f>'OddsRatio_working_3-way'!S79-'OddsRatio_working_3-way'!R79^2/3</f>
        <v>-0.87698630854210835</v>
      </c>
      <c r="V79" s="11">
        <f>'OddsRatio_working_3-way'!S79*'OddsRatio_working_3-way'!R79/3-2*'OddsRatio_working_3-way'!R79^3/27-'OddsRatio_working_3-way'!T79</f>
        <v>0.29087439752640415</v>
      </c>
      <c r="W79" s="11">
        <f>'OddsRatio_working_3-way'!V79^2+4*'OddsRatio_working_3-way'!U79^3/27</f>
        <v>-1.5317202197169033E-2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0.15805467197580528</v>
      </c>
      <c r="Y79" s="11">
        <f>IF('OddsRatio_working_3-way'!W79&gt;=0,IF('OddsRatio_working_3-way'!V79+SQRT('OddsRatio_working_3-way'!W79)&gt;0,0,PI()),ACOS('OddsRatio_working_3-way'!V79/(2*'OddsRatio_working_3-way'!X79)))</f>
        <v>0.40228135167954004</v>
      </c>
      <c r="Z79" s="11">
        <f>'OddsRatio_working_3-way'!X79^(1/3)*COS('OddsRatio_working_3-way'!Y79/3)</f>
        <v>0.5358206734505867</v>
      </c>
      <c r="AA79" s="11">
        <f>'OddsRatio_working_3-way'!X79^(1/3)*COS(('OddsRatio_working_3-way'!Y79+2*PI())/3)</f>
        <v>-0.33051010959027216</v>
      </c>
      <c r="AB79" s="11">
        <f>'OddsRatio_working_3-way'!X79^(1/3)*COS(('OddsRatio_working_3-way'!Y79+4*PI())/3)</f>
        <v>-0.2053105638603144</v>
      </c>
      <c r="AC79" s="11">
        <f>'OddsRatio_working_3-way'!X79^(1/3)*SIN('OddsRatio_working_3-way'!Y79/3)</f>
        <v>7.2283991429609978E-2</v>
      </c>
      <c r="AD79" s="11">
        <f>'OddsRatio_working_3-way'!X79^(1/3)*SIN(('OddsRatio_working_3-way'!Y79+2*PI())/3)</f>
        <v>0.42789231936628924</v>
      </c>
      <c r="AE79" s="11">
        <f>'OddsRatio_working_3-way'!X79^(1/3)*SIN(('OddsRatio_working_3-way'!Y79+4*PI())/3)</f>
        <v>-0.50017631079589919</v>
      </c>
      <c r="AF79" s="11">
        <f>-'OddsRatio_working_3-way'!U79/(3*'OddsRatio_working_3-way'!X79^(1/3))*COS(('OddsRatio_working_3-way'!Y79)/3)</f>
        <v>0.53582067345058659</v>
      </c>
      <c r="AG79" s="11">
        <f>-'OddsRatio_working_3-way'!U79/(3*'OddsRatio_working_3-way'!X79^(1/3))*COS(('OddsRatio_working_3-way'!Y79+2*PI())/3)</f>
        <v>-0.33051010959027211</v>
      </c>
      <c r="AH79" s="11">
        <f>-'OddsRatio_working_3-way'!U79/(3*'OddsRatio_working_3-way'!X79^(1/3))*COS(('OddsRatio_working_3-way'!Y79+4*PI())/3)</f>
        <v>-0.20531056386031435</v>
      </c>
      <c r="AI79" s="11">
        <f>'OddsRatio_working_3-way'!U79/(3*'OddsRatio_working_3-way'!X79^(1/3))*SIN(('OddsRatio_working_3-way'!Y79)/3)</f>
        <v>-7.2283991429609964E-2</v>
      </c>
      <c r="AJ79" s="11">
        <f>'OddsRatio_working_3-way'!U79/(3*'OddsRatio_working_3-way'!X79^(1/3))*SIN(('OddsRatio_working_3-way'!Y79+2*PI())/3)</f>
        <v>-0.42789231936628913</v>
      </c>
      <c r="AK79" s="11">
        <f>'OddsRatio_working_3-way'!U79/(3*'OddsRatio_working_3-way'!X79^(1/3))*SIN(('OddsRatio_working_3-way'!Y79+4*PI())/3)</f>
        <v>0.50017631079589908</v>
      </c>
      <c r="AL79" s="11">
        <f>'OddsRatio_working_3-way'!Z79+'OddsRatio_working_3-way'!AF79</f>
        <v>1.0716413469011732</v>
      </c>
      <c r="AM79" s="11">
        <f>'OddsRatio_working_3-way'!AA79+'OddsRatio_working_3-way'!AG79</f>
        <v>-0.66102021918054432</v>
      </c>
      <c r="AN79" s="11">
        <f>'OddsRatio_working_3-way'!AB79+'OddsRatio_working_3-way'!AH79</f>
        <v>-0.41062112772062875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1.0716413469011732</v>
      </c>
      <c r="AS79" s="11">
        <f>IF(('OddsRatio_working_3-way'!X79=0),IF(Q79&gt;0,-Q79^(1/3),(-Q79)^(1/3)),'OddsRatio_working_3-way'!AM79-'OddsRatio_working_3-way'!R79/3)</f>
        <v>-0.66102021918054432</v>
      </c>
      <c r="AT79" s="11">
        <f>IF(('OddsRatio_working_3-way'!X79=0),IF(Q79&gt;0,-Q79^(1/3),(-Q79)^(1/3)),'OddsRatio_working_3-way'!AN79-'OddsRatio_working_3-way'!R79/3)</f>
        <v>-0.41062112772062875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1.62</v>
      </c>
      <c r="B80" s="4">
        <f>IF('True_Odds_Calculator_3-way'!B81="","",'True_Odds_Calculator_3-way'!B81)</f>
        <v>4.24</v>
      </c>
      <c r="C80" s="4">
        <f>IF('True_Odds_Calculator_3-way'!C81="","",'True_Odds_Calculator_3-way'!C81)</f>
        <v>5.85</v>
      </c>
      <c r="D80" s="9">
        <f t="shared" si="26"/>
        <v>0.60699118186091583</v>
      </c>
      <c r="E80" s="9">
        <f t="shared" si="27"/>
        <v>0.22812534840768062</v>
      </c>
      <c r="F80" s="9">
        <f t="shared" si="28"/>
        <v>0.16488346973140344</v>
      </c>
      <c r="G80" s="9">
        <f t="shared" si="29"/>
        <v>1.044307083018146</v>
      </c>
      <c r="H80" s="9">
        <f t="shared" si="30"/>
        <v>1.6474703914712505</v>
      </c>
      <c r="I80" s="9">
        <f t="shared" si="31"/>
        <v>4.3835549489787944</v>
      </c>
      <c r="J80" s="9">
        <f t="shared" si="32"/>
        <v>6.0648893526380077</v>
      </c>
      <c r="K80" s="11">
        <f t="shared" si="33"/>
        <v>0.61728395061728392</v>
      </c>
      <c r="L80" s="11">
        <f t="shared" si="34"/>
        <v>0.23584905660377356</v>
      </c>
      <c r="M80" s="11">
        <f t="shared" si="35"/>
        <v>0.17094017094017094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-0.24246089340428956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0.21676113569894143</v>
      </c>
      <c r="Q80" s="11">
        <f>2*'OddsRatio_working_3-way'!K80*'OddsRatio_working_3-way'!L80*'OddsRatio_working_3-way'!M80</f>
        <v>4.9772935866576676E-2</v>
      </c>
      <c r="R80" s="11">
        <f t="shared" si="36"/>
        <v>0</v>
      </c>
      <c r="S80" s="11">
        <f t="shared" si="37"/>
        <v>-0.89400452442243838</v>
      </c>
      <c r="T80" s="11">
        <f t="shared" si="38"/>
        <v>-0.20528232478127173</v>
      </c>
      <c r="U80" s="11">
        <f>'OddsRatio_working_3-way'!S80-'OddsRatio_working_3-way'!R80^2/3</f>
        <v>-0.89400452442243838</v>
      </c>
      <c r="V80" s="11">
        <f>'OddsRatio_working_3-way'!S80*'OddsRatio_working_3-way'!R80/3-2*'OddsRatio_working_3-way'!R80^3/27-'OddsRatio_working_3-way'!T80</f>
        <v>0.20528232478127173</v>
      </c>
      <c r="W80" s="11">
        <f>'OddsRatio_working_3-way'!V80^2+4*'OddsRatio_working_3-way'!U80^3/27</f>
        <v>-6.3715142287770921E-2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0.16267757617091427</v>
      </c>
      <c r="Y80" s="11">
        <f>IF('OddsRatio_working_3-way'!W80&gt;=0,IF('OddsRatio_working_3-way'!V80+SQRT('OddsRatio_working_3-way'!W80)&gt;0,0,PI()),ACOS('OddsRatio_working_3-way'!V80/(2*'OddsRatio_working_3-way'!X80)))</f>
        <v>0.88802123357279905</v>
      </c>
      <c r="Z80" s="11">
        <f>'OddsRatio_working_3-way'!X80^(1/3)*COS('OddsRatio_working_3-way'!Y80/3)</f>
        <v>0.522153541509073</v>
      </c>
      <c r="AA80" s="11">
        <f>'OddsRatio_working_3-way'!X80^(1/3)*COS(('OddsRatio_working_3-way'!Y80+2*PI())/3)</f>
        <v>-0.39898213839031488</v>
      </c>
      <c r="AB80" s="11">
        <f>'OddsRatio_working_3-way'!X80^(1/3)*COS(('OddsRatio_working_3-way'!Y80+4*PI())/3)</f>
        <v>-0.12317140311875828</v>
      </c>
      <c r="AC80" s="11">
        <f>'OddsRatio_working_3-way'!X80^(1/3)*SIN('OddsRatio_working_3-way'!Y80/3)</f>
        <v>0.15923940225442193</v>
      </c>
      <c r="AD80" s="11">
        <f>'OddsRatio_working_3-way'!X80^(1/3)*SIN(('OddsRatio_working_3-way'!Y80+2*PI())/3)</f>
        <v>0.3725785304956587</v>
      </c>
      <c r="AE80" s="11">
        <f>'OddsRatio_working_3-way'!X80^(1/3)*SIN(('OddsRatio_working_3-way'!Y80+4*PI())/3)</f>
        <v>-0.53181793275008049</v>
      </c>
      <c r="AF80" s="11">
        <f>-'OddsRatio_working_3-way'!U80/(3*'OddsRatio_working_3-way'!X80^(1/3))*COS(('OddsRatio_working_3-way'!Y80)/3)</f>
        <v>0.52215354150907289</v>
      </c>
      <c r="AG80" s="11">
        <f>-'OddsRatio_working_3-way'!U80/(3*'OddsRatio_working_3-way'!X80^(1/3))*COS(('OddsRatio_working_3-way'!Y80+2*PI())/3)</f>
        <v>-0.39898213839031477</v>
      </c>
      <c r="AH80" s="11">
        <f>-'OddsRatio_working_3-way'!U80/(3*'OddsRatio_working_3-way'!X80^(1/3))*COS(('OddsRatio_working_3-way'!Y80+4*PI())/3)</f>
        <v>-0.12317140311875825</v>
      </c>
      <c r="AI80" s="11">
        <f>'OddsRatio_working_3-way'!U80/(3*'OddsRatio_working_3-way'!X80^(1/3))*SIN(('OddsRatio_working_3-way'!Y80)/3)</f>
        <v>-0.1592394022544219</v>
      </c>
      <c r="AJ80" s="11">
        <f>'OddsRatio_working_3-way'!U80/(3*'OddsRatio_working_3-way'!X80^(1/3))*SIN(('OddsRatio_working_3-way'!Y80+2*PI())/3)</f>
        <v>-0.37257853049565859</v>
      </c>
      <c r="AK80" s="11">
        <f>'OddsRatio_working_3-way'!U80/(3*'OddsRatio_working_3-way'!X80^(1/3))*SIN(('OddsRatio_working_3-way'!Y80+4*PI())/3)</f>
        <v>0.53181793275008038</v>
      </c>
      <c r="AL80" s="11">
        <f>'OddsRatio_working_3-way'!Z80+'OddsRatio_working_3-way'!AF80</f>
        <v>1.044307083018146</v>
      </c>
      <c r="AM80" s="11">
        <f>'OddsRatio_working_3-way'!AA80+'OddsRatio_working_3-way'!AG80</f>
        <v>-0.79796427678062964</v>
      </c>
      <c r="AN80" s="11">
        <f>'OddsRatio_working_3-way'!AB80+'OddsRatio_working_3-way'!AH80</f>
        <v>-0.24634280623751653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1.044307083018146</v>
      </c>
      <c r="AS80" s="11">
        <f>IF(('OddsRatio_working_3-way'!X80=0),IF(Q80&gt;0,-Q80^(1/3),(-Q80)^(1/3)),'OddsRatio_working_3-way'!AM80-'OddsRatio_working_3-way'!R80/3)</f>
        <v>-0.79796427678062964</v>
      </c>
      <c r="AT80" s="11">
        <f>IF(('OddsRatio_working_3-way'!X80=0),IF(Q80&gt;0,-Q80^(1/3),(-Q80)^(1/3)),'OddsRatio_working_3-way'!AN80-'OddsRatio_working_3-way'!R80/3)</f>
        <v>-0.24634280623751653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2.1</v>
      </c>
      <c r="B81" s="4">
        <f>IF('True_Odds_Calculator_3-way'!B82="","",'True_Odds_Calculator_3-way'!B82)</f>
        <v>3.54</v>
      </c>
      <c r="C81" s="4">
        <f>IF('True_Odds_Calculator_3-way'!C82="","",'True_Odds_Calculator_3-way'!C82)</f>
        <v>3.78</v>
      </c>
      <c r="D81" s="9">
        <f t="shared" si="26"/>
        <v>0.46719162837803047</v>
      </c>
      <c r="E81" s="9">
        <f t="shared" si="27"/>
        <v>0.27522422138786956</v>
      </c>
      <c r="F81" s="9">
        <f t="shared" si="28"/>
        <v>0.25758415023409981</v>
      </c>
      <c r="G81" s="9">
        <f t="shared" si="29"/>
        <v>1.0367721027251191</v>
      </c>
      <c r="H81" s="9">
        <f t="shared" si="30"/>
        <v>2.1404493129976312</v>
      </c>
      <c r="I81" s="9">
        <f t="shared" si="31"/>
        <v>3.6334011409218023</v>
      </c>
      <c r="J81" s="9">
        <f t="shared" si="32"/>
        <v>3.8822264455758306</v>
      </c>
      <c r="K81" s="11">
        <f t="shared" si="33"/>
        <v>0.47619047619047616</v>
      </c>
      <c r="L81" s="11">
        <f t="shared" si="34"/>
        <v>0.2824858757062147</v>
      </c>
      <c r="M81" s="11">
        <f t="shared" si="35"/>
        <v>0.26455026455026459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-0.2764119667536401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0.2284655230579363</v>
      </c>
      <c r="Q81" s="11">
        <f>2*'OddsRatio_working_3-way'!K81*'OddsRatio_working_3-way'!L81*'OddsRatio_working_3-way'!M81</f>
        <v>7.1173060142659283E-2</v>
      </c>
      <c r="R81" s="11">
        <f t="shared" si="36"/>
        <v>0</v>
      </c>
      <c r="S81" s="11">
        <f t="shared" si="37"/>
        <v>-0.82653991338067712</v>
      </c>
      <c r="T81" s="11">
        <f t="shared" si="38"/>
        <v>-0.25748906958899598</v>
      </c>
      <c r="U81" s="11">
        <f>'OddsRatio_working_3-way'!S81-'OddsRatio_working_3-way'!R81^2/3</f>
        <v>-0.82653991338067712</v>
      </c>
      <c r="V81" s="11">
        <f>'OddsRatio_working_3-way'!S81*'OddsRatio_working_3-way'!R81/3-2*'OddsRatio_working_3-way'!R81^3/27-'OddsRatio_working_3-way'!T81</f>
        <v>0.25748906958899598</v>
      </c>
      <c r="W81" s="11">
        <f>'OddsRatio_working_3-way'!V81^2+4*'OddsRatio_working_3-way'!U81^3/27</f>
        <v>-1.7353572869680187E-2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0.14461517367438229</v>
      </c>
      <c r="Y81" s="11">
        <f>IF('OddsRatio_working_3-way'!W81&gt;=0,IF('OddsRatio_working_3-way'!V81+SQRT('OddsRatio_working_3-way'!W81)&gt;0,0,PI()),ACOS('OddsRatio_working_3-way'!V81/(2*'OddsRatio_working_3-way'!X81)))</f>
        <v>0.47288926445073676</v>
      </c>
      <c r="Z81" s="11">
        <f>'OddsRatio_working_3-way'!X81^(1/3)*COS('OddsRatio_working_3-way'!Y81/3)</f>
        <v>0.51838605136255955</v>
      </c>
      <c r="AA81" s="11">
        <f>'OddsRatio_working_3-way'!X81^(1/3)*COS(('OddsRatio_working_3-way'!Y81+2*PI())/3)</f>
        <v>-0.33055060873816078</v>
      </c>
      <c r="AB81" s="11">
        <f>'OddsRatio_working_3-way'!X81^(1/3)*COS(('OddsRatio_working_3-way'!Y81+4*PI())/3)</f>
        <v>-0.18783544262439866</v>
      </c>
      <c r="AC81" s="11">
        <f>'OddsRatio_working_3-way'!X81^(1/3)*SIN('OddsRatio_working_3-way'!Y81/3)</f>
        <v>8.2396639573222616E-2</v>
      </c>
      <c r="AD81" s="11">
        <f>'OddsRatio_working_3-way'!X81^(1/3)*SIN(('OddsRatio_working_3-way'!Y81+2*PI())/3)</f>
        <v>0.40773716966087004</v>
      </c>
      <c r="AE81" s="11">
        <f>'OddsRatio_working_3-way'!X81^(1/3)*SIN(('OddsRatio_working_3-way'!Y81+4*PI())/3)</f>
        <v>-0.49013380923409272</v>
      </c>
      <c r="AF81" s="11">
        <f>-'OddsRatio_working_3-way'!U81/(3*'OddsRatio_working_3-way'!X81^(1/3))*COS(('OddsRatio_working_3-way'!Y81)/3)</f>
        <v>0.51838605136255944</v>
      </c>
      <c r="AG81" s="11">
        <f>-'OddsRatio_working_3-way'!U81/(3*'OddsRatio_working_3-way'!X81^(1/3))*COS(('OddsRatio_working_3-way'!Y81+2*PI())/3)</f>
        <v>-0.33055060873816072</v>
      </c>
      <c r="AH81" s="11">
        <f>-'OddsRatio_working_3-way'!U81/(3*'OddsRatio_working_3-way'!X81^(1/3))*COS(('OddsRatio_working_3-way'!Y81+4*PI())/3)</f>
        <v>-0.18783544262439861</v>
      </c>
      <c r="AI81" s="11">
        <f>'OddsRatio_working_3-way'!U81/(3*'OddsRatio_working_3-way'!X81^(1/3))*SIN(('OddsRatio_working_3-way'!Y81)/3)</f>
        <v>-8.2396639573222602E-2</v>
      </c>
      <c r="AJ81" s="11">
        <f>'OddsRatio_working_3-way'!U81/(3*'OddsRatio_working_3-way'!X81^(1/3))*SIN(('OddsRatio_working_3-way'!Y81+2*PI())/3)</f>
        <v>-0.40773716966086992</v>
      </c>
      <c r="AK81" s="11">
        <f>'OddsRatio_working_3-way'!U81/(3*'OddsRatio_working_3-way'!X81^(1/3))*SIN(('OddsRatio_working_3-way'!Y81+4*PI())/3)</f>
        <v>0.49013380923409267</v>
      </c>
      <c r="AL81" s="11">
        <f>'OddsRatio_working_3-way'!Z81+'OddsRatio_working_3-way'!AF81</f>
        <v>1.0367721027251191</v>
      </c>
      <c r="AM81" s="11">
        <f>'OddsRatio_working_3-way'!AA81+'OddsRatio_working_3-way'!AG81</f>
        <v>-0.66110121747632156</v>
      </c>
      <c r="AN81" s="11">
        <f>'OddsRatio_working_3-way'!AB81+'OddsRatio_working_3-way'!AH81</f>
        <v>-0.37567088524879727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1.0367721027251191</v>
      </c>
      <c r="AS81" s="11">
        <f>IF(('OddsRatio_working_3-way'!X81=0),IF(Q81&gt;0,-Q81^(1/3),(-Q81)^(1/3)),'OddsRatio_working_3-way'!AM81-'OddsRatio_working_3-way'!R81/3)</f>
        <v>-0.66110121747632156</v>
      </c>
      <c r="AT81" s="11">
        <f>IF(('OddsRatio_working_3-way'!X81=0),IF(Q81&gt;0,-Q81^(1/3),(-Q81)^(1/3)),'OddsRatio_working_3-way'!AN81-'OddsRatio_working_3-way'!R81/3)</f>
        <v>-0.37567088524879727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5.65</v>
      </c>
      <c r="B82" s="4">
        <f>IF('True_Odds_Calculator_3-way'!B83="","",'True_Odds_Calculator_3-way'!B83)</f>
        <v>4.24</v>
      </c>
      <c r="C82" s="4">
        <f>IF('True_Odds_Calculator_3-way'!C83="","",'True_Odds_Calculator_3-way'!C83)</f>
        <v>1.63</v>
      </c>
      <c r="D82" s="9">
        <f t="shared" si="26"/>
        <v>0.17024161628929613</v>
      </c>
      <c r="E82" s="9">
        <f t="shared" si="27"/>
        <v>0.22747536272478358</v>
      </c>
      <c r="F82" s="9">
        <f t="shared" si="28"/>
        <v>0.60228302098592013</v>
      </c>
      <c r="G82" s="9">
        <f t="shared" si="29"/>
        <v>1.0481729852726482</v>
      </c>
      <c r="H82" s="9">
        <f t="shared" si="30"/>
        <v>5.8740043815178149</v>
      </c>
      <c r="I82" s="9">
        <f t="shared" si="31"/>
        <v>4.3960804722833808</v>
      </c>
      <c r="J82" s="9">
        <f t="shared" si="32"/>
        <v>1.6603489807217686</v>
      </c>
      <c r="K82" s="11">
        <f t="shared" si="33"/>
        <v>0.17699115044247787</v>
      </c>
      <c r="L82" s="11">
        <f t="shared" si="34"/>
        <v>0.23584905660377356</v>
      </c>
      <c r="M82" s="11">
        <f t="shared" si="35"/>
        <v>0.61349693251533743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-0.24307293432642862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0.21819142866215874</v>
      </c>
      <c r="Q82" s="11">
        <f>2*'OddsRatio_working_3-way'!K82*'OddsRatio_working_3-way'!L82*'OddsRatio_working_3-way'!M82</f>
        <v>5.121864522585886E-2</v>
      </c>
      <c r="R82" s="11">
        <f t="shared" si="36"/>
        <v>0</v>
      </c>
      <c r="S82" s="11">
        <f t="shared" si="37"/>
        <v>-0.89763769572610708</v>
      </c>
      <c r="T82" s="11">
        <f t="shared" si="38"/>
        <v>-0.21071307411410964</v>
      </c>
      <c r="U82" s="11">
        <f>'OddsRatio_working_3-way'!S82-'OddsRatio_working_3-way'!R82^2/3</f>
        <v>-0.89763769572610708</v>
      </c>
      <c r="V82" s="11">
        <f>'OddsRatio_working_3-way'!S82*'OddsRatio_working_3-way'!R82/3-2*'OddsRatio_working_3-way'!R82^3/27-'OddsRatio_working_3-way'!T82</f>
        <v>0.21071307411410964</v>
      </c>
      <c r="W82" s="11">
        <f>'OddsRatio_working_3-way'!V82^2+4*'OddsRatio_working_3-way'!U82^3/27</f>
        <v>-6.2751801098366561E-2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0.16367024828980437</v>
      </c>
      <c r="Y82" s="11">
        <f>IF('OddsRatio_working_3-way'!W82&gt;=0,IF('OddsRatio_working_3-way'!V82+SQRT('OddsRatio_working_3-way'!W82)&gt;0,0,PI()),ACOS('OddsRatio_working_3-way'!V82/(2*'OddsRatio_working_3-way'!X82)))</f>
        <v>0.87145703533795915</v>
      </c>
      <c r="Z82" s="11">
        <f>'OddsRatio_working_3-way'!X82^(1/3)*COS('OddsRatio_working_3-way'!Y82/3)</f>
        <v>0.52408649263632412</v>
      </c>
      <c r="AA82" s="11">
        <f>'OddsRatio_working_3-way'!X82^(1/3)*COS(('OddsRatio_working_3-way'!Y82+2*PI())/3)</f>
        <v>-0.39772461979530488</v>
      </c>
      <c r="AB82" s="11">
        <f>'OddsRatio_working_3-way'!X82^(1/3)*COS(('OddsRatio_working_3-way'!Y82+4*PI())/3)</f>
        <v>-0.12636187284101935</v>
      </c>
      <c r="AC82" s="11">
        <f>'OddsRatio_working_3-way'!X82^(1/3)*SIN('OddsRatio_working_3-way'!Y82/3)</f>
        <v>0.156671355002093</v>
      </c>
      <c r="AD82" s="11">
        <f>'OddsRatio_working_3-way'!X82^(1/3)*SIN(('OddsRatio_working_3-way'!Y82+2*PI())/3)</f>
        <v>0.37553653890229627</v>
      </c>
      <c r="AE82" s="11">
        <f>'OddsRatio_working_3-way'!X82^(1/3)*SIN(('OddsRatio_working_3-way'!Y82+4*PI())/3)</f>
        <v>-0.53220789390438938</v>
      </c>
      <c r="AF82" s="11">
        <f>-'OddsRatio_working_3-way'!U82/(3*'OddsRatio_working_3-way'!X82^(1/3))*COS(('OddsRatio_working_3-way'!Y82)/3)</f>
        <v>0.52408649263632412</v>
      </c>
      <c r="AG82" s="11">
        <f>-'OddsRatio_working_3-way'!U82/(3*'OddsRatio_working_3-way'!X82^(1/3))*COS(('OddsRatio_working_3-way'!Y82+2*PI())/3)</f>
        <v>-0.39772461979530488</v>
      </c>
      <c r="AH82" s="11">
        <f>-'OddsRatio_working_3-way'!U82/(3*'OddsRatio_working_3-way'!X82^(1/3))*COS(('OddsRatio_working_3-way'!Y82+4*PI())/3)</f>
        <v>-0.12636187284101935</v>
      </c>
      <c r="AI82" s="11">
        <f>'OddsRatio_working_3-way'!U82/(3*'OddsRatio_working_3-way'!X82^(1/3))*SIN(('OddsRatio_working_3-way'!Y82)/3)</f>
        <v>-0.156671355002093</v>
      </c>
      <c r="AJ82" s="11">
        <f>'OddsRatio_working_3-way'!U82/(3*'OddsRatio_working_3-way'!X82^(1/3))*SIN(('OddsRatio_working_3-way'!Y82+2*PI())/3)</f>
        <v>-0.37553653890229627</v>
      </c>
      <c r="AK82" s="11">
        <f>'OddsRatio_working_3-way'!U82/(3*'OddsRatio_working_3-way'!X82^(1/3))*SIN(('OddsRatio_working_3-way'!Y82+4*PI())/3)</f>
        <v>0.53220789390438938</v>
      </c>
      <c r="AL82" s="11">
        <f>'OddsRatio_working_3-way'!Z82+'OddsRatio_working_3-way'!AF82</f>
        <v>1.0481729852726482</v>
      </c>
      <c r="AM82" s="11">
        <f>'OddsRatio_working_3-way'!AA82+'OddsRatio_working_3-way'!AG82</f>
        <v>-0.79544923959060976</v>
      </c>
      <c r="AN82" s="11">
        <f>'OddsRatio_working_3-way'!AB82+'OddsRatio_working_3-way'!AH82</f>
        <v>-0.2527237456820387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1.0481729852726482</v>
      </c>
      <c r="AS82" s="11">
        <f>IF(('OddsRatio_working_3-way'!X82=0),IF(Q82&gt;0,-Q82^(1/3),(-Q82)^(1/3)),'OddsRatio_working_3-way'!AM82-'OddsRatio_working_3-way'!R82/3)</f>
        <v>-0.79544923959060976</v>
      </c>
      <c r="AT82" s="11">
        <f>IF(('OddsRatio_working_3-way'!X82=0),IF(Q82&gt;0,-Q82^(1/3),(-Q82)^(1/3)),'OddsRatio_working_3-way'!AN82-'OddsRatio_working_3-way'!R82/3)</f>
        <v>-0.2527237456820387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2.39</v>
      </c>
      <c r="B83" s="4">
        <f>IF('True_Odds_Calculator_3-way'!B84="","",'True_Odds_Calculator_3-way'!B84)</f>
        <v>3.25</v>
      </c>
      <c r="C83" s="4">
        <f>IF('True_Odds_Calculator_3-way'!C84="","",'True_Odds_Calculator_3-way'!C84)</f>
        <v>3.32</v>
      </c>
      <c r="D83" s="9">
        <f t="shared" si="26"/>
        <v>0.40841557100225795</v>
      </c>
      <c r="E83" s="9">
        <f t="shared" si="27"/>
        <v>0.29898294869554076</v>
      </c>
      <c r="F83" s="9">
        <f t="shared" si="28"/>
        <v>0.29260148030220129</v>
      </c>
      <c r="G83" s="9">
        <f t="shared" si="29"/>
        <v>1.0420765975867168</v>
      </c>
      <c r="H83" s="9">
        <f t="shared" si="30"/>
        <v>2.4484864706455363</v>
      </c>
      <c r="I83" s="9">
        <f t="shared" si="31"/>
        <v>3.3446723445701125</v>
      </c>
      <c r="J83" s="9">
        <f t="shared" si="32"/>
        <v>3.4176177064011828</v>
      </c>
      <c r="K83" s="11">
        <f t="shared" si="33"/>
        <v>0.41841004184100417</v>
      </c>
      <c r="L83" s="11">
        <f t="shared" si="34"/>
        <v>0.30769230769230771</v>
      </c>
      <c r="M83" s="11">
        <f t="shared" si="35"/>
        <v>0.30120481927710846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-0.28136233378961617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0.23111435119299206</v>
      </c>
      <c r="Q83" s="11">
        <f>2*'OddsRatio_working_3-way'!K83*'OddsRatio_working_3-way'!L83*'OddsRatio_working_3-way'!M83</f>
        <v>7.7555151407044345E-2</v>
      </c>
      <c r="R83" s="11">
        <f t="shared" si="36"/>
        <v>0</v>
      </c>
      <c r="S83" s="11">
        <f t="shared" si="37"/>
        <v>-0.8214118360484024</v>
      </c>
      <c r="T83" s="11">
        <f t="shared" si="38"/>
        <v>-0.27564155572094051</v>
      </c>
      <c r="U83" s="11">
        <f>'OddsRatio_working_3-way'!S83-'OddsRatio_working_3-way'!R83^2/3</f>
        <v>-0.8214118360484024</v>
      </c>
      <c r="V83" s="11">
        <f>'OddsRatio_working_3-way'!S83*'OddsRatio_working_3-way'!R83/3-2*'OddsRatio_working_3-way'!R83^3/27-'OddsRatio_working_3-way'!T83</f>
        <v>0.27564155572094051</v>
      </c>
      <c r="W83" s="11">
        <f>'OddsRatio_working_3-way'!V83^2+4*'OddsRatio_working_3-way'!U83^3/27</f>
        <v>-6.128527124532393E-3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0.14327141582045663</v>
      </c>
      <c r="Y83" s="11">
        <f>IF('OddsRatio_working_3-way'!W83&gt;=0,IF('OddsRatio_working_3-way'!V83+SQRT('OddsRatio_working_3-way'!W83)&gt;0,0,PI()),ACOS('OddsRatio_working_3-way'!V83/(2*'OddsRatio_working_3-way'!X83)))</f>
        <v>0.27672312812478261</v>
      </c>
      <c r="Z83" s="11">
        <f>'OddsRatio_working_3-way'!X83^(1/3)*COS('OddsRatio_working_3-way'!Y83/3)</f>
        <v>0.52103829879335839</v>
      </c>
      <c r="AA83" s="11">
        <f>'OddsRatio_working_3-way'!X83^(1/3)*COS(('OddsRatio_working_3-way'!Y83+2*PI())/3)</f>
        <v>-0.30225974600229683</v>
      </c>
      <c r="AB83" s="11">
        <f>'OddsRatio_working_3-way'!X83^(1/3)*COS(('OddsRatio_working_3-way'!Y83+4*PI())/3)</f>
        <v>-0.2187785527910614</v>
      </c>
      <c r="AC83" s="11">
        <f>'OddsRatio_working_3-way'!X83^(1/3)*SIN('OddsRatio_working_3-way'!Y83/3)</f>
        <v>4.8197889372777969E-2</v>
      </c>
      <c r="AD83" s="11">
        <f>'OddsRatio_working_3-way'!X83^(1/3)*SIN(('OddsRatio_working_3-way'!Y83+2*PI())/3)</f>
        <v>0.4271334584132862</v>
      </c>
      <c r="AE83" s="11">
        <f>'OddsRatio_working_3-way'!X83^(1/3)*SIN(('OddsRatio_working_3-way'!Y83+4*PI())/3)</f>
        <v>-0.47533134778606412</v>
      </c>
      <c r="AF83" s="11">
        <f>-'OddsRatio_working_3-way'!U83/(3*'OddsRatio_working_3-way'!X83^(1/3))*COS(('OddsRatio_working_3-way'!Y83)/3)</f>
        <v>0.52103829879335839</v>
      </c>
      <c r="AG83" s="11">
        <f>-'OddsRatio_working_3-way'!U83/(3*'OddsRatio_working_3-way'!X83^(1/3))*COS(('OddsRatio_working_3-way'!Y83+2*PI())/3)</f>
        <v>-0.30225974600229683</v>
      </c>
      <c r="AH83" s="11">
        <f>-'OddsRatio_working_3-way'!U83/(3*'OddsRatio_working_3-way'!X83^(1/3))*COS(('OddsRatio_working_3-way'!Y83+4*PI())/3)</f>
        <v>-0.2187785527910614</v>
      </c>
      <c r="AI83" s="11">
        <f>'OddsRatio_working_3-way'!U83/(3*'OddsRatio_working_3-way'!X83^(1/3))*SIN(('OddsRatio_working_3-way'!Y83)/3)</f>
        <v>-4.8197889372777969E-2</v>
      </c>
      <c r="AJ83" s="11">
        <f>'OddsRatio_working_3-way'!U83/(3*'OddsRatio_working_3-way'!X83^(1/3))*SIN(('OddsRatio_working_3-way'!Y83+2*PI())/3)</f>
        <v>-0.4271334584132862</v>
      </c>
      <c r="AK83" s="11">
        <f>'OddsRatio_working_3-way'!U83/(3*'OddsRatio_working_3-way'!X83^(1/3))*SIN(('OddsRatio_working_3-way'!Y83+4*PI())/3)</f>
        <v>0.47533134778606412</v>
      </c>
      <c r="AL83" s="11">
        <f>'OddsRatio_working_3-way'!Z83+'OddsRatio_working_3-way'!AF83</f>
        <v>1.0420765975867168</v>
      </c>
      <c r="AM83" s="11">
        <f>'OddsRatio_working_3-way'!AA83+'OddsRatio_working_3-way'!AG83</f>
        <v>-0.60451949200459365</v>
      </c>
      <c r="AN83" s="11">
        <f>'OddsRatio_working_3-way'!AB83+'OddsRatio_working_3-way'!AH83</f>
        <v>-0.4375571055821228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1.0420765975867168</v>
      </c>
      <c r="AS83" s="11">
        <f>IF(('OddsRatio_working_3-way'!X83=0),IF(Q83&gt;0,-Q83^(1/3),(-Q83)^(1/3)),'OddsRatio_working_3-way'!AM83-'OddsRatio_working_3-way'!R83/3)</f>
        <v>-0.60451949200459365</v>
      </c>
      <c r="AT83" s="11">
        <f>IF(('OddsRatio_working_3-way'!X83=0),IF(Q83&gt;0,-Q83^(1/3),(-Q83)^(1/3)),'OddsRatio_working_3-way'!AN83-'OddsRatio_working_3-way'!R83/3)</f>
        <v>-0.4375571055821228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1.83</v>
      </c>
      <c r="B84" s="4">
        <f>IF('True_Odds_Calculator_3-way'!B85="","",'True_Odds_Calculator_3-way'!B85)</f>
        <v>3.52</v>
      </c>
      <c r="C84" s="4">
        <f>IF('True_Odds_Calculator_3-way'!C85="","",'True_Odds_Calculator_3-way'!C85)</f>
        <v>4.9800000000000004</v>
      </c>
      <c r="D84" s="9">
        <f t="shared" si="26"/>
        <v>0.53363325387135374</v>
      </c>
      <c r="E84" s="9">
        <f t="shared" si="27"/>
        <v>0.27371561229686031</v>
      </c>
      <c r="F84" s="9">
        <f t="shared" si="28"/>
        <v>0.19265113383178573</v>
      </c>
      <c r="G84" s="9">
        <f t="shared" si="29"/>
        <v>1.0529472102081285</v>
      </c>
      <c r="H84" s="9">
        <f t="shared" si="30"/>
        <v>1.8739461844727467</v>
      </c>
      <c r="I84" s="9">
        <f t="shared" si="31"/>
        <v>3.6534269697244839</v>
      </c>
      <c r="J84" s="9">
        <f t="shared" si="32"/>
        <v>5.1907298966283522</v>
      </c>
      <c r="K84" s="11">
        <f t="shared" si="33"/>
        <v>0.54644808743169393</v>
      </c>
      <c r="L84" s="11">
        <f t="shared" si="34"/>
        <v>0.28409090909090912</v>
      </c>
      <c r="M84" s="11">
        <f t="shared" si="35"/>
        <v>0.20080321285140559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-0.25950074515648269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0.22849719793231543</v>
      </c>
      <c r="Q84" s="11">
        <f>2*'OddsRatio_working_3-way'!K84*'OddsRatio_working_3-way'!L84*'OddsRatio_working_3-way'!M84</f>
        <v>6.2345756598176101E-2</v>
      </c>
      <c r="R84" s="11">
        <f t="shared" si="36"/>
        <v>0</v>
      </c>
      <c r="S84" s="11">
        <f t="shared" si="37"/>
        <v>-0.88052617264944011</v>
      </c>
      <c r="T84" s="11">
        <f t="shared" si="38"/>
        <v>-0.24025270740775989</v>
      </c>
      <c r="U84" s="11">
        <f>'OddsRatio_working_3-way'!S84-'OddsRatio_working_3-way'!R84^2/3</f>
        <v>-0.88052617264944011</v>
      </c>
      <c r="V84" s="11">
        <f>'OddsRatio_working_3-way'!S84*'OddsRatio_working_3-way'!R84/3-2*'OddsRatio_working_3-way'!R84^3/27-'OddsRatio_working_3-way'!T84</f>
        <v>0.24025270740775989</v>
      </c>
      <c r="W84" s="11">
        <f>'OddsRatio_working_3-way'!V84^2+4*'OddsRatio_working_3-way'!U84^3/27</f>
        <v>-4.3418656634955206E-2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0.15901259388151767</v>
      </c>
      <c r="Y84" s="11">
        <f>IF('OddsRatio_working_3-way'!W84&gt;=0,IF('OddsRatio_working_3-way'!V84+SQRT('OddsRatio_working_3-way'!W84)&gt;0,0,PI()),ACOS('OddsRatio_working_3-way'!V84/(2*'OddsRatio_working_3-way'!X84)))</f>
        <v>0.71445289219108543</v>
      </c>
      <c r="Z84" s="11">
        <f>'OddsRatio_working_3-way'!X84^(1/3)*COS('OddsRatio_working_3-way'!Y84/3)</f>
        <v>0.52647360510406427</v>
      </c>
      <c r="AA84" s="11">
        <f>'OddsRatio_working_3-way'!X84^(1/3)*COS(('OddsRatio_working_3-way'!Y84+2*PI())/3)</f>
        <v>-0.37391968518935487</v>
      </c>
      <c r="AB84" s="11">
        <f>'OddsRatio_working_3-way'!X84^(1/3)*COS(('OddsRatio_working_3-way'!Y84+4*PI())/3)</f>
        <v>-0.15255391991470929</v>
      </c>
      <c r="AC84" s="11">
        <f>'OddsRatio_working_3-way'!X84^(1/3)*SIN('OddsRatio_working_3-way'!Y84/3)</f>
        <v>0.12780558417068416</v>
      </c>
      <c r="AD84" s="11">
        <f>'OddsRatio_working_3-way'!X84^(1/3)*SIN(('OddsRatio_working_3-way'!Y84+2*PI())/3)</f>
        <v>0.3920367243567543</v>
      </c>
      <c r="AE84" s="11">
        <f>'OddsRatio_working_3-way'!X84^(1/3)*SIN(('OddsRatio_working_3-way'!Y84+4*PI())/3)</f>
        <v>-0.5198423085274384</v>
      </c>
      <c r="AF84" s="11">
        <f>-'OddsRatio_working_3-way'!U84/(3*'OddsRatio_working_3-way'!X84^(1/3))*COS(('OddsRatio_working_3-way'!Y84)/3)</f>
        <v>0.52647360510406427</v>
      </c>
      <c r="AG84" s="11">
        <f>-'OddsRatio_working_3-way'!U84/(3*'OddsRatio_working_3-way'!X84^(1/3))*COS(('OddsRatio_working_3-way'!Y84+2*PI())/3)</f>
        <v>-0.37391968518935487</v>
      </c>
      <c r="AH84" s="11">
        <f>-'OddsRatio_working_3-way'!U84/(3*'OddsRatio_working_3-way'!X84^(1/3))*COS(('OddsRatio_working_3-way'!Y84+4*PI())/3)</f>
        <v>-0.15255391991470929</v>
      </c>
      <c r="AI84" s="11">
        <f>'OddsRatio_working_3-way'!U84/(3*'OddsRatio_working_3-way'!X84^(1/3))*SIN(('OddsRatio_working_3-way'!Y84)/3)</f>
        <v>-0.12780558417068416</v>
      </c>
      <c r="AJ84" s="11">
        <f>'OddsRatio_working_3-way'!U84/(3*'OddsRatio_working_3-way'!X84^(1/3))*SIN(('OddsRatio_working_3-way'!Y84+2*PI())/3)</f>
        <v>-0.3920367243567543</v>
      </c>
      <c r="AK84" s="11">
        <f>'OddsRatio_working_3-way'!U84/(3*'OddsRatio_working_3-way'!X84^(1/3))*SIN(('OddsRatio_working_3-way'!Y84+4*PI())/3)</f>
        <v>0.5198423085274384</v>
      </c>
      <c r="AL84" s="11">
        <f>'OddsRatio_working_3-way'!Z84+'OddsRatio_working_3-way'!AF84</f>
        <v>1.0529472102081285</v>
      </c>
      <c r="AM84" s="11">
        <f>'OddsRatio_working_3-way'!AA84+'OddsRatio_working_3-way'!AG84</f>
        <v>-0.74783937037870973</v>
      </c>
      <c r="AN84" s="11">
        <f>'OddsRatio_working_3-way'!AB84+'OddsRatio_working_3-way'!AH84</f>
        <v>-0.30510783982941858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1.0529472102081285</v>
      </c>
      <c r="AS84" s="11">
        <f>IF(('OddsRatio_working_3-way'!X84=0),IF(Q84&gt;0,-Q84^(1/3),(-Q84)^(1/3)),'OddsRatio_working_3-way'!AM84-'OddsRatio_working_3-way'!R84/3)</f>
        <v>-0.74783937037870973</v>
      </c>
      <c r="AT84" s="11">
        <f>IF(('OddsRatio_working_3-way'!X84=0),IF(Q84&gt;0,-Q84^(1/3),(-Q84)^(1/3)),'OddsRatio_working_3-way'!AN84-'OddsRatio_working_3-way'!R84/3)</f>
        <v>-0.30510783982941858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2.17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3.76</v>
      </c>
      <c r="D85" s="9">
        <f t="shared" si="26"/>
        <v>0.44980512200159023</v>
      </c>
      <c r="E85" s="9">
        <f t="shared" si="27"/>
        <v>0.29282523006114741</v>
      </c>
      <c r="F85" s="9">
        <f t="shared" si="28"/>
        <v>0.2573696479372623</v>
      </c>
      <c r="G85" s="9">
        <f t="shared" si="29"/>
        <v>1.0454572646587397</v>
      </c>
      <c r="H85" s="9">
        <f t="shared" si="30"/>
        <v>2.2231849996507256</v>
      </c>
      <c r="I85" s="9">
        <f t="shared" si="31"/>
        <v>3.4150062813616886</v>
      </c>
      <c r="J85" s="9">
        <f t="shared" si="32"/>
        <v>3.8854620504581212</v>
      </c>
      <c r="K85" s="11">
        <f t="shared" si="33"/>
        <v>0.46082949308755761</v>
      </c>
      <c r="L85" s="11">
        <f t="shared" si="34"/>
        <v>0.30211480362537763</v>
      </c>
      <c r="M85" s="11">
        <f t="shared" si="35"/>
        <v>0.26595744680851063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-0.27620488235769813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0.23105161959779835</v>
      </c>
      <c r="Q85" s="11">
        <f>2*'OddsRatio_working_3-way'!K85*'OddsRatio_working_3-way'!L85*'OddsRatio_working_3-way'!M85</f>
        <v>7.405500628134562E-2</v>
      </c>
      <c r="R85" s="11">
        <f t="shared" si="36"/>
        <v>0</v>
      </c>
      <c r="S85" s="11">
        <f t="shared" si="37"/>
        <v>-0.83652257565301036</v>
      </c>
      <c r="T85" s="11">
        <f t="shared" si="38"/>
        <v>-0.2681162101451956</v>
      </c>
      <c r="U85" s="11">
        <f>'OddsRatio_working_3-way'!S85-'OddsRatio_working_3-way'!R85^2/3</f>
        <v>-0.83652257565301036</v>
      </c>
      <c r="V85" s="11">
        <f>'OddsRatio_working_3-way'!S85*'OddsRatio_working_3-way'!R85/3-2*'OddsRatio_working_3-way'!R85^3/27-'OddsRatio_working_3-way'!T85</f>
        <v>0.2681162101451956</v>
      </c>
      <c r="W85" s="11">
        <f>'OddsRatio_working_3-way'!V85^2+4*'OddsRatio_working_3-way'!U85^3/27</f>
        <v>-1.4835685878330201E-2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0.14724298626840676</v>
      </c>
      <c r="Y85" s="11">
        <f>IF('OddsRatio_working_3-way'!W85&gt;=0,IF('OddsRatio_working_3-way'!V85+SQRT('OddsRatio_working_3-way'!W85)&gt;0,0,PI()),ACOS('OddsRatio_working_3-way'!V85/(2*'OddsRatio_working_3-way'!X85)))</f>
        <v>0.42641364958709982</v>
      </c>
      <c r="Z85" s="11">
        <f>'OddsRatio_working_3-way'!X85^(1/3)*COS('OddsRatio_working_3-way'!Y85/3)</f>
        <v>0.52272863232936972</v>
      </c>
      <c r="AA85" s="11">
        <f>'OddsRatio_working_3-way'!X85^(1/3)*COS(('OddsRatio_working_3-way'!Y85+2*PI())/3)</f>
        <v>-0.32614646355540106</v>
      </c>
      <c r="AB85" s="11">
        <f>'OddsRatio_working_3-way'!X85^(1/3)*COS(('OddsRatio_working_3-way'!Y85+4*PI())/3)</f>
        <v>-0.19658216877396861</v>
      </c>
      <c r="AC85" s="11">
        <f>'OddsRatio_working_3-way'!X85^(1/3)*SIN('OddsRatio_working_3-way'!Y85/3)</f>
        <v>7.4803980469424033E-2</v>
      </c>
      <c r="AD85" s="11">
        <f>'OddsRatio_working_3-way'!X85^(1/3)*SIN(('OddsRatio_working_3-way'!Y85+2*PI())/3)</f>
        <v>0.41529428464801788</v>
      </c>
      <c r="AE85" s="11">
        <f>'OddsRatio_working_3-way'!X85^(1/3)*SIN(('OddsRatio_working_3-way'!Y85+4*PI())/3)</f>
        <v>-0.49009826511744187</v>
      </c>
      <c r="AF85" s="11">
        <f>-'OddsRatio_working_3-way'!U85/(3*'OddsRatio_working_3-way'!X85^(1/3))*COS(('OddsRatio_working_3-way'!Y85)/3)</f>
        <v>0.52272863232936984</v>
      </c>
      <c r="AG85" s="11">
        <f>-'OddsRatio_working_3-way'!U85/(3*'OddsRatio_working_3-way'!X85^(1/3))*COS(('OddsRatio_working_3-way'!Y85+2*PI())/3)</f>
        <v>-0.32614646355540111</v>
      </c>
      <c r="AH85" s="11">
        <f>-'OddsRatio_working_3-way'!U85/(3*'OddsRatio_working_3-way'!X85^(1/3))*COS(('OddsRatio_working_3-way'!Y85+4*PI())/3)</f>
        <v>-0.19658216877396867</v>
      </c>
      <c r="AI85" s="11">
        <f>'OddsRatio_working_3-way'!U85/(3*'OddsRatio_working_3-way'!X85^(1/3))*SIN(('OddsRatio_working_3-way'!Y85)/3)</f>
        <v>-7.4803980469424047E-2</v>
      </c>
      <c r="AJ85" s="11">
        <f>'OddsRatio_working_3-way'!U85/(3*'OddsRatio_working_3-way'!X85^(1/3))*SIN(('OddsRatio_working_3-way'!Y85+2*PI())/3)</f>
        <v>-0.41529428464801793</v>
      </c>
      <c r="AK85" s="11">
        <f>'OddsRatio_working_3-way'!U85/(3*'OddsRatio_working_3-way'!X85^(1/3))*SIN(('OddsRatio_working_3-way'!Y85+4*PI())/3)</f>
        <v>0.49009826511744198</v>
      </c>
      <c r="AL85" s="11">
        <f>'OddsRatio_working_3-way'!Z85+'OddsRatio_working_3-way'!AF85</f>
        <v>1.0454572646587397</v>
      </c>
      <c r="AM85" s="11">
        <f>'OddsRatio_working_3-way'!AA85+'OddsRatio_working_3-way'!AG85</f>
        <v>-0.65229292711080222</v>
      </c>
      <c r="AN85" s="11">
        <f>'OddsRatio_working_3-way'!AB85+'OddsRatio_working_3-way'!AH85</f>
        <v>-0.39316433754793728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1.0454572646587397</v>
      </c>
      <c r="AS85" s="11">
        <f>IF(('OddsRatio_working_3-way'!X85=0),IF(Q85&gt;0,-Q85^(1/3),(-Q85)^(1/3)),'OddsRatio_working_3-way'!AM85-'OddsRatio_working_3-way'!R85/3)</f>
        <v>-0.65229292711080222</v>
      </c>
      <c r="AT85" s="11">
        <f>IF(('OddsRatio_working_3-way'!X85=0),IF(Q85&gt;0,-Q85^(1/3),(-Q85)^(1/3)),'OddsRatio_working_3-way'!AN85-'OddsRatio_working_3-way'!R85/3)</f>
        <v>-0.39316433754793728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2.57</v>
      </c>
      <c r="B86" s="4">
        <f>IF('True_Odds_Calculator_3-way'!B87="","",'True_Odds_Calculator_3-way'!B87)</f>
        <v>3.21</v>
      </c>
      <c r="C86" s="4">
        <f>IF('True_Odds_Calculator_3-way'!C87="","",'True_Odds_Calculator_3-way'!C87)</f>
        <v>3.05</v>
      </c>
      <c r="D86" s="9">
        <f t="shared" si="26"/>
        <v>0.37901291229179207</v>
      </c>
      <c r="E86" s="9">
        <f t="shared" si="27"/>
        <v>0.30245027635246546</v>
      </c>
      <c r="F86" s="9">
        <f t="shared" si="28"/>
        <v>0.31853681135574269</v>
      </c>
      <c r="G86" s="9">
        <f t="shared" si="29"/>
        <v>1.0435876036320852</v>
      </c>
      <c r="H86" s="9">
        <f t="shared" si="30"/>
        <v>2.6384325377023732</v>
      </c>
      <c r="I86" s="9">
        <f t="shared" si="31"/>
        <v>3.3063286040269091</v>
      </c>
      <c r="J86" s="9">
        <f t="shared" si="32"/>
        <v>3.1393545874457742</v>
      </c>
      <c r="K86" s="11">
        <f t="shared" si="33"/>
        <v>0.38910505836575876</v>
      </c>
      <c r="L86" s="11">
        <f t="shared" si="34"/>
        <v>0.3115264797507788</v>
      </c>
      <c r="M86" s="11">
        <f t="shared" si="35"/>
        <v>0.32786885245901642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-0.28268827261875618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0.23170241461338784</v>
      </c>
      <c r="Q86" s="11">
        <f>2*'OddsRatio_working_3-way'!K86*'OddsRatio_working_3-way'!L86*'OddsRatio_working_3-way'!M86</f>
        <v>7.948624858092207E-2</v>
      </c>
      <c r="R86" s="11">
        <f t="shared" si="36"/>
        <v>0</v>
      </c>
      <c r="S86" s="11">
        <f t="shared" si="37"/>
        <v>-0.81963928841813061</v>
      </c>
      <c r="T86" s="11">
        <f t="shared" si="38"/>
        <v>-0.28117985880553364</v>
      </c>
      <c r="U86" s="11">
        <f>'OddsRatio_working_3-way'!S86-'OddsRatio_working_3-way'!R86^2/3</f>
        <v>-0.81963928841813061</v>
      </c>
      <c r="V86" s="11">
        <f>'OddsRatio_working_3-way'!S86*'OddsRatio_working_3-way'!R86/3-2*'OddsRatio_working_3-way'!R86^3/27-'OddsRatio_working_3-way'!T86</f>
        <v>0.28117985880553364</v>
      </c>
      <c r="W86" s="11">
        <f>'OddsRatio_working_3-way'!V86^2+4*'OddsRatio_working_3-way'!U86^3/27</f>
        <v>-2.5142859099104298E-3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0.14280791199003146</v>
      </c>
      <c r="Y86" s="11">
        <f>IF('OddsRatio_working_3-way'!W86&gt;=0,IF('OddsRatio_working_3-way'!V86+SQRT('OddsRatio_working_3-way'!W86)&gt;0,0,PI()),ACOS('OddsRatio_working_3-way'!V86/(2*'OddsRatio_working_3-way'!X86)))</f>
        <v>0.17647436614243928</v>
      </c>
      <c r="Z86" s="11">
        <f>'OddsRatio_working_3-way'!X86^(1/3)*COS('OddsRatio_working_3-way'!Y86/3)</f>
        <v>0.52179380181604262</v>
      </c>
      <c r="AA86" s="11">
        <f>'OddsRatio_working_3-way'!X86^(1/3)*COS(('OddsRatio_working_3-way'!Y86+2*PI())/3)</f>
        <v>-0.28750974356533709</v>
      </c>
      <c r="AB86" s="11">
        <f>'OddsRatio_working_3-way'!X86^(1/3)*COS(('OddsRatio_working_3-way'!Y86+4*PI())/3)</f>
        <v>-0.23428405825070558</v>
      </c>
      <c r="AC86" s="11">
        <f>'OddsRatio_working_3-way'!X86^(1/3)*SIN('OddsRatio_working_3-way'!Y86/3)</f>
        <v>3.072986374420476E-2</v>
      </c>
      <c r="AD86" s="11">
        <f>'OddsRatio_working_3-way'!X86^(1/3)*SIN(('OddsRatio_working_3-way'!Y86+2*PI())/3)</f>
        <v>0.4365217560378532</v>
      </c>
      <c r="AE86" s="11">
        <f>'OddsRatio_working_3-way'!X86^(1/3)*SIN(('OddsRatio_working_3-way'!Y86+4*PI())/3)</f>
        <v>-0.46725161978205804</v>
      </c>
      <c r="AF86" s="11">
        <f>-'OddsRatio_working_3-way'!U86/(3*'OddsRatio_working_3-way'!X86^(1/3))*COS(('OddsRatio_working_3-way'!Y86)/3)</f>
        <v>0.52179380181604251</v>
      </c>
      <c r="AG86" s="11">
        <f>-'OddsRatio_working_3-way'!U86/(3*'OddsRatio_working_3-way'!X86^(1/3))*COS(('OddsRatio_working_3-way'!Y86+2*PI())/3)</f>
        <v>-0.28750974356533704</v>
      </c>
      <c r="AH86" s="11">
        <f>-'OddsRatio_working_3-way'!U86/(3*'OddsRatio_working_3-way'!X86^(1/3))*COS(('OddsRatio_working_3-way'!Y86+4*PI())/3)</f>
        <v>-0.23428405825070553</v>
      </c>
      <c r="AI86" s="11">
        <f>'OddsRatio_working_3-way'!U86/(3*'OddsRatio_working_3-way'!X86^(1/3))*SIN(('OddsRatio_working_3-way'!Y86)/3)</f>
        <v>-3.0729863744204753E-2</v>
      </c>
      <c r="AJ86" s="11">
        <f>'OddsRatio_working_3-way'!U86/(3*'OddsRatio_working_3-way'!X86^(1/3))*SIN(('OddsRatio_working_3-way'!Y86+2*PI())/3)</f>
        <v>-0.43652175603785315</v>
      </c>
      <c r="AK86" s="11">
        <f>'OddsRatio_working_3-way'!U86/(3*'OddsRatio_working_3-way'!X86^(1/3))*SIN(('OddsRatio_working_3-way'!Y86+4*PI())/3)</f>
        <v>0.46725161978205793</v>
      </c>
      <c r="AL86" s="11">
        <f>'OddsRatio_working_3-way'!Z86+'OddsRatio_working_3-way'!AF86</f>
        <v>1.0435876036320852</v>
      </c>
      <c r="AM86" s="11">
        <f>'OddsRatio_working_3-way'!AA86+'OddsRatio_working_3-way'!AG86</f>
        <v>-0.57501948713067419</v>
      </c>
      <c r="AN86" s="11">
        <f>'OddsRatio_working_3-way'!AB86+'OddsRatio_working_3-way'!AH86</f>
        <v>-0.46856811650141111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1.0435876036320852</v>
      </c>
      <c r="AS86" s="11">
        <f>IF(('OddsRatio_working_3-way'!X86=0),IF(Q86&gt;0,-Q86^(1/3),(-Q86)^(1/3)),'OddsRatio_working_3-way'!AM86-'OddsRatio_working_3-way'!R86/3)</f>
        <v>-0.57501948713067419</v>
      </c>
      <c r="AT86" s="11">
        <f>IF(('OddsRatio_working_3-way'!X86=0),IF(Q86&gt;0,-Q86^(1/3),(-Q86)^(1/3)),'OddsRatio_working_3-way'!AN86-'OddsRatio_working_3-way'!R86/3)</f>
        <v>-0.46856811650141111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1.93</v>
      </c>
      <c r="B87" s="4">
        <f>IF('True_Odds_Calculator_3-way'!B88="","",'True_Odds_Calculator_3-way'!B88)</f>
        <v>3.4</v>
      </c>
      <c r="C87" s="4">
        <f>IF('True_Odds_Calculator_3-way'!C88="","",'True_Odds_Calculator_3-way'!C88)</f>
        <v>4.6100000000000003</v>
      </c>
      <c r="D87" s="9">
        <f t="shared" si="26"/>
        <v>0.50643684321682936</v>
      </c>
      <c r="E87" s="9">
        <f t="shared" si="27"/>
        <v>0.28449139166615578</v>
      </c>
      <c r="F87" s="9">
        <f t="shared" si="28"/>
        <v>0.2090717651170147</v>
      </c>
      <c r="G87" s="9">
        <f t="shared" si="29"/>
        <v>1.0479353524890329</v>
      </c>
      <c r="H87" s="9">
        <f t="shared" si="30"/>
        <v>1.9745798778148</v>
      </c>
      <c r="I87" s="9">
        <f t="shared" si="31"/>
        <v>3.5150448459736787</v>
      </c>
      <c r="J87" s="9">
        <f t="shared" si="32"/>
        <v>4.7830466224854096</v>
      </c>
      <c r="K87" s="11">
        <f t="shared" si="33"/>
        <v>0.5181347150259068</v>
      </c>
      <c r="L87" s="11">
        <f t="shared" si="34"/>
        <v>0.29411764705882354</v>
      </c>
      <c r="M87" s="11">
        <f t="shared" si="35"/>
        <v>0.21691973969631234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-0.26635707726269886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0.22941526874312834</v>
      </c>
      <c r="Q87" s="11">
        <f>2*'OddsRatio_working_3-way'!K87*'OddsRatio_working_3-way'!L87*'OddsRatio_working_3-way'!M87</f>
        <v>6.6113910300613352E-2</v>
      </c>
      <c r="R87" s="11">
        <f t="shared" si="36"/>
        <v>0</v>
      </c>
      <c r="S87" s="11">
        <f t="shared" si="37"/>
        <v>-0.86130720122320581</v>
      </c>
      <c r="T87" s="11">
        <f t="shared" si="38"/>
        <v>-0.24821533176461261</v>
      </c>
      <c r="U87" s="11">
        <f>'OddsRatio_working_3-way'!S87-'OddsRatio_working_3-way'!R87^2/3</f>
        <v>-0.86130720122320581</v>
      </c>
      <c r="V87" s="11">
        <f>'OddsRatio_working_3-way'!S87*'OddsRatio_working_3-way'!R87/3-2*'OddsRatio_working_3-way'!R87^3/27-'OddsRatio_working_3-way'!T87</f>
        <v>0.24821533176461261</v>
      </c>
      <c r="W87" s="11">
        <f>'OddsRatio_working_3-way'!V87^2+4*'OddsRatio_working_3-way'!U87^3/27</f>
        <v>-3.3050012624740284E-2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0.1538350281533411</v>
      </c>
      <c r="Y87" s="11">
        <f>IF('OddsRatio_working_3-way'!W87&gt;=0,IF('OddsRatio_working_3-way'!V87+SQRT('OddsRatio_working_3-way'!W87)&gt;0,0,PI()),ACOS('OddsRatio_working_3-way'!V87/(2*'OddsRatio_working_3-way'!X87)))</f>
        <v>0.63215137072782734</v>
      </c>
      <c r="Z87" s="11">
        <f>'OddsRatio_working_3-way'!X87^(1/3)*COS('OddsRatio_working_3-way'!Y87/3)</f>
        <v>0.52396767624451646</v>
      </c>
      <c r="AA87" s="11">
        <f>'OddsRatio_working_3-way'!X87^(1/3)*COS(('OddsRatio_working_3-way'!Y87+2*PI())/3)</f>
        <v>-0.35904158378942636</v>
      </c>
      <c r="AB87" s="11">
        <f>'OddsRatio_working_3-way'!X87^(1/3)*COS(('OddsRatio_working_3-way'!Y87+4*PI())/3)</f>
        <v>-0.16492609245508996</v>
      </c>
      <c r="AC87" s="11">
        <f>'OddsRatio_working_3-way'!X87^(1/3)*SIN('OddsRatio_working_3-way'!Y87/3)</f>
        <v>0.11207263117575554</v>
      </c>
      <c r="AD87" s="11">
        <f>'OddsRatio_working_3-way'!X87^(1/3)*SIN(('OddsRatio_working_3-way'!Y87+2*PI())/3)</f>
        <v>0.39773300280177359</v>
      </c>
      <c r="AE87" s="11">
        <f>'OddsRatio_working_3-way'!X87^(1/3)*SIN(('OddsRatio_working_3-way'!Y87+4*PI())/3)</f>
        <v>-0.5098056339775292</v>
      </c>
      <c r="AF87" s="11">
        <f>-'OddsRatio_working_3-way'!U87/(3*'OddsRatio_working_3-way'!X87^(1/3))*COS(('OddsRatio_working_3-way'!Y87)/3)</f>
        <v>0.52396767624451634</v>
      </c>
      <c r="AG87" s="11">
        <f>-'OddsRatio_working_3-way'!U87/(3*'OddsRatio_working_3-way'!X87^(1/3))*COS(('OddsRatio_working_3-way'!Y87+2*PI())/3)</f>
        <v>-0.3590415837894263</v>
      </c>
      <c r="AH87" s="11">
        <f>-'OddsRatio_working_3-way'!U87/(3*'OddsRatio_working_3-way'!X87^(1/3))*COS(('OddsRatio_working_3-way'!Y87+4*PI())/3)</f>
        <v>-0.16492609245508991</v>
      </c>
      <c r="AI87" s="11">
        <f>'OddsRatio_working_3-way'!U87/(3*'OddsRatio_working_3-way'!X87^(1/3))*SIN(('OddsRatio_working_3-way'!Y87)/3)</f>
        <v>-0.11207263117575553</v>
      </c>
      <c r="AJ87" s="11">
        <f>'OddsRatio_working_3-way'!U87/(3*'OddsRatio_working_3-way'!X87^(1/3))*SIN(('OddsRatio_working_3-way'!Y87+2*PI())/3)</f>
        <v>-0.39773300280177354</v>
      </c>
      <c r="AK87" s="11">
        <f>'OddsRatio_working_3-way'!U87/(3*'OddsRatio_working_3-way'!X87^(1/3))*SIN(('OddsRatio_working_3-way'!Y87+4*PI())/3)</f>
        <v>0.50980563397752909</v>
      </c>
      <c r="AL87" s="11">
        <f>'OddsRatio_working_3-way'!Z87+'OddsRatio_working_3-way'!AF87</f>
        <v>1.0479353524890329</v>
      </c>
      <c r="AM87" s="11">
        <f>'OddsRatio_working_3-way'!AA87+'OddsRatio_working_3-way'!AG87</f>
        <v>-0.7180831675788526</v>
      </c>
      <c r="AN87" s="11">
        <f>'OddsRatio_working_3-way'!AB87+'OddsRatio_working_3-way'!AH87</f>
        <v>-0.32985218491017987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1.0479353524890329</v>
      </c>
      <c r="AS87" s="11">
        <f>IF(('OddsRatio_working_3-way'!X87=0),IF(Q87&gt;0,-Q87^(1/3),(-Q87)^(1/3)),'OddsRatio_working_3-way'!AM87-'OddsRatio_working_3-way'!R87/3)</f>
        <v>-0.7180831675788526</v>
      </c>
      <c r="AT87" s="11">
        <f>IF(('OddsRatio_working_3-way'!X87=0),IF(Q87&gt;0,-Q87^(1/3),(-Q87)^(1/3)),'OddsRatio_working_3-way'!AN87-'OddsRatio_working_3-way'!R87/3)</f>
        <v>-0.32985218491017987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2.25</v>
      </c>
      <c r="B88" s="4">
        <f>IF('True_Odds_Calculator_3-way'!B89="","",'True_Odds_Calculator_3-way'!B89)</f>
        <v>3.3</v>
      </c>
      <c r="C88" s="4">
        <f>IF('True_Odds_Calculator_3-way'!C89="","",'True_Odds_Calculator_3-way'!C89)</f>
        <v>3.57</v>
      </c>
      <c r="D88" s="9">
        <f t="shared" si="26"/>
        <v>0.43407895677908037</v>
      </c>
      <c r="E88" s="9">
        <f t="shared" si="27"/>
        <v>0.29421628144135059</v>
      </c>
      <c r="F88" s="9">
        <f t="shared" si="28"/>
        <v>0.27170476177956943</v>
      </c>
      <c r="G88" s="9">
        <f t="shared" si="29"/>
        <v>1.0429826820818477</v>
      </c>
      <c r="H88" s="9">
        <f t="shared" si="30"/>
        <v>2.3037283526023096</v>
      </c>
      <c r="I88" s="9">
        <f t="shared" si="31"/>
        <v>3.3988601687882496</v>
      </c>
      <c r="J88" s="9">
        <f t="shared" si="32"/>
        <v>3.6804654929503484</v>
      </c>
      <c r="K88" s="11">
        <f t="shared" si="33"/>
        <v>0.44444444444444442</v>
      </c>
      <c r="L88" s="11">
        <f t="shared" si="34"/>
        <v>0.30303030303030304</v>
      </c>
      <c r="M88" s="11">
        <f t="shared" si="35"/>
        <v>0.28011204481792717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-0.27874449443076921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0.23088023088023085</v>
      </c>
      <c r="Q88" s="11">
        <f>2*'OddsRatio_working_3-way'!K88*'OddsRatio_working_3-way'!L88*'OddsRatio_working_3-way'!M88</f>
        <v>7.5451055843212711E-2</v>
      </c>
      <c r="R88" s="11">
        <f t="shared" si="36"/>
        <v>0</v>
      </c>
      <c r="S88" s="11">
        <f t="shared" si="37"/>
        <v>-0.82828624598206646</v>
      </c>
      <c r="T88" s="11">
        <f t="shared" si="38"/>
        <v>-0.27068177973270152</v>
      </c>
      <c r="U88" s="11">
        <f>'OddsRatio_working_3-way'!S88-'OddsRatio_working_3-way'!R88^2/3</f>
        <v>-0.82828624598206646</v>
      </c>
      <c r="V88" s="11">
        <f>'OddsRatio_working_3-way'!S88*'OddsRatio_working_3-way'!R88/3-2*'OddsRatio_working_3-way'!R88^3/27-'OddsRatio_working_3-way'!T88</f>
        <v>0.27068177973270152</v>
      </c>
      <c r="W88" s="11">
        <f>'OddsRatio_working_3-way'!V88^2+4*'OddsRatio_working_3-way'!U88^3/27</f>
        <v>-1.0916928572660023E-2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0.14507373509005927</v>
      </c>
      <c r="Y88" s="11">
        <f>IF('OddsRatio_working_3-way'!W88&gt;=0,IF('OddsRatio_working_3-way'!V88+SQRT('OddsRatio_working_3-way'!W88)&gt;0,0,PI()),ACOS('OddsRatio_working_3-way'!V88/(2*'OddsRatio_working_3-way'!X88)))</f>
        <v>0.36838248128910789</v>
      </c>
      <c r="Z88" s="11">
        <f>'OddsRatio_working_3-way'!X88^(1/3)*COS('OddsRatio_working_3-way'!Y88/3)</f>
        <v>0.52149134104092398</v>
      </c>
      <c r="AA88" s="11">
        <f>'OddsRatio_working_3-way'!X88^(1/3)*COS(('OddsRatio_working_3-way'!Y88+2*PI())/3)</f>
        <v>-0.31648297768559769</v>
      </c>
      <c r="AB88" s="11">
        <f>'OddsRatio_working_3-way'!X88^(1/3)*COS(('OddsRatio_working_3-way'!Y88+4*PI())/3)</f>
        <v>-0.20500836335532613</v>
      </c>
      <c r="AC88" s="11">
        <f>'OddsRatio_working_3-way'!X88^(1/3)*SIN('OddsRatio_working_3-way'!Y88/3)</f>
        <v>6.4359898591392059E-2</v>
      </c>
      <c r="AD88" s="11">
        <f>'OddsRatio_working_3-way'!X88^(1/3)*SIN(('OddsRatio_working_3-way'!Y88+2*PI())/3)</f>
        <v>0.41944479989935862</v>
      </c>
      <c r="AE88" s="11">
        <f>'OddsRatio_working_3-way'!X88^(1/3)*SIN(('OddsRatio_working_3-way'!Y88+4*PI())/3)</f>
        <v>-0.48380469849075058</v>
      </c>
      <c r="AF88" s="11">
        <f>-'OddsRatio_working_3-way'!U88/(3*'OddsRatio_working_3-way'!X88^(1/3))*COS(('OddsRatio_working_3-way'!Y88)/3)</f>
        <v>0.52149134104092387</v>
      </c>
      <c r="AG88" s="11">
        <f>-'OddsRatio_working_3-way'!U88/(3*'OddsRatio_working_3-way'!X88^(1/3))*COS(('OddsRatio_working_3-way'!Y88+2*PI())/3)</f>
        <v>-0.31648297768559763</v>
      </c>
      <c r="AH88" s="11">
        <f>-'OddsRatio_working_3-way'!U88/(3*'OddsRatio_working_3-way'!X88^(1/3))*COS(('OddsRatio_working_3-way'!Y88+4*PI())/3)</f>
        <v>-0.2050083633553261</v>
      </c>
      <c r="AI88" s="11">
        <f>'OddsRatio_working_3-way'!U88/(3*'OddsRatio_working_3-way'!X88^(1/3))*SIN(('OddsRatio_working_3-way'!Y88)/3)</f>
        <v>-6.4359898591392045E-2</v>
      </c>
      <c r="AJ88" s="11">
        <f>'OddsRatio_working_3-way'!U88/(3*'OddsRatio_working_3-way'!X88^(1/3))*SIN(('OddsRatio_working_3-way'!Y88+2*PI())/3)</f>
        <v>-0.41944479989935851</v>
      </c>
      <c r="AK88" s="11">
        <f>'OddsRatio_working_3-way'!U88/(3*'OddsRatio_working_3-way'!X88^(1/3))*SIN(('OddsRatio_working_3-way'!Y88+4*PI())/3)</f>
        <v>0.48380469849075047</v>
      </c>
      <c r="AL88" s="11">
        <f>'OddsRatio_working_3-way'!Z88+'OddsRatio_working_3-way'!AF88</f>
        <v>1.0429826820818477</v>
      </c>
      <c r="AM88" s="11">
        <f>'OddsRatio_working_3-way'!AA88+'OddsRatio_working_3-way'!AG88</f>
        <v>-0.63296595537119527</v>
      </c>
      <c r="AN88" s="11">
        <f>'OddsRatio_working_3-way'!AB88+'OddsRatio_working_3-way'!AH88</f>
        <v>-0.41001672671065226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1.0429826820818477</v>
      </c>
      <c r="AS88" s="11">
        <f>IF(('OddsRatio_working_3-way'!X88=0),IF(Q88&gt;0,-Q88^(1/3),(-Q88)^(1/3)),'OddsRatio_working_3-way'!AM88-'OddsRatio_working_3-way'!R88/3)</f>
        <v>-0.63296595537119527</v>
      </c>
      <c r="AT88" s="11">
        <f>IF(('OddsRatio_working_3-way'!X88=0),IF(Q88&gt;0,-Q88^(1/3),(-Q88)^(1/3)),'OddsRatio_working_3-way'!AN88-'OddsRatio_working_3-way'!R88/3)</f>
        <v>-0.41001672671065226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3.86</v>
      </c>
      <c r="B89" s="4">
        <f>IF('True_Odds_Calculator_3-way'!B90="","",'True_Odds_Calculator_3-way'!B90)</f>
        <v>3.47</v>
      </c>
      <c r="C89" s="4">
        <f>IF('True_Odds_Calculator_3-way'!C90="","",'True_Odds_Calculator_3-way'!C90)</f>
        <v>2.08</v>
      </c>
      <c r="D89" s="9">
        <f t="shared" si="26"/>
        <v>0.25078463321401662</v>
      </c>
      <c r="E89" s="9">
        <f t="shared" si="27"/>
        <v>0.27932174356233813</v>
      </c>
      <c r="F89" s="9">
        <f t="shared" si="28"/>
        <v>0.46989362322364547</v>
      </c>
      <c r="G89" s="9">
        <f t="shared" si="29"/>
        <v>1.0445752261725607</v>
      </c>
      <c r="H89" s="9">
        <f t="shared" si="30"/>
        <v>3.9874851468535231</v>
      </c>
      <c r="I89" s="9">
        <f t="shared" si="31"/>
        <v>3.580100808646224</v>
      </c>
      <c r="J89" s="9">
        <f t="shared" si="32"/>
        <v>2.1281412442663665</v>
      </c>
      <c r="K89" s="11">
        <f t="shared" si="33"/>
        <v>0.2590673575129534</v>
      </c>
      <c r="L89" s="11">
        <f t="shared" si="34"/>
        <v>0.28818443804034583</v>
      </c>
      <c r="M89" s="11">
        <f t="shared" si="35"/>
        <v>0.48076923076923073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-0.27384614236012628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0.23007949479855228</v>
      </c>
      <c r="Q89" s="11">
        <f>2*'OddsRatio_working_3-way'!K89*'OddsRatio_working_3-way'!L89*'OddsRatio_working_3-way'!M89</f>
        <v>7.1787673884103675E-2</v>
      </c>
      <c r="R89" s="11">
        <f t="shared" si="36"/>
        <v>0</v>
      </c>
      <c r="S89" s="11">
        <f t="shared" si="37"/>
        <v>-0.84017796568403769</v>
      </c>
      <c r="T89" s="11">
        <f t="shared" si="38"/>
        <v>-0.2621460111338651</v>
      </c>
      <c r="U89" s="11">
        <f>'OddsRatio_working_3-way'!S89-'OddsRatio_working_3-way'!R89^2/3</f>
        <v>-0.84017796568403769</v>
      </c>
      <c r="V89" s="11">
        <f>'OddsRatio_working_3-way'!S89*'OddsRatio_working_3-way'!R89/3-2*'OddsRatio_working_3-way'!R89^3/27-'OddsRatio_working_3-way'!T89</f>
        <v>0.2621460111338651</v>
      </c>
      <c r="W89" s="11">
        <f>'OddsRatio_working_3-way'!V89^2+4*'OddsRatio_working_3-way'!U89^3/27</f>
        <v>-1.9143290710085678E-2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0.14820916120763436</v>
      </c>
      <c r="Y89" s="11">
        <f>IF('OddsRatio_working_3-way'!W89&gt;=0,IF('OddsRatio_working_3-way'!V89+SQRT('OddsRatio_working_3-way'!W89)&gt;0,0,PI()),ACOS('OddsRatio_working_3-way'!V89/(2*'OddsRatio_working_3-way'!X89)))</f>
        <v>0.48563534645751361</v>
      </c>
      <c r="Z89" s="11">
        <f>'OddsRatio_working_3-way'!X89^(1/3)*COS('OddsRatio_working_3-way'!Y89/3)</f>
        <v>0.52228761308628036</v>
      </c>
      <c r="AA89" s="11">
        <f>'OddsRatio_working_3-way'!X89^(1/3)*COS(('OddsRatio_working_3-way'!Y89+2*PI())/3)</f>
        <v>-0.33501009339638838</v>
      </c>
      <c r="AB89" s="11">
        <f>'OddsRatio_working_3-way'!X89^(1/3)*COS(('OddsRatio_working_3-way'!Y89+4*PI())/3)</f>
        <v>-0.18727751968989187</v>
      </c>
      <c r="AC89" s="11">
        <f>'OddsRatio_working_3-way'!X89^(1/3)*SIN('OddsRatio_working_3-way'!Y89/3)</f>
        <v>8.5293441197521969E-2</v>
      </c>
      <c r="AD89" s="11">
        <f>'OddsRatio_working_3-way'!X89^(1/3)*SIN(('OddsRatio_working_3-way'!Y89+2*PI())/3)</f>
        <v>0.40966762041589566</v>
      </c>
      <c r="AE89" s="11">
        <f>'OddsRatio_working_3-way'!X89^(1/3)*SIN(('OddsRatio_working_3-way'!Y89+4*PI())/3)</f>
        <v>-0.49496106161341757</v>
      </c>
      <c r="AF89" s="11">
        <f>-'OddsRatio_working_3-way'!U89/(3*'OddsRatio_working_3-way'!X89^(1/3))*COS(('OddsRatio_working_3-way'!Y89)/3)</f>
        <v>0.52228761308628036</v>
      </c>
      <c r="AG89" s="11">
        <f>-'OddsRatio_working_3-way'!U89/(3*'OddsRatio_working_3-way'!X89^(1/3))*COS(('OddsRatio_working_3-way'!Y89+2*PI())/3)</f>
        <v>-0.33501009339638838</v>
      </c>
      <c r="AH89" s="11">
        <f>-'OddsRatio_working_3-way'!U89/(3*'OddsRatio_working_3-way'!X89^(1/3))*COS(('OddsRatio_working_3-way'!Y89+4*PI())/3)</f>
        <v>-0.18727751968989187</v>
      </c>
      <c r="AI89" s="11">
        <f>'OddsRatio_working_3-way'!U89/(3*'OddsRatio_working_3-way'!X89^(1/3))*SIN(('OddsRatio_working_3-way'!Y89)/3)</f>
        <v>-8.5293441197521969E-2</v>
      </c>
      <c r="AJ89" s="11">
        <f>'OddsRatio_working_3-way'!U89/(3*'OddsRatio_working_3-way'!X89^(1/3))*SIN(('OddsRatio_working_3-way'!Y89+2*PI())/3)</f>
        <v>-0.40966762041589566</v>
      </c>
      <c r="AK89" s="11">
        <f>'OddsRatio_working_3-way'!U89/(3*'OddsRatio_working_3-way'!X89^(1/3))*SIN(('OddsRatio_working_3-way'!Y89+4*PI())/3)</f>
        <v>0.49496106161341757</v>
      </c>
      <c r="AL89" s="11">
        <f>'OddsRatio_working_3-way'!Z89+'OddsRatio_working_3-way'!AF89</f>
        <v>1.0445752261725607</v>
      </c>
      <c r="AM89" s="11">
        <f>'OddsRatio_working_3-way'!AA89+'OddsRatio_working_3-way'!AG89</f>
        <v>-0.67002018679277675</v>
      </c>
      <c r="AN89" s="11">
        <f>'OddsRatio_working_3-way'!AB89+'OddsRatio_working_3-way'!AH89</f>
        <v>-0.37455503937978374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1.0445752261725607</v>
      </c>
      <c r="AS89" s="11">
        <f>IF(('OddsRatio_working_3-way'!X89=0),IF(Q89&gt;0,-Q89^(1/3),(-Q89)^(1/3)),'OddsRatio_working_3-way'!AM89-'OddsRatio_working_3-way'!R89/3)</f>
        <v>-0.67002018679277675</v>
      </c>
      <c r="AT89" s="11">
        <f>IF(('OddsRatio_working_3-way'!X89=0),IF(Q89&gt;0,-Q89^(1/3),(-Q89)^(1/3)),'OddsRatio_working_3-way'!AN89-'OddsRatio_working_3-way'!R89/3)</f>
        <v>-0.37455503937978374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2.21</v>
      </c>
      <c r="B90" s="4">
        <f>IF('True_Odds_Calculator_3-way'!B91="","",'True_Odds_Calculator_3-way'!B91)</f>
        <v>3.34</v>
      </c>
      <c r="C90" s="4">
        <f>IF('True_Odds_Calculator_3-way'!C91="","",'True_Odds_Calculator_3-way'!C91)</f>
        <v>3.63</v>
      </c>
      <c r="D90" s="9">
        <f t="shared" si="26"/>
        <v>0.44212450576211582</v>
      </c>
      <c r="E90" s="9">
        <f t="shared" si="27"/>
        <v>0.29068183709079742</v>
      </c>
      <c r="F90" s="9">
        <f t="shared" si="28"/>
        <v>0.26719365714708654</v>
      </c>
      <c r="G90" s="9">
        <f t="shared" si="29"/>
        <v>1.042815137954364</v>
      </c>
      <c r="H90" s="9">
        <f t="shared" si="30"/>
        <v>2.2618063169247802</v>
      </c>
      <c r="I90" s="9">
        <f t="shared" si="31"/>
        <v>3.440187422813211</v>
      </c>
      <c r="J90" s="9">
        <f t="shared" si="32"/>
        <v>3.7426038128199779</v>
      </c>
      <c r="K90" s="11">
        <f t="shared" si="33"/>
        <v>0.45248868778280543</v>
      </c>
      <c r="L90" s="11">
        <f t="shared" si="34"/>
        <v>0.29940119760479045</v>
      </c>
      <c r="M90" s="11">
        <f t="shared" si="35"/>
        <v>0.27548209366391185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-0.2779147587178582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0.23064450359592698</v>
      </c>
      <c r="Q90" s="11">
        <f>2*'OddsRatio_working_3-way'!K90*'OddsRatio_working_3-way'!L90*'OddsRatio_working_3-way'!M90</f>
        <v>7.4642234173439154E-2</v>
      </c>
      <c r="R90" s="11">
        <f t="shared" si="36"/>
        <v>0</v>
      </c>
      <c r="S90" s="11">
        <f t="shared" si="37"/>
        <v>-0.8299109578058772</v>
      </c>
      <c r="T90" s="11">
        <f t="shared" si="38"/>
        <v>-0.26857959799542952</v>
      </c>
      <c r="U90" s="11">
        <f>'OddsRatio_working_3-way'!S90-'OddsRatio_working_3-way'!R90^2/3</f>
        <v>-0.8299109578058772</v>
      </c>
      <c r="V90" s="11">
        <f>'OddsRatio_working_3-way'!S90*'OddsRatio_working_3-way'!R90/3-2*'OddsRatio_working_3-way'!R90^3/27-'OddsRatio_working_3-way'!T90</f>
        <v>0.26857959799542952</v>
      </c>
      <c r="W90" s="11">
        <f>'OddsRatio_working_3-way'!V90^2+4*'OddsRatio_working_3-way'!U90^3/27</f>
        <v>-1.2546924909309198E-2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0.14550079498811658</v>
      </c>
      <c r="Y90" s="11">
        <f>IF('OddsRatio_working_3-way'!W90&gt;=0,IF('OddsRatio_working_3-way'!V90+SQRT('OddsRatio_working_3-way'!W90)&gt;0,0,PI()),ACOS('OddsRatio_working_3-way'!V90/(2*'OddsRatio_working_3-way'!X90)))</f>
        <v>0.39512384124509681</v>
      </c>
      <c r="Z90" s="11">
        <f>'OddsRatio_working_3-way'!X90^(1/3)*COS('OddsRatio_working_3-way'!Y90/3)</f>
        <v>0.52140756897718199</v>
      </c>
      <c r="AA90" s="11">
        <f>'OddsRatio_working_3-way'!X90^(1/3)*COS(('OddsRatio_working_3-way'!Y90+2*PI())/3)</f>
        <v>-0.32052309333989937</v>
      </c>
      <c r="AB90" s="11">
        <f>'OddsRatio_working_3-way'!X90^(1/3)*COS(('OddsRatio_working_3-way'!Y90+4*PI())/3)</f>
        <v>-0.20088447563728282</v>
      </c>
      <c r="AC90" s="11">
        <f>'OddsRatio_working_3-way'!X90^(1/3)*SIN('OddsRatio_working_3-way'!Y90/3)</f>
        <v>6.9073388136080618E-2</v>
      </c>
      <c r="AD90" s="11">
        <f>'OddsRatio_working_3-way'!X90^(1/3)*SIN(('OddsRatio_working_3-way'!Y90+2*PI())/3)</f>
        <v>0.41701550639168639</v>
      </c>
      <c r="AE90" s="11">
        <f>'OddsRatio_working_3-way'!X90^(1/3)*SIN(('OddsRatio_working_3-way'!Y90+4*PI())/3)</f>
        <v>-0.48608889452776682</v>
      </c>
      <c r="AF90" s="11">
        <f>-'OddsRatio_working_3-way'!U90/(3*'OddsRatio_working_3-way'!X90^(1/3))*COS(('OddsRatio_working_3-way'!Y90)/3)</f>
        <v>0.52140756897718188</v>
      </c>
      <c r="AG90" s="11">
        <f>-'OddsRatio_working_3-way'!U90/(3*'OddsRatio_working_3-way'!X90^(1/3))*COS(('OddsRatio_working_3-way'!Y90+2*PI())/3)</f>
        <v>-0.32052309333989931</v>
      </c>
      <c r="AH90" s="11">
        <f>-'OddsRatio_working_3-way'!U90/(3*'OddsRatio_working_3-way'!X90^(1/3))*COS(('OddsRatio_working_3-way'!Y90+4*PI())/3)</f>
        <v>-0.20088447563728276</v>
      </c>
      <c r="AI90" s="11">
        <f>'OddsRatio_working_3-way'!U90/(3*'OddsRatio_working_3-way'!X90^(1/3))*SIN(('OddsRatio_working_3-way'!Y90)/3)</f>
        <v>-6.9073388136080605E-2</v>
      </c>
      <c r="AJ90" s="11">
        <f>'OddsRatio_working_3-way'!U90/(3*'OddsRatio_working_3-way'!X90^(1/3))*SIN(('OddsRatio_working_3-way'!Y90+2*PI())/3)</f>
        <v>-0.41701550639168627</v>
      </c>
      <c r="AK90" s="11">
        <f>'OddsRatio_working_3-way'!U90/(3*'OddsRatio_working_3-way'!X90^(1/3))*SIN(('OddsRatio_working_3-way'!Y90+4*PI())/3)</f>
        <v>0.48608889452776671</v>
      </c>
      <c r="AL90" s="11">
        <f>'OddsRatio_working_3-way'!Z90+'OddsRatio_working_3-way'!AF90</f>
        <v>1.042815137954364</v>
      </c>
      <c r="AM90" s="11">
        <f>'OddsRatio_working_3-way'!AA90+'OddsRatio_working_3-way'!AG90</f>
        <v>-0.64104618667979874</v>
      </c>
      <c r="AN90" s="11">
        <f>'OddsRatio_working_3-way'!AB90+'OddsRatio_working_3-way'!AH90</f>
        <v>-0.40176895127456558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1.042815137954364</v>
      </c>
      <c r="AS90" s="11">
        <f>IF(('OddsRatio_working_3-way'!X90=0),IF(Q90&gt;0,-Q90^(1/3),(-Q90)^(1/3)),'OddsRatio_working_3-way'!AM90-'OddsRatio_working_3-way'!R90/3)</f>
        <v>-0.64104618667979874</v>
      </c>
      <c r="AT90" s="11">
        <f>IF(('OddsRatio_working_3-way'!X90=0),IF(Q90&gt;0,-Q90^(1/3),(-Q90)^(1/3)),'OddsRatio_working_3-way'!AN90-'OddsRatio_working_3-way'!R90/3)</f>
        <v>-0.40176895127456558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9.42</v>
      </c>
      <c r="B91" s="4">
        <f>IF('True_Odds_Calculator_3-way'!B92="","",'True_Odds_Calculator_3-way'!B92)</f>
        <v>6.13</v>
      </c>
      <c r="C91" s="4">
        <f>IF('True_Odds_Calculator_3-way'!C92="","",'True_Odds_Calculator_3-way'!C92)</f>
        <v>1.3</v>
      </c>
      <c r="D91" s="9">
        <f t="shared" si="26"/>
        <v>9.7477279563047664E-2</v>
      </c>
      <c r="E91" s="9">
        <f t="shared" si="27"/>
        <v>0.15057857822151105</v>
      </c>
      <c r="F91" s="9">
        <f t="shared" si="28"/>
        <v>0.75194414221544126</v>
      </c>
      <c r="G91" s="9">
        <f t="shared" si="29"/>
        <v>1.0996200553484174</v>
      </c>
      <c r="H91" s="9">
        <f t="shared" si="30"/>
        <v>10.258800866033674</v>
      </c>
      <c r="I91" s="9">
        <f t="shared" si="31"/>
        <v>6.641050883937381</v>
      </c>
      <c r="J91" s="9">
        <f t="shared" si="32"/>
        <v>1.3298860166045254</v>
      </c>
      <c r="K91" s="11">
        <f t="shared" si="33"/>
        <v>0.10615711252653928</v>
      </c>
      <c r="L91" s="11">
        <f t="shared" si="34"/>
        <v>0.16313213703099511</v>
      </c>
      <c r="M91" s="11">
        <f t="shared" si="35"/>
        <v>0.76923076923076916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-0.17262193547768312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0.18449943637753402</v>
      </c>
      <c r="Q91" s="11">
        <f>2*'OddsRatio_working_3-way'!K91*'OddsRatio_working_3-way'!L91*'OddsRatio_working_3-way'!M91</f>
        <v>2.6642517888452569E-2</v>
      </c>
      <c r="R91" s="11">
        <f t="shared" si="36"/>
        <v>0</v>
      </c>
      <c r="S91" s="11">
        <f t="shared" si="37"/>
        <v>-1.068806440311211</v>
      </c>
      <c r="T91" s="11">
        <f t="shared" si="38"/>
        <v>-0.15434028018934456</v>
      </c>
      <c r="U91" s="11">
        <f>'OddsRatio_working_3-way'!S91-'OddsRatio_working_3-way'!R91^2/3</f>
        <v>-1.068806440311211</v>
      </c>
      <c r="V91" s="11">
        <f>'OddsRatio_working_3-way'!S91*'OddsRatio_working_3-way'!R91/3-2*'OddsRatio_working_3-way'!R91^3/27-'OddsRatio_working_3-way'!T91</f>
        <v>0.15434028018934456</v>
      </c>
      <c r="W91" s="11">
        <f>'OddsRatio_working_3-way'!V91^2+4*'OddsRatio_working_3-way'!U91^3/27</f>
        <v>-0.15706027076345608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0.21265064827809804</v>
      </c>
      <c r="Y91" s="11">
        <f>IF('OddsRatio_working_3-way'!W91&gt;=0,IF('OddsRatio_working_3-way'!V91+SQRT('OddsRatio_working_3-way'!W91)&gt;0,0,PI()),ACOS('OddsRatio_working_3-way'!V91/(2*'OddsRatio_working_3-way'!X91)))</f>
        <v>1.1994220872212304</v>
      </c>
      <c r="Z91" s="11">
        <f>'OddsRatio_working_3-way'!X91^(1/3)*COS('OddsRatio_working_3-way'!Y91/3)</f>
        <v>0.54981002767420872</v>
      </c>
      <c r="AA91" s="11">
        <f>'OddsRatio_working_3-way'!X91^(1/3)*COS(('OddsRatio_working_3-way'!Y91+2*PI())/3)</f>
        <v>-0.47610966134671612</v>
      </c>
      <c r="AB91" s="11">
        <f>'OddsRatio_working_3-way'!X91^(1/3)*COS(('OddsRatio_working_3-way'!Y91+4*PI())/3)</f>
        <v>-7.3700366327492758E-2</v>
      </c>
      <c r="AC91" s="11">
        <f>'OddsRatio_working_3-way'!X91^(1/3)*SIN('OddsRatio_working_3-way'!Y91/3)</f>
        <v>0.23233111480375637</v>
      </c>
      <c r="AD91" s="11">
        <f>'OddsRatio_working_3-way'!X91^(1/3)*SIN(('OddsRatio_working_3-way'!Y91+2*PI())/3)</f>
        <v>0.35998389381941193</v>
      </c>
      <c r="AE91" s="11">
        <f>'OddsRatio_working_3-way'!X91^(1/3)*SIN(('OddsRatio_working_3-way'!Y91+4*PI())/3)</f>
        <v>-0.5923150086231681</v>
      </c>
      <c r="AF91" s="11">
        <f>-'OddsRatio_working_3-way'!U91/(3*'OddsRatio_working_3-way'!X91^(1/3))*COS(('OddsRatio_working_3-way'!Y91)/3)</f>
        <v>0.54981002767420872</v>
      </c>
      <c r="AG91" s="11">
        <f>-'OddsRatio_working_3-way'!U91/(3*'OddsRatio_working_3-way'!X91^(1/3))*COS(('OddsRatio_working_3-way'!Y91+2*PI())/3)</f>
        <v>-0.47610966134671612</v>
      </c>
      <c r="AH91" s="11">
        <f>-'OddsRatio_working_3-way'!U91/(3*'OddsRatio_working_3-way'!X91^(1/3))*COS(('OddsRatio_working_3-way'!Y91+4*PI())/3)</f>
        <v>-7.3700366327492758E-2</v>
      </c>
      <c r="AI91" s="11">
        <f>'OddsRatio_working_3-way'!U91/(3*'OddsRatio_working_3-way'!X91^(1/3))*SIN(('OddsRatio_working_3-way'!Y91)/3)</f>
        <v>-0.23233111480375637</v>
      </c>
      <c r="AJ91" s="11">
        <f>'OddsRatio_working_3-way'!U91/(3*'OddsRatio_working_3-way'!X91^(1/3))*SIN(('OddsRatio_working_3-way'!Y91+2*PI())/3)</f>
        <v>-0.35998389381941193</v>
      </c>
      <c r="AK91" s="11">
        <f>'OddsRatio_working_3-way'!U91/(3*'OddsRatio_working_3-way'!X91^(1/3))*SIN(('OddsRatio_working_3-way'!Y91+4*PI())/3)</f>
        <v>0.5923150086231681</v>
      </c>
      <c r="AL91" s="11">
        <f>'OddsRatio_working_3-way'!Z91+'OddsRatio_working_3-way'!AF91</f>
        <v>1.0996200553484174</v>
      </c>
      <c r="AM91" s="11">
        <f>'OddsRatio_working_3-way'!AA91+'OddsRatio_working_3-way'!AG91</f>
        <v>-0.95221932269343224</v>
      </c>
      <c r="AN91" s="11">
        <f>'OddsRatio_working_3-way'!AB91+'OddsRatio_working_3-way'!AH91</f>
        <v>-0.14740073265498552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1.0996200553484174</v>
      </c>
      <c r="AS91" s="11">
        <f>IF(('OddsRatio_working_3-way'!X91=0),IF(Q91&gt;0,-Q91^(1/3),(-Q91)^(1/3)),'OddsRatio_working_3-way'!AM91-'OddsRatio_working_3-way'!R91/3)</f>
        <v>-0.95221932269343224</v>
      </c>
      <c r="AT91" s="11">
        <f>IF(('OddsRatio_working_3-way'!X91=0),IF(Q91&gt;0,-Q91^(1/3),(-Q91)^(1/3)),'OddsRatio_working_3-way'!AN91-'OddsRatio_working_3-way'!R91/3)</f>
        <v>-0.14740073265498552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4.9400000000000004</v>
      </c>
      <c r="B92" s="4">
        <f>IF('True_Odds_Calculator_3-way'!B93="","",'True_Odds_Calculator_3-way'!B93)</f>
        <v>3.81</v>
      </c>
      <c r="C92" s="4">
        <f>IF('True_Odds_Calculator_3-way'!C93="","",'True_Odds_Calculator_3-way'!C93)</f>
        <v>1.77</v>
      </c>
      <c r="D92" s="9">
        <f t="shared" si="26"/>
        <v>0.19446974615721621</v>
      </c>
      <c r="E92" s="9">
        <f t="shared" si="27"/>
        <v>0.25289564954712385</v>
      </c>
      <c r="F92" s="9">
        <f t="shared" si="28"/>
        <v>0.5526346042956598</v>
      </c>
      <c r="G92" s="9">
        <f t="shared" si="29"/>
        <v>1.0513167577258966</v>
      </c>
      <c r="H92" s="9">
        <f t="shared" si="30"/>
        <v>5.1421880254400323</v>
      </c>
      <c r="I92" s="9">
        <f t="shared" si="31"/>
        <v>3.9542000892097708</v>
      </c>
      <c r="J92" s="9">
        <f t="shared" si="32"/>
        <v>1.8095139034489405</v>
      </c>
      <c r="K92" s="11">
        <f t="shared" si="33"/>
        <v>0.20242914979757085</v>
      </c>
      <c r="L92" s="11">
        <f t="shared" si="34"/>
        <v>0.26246719160104987</v>
      </c>
      <c r="M92" s="11">
        <f t="shared" si="35"/>
        <v>0.56497175141242939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-0.2558986978339779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0.22573175059355144</v>
      </c>
      <c r="Q92" s="11">
        <f>2*'OddsRatio_working_3-way'!K92*'OddsRatio_working_3-way'!L92*'OddsRatio_working_3-way'!M92</f>
        <v>6.0035040051476446E-2</v>
      </c>
      <c r="R92" s="11">
        <f t="shared" si="36"/>
        <v>0</v>
      </c>
      <c r="S92" s="11">
        <f t="shared" si="37"/>
        <v>-0.88211371337263234</v>
      </c>
      <c r="T92" s="11">
        <f t="shared" si="38"/>
        <v>-0.23460471100335967</v>
      </c>
      <c r="U92" s="11">
        <f>'OddsRatio_working_3-way'!S92-'OddsRatio_working_3-way'!R92^2/3</f>
        <v>-0.88211371337263234</v>
      </c>
      <c r="V92" s="11">
        <f>'OddsRatio_working_3-way'!S92*'OddsRatio_working_3-way'!R92/3-2*'OddsRatio_working_3-way'!R92^3/27-'OddsRatio_working_3-way'!T92</f>
        <v>0.23460471100335967</v>
      </c>
      <c r="W92" s="11">
        <f>'OddsRatio_working_3-way'!V92^2+4*'OddsRatio_working_3-way'!U92^3/27</f>
        <v>-4.6648686360401911E-2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0.15944282422342798</v>
      </c>
      <c r="Y92" s="11">
        <f>IF('OddsRatio_working_3-way'!W92&gt;=0,IF('OddsRatio_working_3-way'!V92+SQRT('OddsRatio_working_3-way'!W92)&gt;0,0,PI()),ACOS('OddsRatio_working_3-way'!V92/(2*'OddsRatio_working_3-way'!X92)))</f>
        <v>0.74409422356266797</v>
      </c>
      <c r="Z92" s="11">
        <f>'OddsRatio_working_3-way'!X92^(1/3)*COS('OddsRatio_working_3-way'!Y92/3)</f>
        <v>0.52565837886294819</v>
      </c>
      <c r="AA92" s="11">
        <f>'OddsRatio_working_3-way'!X92^(1/3)*COS(('OddsRatio_working_3-way'!Y92+2*PI())/3)</f>
        <v>-0.37811526791253341</v>
      </c>
      <c r="AB92" s="11">
        <f>'OddsRatio_working_3-way'!X92^(1/3)*COS(('OddsRatio_working_3-way'!Y92+4*PI())/3)</f>
        <v>-0.14754311095041486</v>
      </c>
      <c r="AC92" s="11">
        <f>'OddsRatio_working_3-way'!X92^(1/3)*SIN('OddsRatio_working_3-way'!Y92/3)</f>
        <v>0.13312089688971204</v>
      </c>
      <c r="AD92" s="11">
        <f>'OddsRatio_working_3-way'!X92^(1/3)*SIN(('OddsRatio_working_3-way'!Y92+2*PI())/3)</f>
        <v>0.38867306136260221</v>
      </c>
      <c r="AE92" s="11">
        <f>'OddsRatio_working_3-way'!X92^(1/3)*SIN(('OddsRatio_working_3-way'!Y92+4*PI())/3)</f>
        <v>-0.52179395825231401</v>
      </c>
      <c r="AF92" s="11">
        <f>-'OddsRatio_working_3-way'!U92/(3*'OddsRatio_working_3-way'!X92^(1/3))*COS(('OddsRatio_working_3-way'!Y92)/3)</f>
        <v>0.52565837886294831</v>
      </c>
      <c r="AG92" s="11">
        <f>-'OddsRatio_working_3-way'!U92/(3*'OddsRatio_working_3-way'!X92^(1/3))*COS(('OddsRatio_working_3-way'!Y92+2*PI())/3)</f>
        <v>-0.37811526791253347</v>
      </c>
      <c r="AH92" s="11">
        <f>-'OddsRatio_working_3-way'!U92/(3*'OddsRatio_working_3-way'!X92^(1/3))*COS(('OddsRatio_working_3-way'!Y92+4*PI())/3)</f>
        <v>-0.14754311095041489</v>
      </c>
      <c r="AI92" s="11">
        <f>'OddsRatio_working_3-way'!U92/(3*'OddsRatio_working_3-way'!X92^(1/3))*SIN(('OddsRatio_working_3-way'!Y92)/3)</f>
        <v>-0.13312089688971207</v>
      </c>
      <c r="AJ92" s="11">
        <f>'OddsRatio_working_3-way'!U92/(3*'OddsRatio_working_3-way'!X92^(1/3))*SIN(('OddsRatio_working_3-way'!Y92+2*PI())/3)</f>
        <v>-0.38867306136260227</v>
      </c>
      <c r="AK92" s="11">
        <f>'OddsRatio_working_3-way'!U92/(3*'OddsRatio_working_3-way'!X92^(1/3))*SIN(('OddsRatio_working_3-way'!Y92+4*PI())/3)</f>
        <v>0.52179395825231412</v>
      </c>
      <c r="AL92" s="11">
        <f>'OddsRatio_working_3-way'!Z92+'OddsRatio_working_3-way'!AF92</f>
        <v>1.0513167577258966</v>
      </c>
      <c r="AM92" s="11">
        <f>'OddsRatio_working_3-way'!AA92+'OddsRatio_working_3-way'!AG92</f>
        <v>-0.75623053582506694</v>
      </c>
      <c r="AN92" s="11">
        <f>'OddsRatio_working_3-way'!AB92+'OddsRatio_working_3-way'!AH92</f>
        <v>-0.29508622190082978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1.0513167577258966</v>
      </c>
      <c r="AS92" s="11">
        <f>IF(('OddsRatio_working_3-way'!X92=0),IF(Q92&gt;0,-Q92^(1/3),(-Q92)^(1/3)),'OddsRatio_working_3-way'!AM92-'OddsRatio_working_3-way'!R92/3)</f>
        <v>-0.75623053582506694</v>
      </c>
      <c r="AT92" s="11">
        <f>IF(('OddsRatio_working_3-way'!X92=0),IF(Q92&gt;0,-Q92^(1/3),(-Q92)^(1/3)),'OddsRatio_working_3-way'!AN92-'OddsRatio_working_3-way'!R92/3)</f>
        <v>-0.29508622190082978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1.0900000000000001</v>
      </c>
      <c r="B93" s="4">
        <f>IF('True_Odds_Calculator_3-way'!B94="","",'True_Odds_Calculator_3-way'!B94)</f>
        <v>12.31</v>
      </c>
      <c r="C93" s="4">
        <f>IF('True_Odds_Calculator_3-way'!C94="","",'True_Odds_Calculator_3-way'!C94)</f>
        <v>24.26</v>
      </c>
      <c r="D93" s="9">
        <f t="shared" si="26"/>
        <v>0.89976435460517368</v>
      </c>
      <c r="E93" s="9">
        <f t="shared" si="27"/>
        <v>6.6668748889324239E-2</v>
      </c>
      <c r="F93" s="9">
        <f t="shared" si="28"/>
        <v>3.3566896505502257E-2</v>
      </c>
      <c r="G93" s="9">
        <f t="shared" si="29"/>
        <v>1.2378011949190459</v>
      </c>
      <c r="H93" s="9">
        <f t="shared" si="30"/>
        <v>1.1114021075427141</v>
      </c>
      <c r="I93" s="9">
        <f t="shared" si="31"/>
        <v>14.999531514534413</v>
      </c>
      <c r="J93" s="9">
        <f t="shared" si="32"/>
        <v>29.791255793817008</v>
      </c>
      <c r="K93" s="11">
        <f t="shared" si="33"/>
        <v>0.9174311926605504</v>
      </c>
      <c r="L93" s="11">
        <f t="shared" si="34"/>
        <v>8.1234768480909825E-2</v>
      </c>
      <c r="M93" s="11">
        <f t="shared" si="35"/>
        <v>4.1220115416323165E-2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-7.2734335813929629E-2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0.10647636368804066</v>
      </c>
      <c r="Q93" s="11">
        <f>2*'OddsRatio_working_3-way'!K93*'OddsRatio_working_3-way'!L93*'OddsRatio_working_3-way'!M93</f>
        <v>6.144048683672282E-3</v>
      </c>
      <c r="R93" s="11">
        <f t="shared" si="36"/>
        <v>0</v>
      </c>
      <c r="S93" s="11">
        <f t="shared" si="37"/>
        <v>-1.4639078297274966</v>
      </c>
      <c r="T93" s="11">
        <f t="shared" si="38"/>
        <v>-8.4472465650749937E-2</v>
      </c>
      <c r="U93" s="11">
        <f>'OddsRatio_working_3-way'!S93-'OddsRatio_working_3-way'!R93^2/3</f>
        <v>-1.4639078297274966</v>
      </c>
      <c r="V93" s="11">
        <f>'OddsRatio_working_3-way'!S93*'OddsRatio_working_3-way'!R93/3-2*'OddsRatio_working_3-way'!R93^3/27-'OddsRatio_working_3-way'!T93</f>
        <v>8.4472465650749937E-2</v>
      </c>
      <c r="W93" s="11">
        <f>'OddsRatio_working_3-way'!V93^2+4*'OddsRatio_working_3-way'!U93^3/27</f>
        <v>-0.45763369688491357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0.34086995113167085</v>
      </c>
      <c r="Y93" s="11">
        <f>IF('OddsRatio_working_3-way'!W93&gt;=0,IF('OddsRatio_working_3-way'!V93+SQRT('OddsRatio_working_3-way'!W93)&gt;0,0,PI()),ACOS('OddsRatio_working_3-way'!V93/(2*'OddsRatio_working_3-way'!X93)))</f>
        <v>1.4465698830926945</v>
      </c>
      <c r="Z93" s="11">
        <f>'OddsRatio_working_3-way'!X93^(1/3)*COS('OddsRatio_working_3-way'!Y93/3)</f>
        <v>0.61890059745952286</v>
      </c>
      <c r="AA93" s="11">
        <f>'OddsRatio_working_3-way'!X93^(1/3)*COS(('OddsRatio_working_3-way'!Y93+2*PI())/3)</f>
        <v>-0.58998281962539356</v>
      </c>
      <c r="AB93" s="11">
        <f>'OddsRatio_working_3-way'!X93^(1/3)*COS(('OddsRatio_working_3-way'!Y93+4*PI())/3)</f>
        <v>-2.8917777834129504E-2</v>
      </c>
      <c r="AC93" s="11">
        <f>'OddsRatio_working_3-way'!X93^(1/3)*SIN('OddsRatio_working_3-way'!Y93/3)</f>
        <v>0.32393105291107505</v>
      </c>
      <c r="AD93" s="11">
        <f>'OddsRatio_working_3-way'!X93^(1/3)*SIN(('OddsRatio_working_3-way'!Y93+2*PI())/3)</f>
        <v>0.37401811336177609</v>
      </c>
      <c r="AE93" s="11">
        <f>'OddsRatio_working_3-way'!X93^(1/3)*SIN(('OddsRatio_working_3-way'!Y93+4*PI())/3)</f>
        <v>-0.6979491662728512</v>
      </c>
      <c r="AF93" s="11">
        <f>-'OddsRatio_working_3-way'!U93/(3*'OddsRatio_working_3-way'!X93^(1/3))*COS(('OddsRatio_working_3-way'!Y93)/3)</f>
        <v>0.61890059745952297</v>
      </c>
      <c r="AG93" s="11">
        <f>-'OddsRatio_working_3-way'!U93/(3*'OddsRatio_working_3-way'!X93^(1/3))*COS(('OddsRatio_working_3-way'!Y93+2*PI())/3)</f>
        <v>-0.58998281962539367</v>
      </c>
      <c r="AH93" s="11">
        <f>-'OddsRatio_working_3-way'!U93/(3*'OddsRatio_working_3-way'!X93^(1/3))*COS(('OddsRatio_working_3-way'!Y93+4*PI())/3)</f>
        <v>-2.8917777834129511E-2</v>
      </c>
      <c r="AI93" s="11">
        <f>'OddsRatio_working_3-way'!U93/(3*'OddsRatio_working_3-way'!X93^(1/3))*SIN(('OddsRatio_working_3-way'!Y93)/3)</f>
        <v>-0.3239310529110751</v>
      </c>
      <c r="AJ93" s="11">
        <f>'OddsRatio_working_3-way'!U93/(3*'OddsRatio_working_3-way'!X93^(1/3))*SIN(('OddsRatio_working_3-way'!Y93+2*PI())/3)</f>
        <v>-0.37401811336177615</v>
      </c>
      <c r="AK93" s="11">
        <f>'OddsRatio_working_3-way'!U93/(3*'OddsRatio_working_3-way'!X93^(1/3))*SIN(('OddsRatio_working_3-way'!Y93+4*PI())/3)</f>
        <v>0.69794916627285131</v>
      </c>
      <c r="AL93" s="11">
        <f>'OddsRatio_working_3-way'!Z93+'OddsRatio_working_3-way'!AF93</f>
        <v>1.2378011949190459</v>
      </c>
      <c r="AM93" s="11">
        <f>'OddsRatio_working_3-way'!AA93+'OddsRatio_working_3-way'!AG93</f>
        <v>-1.1799656392507871</v>
      </c>
      <c r="AN93" s="11">
        <f>'OddsRatio_working_3-way'!AB93+'OddsRatio_working_3-way'!AH93</f>
        <v>-5.7835555668259014E-2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1.2378011949190459</v>
      </c>
      <c r="AS93" s="11">
        <f>IF(('OddsRatio_working_3-way'!X93=0),IF(Q93&gt;0,-Q93^(1/3),(-Q93)^(1/3)),'OddsRatio_working_3-way'!AM93-'OddsRatio_working_3-way'!R93/3)</f>
        <v>-1.1799656392507871</v>
      </c>
      <c r="AT93" s="11">
        <f>IF(('OddsRatio_working_3-way'!X93=0),IF(Q93&gt;0,-Q93^(1/3),(-Q93)^(1/3)),'OddsRatio_working_3-way'!AN93-'OddsRatio_working_3-way'!R93/3)</f>
        <v>-5.7835555668259014E-2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1.71</v>
      </c>
      <c r="B94" s="4">
        <f>IF('True_Odds_Calculator_3-way'!B95="","",'True_Odds_Calculator_3-way'!B95)</f>
        <v>4.1100000000000003</v>
      </c>
      <c r="C94" s="4">
        <f>IF('True_Odds_Calculator_3-way'!C95="","",'True_Odds_Calculator_3-way'!C95)</f>
        <v>4.95</v>
      </c>
      <c r="D94" s="9">
        <f t="shared" si="26"/>
        <v>0.57222299054181502</v>
      </c>
      <c r="E94" s="9">
        <f t="shared" si="27"/>
        <v>0.23394170134288178</v>
      </c>
      <c r="F94" s="9">
        <f t="shared" si="28"/>
        <v>0.19383530811530317</v>
      </c>
      <c r="G94" s="9">
        <f t="shared" si="29"/>
        <v>1.0529161536349836</v>
      </c>
      <c r="H94" s="9">
        <f t="shared" si="30"/>
        <v>1.7475704690808387</v>
      </c>
      <c r="I94" s="9">
        <f t="shared" si="31"/>
        <v>4.2745692378047986</v>
      </c>
      <c r="J94" s="9">
        <f t="shared" si="32"/>
        <v>5.1590188068581853</v>
      </c>
      <c r="K94" s="11">
        <f t="shared" si="33"/>
        <v>0.58479532163742687</v>
      </c>
      <c r="L94" s="11">
        <f t="shared" si="34"/>
        <v>0.24330900243309</v>
      </c>
      <c r="M94" s="11">
        <f t="shared" si="35"/>
        <v>0.20202020202020202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-0.25071060342328544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0.22334585018667491</v>
      </c>
      <c r="Q94" s="11">
        <f>2*'OddsRatio_working_3-way'!K94*'OddsRatio_working_3-way'!L94*'OddsRatio_working_3-way'!M94</f>
        <v>5.7489279327329432E-2</v>
      </c>
      <c r="R94" s="11">
        <f t="shared" si="36"/>
        <v>0</v>
      </c>
      <c r="S94" s="11">
        <f t="shared" si="37"/>
        <v>-0.89085123300345836</v>
      </c>
      <c r="T94" s="11">
        <f t="shared" si="38"/>
        <v>-0.2293053366804268</v>
      </c>
      <c r="U94" s="11">
        <f>'OddsRatio_working_3-way'!S94-'OddsRatio_working_3-way'!R94^2/3</f>
        <v>-0.89085123300345836</v>
      </c>
      <c r="V94" s="11">
        <f>'OddsRatio_working_3-way'!S94*'OddsRatio_working_3-way'!R94/3-2*'OddsRatio_working_3-way'!R94^3/27-'OddsRatio_working_3-way'!T94</f>
        <v>0.2293053366804268</v>
      </c>
      <c r="W94" s="11">
        <f>'OddsRatio_working_3-way'!V94^2+4*'OddsRatio_working_3-way'!U94^3/27</f>
        <v>-5.2158872981517806E-2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0.16181765232171189</v>
      </c>
      <c r="Y94" s="11">
        <f>IF('OddsRatio_working_3-way'!W94&gt;=0,IF('OddsRatio_working_3-way'!V94+SQRT('OddsRatio_working_3-way'!W94)&gt;0,0,PI()),ACOS('OddsRatio_working_3-way'!V94/(2*'OddsRatio_working_3-way'!X94)))</f>
        <v>0.7833833345123925</v>
      </c>
      <c r="Z94" s="11">
        <f>'OddsRatio_working_3-way'!X94^(1/3)*COS('OddsRatio_working_3-way'!Y94/3)</f>
        <v>0.52645807681749179</v>
      </c>
      <c r="AA94" s="11">
        <f>'OddsRatio_working_3-way'!X94^(1/3)*COS(('OddsRatio_working_3-way'!Y94+2*PI())/3)</f>
        <v>-0.38506593046564924</v>
      </c>
      <c r="AB94" s="11">
        <f>'OddsRatio_working_3-way'!X94^(1/3)*COS(('OddsRatio_working_3-way'!Y94+4*PI())/3)</f>
        <v>-0.14139214635184291</v>
      </c>
      <c r="AC94" s="11">
        <f>'OddsRatio_working_3-way'!X94^(1/3)*SIN('OddsRatio_working_3-way'!Y94/3)</f>
        <v>0.1406851248525611</v>
      </c>
      <c r="AD94" s="11">
        <f>'OddsRatio_working_3-way'!X94^(1/3)*SIN(('OddsRatio_working_3-way'!Y94+2*PI())/3)</f>
        <v>0.38558350612516679</v>
      </c>
      <c r="AE94" s="11">
        <f>'OddsRatio_working_3-way'!X94^(1/3)*SIN(('OddsRatio_working_3-way'!Y94+4*PI())/3)</f>
        <v>-0.5262686309777278</v>
      </c>
      <c r="AF94" s="11">
        <f>-'OddsRatio_working_3-way'!U94/(3*'OddsRatio_working_3-way'!X94^(1/3))*COS(('OddsRatio_working_3-way'!Y94)/3)</f>
        <v>0.52645807681749179</v>
      </c>
      <c r="AG94" s="11">
        <f>-'OddsRatio_working_3-way'!U94/(3*'OddsRatio_working_3-way'!X94^(1/3))*COS(('OddsRatio_working_3-way'!Y94+2*PI())/3)</f>
        <v>-0.38506593046564924</v>
      </c>
      <c r="AH94" s="11">
        <f>-'OddsRatio_working_3-way'!U94/(3*'OddsRatio_working_3-way'!X94^(1/3))*COS(('OddsRatio_working_3-way'!Y94+4*PI())/3)</f>
        <v>-0.14139214635184291</v>
      </c>
      <c r="AI94" s="11">
        <f>'OddsRatio_working_3-way'!U94/(3*'OddsRatio_working_3-way'!X94^(1/3))*SIN(('OddsRatio_working_3-way'!Y94)/3)</f>
        <v>-0.1406851248525611</v>
      </c>
      <c r="AJ94" s="11">
        <f>'OddsRatio_working_3-way'!U94/(3*'OddsRatio_working_3-way'!X94^(1/3))*SIN(('OddsRatio_working_3-way'!Y94+2*PI())/3)</f>
        <v>-0.38558350612516679</v>
      </c>
      <c r="AK94" s="11">
        <f>'OddsRatio_working_3-way'!U94/(3*'OddsRatio_working_3-way'!X94^(1/3))*SIN(('OddsRatio_working_3-way'!Y94+4*PI())/3)</f>
        <v>0.5262686309777278</v>
      </c>
      <c r="AL94" s="11">
        <f>'OddsRatio_working_3-way'!Z94+'OddsRatio_working_3-way'!AF94</f>
        <v>1.0529161536349836</v>
      </c>
      <c r="AM94" s="11">
        <f>'OddsRatio_working_3-way'!AA94+'OddsRatio_working_3-way'!AG94</f>
        <v>-0.77013186093129848</v>
      </c>
      <c r="AN94" s="11">
        <f>'OddsRatio_working_3-way'!AB94+'OddsRatio_working_3-way'!AH94</f>
        <v>-0.28278429270368582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1.0529161536349836</v>
      </c>
      <c r="AS94" s="11">
        <f>IF(('OddsRatio_working_3-way'!X94=0),IF(Q94&gt;0,-Q94^(1/3),(-Q94)^(1/3)),'OddsRatio_working_3-way'!AM94-'OddsRatio_working_3-way'!R94/3)</f>
        <v>-0.77013186093129848</v>
      </c>
      <c r="AT94" s="11">
        <f>IF(('OddsRatio_working_3-way'!X94=0),IF(Q94&gt;0,-Q94^(1/3),(-Q94)^(1/3)),'OddsRatio_working_3-way'!AN94-'OddsRatio_working_3-way'!R94/3)</f>
        <v>-0.28278429270368582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2.23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3.56</v>
      </c>
      <c r="D95" s="9">
        <f t="shared" si="26"/>
        <v>0.43793457635576671</v>
      </c>
      <c r="E95" s="9">
        <f t="shared" si="27"/>
        <v>0.28967770024001516</v>
      </c>
      <c r="F95" s="9">
        <f t="shared" si="28"/>
        <v>0.27238772340421818</v>
      </c>
      <c r="G95" s="9">
        <f t="shared" si="29"/>
        <v>1.0434521130140837</v>
      </c>
      <c r="H95" s="9">
        <f t="shared" si="30"/>
        <v>2.2834460990073229</v>
      </c>
      <c r="I95" s="9">
        <f t="shared" si="31"/>
        <v>3.452112465583097</v>
      </c>
      <c r="J95" s="9">
        <f t="shared" si="32"/>
        <v>3.6712374093160545</v>
      </c>
      <c r="K95" s="11">
        <f t="shared" si="33"/>
        <v>0.44843049327354262</v>
      </c>
      <c r="L95" s="11">
        <f t="shared" si="34"/>
        <v>0.29850746268656714</v>
      </c>
      <c r="M95" s="11">
        <f t="shared" si="35"/>
        <v>0.2808988764044944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-0.27823596784054738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0.23087063799258359</v>
      </c>
      <c r="Q95" s="11">
        <f>2*'OddsRatio_working_3-way'!K95*'OddsRatio_working_3-way'!L95*'OddsRatio_working_3-way'!M95</f>
        <v>7.5202162212567938E-2</v>
      </c>
      <c r="R95" s="11">
        <f t="shared" si="36"/>
        <v>0</v>
      </c>
      <c r="S95" s="11">
        <f t="shared" si="37"/>
        <v>-0.82976561148590211</v>
      </c>
      <c r="T95" s="11">
        <f t="shared" si="38"/>
        <v>-0.27028195813873029</v>
      </c>
      <c r="U95" s="11">
        <f>'OddsRatio_working_3-way'!S95-'OddsRatio_working_3-way'!R95^2/3</f>
        <v>-0.82976561148590211</v>
      </c>
      <c r="V95" s="11">
        <f>'OddsRatio_working_3-way'!S95*'OddsRatio_working_3-way'!R95/3-2*'OddsRatio_working_3-way'!R95^3/27-'OddsRatio_working_3-way'!T95</f>
        <v>0.27028195813873029</v>
      </c>
      <c r="W95" s="11">
        <f>'OddsRatio_working_3-way'!V95^2+4*'OddsRatio_working_3-way'!U95^3/27</f>
        <v>-1.158510399959678E-2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0.14546257327479734</v>
      </c>
      <c r="Y95" s="11">
        <f>IF('OddsRatio_working_3-way'!W95&gt;=0,IF('OddsRatio_working_3-way'!V95+SQRT('OddsRatio_working_3-way'!W95)&gt;0,0,PI()),ACOS('OddsRatio_working_3-way'!V95/(2*'OddsRatio_working_3-way'!X95)))</f>
        <v>0.37897874383024144</v>
      </c>
      <c r="Z95" s="11">
        <f>'OddsRatio_working_3-way'!X95^(1/3)*COS('OddsRatio_working_3-way'!Y95/3)</f>
        <v>0.52172605650704185</v>
      </c>
      <c r="AA95" s="11">
        <f>'OddsRatio_working_3-way'!X95^(1/3)*COS(('OddsRatio_working_3-way'!Y95+2*PI())/3)</f>
        <v>-0.31824633891684645</v>
      </c>
      <c r="AB95" s="11">
        <f>'OddsRatio_working_3-way'!X95^(1/3)*COS(('OddsRatio_working_3-way'!Y95+4*PI())/3)</f>
        <v>-0.20347971759019559</v>
      </c>
      <c r="AC95" s="11">
        <f>'OddsRatio_working_3-way'!X95^(1/3)*SIN('OddsRatio_working_3-way'!Y95/3)</f>
        <v>6.6260539716925831E-2</v>
      </c>
      <c r="AD95" s="11">
        <f>'OddsRatio_working_3-way'!X95^(1/3)*SIN(('OddsRatio_working_3-way'!Y95+2*PI())/3)</f>
        <v>0.41869774889291095</v>
      </c>
      <c r="AE95" s="11">
        <f>'OddsRatio_working_3-way'!X95^(1/3)*SIN(('OddsRatio_working_3-way'!Y95+4*PI())/3)</f>
        <v>-0.4849582886098367</v>
      </c>
      <c r="AF95" s="11">
        <f>-'OddsRatio_working_3-way'!U95/(3*'OddsRatio_working_3-way'!X95^(1/3))*COS(('OddsRatio_working_3-way'!Y95)/3)</f>
        <v>0.52172605650704185</v>
      </c>
      <c r="AG95" s="11">
        <f>-'OddsRatio_working_3-way'!U95/(3*'OddsRatio_working_3-way'!X95^(1/3))*COS(('OddsRatio_working_3-way'!Y95+2*PI())/3)</f>
        <v>-0.31824633891684645</v>
      </c>
      <c r="AH95" s="11">
        <f>-'OddsRatio_working_3-way'!U95/(3*'OddsRatio_working_3-way'!X95^(1/3))*COS(('OddsRatio_working_3-way'!Y95+4*PI())/3)</f>
        <v>-0.20347971759019559</v>
      </c>
      <c r="AI95" s="11">
        <f>'OddsRatio_working_3-way'!U95/(3*'OddsRatio_working_3-way'!X95^(1/3))*SIN(('OddsRatio_working_3-way'!Y95)/3)</f>
        <v>-6.6260539716925831E-2</v>
      </c>
      <c r="AJ95" s="11">
        <f>'OddsRatio_working_3-way'!U95/(3*'OddsRatio_working_3-way'!X95^(1/3))*SIN(('OddsRatio_working_3-way'!Y95+2*PI())/3)</f>
        <v>-0.41869774889291095</v>
      </c>
      <c r="AK95" s="11">
        <f>'OddsRatio_working_3-way'!U95/(3*'OddsRatio_working_3-way'!X95^(1/3))*SIN(('OddsRatio_working_3-way'!Y95+4*PI())/3)</f>
        <v>0.4849582886098367</v>
      </c>
      <c r="AL95" s="11">
        <f>'OddsRatio_working_3-way'!Z95+'OddsRatio_working_3-way'!AF95</f>
        <v>1.0434521130140837</v>
      </c>
      <c r="AM95" s="11">
        <f>'OddsRatio_working_3-way'!AA95+'OddsRatio_working_3-way'!AG95</f>
        <v>-0.6364926778336929</v>
      </c>
      <c r="AN95" s="11">
        <f>'OddsRatio_working_3-way'!AB95+'OddsRatio_working_3-way'!AH95</f>
        <v>-0.40695943518039118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1.0434521130140837</v>
      </c>
      <c r="AS95" s="11">
        <f>IF(('OddsRatio_working_3-way'!X95=0),IF(Q95&gt;0,-Q95^(1/3),(-Q95)^(1/3)),'OddsRatio_working_3-way'!AM95-'OddsRatio_working_3-way'!R95/3)</f>
        <v>-0.6364926778336929</v>
      </c>
      <c r="AT95" s="11">
        <f>IF(('OddsRatio_working_3-way'!X95=0),IF(Q95&gt;0,-Q95^(1/3),(-Q95)^(1/3)),'OddsRatio_working_3-way'!AN95-'OddsRatio_working_3-way'!R95/3)</f>
        <v>-0.40695943518039118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2.31</v>
      </c>
      <c r="B96" s="4">
        <f>IF('True_Odds_Calculator_3-way'!B97="","",'True_Odds_Calculator_3-way'!B97)</f>
        <v>3.31</v>
      </c>
      <c r="C96" s="4">
        <f>IF('True_Odds_Calculator_3-way'!C97="","",'True_Odds_Calculator_3-way'!C97)</f>
        <v>3.4</v>
      </c>
      <c r="D96" s="9">
        <f t="shared" si="26"/>
        <v>0.42208827793355097</v>
      </c>
      <c r="E96" s="9">
        <f t="shared" si="27"/>
        <v>0.29288214995970552</v>
      </c>
      <c r="F96" s="9">
        <f t="shared" si="28"/>
        <v>0.28502957210674351</v>
      </c>
      <c r="G96" s="9">
        <f t="shared" si="29"/>
        <v>1.045169954659857</v>
      </c>
      <c r="H96" s="9">
        <f t="shared" si="30"/>
        <v>2.369172640604412</v>
      </c>
      <c r="I96" s="9">
        <f t="shared" si="31"/>
        <v>3.4143425952642699</v>
      </c>
      <c r="J96" s="9">
        <f t="shared" si="32"/>
        <v>3.5084078911836567</v>
      </c>
      <c r="K96" s="11">
        <f t="shared" si="33"/>
        <v>0.4329004329004329</v>
      </c>
      <c r="L96" s="11">
        <f t="shared" si="34"/>
        <v>0.30211480362537763</v>
      </c>
      <c r="M96" s="11">
        <f t="shared" si="35"/>
        <v>0.29411764705882354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-0.27936733605829034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0.23156749653995073</v>
      </c>
      <c r="Q96" s="11">
        <f>2*'OddsRatio_working_3-way'!K96*'OddsRatio_working_3-way'!L96*'OddsRatio_working_3-way'!M96</f>
        <v>7.693272310297368E-2</v>
      </c>
      <c r="R96" s="11">
        <f t="shared" si="36"/>
        <v>0</v>
      </c>
      <c r="S96" s="11">
        <f t="shared" si="37"/>
        <v>-0.82889968386151591</v>
      </c>
      <c r="T96" s="11">
        <f t="shared" si="38"/>
        <v>-0.27538195477126781</v>
      </c>
      <c r="U96" s="11">
        <f>'OddsRatio_working_3-way'!S96-'OddsRatio_working_3-way'!R96^2/3</f>
        <v>-0.82889968386151591</v>
      </c>
      <c r="V96" s="11">
        <f>'OddsRatio_working_3-way'!S96*'OddsRatio_working_3-way'!R96/3-2*'OddsRatio_working_3-way'!R96^3/27-'OddsRatio_working_3-way'!T96</f>
        <v>0.27538195477126781</v>
      </c>
      <c r="W96" s="11">
        <f>'OddsRatio_working_3-way'!V96^2+4*'OddsRatio_working_3-way'!U96^3/27</f>
        <v>-8.5375182362076307E-3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0.1452349297258172</v>
      </c>
      <c r="Y96" s="11">
        <f>IF('OddsRatio_working_3-way'!W96&gt;=0,IF('OddsRatio_working_3-way'!V96+SQRT('OddsRatio_working_3-way'!W96)&gt;0,0,PI()),ACOS('OddsRatio_working_3-way'!V96/(2*'OddsRatio_working_3-way'!X96)))</f>
        <v>0.32372554634817718</v>
      </c>
      <c r="Z96" s="11">
        <f>'OddsRatio_working_3-way'!X96^(1/3)*COS('OddsRatio_working_3-way'!Y96/3)</f>
        <v>0.52258497732992848</v>
      </c>
      <c r="AA96" s="11">
        <f>'OddsRatio_working_3-way'!X96^(1/3)*COS(('OddsRatio_working_3-way'!Y96+2*PI())/3)</f>
        <v>-0.31031928814430626</v>
      </c>
      <c r="AB96" s="11">
        <f>'OddsRatio_working_3-way'!X96^(1/3)*COS(('OddsRatio_working_3-way'!Y96+4*PI())/3)</f>
        <v>-0.21226568918562233</v>
      </c>
      <c r="AC96" s="11">
        <f>'OddsRatio_working_3-way'!X96^(1/3)*SIN('OddsRatio_working_3-way'!Y96/3)</f>
        <v>5.661127175380784E-2</v>
      </c>
      <c r="AD96" s="11">
        <f>'OddsRatio_working_3-way'!X96^(1/3)*SIN(('OddsRatio_working_3-way'!Y96+2*PI())/3)</f>
        <v>0.4242662301269291</v>
      </c>
      <c r="AE96" s="11">
        <f>'OddsRatio_working_3-way'!X96^(1/3)*SIN(('OddsRatio_working_3-way'!Y96+4*PI())/3)</f>
        <v>-0.48087750188073691</v>
      </c>
      <c r="AF96" s="11">
        <f>-'OddsRatio_working_3-way'!U96/(3*'OddsRatio_working_3-way'!X96^(1/3))*COS(('OddsRatio_working_3-way'!Y96)/3)</f>
        <v>0.52258497732992837</v>
      </c>
      <c r="AG96" s="11">
        <f>-'OddsRatio_working_3-way'!U96/(3*'OddsRatio_working_3-way'!X96^(1/3))*COS(('OddsRatio_working_3-way'!Y96+2*PI())/3)</f>
        <v>-0.3103192881443062</v>
      </c>
      <c r="AH96" s="11">
        <f>-'OddsRatio_working_3-way'!U96/(3*'OddsRatio_working_3-way'!X96^(1/3))*COS(('OddsRatio_working_3-way'!Y96+4*PI())/3)</f>
        <v>-0.21226568918562227</v>
      </c>
      <c r="AI96" s="11">
        <f>'OddsRatio_working_3-way'!U96/(3*'OddsRatio_working_3-way'!X96^(1/3))*SIN(('OddsRatio_working_3-way'!Y96)/3)</f>
        <v>-5.6611271753807826E-2</v>
      </c>
      <c r="AJ96" s="11">
        <f>'OddsRatio_working_3-way'!U96/(3*'OddsRatio_working_3-way'!X96^(1/3))*SIN(('OddsRatio_working_3-way'!Y96+2*PI())/3)</f>
        <v>-0.42426623012692904</v>
      </c>
      <c r="AK96" s="11">
        <f>'OddsRatio_working_3-way'!U96/(3*'OddsRatio_working_3-way'!X96^(1/3))*SIN(('OddsRatio_working_3-way'!Y96+4*PI())/3)</f>
        <v>0.4808775018807368</v>
      </c>
      <c r="AL96" s="11">
        <f>'OddsRatio_working_3-way'!Z96+'OddsRatio_working_3-way'!AF96</f>
        <v>1.045169954659857</v>
      </c>
      <c r="AM96" s="11">
        <f>'OddsRatio_working_3-way'!AA96+'OddsRatio_working_3-way'!AG96</f>
        <v>-0.62063857628861241</v>
      </c>
      <c r="AN96" s="11">
        <f>'OddsRatio_working_3-way'!AB96+'OddsRatio_working_3-way'!AH96</f>
        <v>-0.42453137837124461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1.045169954659857</v>
      </c>
      <c r="AS96" s="11">
        <f>IF(('OddsRatio_working_3-way'!X96=0),IF(Q96&gt;0,-Q96^(1/3),(-Q96)^(1/3)),'OddsRatio_working_3-way'!AM96-'OddsRatio_working_3-way'!R96/3)</f>
        <v>-0.62063857628861241</v>
      </c>
      <c r="AT96" s="11">
        <f>IF(('OddsRatio_working_3-way'!X96=0),IF(Q96&gt;0,-Q96^(1/3),(-Q96)^(1/3)),'OddsRatio_working_3-way'!AN96-'OddsRatio_working_3-way'!R96/3)</f>
        <v>-0.42453137837124461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8.1999999999999993</v>
      </c>
      <c r="B97" s="4">
        <f>IF('True_Odds_Calculator_3-way'!B98="","",'True_Odds_Calculator_3-way'!B98)</f>
        <v>5.1100000000000003</v>
      </c>
      <c r="C97" s="4">
        <f>IF('True_Odds_Calculator_3-way'!C98="","",'True_Odds_Calculator_3-way'!C98)</f>
        <v>1.4</v>
      </c>
      <c r="D97" s="9">
        <f t="shared" si="26"/>
        <v>0.11479433129972369</v>
      </c>
      <c r="E97" s="9">
        <f t="shared" si="27"/>
        <v>0.18512251754787867</v>
      </c>
      <c r="F97" s="9">
        <f t="shared" si="28"/>
        <v>0.70008315115239761</v>
      </c>
      <c r="G97" s="9">
        <f t="shared" si="29"/>
        <v>1.0710043812435468</v>
      </c>
      <c r="H97" s="9">
        <f t="shared" si="30"/>
        <v>8.7112315449535362</v>
      </c>
      <c r="I97" s="9">
        <f t="shared" si="31"/>
        <v>5.4018280069109776</v>
      </c>
      <c r="J97" s="9">
        <f t="shared" si="32"/>
        <v>1.4284017524974186</v>
      </c>
      <c r="K97" s="11">
        <f t="shared" si="33"/>
        <v>0.12195121951219513</v>
      </c>
      <c r="L97" s="11">
        <f t="shared" si="34"/>
        <v>0.19569471624266144</v>
      </c>
      <c r="M97" s="11">
        <f t="shared" si="35"/>
        <v>0.7142857142857143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-0.20177693529800811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0.19961542919874262</v>
      </c>
      <c r="Q97" s="11">
        <f>2*'OddsRatio_working_3-way'!K97*'OddsRatio_working_3-way'!L97*'OddsRatio_working_3-way'!M97</f>
        <v>3.4093156139836496E-2</v>
      </c>
      <c r="R97" s="11">
        <f t="shared" si="36"/>
        <v>0</v>
      </c>
      <c r="S97" s="11">
        <f t="shared" si="37"/>
        <v>-0.98928764530954383</v>
      </c>
      <c r="T97" s="11">
        <f t="shared" si="38"/>
        <v>-0.16896458502297937</v>
      </c>
      <c r="U97" s="11">
        <f>'OddsRatio_working_3-way'!S97-'OddsRatio_working_3-way'!R97^2/3</f>
        <v>-0.98928764530954383</v>
      </c>
      <c r="V97" s="11">
        <f>'OddsRatio_working_3-way'!S97*'OddsRatio_working_3-way'!R97/3-2*'OddsRatio_working_3-way'!R97^3/27-'OddsRatio_working_3-way'!T97</f>
        <v>0.16896458502297937</v>
      </c>
      <c r="W97" s="11">
        <f>'OddsRatio_working_3-way'!V97^2+4*'OddsRatio_working_3-way'!U97^3/27</f>
        <v>-0.11488889052894673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0.18936599583936284</v>
      </c>
      <c r="Y97" s="11">
        <f>IF('OddsRatio_working_3-way'!W97&gt;=0,IF('OddsRatio_working_3-way'!V97+SQRT('OddsRatio_working_3-way'!W97)&gt;0,0,PI()),ACOS('OddsRatio_working_3-way'!V97/(2*'OddsRatio_working_3-way'!X97)))</f>
        <v>1.1083572471012073</v>
      </c>
      <c r="Z97" s="11">
        <f>'OddsRatio_working_3-way'!X97^(1/3)*COS('OddsRatio_working_3-way'!Y97/3)</f>
        <v>0.53550219062177351</v>
      </c>
      <c r="AA97" s="11">
        <f>'OddsRatio_working_3-way'!X97^(1/3)*COS(('OddsRatio_working_3-way'!Y97+2*PI())/3)</f>
        <v>-0.44733384561516076</v>
      </c>
      <c r="AB97" s="11">
        <f>'OddsRatio_working_3-way'!X97^(1/3)*COS(('OddsRatio_working_3-way'!Y97+4*PI())/3)</f>
        <v>-8.8168345006612761E-2</v>
      </c>
      <c r="AC97" s="11">
        <f>'OddsRatio_working_3-way'!X97^(1/3)*SIN('OddsRatio_working_3-way'!Y97/3)</f>
        <v>0.20736429845997192</v>
      </c>
      <c r="AD97" s="11">
        <f>'OddsRatio_working_3-way'!X97^(1/3)*SIN(('OddsRatio_working_3-way'!Y97+2*PI())/3)</f>
        <v>0.36007635163068707</v>
      </c>
      <c r="AE97" s="11">
        <f>'OddsRatio_working_3-way'!X97^(1/3)*SIN(('OddsRatio_working_3-way'!Y97+4*PI())/3)</f>
        <v>-0.5674406500906588</v>
      </c>
      <c r="AF97" s="11">
        <f>-'OddsRatio_working_3-way'!U97/(3*'OddsRatio_working_3-way'!X97^(1/3))*COS(('OddsRatio_working_3-way'!Y97)/3)</f>
        <v>0.5355021906217734</v>
      </c>
      <c r="AG97" s="11">
        <f>-'OddsRatio_working_3-way'!U97/(3*'OddsRatio_working_3-way'!X97^(1/3))*COS(('OddsRatio_working_3-way'!Y97+2*PI())/3)</f>
        <v>-0.44733384561516065</v>
      </c>
      <c r="AH97" s="11">
        <f>-'OddsRatio_working_3-way'!U97/(3*'OddsRatio_working_3-way'!X97^(1/3))*COS(('OddsRatio_working_3-way'!Y97+4*PI())/3)</f>
        <v>-8.8168345006612747E-2</v>
      </c>
      <c r="AI97" s="11">
        <f>'OddsRatio_working_3-way'!U97/(3*'OddsRatio_working_3-way'!X97^(1/3))*SIN(('OddsRatio_working_3-way'!Y97)/3)</f>
        <v>-0.20736429845997187</v>
      </c>
      <c r="AJ97" s="11">
        <f>'OddsRatio_working_3-way'!U97/(3*'OddsRatio_working_3-way'!X97^(1/3))*SIN(('OddsRatio_working_3-way'!Y97+2*PI())/3)</f>
        <v>-0.36007635163068702</v>
      </c>
      <c r="AK97" s="11">
        <f>'OddsRatio_working_3-way'!U97/(3*'OddsRatio_working_3-way'!X97^(1/3))*SIN(('OddsRatio_working_3-way'!Y97+4*PI())/3)</f>
        <v>0.56744065009065869</v>
      </c>
      <c r="AL97" s="11">
        <f>'OddsRatio_working_3-way'!Z97+'OddsRatio_working_3-way'!AF97</f>
        <v>1.0710043812435468</v>
      </c>
      <c r="AM97" s="11">
        <f>'OddsRatio_working_3-way'!AA97+'OddsRatio_working_3-way'!AG97</f>
        <v>-0.89466769123032142</v>
      </c>
      <c r="AN97" s="11">
        <f>'OddsRatio_working_3-way'!AB97+'OddsRatio_working_3-way'!AH97</f>
        <v>-0.17633669001322549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1.0710043812435468</v>
      </c>
      <c r="AS97" s="11">
        <f>IF(('OddsRatio_working_3-way'!X97=0),IF(Q97&gt;0,-Q97^(1/3),(-Q97)^(1/3)),'OddsRatio_working_3-way'!AM97-'OddsRatio_working_3-way'!R97/3)</f>
        <v>-0.89466769123032142</v>
      </c>
      <c r="AT97" s="11">
        <f>IF(('OddsRatio_working_3-way'!X97=0),IF(Q97&gt;0,-Q97^(1/3),(-Q97)^(1/3)),'OddsRatio_working_3-way'!AN97-'OddsRatio_working_3-way'!R97/3)</f>
        <v>-0.17633669001322549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4.93</v>
      </c>
      <c r="B98" s="4">
        <f>IF('True_Odds_Calculator_3-way'!B99="","",'True_Odds_Calculator_3-way'!B99)</f>
        <v>4.29</v>
      </c>
      <c r="C98" s="4">
        <f>IF('True_Odds_Calculator_3-way'!C99="","",'True_Odds_Calculator_3-way'!C99)</f>
        <v>1.68</v>
      </c>
      <c r="D98" s="9">
        <f t="shared" si="26"/>
        <v>0.19424858939808834</v>
      </c>
      <c r="E98" s="9">
        <f t="shared" si="27"/>
        <v>0.22358688060445975</v>
      </c>
      <c r="F98" s="9">
        <f t="shared" si="28"/>
        <v>0.58216452999745172</v>
      </c>
      <c r="G98" s="9">
        <f t="shared" si="29"/>
        <v>1.055481560302248</v>
      </c>
      <c r="H98" s="9">
        <f t="shared" si="30"/>
        <v>5.1480425319878353</v>
      </c>
      <c r="I98" s="9">
        <f t="shared" si="31"/>
        <v>4.472534333394397</v>
      </c>
      <c r="J98" s="9">
        <f t="shared" si="32"/>
        <v>1.7177274610055293</v>
      </c>
      <c r="K98" s="11">
        <f t="shared" si="33"/>
        <v>0.20283975659229211</v>
      </c>
      <c r="L98" s="11">
        <f t="shared" si="34"/>
        <v>0.23310023310023309</v>
      </c>
      <c r="M98" s="11">
        <f t="shared" si="35"/>
        <v>0.59523809523809523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-0.24744795434450606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0.22233795053267669</v>
      </c>
      <c r="Q98" s="11">
        <f>2*'OddsRatio_working_3-way'!K98*'OddsRatio_working_3-way'!L98*'OddsRatio_working_3-way'!M98</f>
        <v>5.6288088742449803E-2</v>
      </c>
      <c r="R98" s="11">
        <f t="shared" si="36"/>
        <v>0</v>
      </c>
      <c r="S98" s="11">
        <f t="shared" si="37"/>
        <v>-0.89852410023616391</v>
      </c>
      <c r="T98" s="11">
        <f t="shared" si="38"/>
        <v>-0.2274744557559909</v>
      </c>
      <c r="U98" s="11">
        <f>'OddsRatio_working_3-way'!S98-'OddsRatio_working_3-way'!R98^2/3</f>
        <v>-0.89852410023616391</v>
      </c>
      <c r="V98" s="11">
        <f>'OddsRatio_working_3-way'!S98*'OddsRatio_working_3-way'!R98/3-2*'OddsRatio_working_3-way'!R98^3/27-'OddsRatio_working_3-way'!T98</f>
        <v>0.2274744557559909</v>
      </c>
      <c r="W98" s="11">
        <f>'OddsRatio_working_3-way'!V98^2+4*'OddsRatio_working_3-way'!U98^3/27</f>
        <v>-5.5724918899295012E-2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0.16391274120761576</v>
      </c>
      <c r="Y98" s="11">
        <f>IF('OddsRatio_working_3-way'!W98&gt;=0,IF('OddsRatio_working_3-way'!V98+SQRT('OddsRatio_working_3-way'!W98)&gt;0,0,PI()),ACOS('OddsRatio_working_3-way'!V98/(2*'OddsRatio_working_3-way'!X98)))</f>
        <v>0.80392062633751216</v>
      </c>
      <c r="Z98" s="11">
        <f>'OddsRatio_working_3-way'!X98^(1/3)*COS('OddsRatio_working_3-way'!Y98/3)</f>
        <v>0.52774078015112402</v>
      </c>
      <c r="AA98" s="11">
        <f>'OddsRatio_working_3-way'!X98^(1/3)*COS(('OddsRatio_working_3-way'!Y98+2*PI())/3)</f>
        <v>-0.38936252840762325</v>
      </c>
      <c r="AB98" s="11">
        <f>'OddsRatio_working_3-way'!X98^(1/3)*COS(('OddsRatio_working_3-way'!Y98+4*PI())/3)</f>
        <v>-0.13837825174350121</v>
      </c>
      <c r="AC98" s="11">
        <f>'OddsRatio_working_3-way'!X98^(1/3)*SIN('OddsRatio_working_3-way'!Y98/3)</f>
        <v>0.14490583969439461</v>
      </c>
      <c r="AD98" s="11">
        <f>'OddsRatio_working_3-way'!X98^(1/3)*SIN(('OddsRatio_working_3-way'!Y98+2*PI())/3)</f>
        <v>0.3845840023766946</v>
      </c>
      <c r="AE98" s="11">
        <f>'OddsRatio_working_3-way'!X98^(1/3)*SIN(('OddsRatio_working_3-way'!Y98+4*PI())/3)</f>
        <v>-0.52948984207108907</v>
      </c>
      <c r="AF98" s="11">
        <f>-'OddsRatio_working_3-way'!U98/(3*'OddsRatio_working_3-way'!X98^(1/3))*COS(('OddsRatio_working_3-way'!Y98)/3)</f>
        <v>0.52774078015112402</v>
      </c>
      <c r="AG98" s="11">
        <f>-'OddsRatio_working_3-way'!U98/(3*'OddsRatio_working_3-way'!X98^(1/3))*COS(('OddsRatio_working_3-way'!Y98+2*PI())/3)</f>
        <v>-0.38936252840762325</v>
      </c>
      <c r="AH98" s="11">
        <f>-'OddsRatio_working_3-way'!U98/(3*'OddsRatio_working_3-way'!X98^(1/3))*COS(('OddsRatio_working_3-way'!Y98+4*PI())/3)</f>
        <v>-0.13837825174350121</v>
      </c>
      <c r="AI98" s="11">
        <f>'OddsRatio_working_3-way'!U98/(3*'OddsRatio_working_3-way'!X98^(1/3))*SIN(('OddsRatio_working_3-way'!Y98)/3)</f>
        <v>-0.14490583969439461</v>
      </c>
      <c r="AJ98" s="11">
        <f>'OddsRatio_working_3-way'!U98/(3*'OddsRatio_working_3-way'!X98^(1/3))*SIN(('OddsRatio_working_3-way'!Y98+2*PI())/3)</f>
        <v>-0.3845840023766946</v>
      </c>
      <c r="AK98" s="11">
        <f>'OddsRatio_working_3-way'!U98/(3*'OddsRatio_working_3-way'!X98^(1/3))*SIN(('OddsRatio_working_3-way'!Y98+4*PI())/3)</f>
        <v>0.52948984207108907</v>
      </c>
      <c r="AL98" s="11">
        <f>'OddsRatio_working_3-way'!Z98+'OddsRatio_working_3-way'!AF98</f>
        <v>1.055481560302248</v>
      </c>
      <c r="AM98" s="11">
        <f>'OddsRatio_working_3-way'!AA98+'OddsRatio_working_3-way'!AG98</f>
        <v>-0.77872505681524651</v>
      </c>
      <c r="AN98" s="11">
        <f>'OddsRatio_working_3-way'!AB98+'OddsRatio_working_3-way'!AH98</f>
        <v>-0.27675650348700243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1.055481560302248</v>
      </c>
      <c r="AS98" s="11">
        <f>IF(('OddsRatio_working_3-way'!X98=0),IF(Q98&gt;0,-Q98^(1/3),(-Q98)^(1/3)),'OddsRatio_working_3-way'!AM98-'OddsRatio_working_3-way'!R98/3)</f>
        <v>-0.77872505681524651</v>
      </c>
      <c r="AT98" s="11">
        <f>IF(('OddsRatio_working_3-way'!X98=0),IF(Q98&gt;0,-Q98^(1/3),(-Q98)^(1/3)),'OddsRatio_working_3-way'!AN98-'OddsRatio_working_3-way'!R98/3)</f>
        <v>-0.27675650348700243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1.69</v>
      </c>
      <c r="B99" s="4">
        <f>IF('True_Odds_Calculator_3-way'!B100="","",'True_Odds_Calculator_3-way'!B100)</f>
        <v>3.85</v>
      </c>
      <c r="C99" s="4">
        <f>IF('True_Odds_Calculator_3-way'!C100="","",'True_Odds_Calculator_3-way'!C100)</f>
        <v>5.53</v>
      </c>
      <c r="D99" s="9">
        <f t="shared" si="26"/>
        <v>0.57815327788148718</v>
      </c>
      <c r="E99" s="9">
        <f t="shared" si="27"/>
        <v>0.24914346883816635</v>
      </c>
      <c r="F99" s="9">
        <f t="shared" si="28"/>
        <v>0.17270325328034647</v>
      </c>
      <c r="G99" s="9">
        <f t="shared" si="29"/>
        <v>1.0574567064318283</v>
      </c>
      <c r="H99" s="9">
        <f t="shared" si="30"/>
        <v>1.7296451274379614</v>
      </c>
      <c r="I99" s="9">
        <f t="shared" si="31"/>
        <v>4.0137516133307116</v>
      </c>
      <c r="J99" s="9">
        <f t="shared" si="32"/>
        <v>5.7902788801361824</v>
      </c>
      <c r="K99" s="11">
        <f t="shared" si="33"/>
        <v>0.59171597633136097</v>
      </c>
      <c r="L99" s="11">
        <f t="shared" si="34"/>
        <v>0.25974025974025972</v>
      </c>
      <c r="M99" s="11">
        <f t="shared" si="35"/>
        <v>0.18083182640144665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-0.24758229668509268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0.22428538216547678</v>
      </c>
      <c r="Q99" s="11">
        <f>2*'OddsRatio_working_3-way'!K99*'OddsRatio_working_3-way'!L99*'OddsRatio_working_3-way'!M99</f>
        <v>5.5584976992683215E-2</v>
      </c>
      <c r="R99" s="11">
        <f t="shared" si="36"/>
        <v>0</v>
      </c>
      <c r="S99" s="11">
        <f t="shared" si="37"/>
        <v>-0.90590234103350309</v>
      </c>
      <c r="T99" s="11">
        <f t="shared" si="38"/>
        <v>-0.22451111301945553</v>
      </c>
      <c r="U99" s="11">
        <f>'OddsRatio_working_3-way'!S99-'OddsRatio_working_3-way'!R99^2/3</f>
        <v>-0.90590234103350309</v>
      </c>
      <c r="V99" s="11">
        <f>'OddsRatio_working_3-way'!S99*'OddsRatio_working_3-way'!R99/3-2*'OddsRatio_working_3-way'!R99^3/27-'OddsRatio_working_3-way'!T99</f>
        <v>0.22451111301945553</v>
      </c>
      <c r="W99" s="11">
        <f>'OddsRatio_working_3-way'!V99^2+4*'OddsRatio_working_3-way'!U99^3/27</f>
        <v>-5.9733568417447959E-2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0.16593583721327551</v>
      </c>
      <c r="Y99" s="11">
        <f>IF('OddsRatio_working_3-way'!W99&gt;=0,IF('OddsRatio_working_3-way'!V99+SQRT('OddsRatio_working_3-way'!W99)&gt;0,0,PI()),ACOS('OddsRatio_working_3-way'!V99/(2*'OddsRatio_working_3-way'!X99)))</f>
        <v>0.82779701234135095</v>
      </c>
      <c r="Z99" s="11">
        <f>'OddsRatio_working_3-way'!X99^(1/3)*COS('OddsRatio_working_3-way'!Y99/3)</f>
        <v>0.52872835321591416</v>
      </c>
      <c r="AA99" s="11">
        <f>'OddsRatio_working_3-way'!X99^(1/3)*COS(('OddsRatio_working_3-way'!Y99+2*PI())/3)</f>
        <v>-0.39401883960765971</v>
      </c>
      <c r="AB99" s="11">
        <f>'OddsRatio_working_3-way'!X99^(1/3)*COS(('OddsRatio_working_3-way'!Y99+4*PI())/3)</f>
        <v>-0.13470951360825451</v>
      </c>
      <c r="AC99" s="11">
        <f>'OddsRatio_working_3-way'!X99^(1/3)*SIN('OddsRatio_working_3-way'!Y99/3)</f>
        <v>0.14971230916913697</v>
      </c>
      <c r="AD99" s="11">
        <f>'OddsRatio_working_3-way'!X99^(1/3)*SIN(('OddsRatio_working_3-way'!Y99+2*PI())/3)</f>
        <v>0.38303603100152472</v>
      </c>
      <c r="AE99" s="11">
        <f>'OddsRatio_working_3-way'!X99^(1/3)*SIN(('OddsRatio_working_3-way'!Y99+4*PI())/3)</f>
        <v>-0.53274834017066186</v>
      </c>
      <c r="AF99" s="11">
        <f>-'OddsRatio_working_3-way'!U99/(3*'OddsRatio_working_3-way'!X99^(1/3))*COS(('OddsRatio_working_3-way'!Y99)/3)</f>
        <v>0.52872835321591416</v>
      </c>
      <c r="AG99" s="11">
        <f>-'OddsRatio_working_3-way'!U99/(3*'OddsRatio_working_3-way'!X99^(1/3))*COS(('OddsRatio_working_3-way'!Y99+2*PI())/3)</f>
        <v>-0.39401883960765971</v>
      </c>
      <c r="AH99" s="11">
        <f>-'OddsRatio_working_3-way'!U99/(3*'OddsRatio_working_3-way'!X99^(1/3))*COS(('OddsRatio_working_3-way'!Y99+4*PI())/3)</f>
        <v>-0.13470951360825451</v>
      </c>
      <c r="AI99" s="11">
        <f>'OddsRatio_working_3-way'!U99/(3*'OddsRatio_working_3-way'!X99^(1/3))*SIN(('OddsRatio_working_3-way'!Y99)/3)</f>
        <v>-0.14971230916913697</v>
      </c>
      <c r="AJ99" s="11">
        <f>'OddsRatio_working_3-way'!U99/(3*'OddsRatio_working_3-way'!X99^(1/3))*SIN(('OddsRatio_working_3-way'!Y99+2*PI())/3)</f>
        <v>-0.38303603100152472</v>
      </c>
      <c r="AK99" s="11">
        <f>'OddsRatio_working_3-way'!U99/(3*'OddsRatio_working_3-way'!X99^(1/3))*SIN(('OddsRatio_working_3-way'!Y99+4*PI())/3)</f>
        <v>0.53274834017066186</v>
      </c>
      <c r="AL99" s="11">
        <f>'OddsRatio_working_3-way'!Z99+'OddsRatio_working_3-way'!AF99</f>
        <v>1.0574567064318283</v>
      </c>
      <c r="AM99" s="11">
        <f>'OddsRatio_working_3-way'!AA99+'OddsRatio_working_3-way'!AG99</f>
        <v>-0.78803767921531942</v>
      </c>
      <c r="AN99" s="11">
        <f>'OddsRatio_working_3-way'!AB99+'OddsRatio_working_3-way'!AH99</f>
        <v>-0.26941902721650901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1.0574567064318283</v>
      </c>
      <c r="AS99" s="11">
        <f>IF(('OddsRatio_working_3-way'!X99=0),IF(Q99&gt;0,-Q99^(1/3),(-Q99)^(1/3)),'OddsRatio_working_3-way'!AM99-'OddsRatio_working_3-way'!R99/3)</f>
        <v>-0.78803767921531942</v>
      </c>
      <c r="AT99" s="11">
        <f>IF(('OddsRatio_working_3-way'!X99=0),IF(Q99&gt;0,-Q99^(1/3),(-Q99)^(1/3)),'OddsRatio_working_3-way'!AN99-'OddsRatio_working_3-way'!R99/3)</f>
        <v>-0.26941902721650901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1.1399999999999999</v>
      </c>
      <c r="B100" s="4">
        <f>IF('True_Odds_Calculator_3-way'!B101="","",'True_Odds_Calculator_3-way'!B101)</f>
        <v>9.75</v>
      </c>
      <c r="C100" s="4">
        <f>IF('True_Odds_Calculator_3-way'!C101="","",'True_Odds_Calculator_3-way'!C101)</f>
        <v>19.239999999999998</v>
      </c>
      <c r="D100" s="9">
        <f t="shared" si="26"/>
        <v>0.86267205548482562</v>
      </c>
      <c r="E100" s="9">
        <f t="shared" si="27"/>
        <v>9.1329909309936438E-2</v>
      </c>
      <c r="F100" s="9">
        <f t="shared" si="28"/>
        <v>4.5998035205237847E-2</v>
      </c>
      <c r="G100" s="9">
        <f t="shared" si="29"/>
        <v>1.1370646390566415</v>
      </c>
      <c r="H100" s="9">
        <f t="shared" si="30"/>
        <v>1.1591890494679296</v>
      </c>
      <c r="I100" s="9">
        <f t="shared" si="31"/>
        <v>10.949315591745615</v>
      </c>
      <c r="J100" s="9">
        <f t="shared" si="32"/>
        <v>21.740059016393136</v>
      </c>
      <c r="K100" s="11">
        <f t="shared" si="33"/>
        <v>0.87719298245614041</v>
      </c>
      <c r="L100" s="11">
        <f t="shared" si="34"/>
        <v>0.10256410256410256</v>
      </c>
      <c r="M100" s="11">
        <f t="shared" si="35"/>
        <v>5.1975051975051978E-2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-0.10448318140625812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0.12686308232866939</v>
      </c>
      <c r="Q100" s="11">
        <f>2*'OddsRatio_working_3-way'!K100*'OddsRatio_working_3-way'!L100*'OddsRatio_working_3-way'!M100</f>
        <v>9.3522360728838464E-3</v>
      </c>
      <c r="R100" s="11">
        <f t="shared" si="36"/>
        <v>0</v>
      </c>
      <c r="S100" s="11">
        <f t="shared" si="37"/>
        <v>-1.2141962047977111</v>
      </c>
      <c r="T100" s="11">
        <f t="shared" si="38"/>
        <v>-8.9509488005728791E-2</v>
      </c>
      <c r="U100" s="11">
        <f>'OddsRatio_working_3-way'!S100-'OddsRatio_working_3-way'!R100^2/3</f>
        <v>-1.2141962047977111</v>
      </c>
      <c r="V100" s="11">
        <f>'OddsRatio_working_3-way'!S100*'OddsRatio_working_3-way'!R100/3-2*'OddsRatio_working_3-way'!R100^3/27-'OddsRatio_working_3-way'!T100</f>
        <v>8.9509488005728791E-2</v>
      </c>
      <c r="W100" s="11">
        <f>'OddsRatio_working_3-way'!V100^2+4*'OddsRatio_working_3-way'!U100^3/27</f>
        <v>-0.25718153033462676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0.25748469798110063</v>
      </c>
      <c r="Y100" s="11">
        <f>IF('OddsRatio_working_3-way'!W100&gt;=0,IF('OddsRatio_working_3-way'!V100+SQRT('OddsRatio_working_3-way'!W100)&gt;0,0,PI()),ACOS('OddsRatio_working_3-way'!V100/(2*'OddsRatio_working_3-way'!X100)))</f>
        <v>1.3960938406536958</v>
      </c>
      <c r="Z100" s="11">
        <f>'OddsRatio_working_3-way'!X100^(1/3)*COS('OddsRatio_working_3-way'!Y100/3)</f>
        <v>0.56853231952832073</v>
      </c>
      <c r="AA100" s="11">
        <f>'OddsRatio_working_3-way'!X100^(1/3)*COS(('OddsRatio_working_3-way'!Y100+2*PI())/3)</f>
        <v>-0.53150552240336135</v>
      </c>
      <c r="AB100" s="11">
        <f>'OddsRatio_working_3-way'!X100^(1/3)*COS(('OddsRatio_working_3-way'!Y100+4*PI())/3)</f>
        <v>-3.7026797124959418E-2</v>
      </c>
      <c r="AC100" s="11">
        <f>'OddsRatio_working_3-way'!X100^(1/3)*SIN('OddsRatio_working_3-way'!Y100/3)</f>
        <v>0.2854874251480285</v>
      </c>
      <c r="AD100" s="11">
        <f>'OddsRatio_working_3-way'!X100^(1/3)*SIN(('OddsRatio_working_3-way'!Y100+2*PI())/3)</f>
        <v>0.34961971901000316</v>
      </c>
      <c r="AE100" s="11">
        <f>'OddsRatio_working_3-way'!X100^(1/3)*SIN(('OddsRatio_working_3-way'!Y100+4*PI())/3)</f>
        <v>-0.6351071441580316</v>
      </c>
      <c r="AF100" s="11">
        <f>-'OddsRatio_working_3-way'!U100/(3*'OddsRatio_working_3-way'!X100^(1/3))*COS(('OddsRatio_working_3-way'!Y100)/3)</f>
        <v>0.56853231952832073</v>
      </c>
      <c r="AG100" s="11">
        <f>-'OddsRatio_working_3-way'!U100/(3*'OddsRatio_working_3-way'!X100^(1/3))*COS(('OddsRatio_working_3-way'!Y100+2*PI())/3)</f>
        <v>-0.53150552240336135</v>
      </c>
      <c r="AH100" s="11">
        <f>-'OddsRatio_working_3-way'!U100/(3*'OddsRatio_working_3-way'!X100^(1/3))*COS(('OddsRatio_working_3-way'!Y100+4*PI())/3)</f>
        <v>-3.7026797124959418E-2</v>
      </c>
      <c r="AI100" s="11">
        <f>'OddsRatio_working_3-way'!U100/(3*'OddsRatio_working_3-way'!X100^(1/3))*SIN(('OddsRatio_working_3-way'!Y100)/3)</f>
        <v>-0.2854874251480285</v>
      </c>
      <c r="AJ100" s="11">
        <f>'OddsRatio_working_3-way'!U100/(3*'OddsRatio_working_3-way'!X100^(1/3))*SIN(('OddsRatio_working_3-way'!Y100+2*PI())/3)</f>
        <v>-0.34961971901000316</v>
      </c>
      <c r="AK100" s="11">
        <f>'OddsRatio_working_3-way'!U100/(3*'OddsRatio_working_3-way'!X100^(1/3))*SIN(('OddsRatio_working_3-way'!Y100+4*PI())/3)</f>
        <v>0.6351071441580316</v>
      </c>
      <c r="AL100" s="11">
        <f>'OddsRatio_working_3-way'!Z100+'OddsRatio_working_3-way'!AF100</f>
        <v>1.1370646390566415</v>
      </c>
      <c r="AM100" s="11">
        <f>'OddsRatio_working_3-way'!AA100+'OddsRatio_working_3-way'!AG100</f>
        <v>-1.0630110448067227</v>
      </c>
      <c r="AN100" s="11">
        <f>'OddsRatio_working_3-way'!AB100+'OddsRatio_working_3-way'!AH100</f>
        <v>-7.4053594249918836E-2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1.1370646390566415</v>
      </c>
      <c r="AS100" s="11">
        <f>IF(('OddsRatio_working_3-way'!X100=0),IF(Q100&gt;0,-Q100^(1/3),(-Q100)^(1/3)),'OddsRatio_working_3-way'!AM100-'OddsRatio_working_3-way'!R100/3)</f>
        <v>-1.0630110448067227</v>
      </c>
      <c r="AT100" s="11">
        <f>IF(('OddsRatio_working_3-way'!X100=0),IF(Q100&gt;0,-Q100^(1/3),(-Q100)^(1/3)),'OddsRatio_working_3-way'!AN100-'OddsRatio_working_3-way'!R100/3)</f>
        <v>-7.4053594249918836E-2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</v>
      </c>
      <c r="B101" s="4">
        <f>IF('True_Odds_Calculator_3-way'!B102="","",'True_Odds_Calculator_3-way'!B102)</f>
        <v>3.07</v>
      </c>
      <c r="C101" s="4">
        <f>IF('True_Odds_Calculator_3-way'!C102="","",'True_Odds_Calculator_3-way'!C102)</f>
        <v>3.15</v>
      </c>
      <c r="D101" s="9">
        <f t="shared" si="26"/>
        <v>0.37481885359377709</v>
      </c>
      <c r="E101" s="9">
        <f t="shared" si="27"/>
        <v>0.31666439884866709</v>
      </c>
      <c r="F101" s="9">
        <f t="shared" si="28"/>
        <v>0.30851674755755604</v>
      </c>
      <c r="G101" s="9">
        <f t="shared" si="29"/>
        <v>1.0424721509002994</v>
      </c>
      <c r="H101" s="9">
        <f t="shared" si="30"/>
        <v>2.6679554414404794</v>
      </c>
      <c r="I101" s="9">
        <f t="shared" si="31"/>
        <v>3.1579173523636195</v>
      </c>
      <c r="J101" s="9">
        <f t="shared" si="32"/>
        <v>3.2413151244356442</v>
      </c>
      <c r="K101" s="11">
        <f t="shared" si="33"/>
        <v>0.38461538461538458</v>
      </c>
      <c r="L101" s="11">
        <f t="shared" si="34"/>
        <v>0.32573289902280134</v>
      </c>
      <c r="M101" s="11">
        <f t="shared" si="35"/>
        <v>0.31746031746031744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-0.28320864802949508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0.23147319564257673</v>
      </c>
      <c r="Q101" s="11">
        <f>2*'OddsRatio_working_3-way'!K101*'OddsRatio_working_3-way'!L101*'OddsRatio_working_3-way'!M101</f>
        <v>7.9544053485421554E-2</v>
      </c>
      <c r="R101" s="11">
        <f t="shared" si="36"/>
        <v>0</v>
      </c>
      <c r="S101" s="11">
        <f t="shared" si="37"/>
        <v>-0.81732389619143864</v>
      </c>
      <c r="T101" s="11">
        <f t="shared" si="38"/>
        <v>-0.28086731827884487</v>
      </c>
      <c r="U101" s="11">
        <f>'OddsRatio_working_3-way'!S101-'OddsRatio_working_3-way'!R101^2/3</f>
        <v>-0.81732389619143864</v>
      </c>
      <c r="V101" s="11">
        <f>'OddsRatio_working_3-way'!S101*'OddsRatio_working_3-way'!R101/3-2*'OddsRatio_working_3-way'!R101^3/27-'OddsRatio_working_3-way'!T101</f>
        <v>0.28086731827884487</v>
      </c>
      <c r="W101" s="11">
        <f>'OddsRatio_working_3-way'!V101^2+4*'OddsRatio_working_3-way'!U101^3/27</f>
        <v>-2.0005660561966954E-3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0.14220321421591237</v>
      </c>
      <c r="Y101" s="11">
        <f>IF('OddsRatio_working_3-way'!W101&gt;=0,IF('OddsRatio_working_3-way'!V101+SQRT('OddsRatio_working_3-way'!W101)&gt;0,0,PI()),ACOS('OddsRatio_working_3-way'!V101/(2*'OddsRatio_working_3-way'!X101)))</f>
        <v>0.15792239524359908</v>
      </c>
      <c r="Z101" s="11">
        <f>'OddsRatio_working_3-way'!X101^(1/3)*COS('OddsRatio_working_3-way'!Y101/3)</f>
        <v>0.52123607545014983</v>
      </c>
      <c r="AA101" s="11">
        <f>'OddsRatio_working_3-way'!X101^(1/3)*COS(('OddsRatio_working_3-way'!Y101+2*PI())/3)</f>
        <v>-0.28440226116949224</v>
      </c>
      <c r="AB101" s="11">
        <f>'OddsRatio_working_3-way'!X101^(1/3)*COS(('OddsRatio_working_3-way'!Y101+4*PI())/3)</f>
        <v>-0.23683381428065772</v>
      </c>
      <c r="AC101" s="11">
        <f>'OddsRatio_working_3-way'!X101^(1/3)*SIN('OddsRatio_working_3-way'!Y101/3)</f>
        <v>2.7463655616201243E-2</v>
      </c>
      <c r="AD101" s="11">
        <f>'OddsRatio_working_3-way'!X101^(1/3)*SIN(('OddsRatio_working_3-way'!Y101+2*PI())/3)</f>
        <v>0.4376718549006316</v>
      </c>
      <c r="AE101" s="11">
        <f>'OddsRatio_working_3-way'!X101^(1/3)*SIN(('OddsRatio_working_3-way'!Y101+4*PI())/3)</f>
        <v>-0.46513551051683266</v>
      </c>
      <c r="AF101" s="11">
        <f>-'OddsRatio_working_3-way'!U101/(3*'OddsRatio_working_3-way'!X101^(1/3))*COS(('OddsRatio_working_3-way'!Y101)/3)</f>
        <v>0.52123607545014972</v>
      </c>
      <c r="AG101" s="11">
        <f>-'OddsRatio_working_3-way'!U101/(3*'OddsRatio_working_3-way'!X101^(1/3))*COS(('OddsRatio_working_3-way'!Y101+2*PI())/3)</f>
        <v>-0.28440226116949219</v>
      </c>
      <c r="AH101" s="11">
        <f>-'OddsRatio_working_3-way'!U101/(3*'OddsRatio_working_3-way'!X101^(1/3))*COS(('OddsRatio_working_3-way'!Y101+4*PI())/3)</f>
        <v>-0.23683381428065767</v>
      </c>
      <c r="AI101" s="11">
        <f>'OddsRatio_working_3-way'!U101/(3*'OddsRatio_working_3-way'!X101^(1/3))*SIN(('OddsRatio_working_3-way'!Y101)/3)</f>
        <v>-2.7463655616201236E-2</v>
      </c>
      <c r="AJ101" s="11">
        <f>'OddsRatio_working_3-way'!U101/(3*'OddsRatio_working_3-way'!X101^(1/3))*SIN(('OddsRatio_working_3-way'!Y101+2*PI())/3)</f>
        <v>-0.43767185490063154</v>
      </c>
      <c r="AK101" s="11">
        <f>'OddsRatio_working_3-way'!U101/(3*'OddsRatio_working_3-way'!X101^(1/3))*SIN(('OddsRatio_working_3-way'!Y101+4*PI())/3)</f>
        <v>0.46513551051683255</v>
      </c>
      <c r="AL101" s="11">
        <f>'OddsRatio_working_3-way'!Z101+'OddsRatio_working_3-way'!AF101</f>
        <v>1.0424721509002994</v>
      </c>
      <c r="AM101" s="11">
        <f>'OddsRatio_working_3-way'!AA101+'OddsRatio_working_3-way'!AG101</f>
        <v>-0.56880452233898438</v>
      </c>
      <c r="AN101" s="11">
        <f>'OddsRatio_working_3-way'!AB101+'OddsRatio_working_3-way'!AH101</f>
        <v>-0.47366762856131539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1.0424721509002994</v>
      </c>
      <c r="AS101" s="11">
        <f>IF(('OddsRatio_working_3-way'!X101=0),IF(Q101&gt;0,-Q101^(1/3),(-Q101)^(1/3)),'OddsRatio_working_3-way'!AM101-'OddsRatio_working_3-way'!R101/3)</f>
        <v>-0.56880452233898438</v>
      </c>
      <c r="AT101" s="11">
        <f>IF(('OddsRatio_working_3-way'!X101=0),IF(Q101&gt;0,-Q101^(1/3),(-Q101)^(1/3)),'OddsRatio_working_3-way'!AN101-'OddsRatio_working_3-way'!R101/3)</f>
        <v>-0.47366762856131539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3.65</v>
      </c>
      <c r="B102" s="4">
        <f>IF('True_Odds_Calculator_3-way'!B103="","",'True_Odds_Calculator_3-way'!B103)</f>
        <v>3.45</v>
      </c>
      <c r="C102" s="4">
        <f>IF('True_Odds_Calculator_3-way'!C103="","",'True_Odds_Calculator_3-way'!C103)</f>
        <v>2.15</v>
      </c>
      <c r="D102" s="9">
        <f t="shared" si="26"/>
        <v>0.26519350315414808</v>
      </c>
      <c r="E102" s="9">
        <f t="shared" si="27"/>
        <v>0.28076385042763358</v>
      </c>
      <c r="F102" s="9">
        <f t="shared" si="28"/>
        <v>0.45404264641821834</v>
      </c>
      <c r="G102" s="9">
        <f t="shared" si="29"/>
        <v>1.0455967706972515</v>
      </c>
      <c r="H102" s="9">
        <f t="shared" si="30"/>
        <v>3.7708314423477169</v>
      </c>
      <c r="I102" s="9">
        <f t="shared" si="31"/>
        <v>3.561712088208266</v>
      </c>
      <c r="J102" s="9">
        <f t="shared" si="32"/>
        <v>2.2024362863018396</v>
      </c>
      <c r="K102" s="11">
        <f t="shared" si="33"/>
        <v>0.27397260273972601</v>
      </c>
      <c r="L102" s="11">
        <f t="shared" si="34"/>
        <v>0.28985507246376813</v>
      </c>
      <c r="M102" s="11">
        <f t="shared" si="35"/>
        <v>0.46511627906976744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-0.27577784857173204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0.23084985064014663</v>
      </c>
      <c r="Q102" s="11">
        <f>2*'OddsRatio_working_3-way'!K102*'OddsRatio_working_3-way'!L102*'OddsRatio_working_3-way'!M102</f>
        <v>7.3871952204846922E-2</v>
      </c>
      <c r="R102" s="11">
        <f t="shared" si="36"/>
        <v>0</v>
      </c>
      <c r="S102" s="11">
        <f t="shared" si="37"/>
        <v>-0.83708627011099734</v>
      </c>
      <c r="T102" s="11">
        <f t="shared" si="38"/>
        <v>-0.26786760643551916</v>
      </c>
      <c r="U102" s="11">
        <f>'OddsRatio_working_3-way'!S102-'OddsRatio_working_3-way'!R102^2/3</f>
        <v>-0.83708627011099734</v>
      </c>
      <c r="V102" s="11">
        <f>'OddsRatio_working_3-way'!S102*'OddsRatio_working_3-way'!R102/3-2*'OddsRatio_working_3-way'!R102^3/27-'OddsRatio_working_3-way'!T102</f>
        <v>0.26786760643551916</v>
      </c>
      <c r="W102" s="11">
        <f>'OddsRatio_working_3-way'!V102^2+4*'OddsRatio_working_3-way'!U102^3/27</f>
        <v>-1.5144365598063439E-2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0.14739184184984394</v>
      </c>
      <c r="Y102" s="11">
        <f>IF('OddsRatio_working_3-way'!W102&gt;=0,IF('OddsRatio_working_3-way'!V102+SQRT('OddsRatio_working_3-way'!W102)&gt;0,0,PI()),ACOS('OddsRatio_working_3-way'!V102/(2*'OddsRatio_working_3-way'!X102)))</f>
        <v>0.43065595352050057</v>
      </c>
      <c r="Z102" s="11">
        <f>'OddsRatio_working_3-way'!X102^(1/3)*COS('OddsRatio_working_3-way'!Y102/3)</f>
        <v>0.52279838534862577</v>
      </c>
      <c r="AA102" s="11">
        <f>'OddsRatio_working_3-way'!X102^(1/3)*COS(('OddsRatio_working_3-way'!Y102+2*PI())/3)</f>
        <v>-0.32684347229752925</v>
      </c>
      <c r="AB102" s="11">
        <f>'OddsRatio_working_3-way'!X102^(1/3)*COS(('OddsRatio_working_3-way'!Y102+4*PI())/3)</f>
        <v>-0.19595491305109661</v>
      </c>
      <c r="AC102" s="11">
        <f>'OddsRatio_working_3-way'!X102^(1/3)*SIN('OddsRatio_working_3-way'!Y102/3)</f>
        <v>7.5568544914770205E-2</v>
      </c>
      <c r="AD102" s="11">
        <f>'OddsRatio_working_3-way'!X102^(1/3)*SIN(('OddsRatio_working_3-way'!Y102+2*PI())/3)</f>
        <v>0.41497241031201104</v>
      </c>
      <c r="AE102" s="11">
        <f>'OddsRatio_working_3-way'!X102^(1/3)*SIN(('OddsRatio_working_3-way'!Y102+4*PI())/3)</f>
        <v>-0.49054095522678126</v>
      </c>
      <c r="AF102" s="11">
        <f>-'OddsRatio_working_3-way'!U102/(3*'OddsRatio_working_3-way'!X102^(1/3))*COS(('OddsRatio_working_3-way'!Y102)/3)</f>
        <v>0.52279838534862577</v>
      </c>
      <c r="AG102" s="11">
        <f>-'OddsRatio_working_3-way'!U102/(3*'OddsRatio_working_3-way'!X102^(1/3))*COS(('OddsRatio_working_3-way'!Y102+2*PI())/3)</f>
        <v>-0.32684347229752925</v>
      </c>
      <c r="AH102" s="11">
        <f>-'OddsRatio_working_3-way'!U102/(3*'OddsRatio_working_3-way'!X102^(1/3))*COS(('OddsRatio_working_3-way'!Y102+4*PI())/3)</f>
        <v>-0.19595491305109661</v>
      </c>
      <c r="AI102" s="11">
        <f>'OddsRatio_working_3-way'!U102/(3*'OddsRatio_working_3-way'!X102^(1/3))*SIN(('OddsRatio_working_3-way'!Y102)/3)</f>
        <v>-7.5568544914770205E-2</v>
      </c>
      <c r="AJ102" s="11">
        <f>'OddsRatio_working_3-way'!U102/(3*'OddsRatio_working_3-way'!X102^(1/3))*SIN(('OddsRatio_working_3-way'!Y102+2*PI())/3)</f>
        <v>-0.41497241031201104</v>
      </c>
      <c r="AK102" s="11">
        <f>'OddsRatio_working_3-way'!U102/(3*'OddsRatio_working_3-way'!X102^(1/3))*SIN(('OddsRatio_working_3-way'!Y102+4*PI())/3)</f>
        <v>0.49054095522678126</v>
      </c>
      <c r="AL102" s="11">
        <f>'OddsRatio_working_3-way'!Z102+'OddsRatio_working_3-way'!AF102</f>
        <v>1.0455967706972515</v>
      </c>
      <c r="AM102" s="11">
        <f>'OddsRatio_working_3-way'!AA102+'OddsRatio_working_3-way'!AG102</f>
        <v>-0.65368694459505849</v>
      </c>
      <c r="AN102" s="11">
        <f>'OddsRatio_working_3-way'!AB102+'OddsRatio_working_3-way'!AH102</f>
        <v>-0.39190982610219322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1.0455967706972515</v>
      </c>
      <c r="AS102" s="11">
        <f>IF(('OddsRatio_working_3-way'!X102=0),IF(Q102&gt;0,-Q102^(1/3),(-Q102)^(1/3)),'OddsRatio_working_3-way'!AM102-'OddsRatio_working_3-way'!R102/3)</f>
        <v>-0.65368694459505849</v>
      </c>
      <c r="AT102" s="11">
        <f>IF(('OddsRatio_working_3-way'!X102=0),IF(Q102&gt;0,-Q102^(1/3),(-Q102)^(1/3)),'OddsRatio_working_3-way'!AN102-'OddsRatio_working_3-way'!R102/3)</f>
        <v>-0.39190982610219322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2.41</v>
      </c>
      <c r="B103" s="4">
        <f>IF('True_Odds_Calculator_3-way'!B104="","",'True_Odds_Calculator_3-way'!B104)</f>
        <v>3.17</v>
      </c>
      <c r="C103" s="4">
        <f>IF('True_Odds_Calculator_3-way'!C104="","",'True_Odds_Calculator_3-way'!C104)</f>
        <v>3.36</v>
      </c>
      <c r="D103" s="9">
        <f t="shared" si="26"/>
        <v>0.40472355759975959</v>
      </c>
      <c r="E103" s="9">
        <f t="shared" si="27"/>
        <v>0.30640953749800182</v>
      </c>
      <c r="F103" s="9">
        <f t="shared" si="28"/>
        <v>0.28886690490223865</v>
      </c>
      <c r="G103" s="9">
        <f t="shared" si="29"/>
        <v>1.043136397956427</v>
      </c>
      <c r="H103" s="9">
        <f t="shared" si="30"/>
        <v>2.470822321118562</v>
      </c>
      <c r="I103" s="9">
        <f t="shared" si="31"/>
        <v>3.2636059835654474</v>
      </c>
      <c r="J103" s="9">
        <f t="shared" si="32"/>
        <v>3.4618018991771673</v>
      </c>
      <c r="K103" s="11">
        <f t="shared" si="33"/>
        <v>0.41493775933609955</v>
      </c>
      <c r="L103" s="11">
        <f t="shared" si="34"/>
        <v>0.31545741324921134</v>
      </c>
      <c r="M103" s="11">
        <f t="shared" si="35"/>
        <v>0.29761904761904762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-0.28130358521931498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0.23140400053106044</v>
      </c>
      <c r="Q103" s="11">
        <f>2*'OddsRatio_working_3-way'!K103*'OddsRatio_working_3-way'!L103*'OddsRatio_working_3-way'!M103</f>
        <v>7.7913804892612945E-2</v>
      </c>
      <c r="R103" s="11">
        <f t="shared" si="36"/>
        <v>0</v>
      </c>
      <c r="S103" s="11">
        <f t="shared" si="37"/>
        <v>-0.82261305112997074</v>
      </c>
      <c r="T103" s="11">
        <f t="shared" si="38"/>
        <v>-0.27697409128955247</v>
      </c>
      <c r="U103" s="11">
        <f>'OddsRatio_working_3-way'!S103-'OddsRatio_working_3-way'!R103^2/3</f>
        <v>-0.82261305112997074</v>
      </c>
      <c r="V103" s="11">
        <f>'OddsRatio_working_3-way'!S103*'OddsRatio_working_3-way'!R103/3-2*'OddsRatio_working_3-way'!R103^3/27-'OddsRatio_working_3-way'!T103</f>
        <v>0.27697409128955247</v>
      </c>
      <c r="W103" s="11">
        <f>'OddsRatio_working_3-way'!V103^2+4*'OddsRatio_working_3-way'!U103^3/27</f>
        <v>-5.7528877988386601E-3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0.14358580626624626</v>
      </c>
      <c r="Y103" s="11">
        <f>IF('OddsRatio_working_3-way'!W103&gt;=0,IF('OddsRatio_working_3-way'!V103+SQRT('OddsRatio_working_3-way'!W103)&gt;0,0,PI()),ACOS('OddsRatio_working_3-way'!V103/(2*'OddsRatio_working_3-way'!X103)))</f>
        <v>0.26729150739062724</v>
      </c>
      <c r="Z103" s="11">
        <f>'OddsRatio_working_3-way'!X103^(1/3)*COS('OddsRatio_working_3-way'!Y103/3)</f>
        <v>0.52156819897821349</v>
      </c>
      <c r="AA103" s="11">
        <f>'OddsRatio_working_3-way'!X103^(1/3)*COS(('OddsRatio_working_3-way'!Y103+2*PI())/3)</f>
        <v>-0.30113534660068614</v>
      </c>
      <c r="AB103" s="11">
        <f>'OddsRatio_working_3-way'!X103^(1/3)*COS(('OddsRatio_working_3-way'!Y103+4*PI())/3)</f>
        <v>-0.22043285237752749</v>
      </c>
      <c r="AC103" s="11">
        <f>'OddsRatio_working_3-way'!X103^(1/3)*SIN('OddsRatio_working_3-way'!Y103/3)</f>
        <v>4.6593606764015028E-2</v>
      </c>
      <c r="AD103" s="11">
        <f>'OddsRatio_working_3-way'!X103^(1/3)*SIN(('OddsRatio_working_3-way'!Y103+2*PI())/3)</f>
        <v>0.42839450673922236</v>
      </c>
      <c r="AE103" s="11">
        <f>'OddsRatio_working_3-way'!X103^(1/3)*SIN(('OddsRatio_working_3-way'!Y103+4*PI())/3)</f>
        <v>-0.47498811350323722</v>
      </c>
      <c r="AF103" s="11">
        <f>-'OddsRatio_working_3-way'!U103/(3*'OddsRatio_working_3-way'!X103^(1/3))*COS(('OddsRatio_working_3-way'!Y103)/3)</f>
        <v>0.52156819897821338</v>
      </c>
      <c r="AG103" s="11">
        <f>-'OddsRatio_working_3-way'!U103/(3*'OddsRatio_working_3-way'!X103^(1/3))*COS(('OddsRatio_working_3-way'!Y103+2*PI())/3)</f>
        <v>-0.30113534660068608</v>
      </c>
      <c r="AH103" s="11">
        <f>-'OddsRatio_working_3-way'!U103/(3*'OddsRatio_working_3-way'!X103^(1/3))*COS(('OddsRatio_working_3-way'!Y103+4*PI())/3)</f>
        <v>-0.22043285237752744</v>
      </c>
      <c r="AI103" s="11">
        <f>'OddsRatio_working_3-way'!U103/(3*'OddsRatio_working_3-way'!X103^(1/3))*SIN(('OddsRatio_working_3-way'!Y103)/3)</f>
        <v>-4.6593606764015014E-2</v>
      </c>
      <c r="AJ103" s="11">
        <f>'OddsRatio_working_3-way'!U103/(3*'OddsRatio_working_3-way'!X103^(1/3))*SIN(('OddsRatio_working_3-way'!Y103+2*PI())/3)</f>
        <v>-0.4283945067392223</v>
      </c>
      <c r="AK103" s="11">
        <f>'OddsRatio_working_3-way'!U103/(3*'OddsRatio_working_3-way'!X103^(1/3))*SIN(('OddsRatio_working_3-way'!Y103+4*PI())/3)</f>
        <v>0.47498811350323716</v>
      </c>
      <c r="AL103" s="11">
        <f>'OddsRatio_working_3-way'!Z103+'OddsRatio_working_3-way'!AF103</f>
        <v>1.043136397956427</v>
      </c>
      <c r="AM103" s="11">
        <f>'OddsRatio_working_3-way'!AA103+'OddsRatio_working_3-way'!AG103</f>
        <v>-0.60227069320137216</v>
      </c>
      <c r="AN103" s="11">
        <f>'OddsRatio_working_3-way'!AB103+'OddsRatio_working_3-way'!AH103</f>
        <v>-0.44086570475505493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1.043136397956427</v>
      </c>
      <c r="AS103" s="11">
        <f>IF(('OddsRatio_working_3-way'!X103=0),IF(Q103&gt;0,-Q103^(1/3),(-Q103)^(1/3)),'OddsRatio_working_3-way'!AM103-'OddsRatio_working_3-way'!R103/3)</f>
        <v>-0.60227069320137216</v>
      </c>
      <c r="AT103" s="11">
        <f>IF(('OddsRatio_working_3-way'!X103=0),IF(Q103&gt;0,-Q103^(1/3),(-Q103)^(1/3)),'OddsRatio_working_3-way'!AN103-'OddsRatio_working_3-way'!R103/3)</f>
        <v>-0.44086570475505493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2.15</v>
      </c>
      <c r="B104" s="4">
        <f>IF('True_Odds_Calculator_3-way'!B105="","",'True_Odds_Calculator_3-way'!B105)</f>
        <v>3.45</v>
      </c>
      <c r="C104" s="4">
        <f>IF('True_Odds_Calculator_3-way'!C105="","",'True_Odds_Calculator_3-way'!C105)</f>
        <v>3.45</v>
      </c>
      <c r="D104" s="9">
        <f t="shared" si="26"/>
        <v>0.44810546435346538</v>
      </c>
      <c r="E104" s="9">
        <f t="shared" si="27"/>
        <v>0.27594726782326739</v>
      </c>
      <c r="F104" s="9">
        <f t="shared" si="28"/>
        <v>0.27594726782326739</v>
      </c>
      <c r="G104" s="9">
        <f t="shared" si="29"/>
        <v>1.0709717467047009</v>
      </c>
      <c r="H104" s="9">
        <f t="shared" si="30"/>
        <v>2.2316175087104058</v>
      </c>
      <c r="I104" s="9">
        <f t="shared" si="31"/>
        <v>3.6238807794265169</v>
      </c>
      <c r="J104" s="9">
        <f t="shared" si="32"/>
        <v>3.6238807794265169</v>
      </c>
      <c r="K104" s="11">
        <f t="shared" si="33"/>
        <v>0.46511627906976744</v>
      </c>
      <c r="L104" s="11">
        <f t="shared" si="34"/>
        <v>0.28985507246376813</v>
      </c>
      <c r="M104" s="11">
        <f t="shared" si="35"/>
        <v>0.28985507246376813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-0.26974497247500284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0.23641701225558437</v>
      </c>
      <c r="Q104" s="11">
        <f>2*'OddsRatio_working_3-way'!K104*'OddsRatio_working_3-way'!L104*'OddsRatio_working_3-way'!M104</f>
        <v>7.815438421672212E-2</v>
      </c>
      <c r="R104" s="11">
        <f t="shared" si="36"/>
        <v>0</v>
      </c>
      <c r="S104" s="11">
        <f t="shared" si="37"/>
        <v>-0.87644640819948194</v>
      </c>
      <c r="T104" s="11">
        <f t="shared" si="38"/>
        <v>-0.28973434981801061</v>
      </c>
      <c r="U104" s="11">
        <f>'OddsRatio_working_3-way'!S104-'OddsRatio_working_3-way'!R104^2/3</f>
        <v>-0.87644640819948194</v>
      </c>
      <c r="V104" s="11">
        <f>'OddsRatio_working_3-way'!S104*'OddsRatio_working_3-way'!R104/3-2*'OddsRatio_working_3-way'!R104^3/27-'OddsRatio_working_3-way'!T104</f>
        <v>0.28973434981801061</v>
      </c>
      <c r="W104" s="11">
        <f>'OddsRatio_working_3-way'!V104^2+4*'OddsRatio_working_3-way'!U104^3/27</f>
        <v>-1.5794686330052377E-2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0.15790873930416083</v>
      </c>
      <c r="Y104" s="11">
        <f>IF('OddsRatio_working_3-way'!W104&gt;=0,IF('OddsRatio_working_3-way'!V104+SQRT('OddsRatio_working_3-way'!W104)&gt;0,0,PI()),ACOS('OddsRatio_working_3-way'!V104/(2*'OddsRatio_working_3-way'!X104)))</f>
        <v>0.40927204436174836</v>
      </c>
      <c r="Z104" s="11">
        <f>'OddsRatio_working_3-way'!X104^(1/3)*COS('OddsRatio_working_3-way'!Y104/3)</f>
        <v>0.53548587335235054</v>
      </c>
      <c r="AA104" s="11">
        <f>'OddsRatio_working_3-way'!X104^(1/3)*COS(('OddsRatio_working_3-way'!Y104+2*PI())/3)</f>
        <v>-0.33140424069928909</v>
      </c>
      <c r="AB104" s="11">
        <f>'OddsRatio_working_3-way'!X104^(1/3)*COS(('OddsRatio_working_3-way'!Y104+4*PI())/3)</f>
        <v>-0.20408163265306156</v>
      </c>
      <c r="AC104" s="11">
        <f>'OddsRatio_working_3-way'!X104^(1/3)*SIN('OddsRatio_working_3-way'!Y104/3)</f>
        <v>7.3509742029414835E-2</v>
      </c>
      <c r="AD104" s="11">
        <f>'OddsRatio_working_3-way'!X104^(1/3)*SIN(('OddsRatio_working_3-way'!Y104+2*PI())/3)</f>
        <v>0.42698949867612479</v>
      </c>
      <c r="AE104" s="11">
        <f>'OddsRatio_working_3-way'!X104^(1/3)*SIN(('OddsRatio_working_3-way'!Y104+4*PI())/3)</f>
        <v>-0.50049924070553953</v>
      </c>
      <c r="AF104" s="11">
        <f>-'OddsRatio_working_3-way'!U104/(3*'OddsRatio_working_3-way'!X104^(1/3))*COS(('OddsRatio_working_3-way'!Y104)/3)</f>
        <v>0.53548587335235043</v>
      </c>
      <c r="AG104" s="11">
        <f>-'OddsRatio_working_3-way'!U104/(3*'OddsRatio_working_3-way'!X104^(1/3))*COS(('OddsRatio_working_3-way'!Y104+2*PI())/3)</f>
        <v>-0.33140424069928903</v>
      </c>
      <c r="AH104" s="11">
        <f>-'OddsRatio_working_3-way'!U104/(3*'OddsRatio_working_3-way'!X104^(1/3))*COS(('OddsRatio_working_3-way'!Y104+4*PI())/3)</f>
        <v>-0.20408163265306151</v>
      </c>
      <c r="AI104" s="11">
        <f>'OddsRatio_working_3-way'!U104/(3*'OddsRatio_working_3-way'!X104^(1/3))*SIN(('OddsRatio_working_3-way'!Y104)/3)</f>
        <v>-7.3509742029414821E-2</v>
      </c>
      <c r="AJ104" s="11">
        <f>'OddsRatio_working_3-way'!U104/(3*'OddsRatio_working_3-way'!X104^(1/3))*SIN(('OddsRatio_working_3-way'!Y104+2*PI())/3)</f>
        <v>-0.42698949867612468</v>
      </c>
      <c r="AK104" s="11">
        <f>'OddsRatio_working_3-way'!U104/(3*'OddsRatio_working_3-way'!X104^(1/3))*SIN(('OddsRatio_working_3-way'!Y104+4*PI())/3)</f>
        <v>0.50049924070553942</v>
      </c>
      <c r="AL104" s="11">
        <f>'OddsRatio_working_3-way'!Z104+'OddsRatio_working_3-way'!AF104</f>
        <v>1.0709717467047009</v>
      </c>
      <c r="AM104" s="11">
        <f>'OddsRatio_working_3-way'!AA104+'OddsRatio_working_3-way'!AG104</f>
        <v>-0.66280848139857818</v>
      </c>
      <c r="AN104" s="11">
        <f>'OddsRatio_working_3-way'!AB104+'OddsRatio_working_3-way'!AH104</f>
        <v>-0.40816326530612307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1.0709717467047009</v>
      </c>
      <c r="AS104" s="11">
        <f>IF(('OddsRatio_working_3-way'!X104=0),IF(Q104&gt;0,-Q104^(1/3),(-Q104)^(1/3)),'OddsRatio_working_3-way'!AM104-'OddsRatio_working_3-way'!R104/3)</f>
        <v>-0.66280848139857818</v>
      </c>
      <c r="AT104" s="11">
        <f>IF(('OddsRatio_working_3-way'!X104=0),IF(Q104&gt;0,-Q104^(1/3),(-Q104)^(1/3)),'OddsRatio_working_3-way'!AN104-'OddsRatio_working_3-way'!R104/3)</f>
        <v>-0.40816326530612307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2.62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2.78</v>
      </c>
      <c r="D105" s="9">
        <f t="shared" si="26"/>
        <v>0.36648537453637475</v>
      </c>
      <c r="E105" s="9">
        <f t="shared" si="27"/>
        <v>0.28860972489321901</v>
      </c>
      <c r="F105" s="9">
        <f t="shared" si="28"/>
        <v>0.34490490057040646</v>
      </c>
      <c r="G105" s="9">
        <f t="shared" si="29"/>
        <v>1.0670505235706256</v>
      </c>
      <c r="H105" s="9">
        <f t="shared" si="30"/>
        <v>2.7286218481844138</v>
      </c>
      <c r="I105" s="9">
        <f t="shared" si="31"/>
        <v>3.464886709448145</v>
      </c>
      <c r="J105" s="9">
        <f t="shared" si="32"/>
        <v>2.899349931955713</v>
      </c>
      <c r="K105" s="11">
        <f t="shared" si="33"/>
        <v>0.38167938931297707</v>
      </c>
      <c r="L105" s="11">
        <f t="shared" si="34"/>
        <v>0.30211480362537763</v>
      </c>
      <c r="M105" s="11">
        <f t="shared" si="35"/>
        <v>0.35971223021582738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-0.27629493001618188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0.23684380370982838</v>
      </c>
      <c r="Q105" s="11">
        <f>2*'OddsRatio_working_3-way'!K105*'OddsRatio_working_3-way'!L105*'OddsRatio_working_3-way'!M105</f>
        <v>8.2957549460535351E-2</v>
      </c>
      <c r="R105" s="11">
        <f t="shared" si="36"/>
        <v>0</v>
      </c>
      <c r="S105" s="11">
        <f t="shared" si="37"/>
        <v>-0.85721371614005748</v>
      </c>
      <c r="T105" s="11">
        <f t="shared" si="38"/>
        <v>-0.30024998814012527</v>
      </c>
      <c r="U105" s="11">
        <f>'OddsRatio_working_3-way'!S105-'OddsRatio_working_3-way'!R105^2/3</f>
        <v>-0.85721371614005748</v>
      </c>
      <c r="V105" s="11">
        <f>'OddsRatio_working_3-way'!S105*'OddsRatio_working_3-way'!R105/3-2*'OddsRatio_working_3-way'!R105^3/27-'OddsRatio_working_3-way'!T105</f>
        <v>0.30024998814012527</v>
      </c>
      <c r="W105" s="11">
        <f>'OddsRatio_working_3-way'!V105^2+4*'OddsRatio_working_3-way'!U105^3/27</f>
        <v>-3.1675448078065799E-3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0.15273964791922229</v>
      </c>
      <c r="Y105" s="11">
        <f>IF('OddsRatio_working_3-way'!W105&gt;=0,IF('OddsRatio_working_3-way'!V105+SQRT('OddsRatio_working_3-way'!W105)&gt;0,0,PI()),ACOS('OddsRatio_working_3-way'!V105/(2*'OddsRatio_working_3-way'!X105)))</f>
        <v>0.18529670384182984</v>
      </c>
      <c r="Z105" s="11">
        <f>'OddsRatio_working_3-way'!X105^(1/3)*COS('OddsRatio_working_3-way'!Y105/3)</f>
        <v>0.53352526178531279</v>
      </c>
      <c r="AA105" s="11">
        <f>'OddsRatio_working_3-way'!X105^(1/3)*COS(('OddsRatio_working_3-way'!Y105+2*PI())/3)</f>
        <v>-0.29533753793886514</v>
      </c>
      <c r="AB105" s="11">
        <f>'OddsRatio_working_3-way'!X105^(1/3)*COS(('OddsRatio_working_3-way'!Y105+4*PI())/3)</f>
        <v>-0.23818772384644774</v>
      </c>
      <c r="AC105" s="11">
        <f>'OddsRatio_working_3-way'!X105^(1/3)*SIN('OddsRatio_working_3-way'!Y105/3)</f>
        <v>3.2995460550394165E-2</v>
      </c>
      <c r="AD105" s="11">
        <f>'OddsRatio_working_3-way'!X105^(1/3)*SIN(('OddsRatio_working_3-way'!Y105+2*PI())/3)</f>
        <v>0.44554869999162666</v>
      </c>
      <c r="AE105" s="11">
        <f>'OddsRatio_working_3-way'!X105^(1/3)*SIN(('OddsRatio_working_3-way'!Y105+4*PI())/3)</f>
        <v>-0.47854416054202092</v>
      </c>
      <c r="AF105" s="11">
        <f>-'OddsRatio_working_3-way'!U105/(3*'OddsRatio_working_3-way'!X105^(1/3))*COS(('OddsRatio_working_3-way'!Y105)/3)</f>
        <v>0.53352526178531279</v>
      </c>
      <c r="AG105" s="11">
        <f>-'OddsRatio_working_3-way'!U105/(3*'OddsRatio_working_3-way'!X105^(1/3))*COS(('OddsRatio_working_3-way'!Y105+2*PI())/3)</f>
        <v>-0.29533753793886514</v>
      </c>
      <c r="AH105" s="11">
        <f>-'OddsRatio_working_3-way'!U105/(3*'OddsRatio_working_3-way'!X105^(1/3))*COS(('OddsRatio_working_3-way'!Y105+4*PI())/3)</f>
        <v>-0.23818772384644774</v>
      </c>
      <c r="AI105" s="11">
        <f>'OddsRatio_working_3-way'!U105/(3*'OddsRatio_working_3-way'!X105^(1/3))*SIN(('OddsRatio_working_3-way'!Y105)/3)</f>
        <v>-3.2995460550394165E-2</v>
      </c>
      <c r="AJ105" s="11">
        <f>'OddsRatio_working_3-way'!U105/(3*'OddsRatio_working_3-way'!X105^(1/3))*SIN(('OddsRatio_working_3-way'!Y105+2*PI())/3)</f>
        <v>-0.44554869999162666</v>
      </c>
      <c r="AK105" s="11">
        <f>'OddsRatio_working_3-way'!U105/(3*'OddsRatio_working_3-way'!X105^(1/3))*SIN(('OddsRatio_working_3-way'!Y105+4*PI())/3)</f>
        <v>0.47854416054202092</v>
      </c>
      <c r="AL105" s="11">
        <f>'OddsRatio_working_3-way'!Z105+'OddsRatio_working_3-way'!AF105</f>
        <v>1.0670505235706256</v>
      </c>
      <c r="AM105" s="11">
        <f>'OddsRatio_working_3-way'!AA105+'OddsRatio_working_3-way'!AG105</f>
        <v>-0.59067507587773027</v>
      </c>
      <c r="AN105" s="11">
        <f>'OddsRatio_working_3-way'!AB105+'OddsRatio_working_3-way'!AH105</f>
        <v>-0.47637544769289547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1.0670505235706256</v>
      </c>
      <c r="AS105" s="11">
        <f>IF(('OddsRatio_working_3-way'!X105=0),IF(Q105&gt;0,-Q105^(1/3),(-Q105)^(1/3)),'OddsRatio_working_3-way'!AM105-'OddsRatio_working_3-way'!R105/3)</f>
        <v>-0.59067507587773027</v>
      </c>
      <c r="AT105" s="11">
        <f>IF(('OddsRatio_working_3-way'!X105=0),IF(Q105&gt;0,-Q105^(1/3),(-Q105)^(1/3)),'OddsRatio_working_3-way'!AN105-'OddsRatio_working_3-way'!R105/3)</f>
        <v>-0.47637544769289547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3.98</v>
      </c>
      <c r="B106" s="4">
        <f>IF('True_Odds_Calculator_3-way'!B107="","",'True_Odds_Calculator_3-way'!B107)</f>
        <v>3.57</v>
      </c>
      <c r="C106" s="4">
        <f>IF('True_Odds_Calculator_3-way'!C107="","",'True_Odds_Calculator_3-way'!C107)</f>
        <v>1.94</v>
      </c>
      <c r="D106" s="9">
        <f t="shared" si="26"/>
        <v>0.23759351010083479</v>
      </c>
      <c r="E106" s="9">
        <f t="shared" si="27"/>
        <v>0.26543642476062851</v>
      </c>
      <c r="F106" s="9">
        <f t="shared" si="28"/>
        <v>0.49697006513853692</v>
      </c>
      <c r="G106" s="9">
        <f t="shared" si="29"/>
        <v>1.0768017353859092</v>
      </c>
      <c r="H106" s="9">
        <f t="shared" si="30"/>
        <v>4.2088691714500097</v>
      </c>
      <c r="I106" s="9">
        <f t="shared" si="31"/>
        <v>3.7673804599417862</v>
      </c>
      <c r="J106" s="9">
        <f t="shared" si="32"/>
        <v>2.012193631262754</v>
      </c>
      <c r="K106" s="11">
        <f t="shared" si="33"/>
        <v>0.25125628140703515</v>
      </c>
      <c r="L106" s="11">
        <f t="shared" si="34"/>
        <v>0.28011204481792717</v>
      </c>
      <c r="M106" s="11">
        <f t="shared" si="35"/>
        <v>0.51546391752577325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-0.26117056157799601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0.23544619629958391</v>
      </c>
      <c r="Q106" s="11">
        <f>2*'OddsRatio_working_3-way'!K106*'OddsRatio_working_3-way'!L106*'OddsRatio_working_3-way'!M106</f>
        <v>7.2556609029147595E-2</v>
      </c>
      <c r="R106" s="11">
        <f t="shared" si="36"/>
        <v>0</v>
      </c>
      <c r="S106" s="11">
        <f t="shared" si="37"/>
        <v>-0.90150358017770016</v>
      </c>
      <c r="T106" s="11">
        <f t="shared" si="38"/>
        <v>-0.27781312178049317</v>
      </c>
      <c r="U106" s="11">
        <f>'OddsRatio_working_3-way'!S106-'OddsRatio_working_3-way'!R106^2/3</f>
        <v>-0.90150358017770016</v>
      </c>
      <c r="V106" s="11">
        <f>'OddsRatio_working_3-way'!S106*'OddsRatio_working_3-way'!R106/3-2*'OddsRatio_working_3-way'!R106^3/27-'OddsRatio_working_3-way'!T106</f>
        <v>0.27781312178049317</v>
      </c>
      <c r="W106" s="11">
        <f>'OddsRatio_working_3-way'!V106^2+4*'OddsRatio_working_3-way'!U106^3/27</f>
        <v>-3.1362063035477963E-2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0.16472871157519953</v>
      </c>
      <c r="Y106" s="11">
        <f>IF('OddsRatio_working_3-way'!W106&gt;=0,IF('OddsRatio_working_3-way'!V106+SQRT('OddsRatio_working_3-way'!W106)&gt;0,0,PI()),ACOS('OddsRatio_working_3-way'!V106/(2*'OddsRatio_working_3-way'!X106)))</f>
        <v>0.56750565387531315</v>
      </c>
      <c r="Z106" s="11">
        <f>'OddsRatio_working_3-way'!X106^(1/3)*COS('OddsRatio_working_3-way'!Y106/3)</f>
        <v>0.53840086769295459</v>
      </c>
      <c r="AA106" s="11">
        <f>'OddsRatio_working_3-way'!X106^(1/3)*COS(('OddsRatio_working_3-way'!Y106+2*PI())/3)</f>
        <v>-0.35847122579451735</v>
      </c>
      <c r="AB106" s="11">
        <f>'OddsRatio_working_3-way'!X106^(1/3)*COS(('OddsRatio_working_3-way'!Y106+4*PI())/3)</f>
        <v>-0.17992964189843713</v>
      </c>
      <c r="AC106" s="11">
        <f>'OddsRatio_working_3-way'!X106^(1/3)*SIN('OddsRatio_working_3-way'!Y106/3)</f>
        <v>0.10308103152394398</v>
      </c>
      <c r="AD106" s="11">
        <f>'OddsRatio_working_3-way'!X106^(1/3)*SIN(('OddsRatio_working_3-way'!Y106+2*PI())/3)</f>
        <v>0.41472831307971114</v>
      </c>
      <c r="AE106" s="11">
        <f>'OddsRatio_working_3-way'!X106^(1/3)*SIN(('OddsRatio_working_3-way'!Y106+4*PI())/3)</f>
        <v>-0.51780934460365513</v>
      </c>
      <c r="AF106" s="11">
        <f>-'OddsRatio_working_3-way'!U106/(3*'OddsRatio_working_3-way'!X106^(1/3))*COS(('OddsRatio_working_3-way'!Y106)/3)</f>
        <v>0.53840086769295459</v>
      </c>
      <c r="AG106" s="11">
        <f>-'OddsRatio_working_3-way'!U106/(3*'OddsRatio_working_3-way'!X106^(1/3))*COS(('OddsRatio_working_3-way'!Y106+2*PI())/3)</f>
        <v>-0.35847122579451735</v>
      </c>
      <c r="AH106" s="11">
        <f>-'OddsRatio_working_3-way'!U106/(3*'OddsRatio_working_3-way'!X106^(1/3))*COS(('OddsRatio_working_3-way'!Y106+4*PI())/3)</f>
        <v>-0.17992964189843713</v>
      </c>
      <c r="AI106" s="11">
        <f>'OddsRatio_working_3-way'!U106/(3*'OddsRatio_working_3-way'!X106^(1/3))*SIN(('OddsRatio_working_3-way'!Y106)/3)</f>
        <v>-0.10308103152394398</v>
      </c>
      <c r="AJ106" s="11">
        <f>'OddsRatio_working_3-way'!U106/(3*'OddsRatio_working_3-way'!X106^(1/3))*SIN(('OddsRatio_working_3-way'!Y106+2*PI())/3)</f>
        <v>-0.41472831307971114</v>
      </c>
      <c r="AK106" s="11">
        <f>'OddsRatio_working_3-way'!U106/(3*'OddsRatio_working_3-way'!X106^(1/3))*SIN(('OddsRatio_working_3-way'!Y106+4*PI())/3)</f>
        <v>0.51780934460365513</v>
      </c>
      <c r="AL106" s="11">
        <f>'OddsRatio_working_3-way'!Z106+'OddsRatio_working_3-way'!AF106</f>
        <v>1.0768017353859092</v>
      </c>
      <c r="AM106" s="11">
        <f>'OddsRatio_working_3-way'!AA106+'OddsRatio_working_3-way'!AG106</f>
        <v>-0.71694245158903469</v>
      </c>
      <c r="AN106" s="11">
        <f>'OddsRatio_working_3-way'!AB106+'OddsRatio_working_3-way'!AH106</f>
        <v>-0.35985928379687426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1.0768017353859092</v>
      </c>
      <c r="AS106" s="11">
        <f>IF(('OddsRatio_working_3-way'!X106=0),IF(Q106&gt;0,-Q106^(1/3),(-Q106)^(1/3)),'OddsRatio_working_3-way'!AM106-'OddsRatio_working_3-way'!R106/3)</f>
        <v>-0.71694245158903469</v>
      </c>
      <c r="AT106" s="11">
        <f>IF(('OddsRatio_working_3-way'!X106=0),IF(Q106&gt;0,-Q106^(1/3),(-Q106)^(1/3)),'OddsRatio_working_3-way'!AN106-'OddsRatio_working_3-way'!R106/3)</f>
        <v>-0.35985928379687426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1.65</v>
      </c>
      <c r="B107" s="4">
        <f>IF('True_Odds_Calculator_3-way'!B108="","",'True_Odds_Calculator_3-way'!B108)</f>
        <v>3.73</v>
      </c>
      <c r="C107" s="4">
        <f>IF('True_Odds_Calculator_3-way'!C108="","",'True_Odds_Calculator_3-way'!C108)</f>
        <v>5.32</v>
      </c>
      <c r="D107" s="9">
        <f t="shared" si="26"/>
        <v>0.58022284012410419</v>
      </c>
      <c r="E107" s="9">
        <f t="shared" si="27"/>
        <v>0.24761066912084495</v>
      </c>
      <c r="F107" s="9">
        <f t="shared" si="28"/>
        <v>0.17216649075505083</v>
      </c>
      <c r="G107" s="9">
        <f t="shared" si="29"/>
        <v>1.1130396298352427</v>
      </c>
      <c r="H107" s="9">
        <f t="shared" si="30"/>
        <v>1.7234757593929075</v>
      </c>
      <c r="I107" s="9">
        <f t="shared" si="31"/>
        <v>4.0385981894502123</v>
      </c>
      <c r="J107" s="9">
        <f t="shared" si="32"/>
        <v>5.8083312008882491</v>
      </c>
      <c r="K107" s="11">
        <f t="shared" si="33"/>
        <v>0.60606060606060608</v>
      </c>
      <c r="L107" s="11">
        <f t="shared" si="34"/>
        <v>0.26809651474530832</v>
      </c>
      <c r="M107" s="11">
        <f t="shared" si="35"/>
        <v>0.18796992481203006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-0.23412907115461079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0.23517238135553359</v>
      </c>
      <c r="Q107" s="11">
        <f>2*'OddsRatio_working_3-way'!K107*'OddsRatio_working_3-way'!L107*'OddsRatio_working_3-way'!M107</f>
        <v>6.1083735417021716E-2</v>
      </c>
      <c r="R107" s="11">
        <f t="shared" si="36"/>
        <v>0</v>
      </c>
      <c r="S107" s="11">
        <f t="shared" si="37"/>
        <v>-1.0044561326612611</v>
      </c>
      <c r="T107" s="11">
        <f t="shared" si="38"/>
        <v>-0.26089769679513281</v>
      </c>
      <c r="U107" s="11">
        <f>'OddsRatio_working_3-way'!S107-'OddsRatio_working_3-way'!R107^2/3</f>
        <v>-1.0044561326612611</v>
      </c>
      <c r="V107" s="11">
        <f>'OddsRatio_working_3-way'!S107*'OddsRatio_working_3-way'!R107/3-2*'OddsRatio_working_3-way'!R107^3/27-'OddsRatio_working_3-way'!T107</f>
        <v>0.26089769679513281</v>
      </c>
      <c r="W107" s="11">
        <f>'OddsRatio_working_3-way'!V107^2+4*'OddsRatio_working_3-way'!U107^3/27</f>
        <v>-8.2069881855086971E-2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0.19373789642716524</v>
      </c>
      <c r="Y107" s="11">
        <f>IF('OddsRatio_working_3-way'!W107&gt;=0,IF('OddsRatio_working_3-way'!V107+SQRT('OddsRatio_working_3-way'!W107)&gt;0,0,PI()),ACOS('OddsRatio_working_3-way'!V107/(2*'OddsRatio_working_3-way'!X107)))</f>
        <v>0.83209753250295915</v>
      </c>
      <c r="Z107" s="11">
        <f>'OddsRatio_working_3-way'!X107^(1/3)*COS('OddsRatio_working_3-way'!Y107/3)</f>
        <v>0.55651981491762137</v>
      </c>
      <c r="AA107" s="11">
        <f>'OddsRatio_working_3-way'!X107^(1/3)*COS(('OddsRatio_working_3-way'!Y107+2*PI())/3)</f>
        <v>-0.41547617788020674</v>
      </c>
      <c r="AB107" s="11">
        <f>'OddsRatio_working_3-way'!X107^(1/3)*COS(('OddsRatio_working_3-way'!Y107+4*PI())/3)</f>
        <v>-0.14104363703741454</v>
      </c>
      <c r="AC107" s="11">
        <f>'OddsRatio_working_3-way'!X107^(1/3)*SIN('OddsRatio_working_3-way'!Y107/3)</f>
        <v>0.15844370132997898</v>
      </c>
      <c r="AD107" s="11">
        <f>'OddsRatio_working_3-way'!X107^(1/3)*SIN(('OddsRatio_working_3-way'!Y107+2*PI())/3)</f>
        <v>0.40273844676308462</v>
      </c>
      <c r="AE107" s="11">
        <f>'OddsRatio_working_3-way'!X107^(1/3)*SIN(('OddsRatio_working_3-way'!Y107+4*PI())/3)</f>
        <v>-0.56118214809306355</v>
      </c>
      <c r="AF107" s="11">
        <f>-'OddsRatio_working_3-way'!U107/(3*'OddsRatio_working_3-way'!X107^(1/3))*COS(('OddsRatio_working_3-way'!Y107)/3)</f>
        <v>0.55651981491762126</v>
      </c>
      <c r="AG107" s="11">
        <f>-'OddsRatio_working_3-way'!U107/(3*'OddsRatio_working_3-way'!X107^(1/3))*COS(('OddsRatio_working_3-way'!Y107+2*PI())/3)</f>
        <v>-0.41547617788020663</v>
      </c>
      <c r="AH107" s="11">
        <f>-'OddsRatio_working_3-way'!U107/(3*'OddsRatio_working_3-way'!X107^(1/3))*COS(('OddsRatio_working_3-way'!Y107+4*PI())/3)</f>
        <v>-0.14104363703741452</v>
      </c>
      <c r="AI107" s="11">
        <f>'OddsRatio_working_3-way'!U107/(3*'OddsRatio_working_3-way'!X107^(1/3))*SIN(('OddsRatio_working_3-way'!Y107)/3)</f>
        <v>-0.15844370132997895</v>
      </c>
      <c r="AJ107" s="11">
        <f>'OddsRatio_working_3-way'!U107/(3*'OddsRatio_working_3-way'!X107^(1/3))*SIN(('OddsRatio_working_3-way'!Y107+2*PI())/3)</f>
        <v>-0.40273844676308457</v>
      </c>
      <c r="AK107" s="11">
        <f>'OddsRatio_working_3-way'!U107/(3*'OddsRatio_working_3-way'!X107^(1/3))*SIN(('OddsRatio_working_3-way'!Y107+4*PI())/3)</f>
        <v>0.56118214809306344</v>
      </c>
      <c r="AL107" s="11">
        <f>'OddsRatio_working_3-way'!Z107+'OddsRatio_working_3-way'!AF107</f>
        <v>1.1130396298352427</v>
      </c>
      <c r="AM107" s="11">
        <f>'OddsRatio_working_3-way'!AA107+'OddsRatio_working_3-way'!AG107</f>
        <v>-0.83095235576041337</v>
      </c>
      <c r="AN107" s="11">
        <f>'OddsRatio_working_3-way'!AB107+'OddsRatio_working_3-way'!AH107</f>
        <v>-0.28208727407482903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1.1130396298352427</v>
      </c>
      <c r="AS107" s="11">
        <f>IF(('OddsRatio_working_3-way'!X107=0),IF(Q107&gt;0,-Q107^(1/3),(-Q107)^(1/3)),'OddsRatio_working_3-way'!AM107-'OddsRatio_working_3-way'!R107/3)</f>
        <v>-0.83095235576041337</v>
      </c>
      <c r="AT107" s="11">
        <f>IF(('OddsRatio_working_3-way'!X107=0),IF(Q107&gt;0,-Q107^(1/3),(-Q107)^(1/3)),'OddsRatio_working_3-way'!AN107-'OddsRatio_working_3-way'!R107/3)</f>
        <v>-0.28208727407482903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2.5</v>
      </c>
      <c r="B108" s="4">
        <f>IF('True_Odds_Calculator_3-way'!B109="","",'True_Odds_Calculator_3-way'!B109)</f>
        <v>3.36</v>
      </c>
      <c r="C108" s="4">
        <f>IF('True_Odds_Calculator_3-way'!C109="","",'True_Odds_Calculator_3-way'!C109)</f>
        <v>2.89</v>
      </c>
      <c r="D108" s="9">
        <f t="shared" si="26"/>
        <v>0.38444132567072647</v>
      </c>
      <c r="E108" s="9">
        <f t="shared" si="27"/>
        <v>0.28415666746289647</v>
      </c>
      <c r="F108" s="9">
        <f t="shared" si="28"/>
        <v>0.33140200686637722</v>
      </c>
      <c r="G108" s="9">
        <f t="shared" si="29"/>
        <v>1.0674514474656986</v>
      </c>
      <c r="H108" s="9">
        <f t="shared" si="30"/>
        <v>2.6011771711985481</v>
      </c>
      <c r="I108" s="9">
        <f t="shared" si="31"/>
        <v>3.5191854160190492</v>
      </c>
      <c r="J108" s="9">
        <f t="shared" si="32"/>
        <v>3.0174832357101704</v>
      </c>
      <c r="K108" s="11">
        <f t="shared" si="33"/>
        <v>0.4</v>
      </c>
      <c r="L108" s="11">
        <f t="shared" si="34"/>
        <v>0.29761904761904762</v>
      </c>
      <c r="M108" s="11">
        <f t="shared" si="35"/>
        <v>0.34602076124567471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-0.27560553633217999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0.23685944966221775</v>
      </c>
      <c r="Q108" s="11">
        <f>2*'OddsRatio_working_3-way'!K108*'OddsRatio_working_3-way'!L108*'OddsRatio_working_3-way'!M108</f>
        <v>8.2385895534684464E-2</v>
      </c>
      <c r="R108" s="11">
        <f t="shared" si="36"/>
        <v>0</v>
      </c>
      <c r="S108" s="11">
        <f t="shared" si="37"/>
        <v>-0.85941470122261032</v>
      </c>
      <c r="T108" s="11">
        <f t="shared" si="38"/>
        <v>-0.2989268525991689</v>
      </c>
      <c r="U108" s="11">
        <f>'OddsRatio_working_3-way'!S108-'OddsRatio_working_3-way'!R108^2/3</f>
        <v>-0.85941470122261032</v>
      </c>
      <c r="V108" s="11">
        <f>'OddsRatio_working_3-way'!S108*'OddsRatio_working_3-way'!R108/3-2*'OddsRatio_working_3-way'!R108^3/27-'OddsRatio_working_3-way'!T108</f>
        <v>0.2989268525991689</v>
      </c>
      <c r="W108" s="11">
        <f>'OddsRatio_working_3-way'!V108^2+4*'OddsRatio_working_3-way'!U108^3/27</f>
        <v>-4.6809920121679144E-3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0.15332828768447554</v>
      </c>
      <c r="Y108" s="11">
        <f>IF('OddsRatio_working_3-way'!W108&gt;=0,IF('OddsRatio_working_3-way'!V108+SQRT('OddsRatio_working_3-way'!W108)&gt;0,0,PI()),ACOS('OddsRatio_working_3-way'!V108/(2*'OddsRatio_working_3-way'!X108)))</f>
        <v>0.22500248422794922</v>
      </c>
      <c r="Z108" s="11">
        <f>'OddsRatio_working_3-way'!X108^(1/3)*COS('OddsRatio_working_3-way'!Y108/3)</f>
        <v>0.53372572373284932</v>
      </c>
      <c r="AA108" s="11">
        <f>'OddsRatio_working_3-way'!X108^(1/3)*COS(('OddsRatio_working_3-way'!Y108+2*PI())/3)</f>
        <v>-0.30159489571181292</v>
      </c>
      <c r="AB108" s="11">
        <f>'OddsRatio_working_3-way'!X108^(1/3)*COS(('OddsRatio_working_3-way'!Y108+4*PI())/3)</f>
        <v>-0.23213082802103613</v>
      </c>
      <c r="AC108" s="11">
        <f>'OddsRatio_working_3-way'!X108^(1/3)*SIN('OddsRatio_working_3-way'!Y108/3)</f>
        <v>4.01050981802763E-2</v>
      </c>
      <c r="AD108" s="11">
        <f>'OddsRatio_working_3-way'!X108^(1/3)*SIN(('OddsRatio_working_3-way'!Y108+2*PI())/3)</f>
        <v>0.44216748631574454</v>
      </c>
      <c r="AE108" s="11">
        <f>'OddsRatio_working_3-way'!X108^(1/3)*SIN(('OddsRatio_working_3-way'!Y108+4*PI())/3)</f>
        <v>-0.48227258449602084</v>
      </c>
      <c r="AF108" s="11">
        <f>-'OddsRatio_working_3-way'!U108/(3*'OddsRatio_working_3-way'!X108^(1/3))*COS(('OddsRatio_working_3-way'!Y108)/3)</f>
        <v>0.53372572373284932</v>
      </c>
      <c r="AG108" s="11">
        <f>-'OddsRatio_working_3-way'!U108/(3*'OddsRatio_working_3-way'!X108^(1/3))*COS(('OddsRatio_working_3-way'!Y108+2*PI())/3)</f>
        <v>-0.30159489571181292</v>
      </c>
      <c r="AH108" s="11">
        <f>-'OddsRatio_working_3-way'!U108/(3*'OddsRatio_working_3-way'!X108^(1/3))*COS(('OddsRatio_working_3-way'!Y108+4*PI())/3)</f>
        <v>-0.23213082802103613</v>
      </c>
      <c r="AI108" s="11">
        <f>'OddsRatio_working_3-way'!U108/(3*'OddsRatio_working_3-way'!X108^(1/3))*SIN(('OddsRatio_working_3-way'!Y108)/3)</f>
        <v>-4.01050981802763E-2</v>
      </c>
      <c r="AJ108" s="11">
        <f>'OddsRatio_working_3-way'!U108/(3*'OddsRatio_working_3-way'!X108^(1/3))*SIN(('OddsRatio_working_3-way'!Y108+2*PI())/3)</f>
        <v>-0.44216748631574454</v>
      </c>
      <c r="AK108" s="11">
        <f>'OddsRatio_working_3-way'!U108/(3*'OddsRatio_working_3-way'!X108^(1/3))*SIN(('OddsRatio_working_3-way'!Y108+4*PI())/3)</f>
        <v>0.48227258449602084</v>
      </c>
      <c r="AL108" s="11">
        <f>'OddsRatio_working_3-way'!Z108+'OddsRatio_working_3-way'!AF108</f>
        <v>1.0674514474656986</v>
      </c>
      <c r="AM108" s="11">
        <f>'OddsRatio_working_3-way'!AA108+'OddsRatio_working_3-way'!AG108</f>
        <v>-0.60318979142362583</v>
      </c>
      <c r="AN108" s="11">
        <f>'OddsRatio_working_3-way'!AB108+'OddsRatio_working_3-way'!AH108</f>
        <v>-0.46426165604207226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1.0674514474656986</v>
      </c>
      <c r="AS108" s="11">
        <f>IF(('OddsRatio_working_3-way'!X108=0),IF(Q108&gt;0,-Q108^(1/3),(-Q108)^(1/3)),'OddsRatio_working_3-way'!AM108-'OddsRatio_working_3-way'!R108/3)</f>
        <v>-0.60318979142362583</v>
      </c>
      <c r="AT108" s="11">
        <f>IF(('OddsRatio_working_3-way'!X108=0),IF(Q108&gt;0,-Q108^(1/3),(-Q108)^(1/3)),'OddsRatio_working_3-way'!AN108-'OddsRatio_working_3-way'!R108/3)</f>
        <v>-0.46426165604207226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1.23</v>
      </c>
      <c r="B109" s="4">
        <f>IF('True_Odds_Calculator_3-way'!B110="","",'True_Odds_Calculator_3-way'!B110)</f>
        <v>6.02</v>
      </c>
      <c r="C109" s="4">
        <f>IF('True_Odds_Calculator_3-way'!C110="","",'True_Odds_Calculator_3-way'!C110)</f>
        <v>11.85</v>
      </c>
      <c r="D109" s="9">
        <f t="shared" si="26"/>
        <v>0.78493000889952413</v>
      </c>
      <c r="E109" s="9">
        <f t="shared" si="27"/>
        <v>0.14325981119909362</v>
      </c>
      <c r="F109" s="9">
        <f t="shared" si="28"/>
        <v>7.181017990138211E-2</v>
      </c>
      <c r="G109" s="9">
        <f t="shared" si="29"/>
        <v>1.1912997429403316</v>
      </c>
      <c r="H109" s="9">
        <f t="shared" si="30"/>
        <v>1.2739989408762764</v>
      </c>
      <c r="I109" s="9">
        <f t="shared" si="31"/>
        <v>6.9803247095604632</v>
      </c>
      <c r="J109" s="9">
        <f t="shared" si="32"/>
        <v>13.925602210902598</v>
      </c>
      <c r="K109" s="11">
        <f t="shared" si="33"/>
        <v>0.81300813008130079</v>
      </c>
      <c r="L109" s="11">
        <f t="shared" si="34"/>
        <v>0.16611295681063123</v>
      </c>
      <c r="M109" s="11">
        <f t="shared" si="35"/>
        <v>8.4388185654008435E-2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-0.14277143948949056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0.18348726319173703</v>
      </c>
      <c r="Q109" s="11">
        <f>2*'OddsRatio_working_3-way'!K109*'OddsRatio_working_3-way'!L109*'OddsRatio_working_3-way'!M109</f>
        <v>2.2793448843694039E-2</v>
      </c>
      <c r="R109" s="11">
        <f t="shared" si="36"/>
        <v>0</v>
      </c>
      <c r="S109" s="11">
        <f t="shared" si="37"/>
        <v>-1.2851818532322326</v>
      </c>
      <c r="T109" s="11">
        <f t="shared" si="38"/>
        <v>-0.15964991965617795</v>
      </c>
      <c r="U109" s="11">
        <f>'OddsRatio_working_3-way'!S109-'OddsRatio_working_3-way'!R109^2/3</f>
        <v>-1.2851818532322326</v>
      </c>
      <c r="V109" s="11">
        <f>'OddsRatio_working_3-way'!S109*'OddsRatio_working_3-way'!R109/3-2*'OddsRatio_working_3-way'!R109^3/27-'OddsRatio_working_3-way'!T109</f>
        <v>0.15964991965617795</v>
      </c>
      <c r="W109" s="11">
        <f>'OddsRatio_working_3-way'!V109^2+4*'OddsRatio_working_3-way'!U109^3/27</f>
        <v>-0.28898969490242027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0.2803915974795983</v>
      </c>
      <c r="Y109" s="11">
        <f>IF('OddsRatio_working_3-way'!W109&gt;=0,IF('OddsRatio_working_3-way'!V109+SQRT('OddsRatio_working_3-way'!W109)&gt;0,0,PI()),ACOS('OddsRatio_working_3-way'!V109/(2*'OddsRatio_working_3-way'!X109)))</f>
        <v>1.2821122691966682</v>
      </c>
      <c r="Z109" s="11">
        <f>'OddsRatio_working_3-way'!X109^(1/3)*COS('OddsRatio_working_3-way'!Y109/3)</f>
        <v>0.59564987147016579</v>
      </c>
      <c r="AA109" s="11">
        <f>'OddsRatio_working_3-way'!X109^(1/3)*COS(('OddsRatio_working_3-way'!Y109+2*PI())/3)</f>
        <v>-0.53276404757310658</v>
      </c>
      <c r="AB109" s="11">
        <f>'OddsRatio_working_3-way'!X109^(1/3)*COS(('OddsRatio_working_3-way'!Y109+4*PI())/3)</f>
        <v>-6.288582389705917E-2</v>
      </c>
      <c r="AC109" s="11">
        <f>'OddsRatio_working_3-way'!X109^(1/3)*SIN('OddsRatio_working_3-way'!Y109/3)</f>
        <v>0.27128431892570909</v>
      </c>
      <c r="AD109" s="11">
        <f>'OddsRatio_working_3-way'!X109^(1/3)*SIN(('OddsRatio_working_3-way'!Y109+2*PI())/3)</f>
        <v>0.38020576099124487</v>
      </c>
      <c r="AE109" s="11">
        <f>'OddsRatio_working_3-way'!X109^(1/3)*SIN(('OddsRatio_working_3-way'!Y109+4*PI())/3)</f>
        <v>-0.65149007991695396</v>
      </c>
      <c r="AF109" s="11">
        <f>-'OddsRatio_working_3-way'!U109/(3*'OddsRatio_working_3-way'!X109^(1/3))*COS(('OddsRatio_working_3-way'!Y109)/3)</f>
        <v>0.59564987147016579</v>
      </c>
      <c r="AG109" s="11">
        <f>-'OddsRatio_working_3-way'!U109/(3*'OddsRatio_working_3-way'!X109^(1/3))*COS(('OddsRatio_working_3-way'!Y109+2*PI())/3)</f>
        <v>-0.53276404757310647</v>
      </c>
      <c r="AH109" s="11">
        <f>-'OddsRatio_working_3-way'!U109/(3*'OddsRatio_working_3-way'!X109^(1/3))*COS(('OddsRatio_working_3-way'!Y109+4*PI())/3)</f>
        <v>-6.2885823897059157E-2</v>
      </c>
      <c r="AI109" s="11">
        <f>'OddsRatio_working_3-way'!U109/(3*'OddsRatio_working_3-way'!X109^(1/3))*SIN(('OddsRatio_working_3-way'!Y109)/3)</f>
        <v>-0.27128431892570903</v>
      </c>
      <c r="AJ109" s="11">
        <f>'OddsRatio_working_3-way'!U109/(3*'OddsRatio_working_3-way'!X109^(1/3))*SIN(('OddsRatio_working_3-way'!Y109+2*PI())/3)</f>
        <v>-0.38020576099124481</v>
      </c>
      <c r="AK109" s="11">
        <f>'OddsRatio_working_3-way'!U109/(3*'OddsRatio_working_3-way'!X109^(1/3))*SIN(('OddsRatio_working_3-way'!Y109+4*PI())/3)</f>
        <v>0.65149007991695385</v>
      </c>
      <c r="AL109" s="11">
        <f>'OddsRatio_working_3-way'!Z109+'OddsRatio_working_3-way'!AF109</f>
        <v>1.1912997429403316</v>
      </c>
      <c r="AM109" s="11">
        <f>'OddsRatio_working_3-way'!AA109+'OddsRatio_working_3-way'!AG109</f>
        <v>-1.0655280951462132</v>
      </c>
      <c r="AN109" s="11">
        <f>'OddsRatio_working_3-way'!AB109+'OddsRatio_working_3-way'!AH109</f>
        <v>-0.12577164779411831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1.1912997429403316</v>
      </c>
      <c r="AS109" s="11">
        <f>IF(('OddsRatio_working_3-way'!X109=0),IF(Q109&gt;0,-Q109^(1/3),(-Q109)^(1/3)),'OddsRatio_working_3-way'!AM109-'OddsRatio_working_3-way'!R109/3)</f>
        <v>-1.0655280951462132</v>
      </c>
      <c r="AT109" s="11">
        <f>IF(('OddsRatio_working_3-way'!X109=0),IF(Q109&gt;0,-Q109^(1/3),(-Q109)^(1/3)),'OddsRatio_working_3-way'!AN109-'OddsRatio_working_3-way'!R109/3)</f>
        <v>-0.12577164779411831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1.68</v>
      </c>
      <c r="B110" s="4">
        <f>IF('True_Odds_Calculator_3-way'!B111="","",'True_Odds_Calculator_3-way'!B111)</f>
        <v>3.97</v>
      </c>
      <c r="C110" s="4">
        <f>IF('True_Odds_Calculator_3-way'!C111="","",'True_Odds_Calculator_3-way'!C111)</f>
        <v>4.62</v>
      </c>
      <c r="D110" s="9">
        <f t="shared" si="26"/>
        <v>0.56907620249873414</v>
      </c>
      <c r="E110" s="9">
        <f t="shared" si="27"/>
        <v>0.23216235903930033</v>
      </c>
      <c r="F110" s="9">
        <f t="shared" si="28"/>
        <v>0.19876143846196564</v>
      </c>
      <c r="G110" s="9">
        <f t="shared" si="29"/>
        <v>1.1135792783656877</v>
      </c>
      <c r="H110" s="9">
        <f t="shared" si="30"/>
        <v>1.7572339092886675</v>
      </c>
      <c r="I110" s="9">
        <f t="shared" si="31"/>
        <v>4.3073304567460937</v>
      </c>
      <c r="J110" s="9">
        <f t="shared" si="32"/>
        <v>5.03115698768379</v>
      </c>
      <c r="K110" s="11">
        <f t="shared" si="33"/>
        <v>0.59523809523809523</v>
      </c>
      <c r="L110" s="11">
        <f t="shared" si="34"/>
        <v>0.25188916876574308</v>
      </c>
      <c r="M110" s="11">
        <f t="shared" si="35"/>
        <v>0.21645021645021645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-0.23726417519148724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0.23593514957314882</v>
      </c>
      <c r="Q110" s="11">
        <f>2*'OddsRatio_working_3-way'!K110*'OddsRatio_working_3-way'!L110*'OddsRatio_working_3-way'!M110</f>
        <v>6.490650607239308E-2</v>
      </c>
      <c r="R110" s="11">
        <f t="shared" si="36"/>
        <v>0</v>
      </c>
      <c r="S110" s="11">
        <f t="shared" si="37"/>
        <v>-0.99439854070988254</v>
      </c>
      <c r="T110" s="11">
        <f t="shared" si="38"/>
        <v>-0.27356218451441061</v>
      </c>
      <c r="U110" s="11">
        <f>'OddsRatio_working_3-way'!S110-'OddsRatio_working_3-way'!R110^2/3</f>
        <v>-0.99439854070988254</v>
      </c>
      <c r="V110" s="11">
        <f>'OddsRatio_working_3-way'!S110*'OddsRatio_working_3-way'!R110/3-2*'OddsRatio_working_3-way'!R110^3/27-'OddsRatio_working_3-way'!T110</f>
        <v>0.27356218451441061</v>
      </c>
      <c r="W110" s="11">
        <f>'OddsRatio_working_3-way'!V110^2+4*'OddsRatio_working_3-way'!U110^3/27</f>
        <v>-7.0836260894793682E-2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0.19083535422654926</v>
      </c>
      <c r="Y110" s="11">
        <f>IF('OddsRatio_working_3-way'!W110&gt;=0,IF('OddsRatio_working_3-way'!V110+SQRT('OddsRatio_working_3-way'!W110)&gt;0,0,PI()),ACOS('OddsRatio_working_3-way'!V110/(2*'OddsRatio_working_3-way'!X110)))</f>
        <v>0.77166698586342952</v>
      </c>
      <c r="Z110" s="11">
        <f>'OddsRatio_working_3-way'!X110^(1/3)*COS('OddsRatio_working_3-way'!Y110/3)</f>
        <v>0.55678963918284385</v>
      </c>
      <c r="AA110" s="11">
        <f>'OddsRatio_working_3-way'!X110^(1/3)*COS(('OddsRatio_working_3-way'!Y110+2*PI())/3)</f>
        <v>-0.40523569806303095</v>
      </c>
      <c r="AB110" s="11">
        <f>'OddsRatio_working_3-way'!X110^(1/3)*COS(('OddsRatio_working_3-way'!Y110+4*PI())/3)</f>
        <v>-0.15155394111981305</v>
      </c>
      <c r="AC110" s="11">
        <f>'OddsRatio_working_3-way'!X110^(1/3)*SIN('OddsRatio_working_3-way'!Y110/3)</f>
        <v>0.14646323065966427</v>
      </c>
      <c r="AD110" s="11">
        <f>'OddsRatio_working_3-way'!X110^(1/3)*SIN(('OddsRatio_working_3-way'!Y110+2*PI())/3)</f>
        <v>0.40896235676648218</v>
      </c>
      <c r="AE110" s="11">
        <f>'OddsRatio_working_3-way'!X110^(1/3)*SIN(('OddsRatio_working_3-way'!Y110+4*PI())/3)</f>
        <v>-0.55542558742614634</v>
      </c>
      <c r="AF110" s="11">
        <f>-'OddsRatio_working_3-way'!U110/(3*'OddsRatio_working_3-way'!X110^(1/3))*COS(('OddsRatio_working_3-way'!Y110)/3)</f>
        <v>0.55678963918284385</v>
      </c>
      <c r="AG110" s="11">
        <f>-'OddsRatio_working_3-way'!U110/(3*'OddsRatio_working_3-way'!X110^(1/3))*COS(('OddsRatio_working_3-way'!Y110+2*PI())/3)</f>
        <v>-0.40523569806303095</v>
      </c>
      <c r="AH110" s="11">
        <f>-'OddsRatio_working_3-way'!U110/(3*'OddsRatio_working_3-way'!X110^(1/3))*COS(('OddsRatio_working_3-way'!Y110+4*PI())/3)</f>
        <v>-0.15155394111981305</v>
      </c>
      <c r="AI110" s="11">
        <f>'OddsRatio_working_3-way'!U110/(3*'OddsRatio_working_3-way'!X110^(1/3))*SIN(('OddsRatio_working_3-way'!Y110)/3)</f>
        <v>-0.14646323065966427</v>
      </c>
      <c r="AJ110" s="11">
        <f>'OddsRatio_working_3-way'!U110/(3*'OddsRatio_working_3-way'!X110^(1/3))*SIN(('OddsRatio_working_3-way'!Y110+2*PI())/3)</f>
        <v>-0.40896235676648218</v>
      </c>
      <c r="AK110" s="11">
        <f>'OddsRatio_working_3-way'!U110/(3*'OddsRatio_working_3-way'!X110^(1/3))*SIN(('OddsRatio_working_3-way'!Y110+4*PI())/3)</f>
        <v>0.55542558742614634</v>
      </c>
      <c r="AL110" s="11">
        <f>'OddsRatio_working_3-way'!Z110+'OddsRatio_working_3-way'!AF110</f>
        <v>1.1135792783656877</v>
      </c>
      <c r="AM110" s="11">
        <f>'OddsRatio_working_3-way'!AA110+'OddsRatio_working_3-way'!AG110</f>
        <v>-0.81047139612606189</v>
      </c>
      <c r="AN110" s="11">
        <f>'OddsRatio_working_3-way'!AB110+'OddsRatio_working_3-way'!AH110</f>
        <v>-0.30310788223962609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1.1135792783656877</v>
      </c>
      <c r="AS110" s="11">
        <f>IF(('OddsRatio_working_3-way'!X110=0),IF(Q110&gt;0,-Q110^(1/3),(-Q110)^(1/3)),'OddsRatio_working_3-way'!AM110-'OddsRatio_working_3-way'!R110/3)</f>
        <v>-0.81047139612606189</v>
      </c>
      <c r="AT110" s="11">
        <f>IF(('OddsRatio_working_3-way'!X110=0),IF(Q110&gt;0,-Q110^(1/3),(-Q110)^(1/3)),'OddsRatio_working_3-way'!AN110-'OddsRatio_working_3-way'!R110/3)</f>
        <v>-0.30310788223962609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3.23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2.11</v>
      </c>
      <c r="D111" s="9">
        <f t="shared" si="26"/>
        <v>0.28875665807997702</v>
      </c>
      <c r="E111" s="9">
        <f t="shared" si="27"/>
        <v>0.26201493561344219</v>
      </c>
      <c r="F111" s="9">
        <f t="shared" si="28"/>
        <v>0.44922840630658073</v>
      </c>
      <c r="G111" s="9">
        <f t="shared" si="29"/>
        <v>1.1045397352063171</v>
      </c>
      <c r="H111" s="9">
        <f t="shared" si="30"/>
        <v>3.4631236095100868</v>
      </c>
      <c r="I111" s="9">
        <f t="shared" si="31"/>
        <v>3.8165763247761091</v>
      </c>
      <c r="J111" s="9">
        <f t="shared" si="32"/>
        <v>2.2260391060790115</v>
      </c>
      <c r="K111" s="11">
        <f t="shared" si="33"/>
        <v>0.30959752321981426</v>
      </c>
      <c r="L111" s="11">
        <f t="shared" si="34"/>
        <v>0.28169014084507044</v>
      </c>
      <c r="M111" s="11">
        <f t="shared" si="35"/>
        <v>0.47393364928909953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-0.2608883533177111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0.24344561935314146</v>
      </c>
      <c r="Q111" s="11">
        <f>2*'OddsRatio_working_3-way'!K111*'OddsRatio_working_3-way'!L111*'OddsRatio_working_3-way'!M111</f>
        <v>8.2664047318553979E-2</v>
      </c>
      <c r="R111" s="11">
        <f t="shared" si="36"/>
        <v>0</v>
      </c>
      <c r="S111" s="11">
        <f t="shared" si="37"/>
        <v>-0.93314100172448944</v>
      </c>
      <c r="T111" s="11">
        <f t="shared" si="38"/>
        <v>-0.31685602775025107</v>
      </c>
      <c r="U111" s="11">
        <f>'OddsRatio_working_3-way'!S111-'OddsRatio_working_3-way'!R111^2/3</f>
        <v>-0.93314100172448944</v>
      </c>
      <c r="V111" s="11">
        <f>'OddsRatio_working_3-way'!S111*'OddsRatio_working_3-way'!R111/3-2*'OddsRatio_working_3-way'!R111^3/27-'OddsRatio_working_3-way'!T111</f>
        <v>0.31685602775025107</v>
      </c>
      <c r="W111" s="11">
        <f>'OddsRatio_working_3-way'!V111^2+4*'OddsRatio_working_3-way'!U111^3/27</f>
        <v>-1.9977741234114457E-2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0.17347585102528126</v>
      </c>
      <c r="Y111" s="11">
        <f>IF('OddsRatio_working_3-way'!W111&gt;=0,IF('OddsRatio_working_3-way'!V111+SQRT('OddsRatio_working_3-way'!W111)&gt;0,0,PI()),ACOS('OddsRatio_working_3-way'!V111/(2*'OddsRatio_working_3-way'!X111)))</f>
        <v>0.41958795951134409</v>
      </c>
      <c r="Z111" s="11">
        <f>'OddsRatio_working_3-way'!X111^(1/3)*COS('OddsRatio_working_3-way'!Y111/3)</f>
        <v>0.55226986760315855</v>
      </c>
      <c r="AA111" s="11">
        <f>'OddsRatio_working_3-way'!X111^(1/3)*COS(('OddsRatio_working_3-way'!Y111+2*PI())/3)</f>
        <v>-0.34346802696025297</v>
      </c>
      <c r="AB111" s="11">
        <f>'OddsRatio_working_3-way'!X111^(1/3)*COS(('OddsRatio_working_3-way'!Y111+4*PI())/3)</f>
        <v>-0.20880184064290561</v>
      </c>
      <c r="AC111" s="11">
        <f>'OddsRatio_working_3-way'!X111^(1/3)*SIN('OddsRatio_working_3-way'!Y111/3)</f>
        <v>7.7749558921060849E-2</v>
      </c>
      <c r="AD111" s="11">
        <f>'OddsRatio_working_3-way'!X111^(1/3)*SIN(('OddsRatio_working_3-way'!Y111+2*PI())/3)</f>
        <v>0.43940495562847337</v>
      </c>
      <c r="AE111" s="11">
        <f>'OddsRatio_working_3-way'!X111^(1/3)*SIN(('OddsRatio_working_3-way'!Y111+4*PI())/3)</f>
        <v>-0.51715451454953421</v>
      </c>
      <c r="AF111" s="11">
        <f>-'OddsRatio_working_3-way'!U111/(3*'OddsRatio_working_3-way'!X111^(1/3))*COS(('OddsRatio_working_3-way'!Y111)/3)</f>
        <v>0.55226986760315866</v>
      </c>
      <c r="AG111" s="11">
        <f>-'OddsRatio_working_3-way'!U111/(3*'OddsRatio_working_3-way'!X111^(1/3))*COS(('OddsRatio_working_3-way'!Y111+2*PI())/3)</f>
        <v>-0.34346802696025308</v>
      </c>
      <c r="AH111" s="11">
        <f>-'OddsRatio_working_3-way'!U111/(3*'OddsRatio_working_3-way'!X111^(1/3))*COS(('OddsRatio_working_3-way'!Y111+4*PI())/3)</f>
        <v>-0.20880184064290566</v>
      </c>
      <c r="AI111" s="11">
        <f>'OddsRatio_working_3-way'!U111/(3*'OddsRatio_working_3-way'!X111^(1/3))*SIN(('OddsRatio_working_3-way'!Y111)/3)</f>
        <v>-7.7749558921060863E-2</v>
      </c>
      <c r="AJ111" s="11">
        <f>'OddsRatio_working_3-way'!U111/(3*'OddsRatio_working_3-way'!X111^(1/3))*SIN(('OddsRatio_working_3-way'!Y111+2*PI())/3)</f>
        <v>-0.43940495562847348</v>
      </c>
      <c r="AK111" s="11">
        <f>'OddsRatio_working_3-way'!U111/(3*'OddsRatio_working_3-way'!X111^(1/3))*SIN(('OddsRatio_working_3-way'!Y111+4*PI())/3)</f>
        <v>0.51715451454953432</v>
      </c>
      <c r="AL111" s="11">
        <f>'OddsRatio_working_3-way'!Z111+'OddsRatio_working_3-way'!AF111</f>
        <v>1.1045397352063171</v>
      </c>
      <c r="AM111" s="11">
        <f>'OddsRatio_working_3-way'!AA111+'OddsRatio_working_3-way'!AG111</f>
        <v>-0.68693605392050605</v>
      </c>
      <c r="AN111" s="11">
        <f>'OddsRatio_working_3-way'!AB111+'OddsRatio_working_3-way'!AH111</f>
        <v>-0.41760368128581127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1.1045397352063171</v>
      </c>
      <c r="AS111" s="11">
        <f>IF(('OddsRatio_working_3-way'!X111=0),IF(Q111&gt;0,-Q111^(1/3),(-Q111)^(1/3)),'OddsRatio_working_3-way'!AM111-'OddsRatio_working_3-way'!R111/3)</f>
        <v>-0.68693605392050605</v>
      </c>
      <c r="AT111" s="11">
        <f>IF(('OddsRatio_working_3-way'!X111=0),IF(Q111&gt;0,-Q111^(1/3),(-Q111)^(1/3)),'OddsRatio_working_3-way'!AN111-'OddsRatio_working_3-way'!R111/3)</f>
        <v>-0.41760368128581127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1.65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4.8099999999999996</v>
      </c>
      <c r="D112" s="9">
        <f t="shared" si="26"/>
        <v>0.5788321125760022</v>
      </c>
      <c r="E112" s="9">
        <f t="shared" si="27"/>
        <v>0.23123266961836697</v>
      </c>
      <c r="F112" s="9">
        <f t="shared" si="28"/>
        <v>0.18993521780563075</v>
      </c>
      <c r="G112" s="9">
        <f t="shared" si="29"/>
        <v>1.1194102434181068</v>
      </c>
      <c r="H112" s="9">
        <f t="shared" si="30"/>
        <v>1.7276166582217696</v>
      </c>
      <c r="I112" s="9">
        <f t="shared" si="31"/>
        <v>4.3246484229517774</v>
      </c>
      <c r="J112" s="9">
        <f t="shared" si="32"/>
        <v>5.2649530274229868</v>
      </c>
      <c r="K112" s="11">
        <f t="shared" si="33"/>
        <v>0.60606060606060608</v>
      </c>
      <c r="L112" s="11">
        <f t="shared" si="34"/>
        <v>0.25188916876574308</v>
      </c>
      <c r="M112" s="11">
        <f t="shared" si="35"/>
        <v>0.20790020790020791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-0.23343998910749542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0.23581383782895118</v>
      </c>
      <c r="Q112" s="11">
        <f>2*'OddsRatio_working_3-way'!K112*'OddsRatio_working_3-way'!L112*'OddsRatio_working_3-way'!M112</f>
        <v>6.347613400510127E-2</v>
      </c>
      <c r="R112" s="11">
        <f t="shared" si="36"/>
        <v>0</v>
      </c>
      <c r="S112" s="11">
        <f t="shared" si="37"/>
        <v>-1.0101689891716139</v>
      </c>
      <c r="T112" s="11">
        <f t="shared" si="38"/>
        <v>-0.27191628241497012</v>
      </c>
      <c r="U112" s="11">
        <f>'OddsRatio_working_3-way'!S112-'OddsRatio_working_3-way'!R112^2/3</f>
        <v>-1.0101689891716139</v>
      </c>
      <c r="V112" s="11">
        <f>'OddsRatio_working_3-way'!S112*'OddsRatio_working_3-way'!R112/3-2*'OddsRatio_working_3-way'!R112^3/27-'OddsRatio_working_3-way'!T112</f>
        <v>0.27191628241497012</v>
      </c>
      <c r="W112" s="11">
        <f>'OddsRatio_working_3-way'!V112^2+4*'OddsRatio_working_3-way'!U112^3/27</f>
        <v>-7.8775349297689853E-2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0.19539307430156502</v>
      </c>
      <c r="Y112" s="11">
        <f>IF('OddsRatio_working_3-way'!W112&gt;=0,IF('OddsRatio_working_3-way'!V112+SQRT('OddsRatio_working_3-way'!W112)&gt;0,0,PI()),ACOS('OddsRatio_working_3-way'!V112/(2*'OddsRatio_working_3-way'!X112)))</f>
        <v>0.80123724697225895</v>
      </c>
      <c r="Z112" s="11">
        <f>'OddsRatio_working_3-way'!X112^(1/3)*COS('OddsRatio_working_3-way'!Y112/3)</f>
        <v>0.55970512170905329</v>
      </c>
      <c r="AA112" s="11">
        <f>'OddsRatio_working_3-way'!X112^(1/3)*COS(('OddsRatio_working_3-way'!Y112+2*PI())/3)</f>
        <v>-0.41247940520510973</v>
      </c>
      <c r="AB112" s="11">
        <f>'OddsRatio_working_3-way'!X112^(1/3)*COS(('OddsRatio_working_3-way'!Y112+4*PI())/3)</f>
        <v>-0.14722571650394392</v>
      </c>
      <c r="AC112" s="11">
        <f>'OddsRatio_working_3-way'!X112^(1/3)*SIN('OddsRatio_working_3-way'!Y112/3)</f>
        <v>0.15314428857515955</v>
      </c>
      <c r="AD112" s="11">
        <f>'OddsRatio_working_3-way'!X112^(1/3)*SIN(('OddsRatio_working_3-way'!Y112+2*PI())/3)</f>
        <v>0.40814670974072148</v>
      </c>
      <c r="AE112" s="11">
        <f>'OddsRatio_working_3-way'!X112^(1/3)*SIN(('OddsRatio_working_3-way'!Y112+4*PI())/3)</f>
        <v>-0.56129099831588092</v>
      </c>
      <c r="AF112" s="11">
        <f>-'OddsRatio_working_3-way'!U112/(3*'OddsRatio_working_3-way'!X112^(1/3))*COS(('OddsRatio_working_3-way'!Y112)/3)</f>
        <v>0.5597051217090534</v>
      </c>
      <c r="AG112" s="11">
        <f>-'OddsRatio_working_3-way'!U112/(3*'OddsRatio_working_3-way'!X112^(1/3))*COS(('OddsRatio_working_3-way'!Y112+2*PI())/3)</f>
        <v>-0.41247940520510978</v>
      </c>
      <c r="AH112" s="11">
        <f>-'OddsRatio_working_3-way'!U112/(3*'OddsRatio_working_3-way'!X112^(1/3))*COS(('OddsRatio_working_3-way'!Y112+4*PI())/3)</f>
        <v>-0.14722571650394395</v>
      </c>
      <c r="AI112" s="11">
        <f>'OddsRatio_working_3-way'!U112/(3*'OddsRatio_working_3-way'!X112^(1/3))*SIN(('OddsRatio_working_3-way'!Y112)/3)</f>
        <v>-0.15314428857515958</v>
      </c>
      <c r="AJ112" s="11">
        <f>'OddsRatio_working_3-way'!U112/(3*'OddsRatio_working_3-way'!X112^(1/3))*SIN(('OddsRatio_working_3-way'!Y112+2*PI())/3)</f>
        <v>-0.40814670974072159</v>
      </c>
      <c r="AK112" s="11">
        <f>'OddsRatio_working_3-way'!U112/(3*'OddsRatio_working_3-way'!X112^(1/3))*SIN(('OddsRatio_working_3-way'!Y112+4*PI())/3)</f>
        <v>0.56129099831588103</v>
      </c>
      <c r="AL112" s="11">
        <f>'OddsRatio_working_3-way'!Z112+'OddsRatio_working_3-way'!AF112</f>
        <v>1.1194102434181068</v>
      </c>
      <c r="AM112" s="11">
        <f>'OddsRatio_working_3-way'!AA112+'OddsRatio_working_3-way'!AG112</f>
        <v>-0.82495881041021946</v>
      </c>
      <c r="AN112" s="11">
        <f>'OddsRatio_working_3-way'!AB112+'OddsRatio_working_3-way'!AH112</f>
        <v>-0.2944514330078879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1.1194102434181068</v>
      </c>
      <c r="AS112" s="11">
        <f>IF(('OddsRatio_working_3-way'!X112=0),IF(Q112&gt;0,-Q112^(1/3),(-Q112)^(1/3)),'OddsRatio_working_3-way'!AM112-'OddsRatio_working_3-way'!R112/3)</f>
        <v>-0.82495881041021946</v>
      </c>
      <c r="AT112" s="11">
        <f>IF(('OddsRatio_working_3-way'!X112=0),IF(Q112&gt;0,-Q112^(1/3),(-Q112)^(1/3)),'OddsRatio_working_3-way'!AN112-'OddsRatio_working_3-way'!R112/3)</f>
        <v>-0.2944514330078879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2.4</v>
      </c>
      <c r="B113" s="4">
        <f>IF('True_Odds_Calculator_3-way'!B114="","",'True_Odds_Calculator_3-way'!B114)</f>
        <v>3.69</v>
      </c>
      <c r="C113" s="4">
        <f>IF('True_Odds_Calculator_3-way'!C114="","",'True_Odds_Calculator_3-way'!C114)</f>
        <v>2.65</v>
      </c>
      <c r="D113" s="9">
        <f t="shared" si="26"/>
        <v>0.39314458513007094</v>
      </c>
      <c r="E113" s="9">
        <f t="shared" si="27"/>
        <v>0.25214928276736048</v>
      </c>
      <c r="F113" s="9">
        <f t="shared" si="28"/>
        <v>0.35470613210256885</v>
      </c>
      <c r="G113" s="9">
        <f t="shared" si="29"/>
        <v>1.1025667651892213</v>
      </c>
      <c r="H113" s="9">
        <f t="shared" si="30"/>
        <v>2.5435934712649098</v>
      </c>
      <c r="I113" s="9">
        <f t="shared" si="31"/>
        <v>3.9659045983590051</v>
      </c>
      <c r="J113" s="9">
        <f t="shared" si="32"/>
        <v>2.8192351625622143</v>
      </c>
      <c r="K113" s="11">
        <f t="shared" si="33"/>
        <v>0.41666666666666669</v>
      </c>
      <c r="L113" s="11">
        <f t="shared" si="34"/>
        <v>0.2710027100271003</v>
      </c>
      <c r="M113" s="11">
        <f t="shared" si="35"/>
        <v>0.37735849056603776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-0.26477731758449685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0.24458420684835783</v>
      </c>
      <c r="Q113" s="11">
        <f>2*'OddsRatio_working_3-way'!K113*'OddsRatio_working_3-way'!L113*'OddsRatio_working_3-way'!M113</f>
        <v>8.5220977995943498E-2</v>
      </c>
      <c r="R113" s="11">
        <f t="shared" si="36"/>
        <v>0</v>
      </c>
      <c r="S113" s="11">
        <f t="shared" si="37"/>
        <v>-0.92373549622620177</v>
      </c>
      <c r="T113" s="11">
        <f t="shared" si="38"/>
        <v>-0.32185905791853725</v>
      </c>
      <c r="U113" s="11">
        <f>'OddsRatio_working_3-way'!S113-'OddsRatio_working_3-way'!R113^2/3</f>
        <v>-0.92373549622620177</v>
      </c>
      <c r="V113" s="11">
        <f>'OddsRatio_working_3-way'!S113*'OddsRatio_working_3-way'!R113/3-2*'OddsRatio_working_3-way'!R113^3/27-'OddsRatio_working_3-way'!T113</f>
        <v>0.32185905791853725</v>
      </c>
      <c r="W113" s="11">
        <f>'OddsRatio_working_3-way'!V113^2+4*'OddsRatio_working_3-way'!U113^3/27</f>
        <v>-1.3178856020222285E-2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0.17085967135666522</v>
      </c>
      <c r="Y113" s="11">
        <f>IF('OddsRatio_working_3-way'!W113&gt;=0,IF('OddsRatio_working_3-way'!V113+SQRT('OddsRatio_working_3-way'!W113)&gt;0,0,PI()),ACOS('OddsRatio_working_3-way'!V113/(2*'OddsRatio_working_3-way'!X113)))</f>
        <v>0.34260927539430974</v>
      </c>
      <c r="Z113" s="11">
        <f>'OddsRatio_working_3-way'!X113^(1/3)*COS('OddsRatio_working_3-way'!Y113/3)</f>
        <v>0.55128338259461063</v>
      </c>
      <c r="AA113" s="11">
        <f>'OddsRatio_working_3-way'!X113^(1/3)*COS(('OddsRatio_working_3-way'!Y113+2*PI())/3)</f>
        <v>-0.33040343079518436</v>
      </c>
      <c r="AB113" s="11">
        <f>'OddsRatio_working_3-way'!X113^(1/3)*COS(('OddsRatio_working_3-way'!Y113+4*PI())/3)</f>
        <v>-0.22087995179942641</v>
      </c>
      <c r="AC113" s="11">
        <f>'OddsRatio_working_3-way'!X113^(1/3)*SIN('OddsRatio_working_3-way'!Y113/3)</f>
        <v>6.3233410080785396E-2</v>
      </c>
      <c r="AD113" s="11">
        <f>'OddsRatio_working_3-way'!X113^(1/3)*SIN(('OddsRatio_working_3-way'!Y113+2*PI())/3)</f>
        <v>0.44580870897075625</v>
      </c>
      <c r="AE113" s="11">
        <f>'OddsRatio_working_3-way'!X113^(1/3)*SIN(('OddsRatio_working_3-way'!Y113+4*PI())/3)</f>
        <v>-0.5090421190515414</v>
      </c>
      <c r="AF113" s="11">
        <f>-'OddsRatio_working_3-way'!U113/(3*'OddsRatio_working_3-way'!X113^(1/3))*COS(('OddsRatio_working_3-way'!Y113)/3)</f>
        <v>0.55128338259461063</v>
      </c>
      <c r="AG113" s="11">
        <f>-'OddsRatio_working_3-way'!U113/(3*'OddsRatio_working_3-way'!X113^(1/3))*COS(('OddsRatio_working_3-way'!Y113+2*PI())/3)</f>
        <v>-0.33040343079518436</v>
      </c>
      <c r="AH113" s="11">
        <f>-'OddsRatio_working_3-way'!U113/(3*'OddsRatio_working_3-way'!X113^(1/3))*COS(('OddsRatio_working_3-way'!Y113+4*PI())/3)</f>
        <v>-0.22087995179942641</v>
      </c>
      <c r="AI113" s="11">
        <f>'OddsRatio_working_3-way'!U113/(3*'OddsRatio_working_3-way'!X113^(1/3))*SIN(('OddsRatio_working_3-way'!Y113)/3)</f>
        <v>-6.3233410080785396E-2</v>
      </c>
      <c r="AJ113" s="11">
        <f>'OddsRatio_working_3-way'!U113/(3*'OddsRatio_working_3-way'!X113^(1/3))*SIN(('OddsRatio_working_3-way'!Y113+2*PI())/3)</f>
        <v>-0.44580870897075625</v>
      </c>
      <c r="AK113" s="11">
        <f>'OddsRatio_working_3-way'!U113/(3*'OddsRatio_working_3-way'!X113^(1/3))*SIN(('OddsRatio_working_3-way'!Y113+4*PI())/3)</f>
        <v>0.5090421190515414</v>
      </c>
      <c r="AL113" s="11">
        <f>'OddsRatio_working_3-way'!Z113+'OddsRatio_working_3-way'!AF113</f>
        <v>1.1025667651892213</v>
      </c>
      <c r="AM113" s="11">
        <f>'OddsRatio_working_3-way'!AA113+'OddsRatio_working_3-way'!AG113</f>
        <v>-0.66080686159036872</v>
      </c>
      <c r="AN113" s="11">
        <f>'OddsRatio_working_3-way'!AB113+'OddsRatio_working_3-way'!AH113</f>
        <v>-0.44175990359885281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1.1025667651892213</v>
      </c>
      <c r="AS113" s="11">
        <f>IF(('OddsRatio_working_3-way'!X113=0),IF(Q113&gt;0,-Q113^(1/3),(-Q113)^(1/3)),'OddsRatio_working_3-way'!AM113-'OddsRatio_working_3-way'!R113/3)</f>
        <v>-0.66080686159036872</v>
      </c>
      <c r="AT113" s="11">
        <f>IF(('OddsRatio_working_3-way'!X113=0),IF(Q113&gt;0,-Q113^(1/3),(-Q113)^(1/3)),'OddsRatio_working_3-way'!AN113-'OddsRatio_working_3-way'!R113/3)</f>
        <v>-0.44175990359885281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2.25</v>
      </c>
      <c r="B114" s="4">
        <f>IF('True_Odds_Calculator_3-way'!B115="","",'True_Odds_Calculator_3-way'!B115)</f>
        <v>3.61</v>
      </c>
      <c r="C114" s="4">
        <f>IF('True_Odds_Calculator_3-way'!C115="","",'True_Odds_Calculator_3-way'!C115)</f>
        <v>2.91</v>
      </c>
      <c r="D114" s="9">
        <f t="shared" si="26"/>
        <v>0.42035886782698678</v>
      </c>
      <c r="E114" s="9">
        <f t="shared" si="27"/>
        <v>0.2577861486926355</v>
      </c>
      <c r="F114" s="9">
        <f t="shared" si="28"/>
        <v>0.32185498348037794</v>
      </c>
      <c r="G114" s="9">
        <f t="shared" si="29"/>
        <v>1.1031357757135922</v>
      </c>
      <c r="H114" s="9">
        <f t="shared" si="30"/>
        <v>2.3789197196419907</v>
      </c>
      <c r="I114" s="9">
        <f t="shared" si="31"/>
        <v>3.8791843746124761</v>
      </c>
      <c r="J114" s="9">
        <f t="shared" si="32"/>
        <v>3.1069893316129606</v>
      </c>
      <c r="K114" s="11">
        <f t="shared" si="33"/>
        <v>0.44444444444444442</v>
      </c>
      <c r="L114" s="11">
        <f t="shared" si="34"/>
        <v>0.2770083102493075</v>
      </c>
      <c r="M114" s="11">
        <f t="shared" si="35"/>
        <v>0.3436426116838488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-0.26363385403280326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0.24411423446177993</v>
      </c>
      <c r="Q114" s="11">
        <f>2*'OddsRatio_working_3-way'!K114*'OddsRatio_working_3-way'!L114*'OddsRatio_working_3-way'!M114</f>
        <v>8.4614985948623905E-2</v>
      </c>
      <c r="R114" s="11">
        <f t="shared" si="36"/>
        <v>0</v>
      </c>
      <c r="S114" s="11">
        <f t="shared" si="37"/>
        <v>-0.9259593588894901</v>
      </c>
      <c r="T114" s="11">
        <f t="shared" si="38"/>
        <v>-0.32095645022166042</v>
      </c>
      <c r="U114" s="11">
        <f>'OddsRatio_working_3-way'!S114-'OddsRatio_working_3-way'!R114^2/3</f>
        <v>-0.9259593588894901</v>
      </c>
      <c r="V114" s="11">
        <f>'OddsRatio_working_3-way'!S114*'OddsRatio_working_3-way'!R114/3-2*'OddsRatio_working_3-way'!R114^3/27-'OddsRatio_working_3-way'!T114</f>
        <v>0.32095645022166042</v>
      </c>
      <c r="W114" s="11">
        <f>'OddsRatio_working_3-way'!V114^2+4*'OddsRatio_working_3-way'!U114^3/27</f>
        <v>-1.4604473247440936E-2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0.17147705107851177</v>
      </c>
      <c r="Y114" s="11">
        <f>IF('OddsRatio_working_3-way'!W114&gt;=0,IF('OddsRatio_working_3-way'!V114+SQRT('OddsRatio_working_3-way'!W114)&gt;0,0,PI()),ACOS('OddsRatio_working_3-way'!V114/(2*'OddsRatio_working_3-way'!X114)))</f>
        <v>0.36010928161891442</v>
      </c>
      <c r="Z114" s="11">
        <f>'OddsRatio_working_3-way'!X114^(1/3)*COS('OddsRatio_working_3-way'!Y114/3)</f>
        <v>0.55156788785679611</v>
      </c>
      <c r="AA114" s="11">
        <f>'OddsRatio_working_3-way'!X114^(1/3)*COS(('OddsRatio_working_3-way'!Y114+2*PI())/3)</f>
        <v>-0.33339894662966529</v>
      </c>
      <c r="AB114" s="11">
        <f>'OddsRatio_working_3-way'!X114^(1/3)*COS(('OddsRatio_working_3-way'!Y114+4*PI())/3)</f>
        <v>-0.21816894122713101</v>
      </c>
      <c r="AC114" s="11">
        <f>'OddsRatio_working_3-way'!X114^(1/3)*SIN('OddsRatio_working_3-way'!Y114/3)</f>
        <v>6.6528074637875412E-2</v>
      </c>
      <c r="AD114" s="11">
        <f>'OddsRatio_working_3-way'!X114^(1/3)*SIN(('OddsRatio_working_3-way'!Y114+2*PI())/3)</f>
        <v>0.44440776547677424</v>
      </c>
      <c r="AE114" s="11">
        <f>'OddsRatio_working_3-way'!X114^(1/3)*SIN(('OddsRatio_working_3-way'!Y114+4*PI())/3)</f>
        <v>-0.51093584011464954</v>
      </c>
      <c r="AF114" s="11">
        <f>-'OddsRatio_working_3-way'!U114/(3*'OddsRatio_working_3-way'!X114^(1/3))*COS(('OddsRatio_working_3-way'!Y114)/3)</f>
        <v>0.55156788785679611</v>
      </c>
      <c r="AG114" s="11">
        <f>-'OddsRatio_working_3-way'!U114/(3*'OddsRatio_working_3-way'!X114^(1/3))*COS(('OddsRatio_working_3-way'!Y114+2*PI())/3)</f>
        <v>-0.33339894662966529</v>
      </c>
      <c r="AH114" s="11">
        <f>-'OddsRatio_working_3-way'!U114/(3*'OddsRatio_working_3-way'!X114^(1/3))*COS(('OddsRatio_working_3-way'!Y114+4*PI())/3)</f>
        <v>-0.21816894122713101</v>
      </c>
      <c r="AI114" s="11">
        <f>'OddsRatio_working_3-way'!U114/(3*'OddsRatio_working_3-way'!X114^(1/3))*SIN(('OddsRatio_working_3-way'!Y114)/3)</f>
        <v>-6.6528074637875412E-2</v>
      </c>
      <c r="AJ114" s="11">
        <f>'OddsRatio_working_3-way'!U114/(3*'OddsRatio_working_3-way'!X114^(1/3))*SIN(('OddsRatio_working_3-way'!Y114+2*PI())/3)</f>
        <v>-0.44440776547677424</v>
      </c>
      <c r="AK114" s="11">
        <f>'OddsRatio_working_3-way'!U114/(3*'OddsRatio_working_3-way'!X114^(1/3))*SIN(('OddsRatio_working_3-way'!Y114+4*PI())/3)</f>
        <v>0.51093584011464954</v>
      </c>
      <c r="AL114" s="11">
        <f>'OddsRatio_working_3-way'!Z114+'OddsRatio_working_3-way'!AF114</f>
        <v>1.1031357757135922</v>
      </c>
      <c r="AM114" s="11">
        <f>'OddsRatio_working_3-way'!AA114+'OddsRatio_working_3-way'!AG114</f>
        <v>-0.66679789325933059</v>
      </c>
      <c r="AN114" s="11">
        <f>'OddsRatio_working_3-way'!AB114+'OddsRatio_working_3-way'!AH114</f>
        <v>-0.43633788245426203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1.1031357757135922</v>
      </c>
      <c r="AS114" s="11">
        <f>IF(('OddsRatio_working_3-way'!X114=0),IF(Q114&gt;0,-Q114^(1/3),(-Q114)^(1/3)),'OddsRatio_working_3-way'!AM114-'OddsRatio_working_3-way'!R114/3)</f>
        <v>-0.66679789325933059</v>
      </c>
      <c r="AT114" s="11">
        <f>IF(('OddsRatio_working_3-way'!X114=0),IF(Q114&gt;0,-Q114^(1/3),(-Q114)^(1/3)),'OddsRatio_working_3-way'!AN114-'OddsRatio_working_3-way'!R114/3)</f>
        <v>-0.43633788245426203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2.77</v>
      </c>
      <c r="B115" s="4">
        <f>IF('True_Odds_Calculator_3-way'!B116="","",'True_Odds_Calculator_3-way'!B116)</f>
        <v>3.29</v>
      </c>
      <c r="C115" s="4">
        <f>IF('True_Odds_Calculator_3-way'!C116="","",'True_Odds_Calculator_3-way'!C116)</f>
        <v>2.5</v>
      </c>
      <c r="D115" s="9">
        <f t="shared" si="26"/>
        <v>0.33903772775815511</v>
      </c>
      <c r="E115" s="9">
        <f t="shared" si="27"/>
        <v>0.28390815622004223</v>
      </c>
      <c r="F115" s="9">
        <f t="shared" si="28"/>
        <v>0.37705411602180255</v>
      </c>
      <c r="G115" s="9">
        <f t="shared" si="29"/>
        <v>1.1014261304641244</v>
      </c>
      <c r="H115" s="9">
        <f t="shared" si="30"/>
        <v>2.9495242509215003</v>
      </c>
      <c r="I115" s="9">
        <f t="shared" si="31"/>
        <v>3.5222658387628454</v>
      </c>
      <c r="J115" s="9">
        <f t="shared" si="32"/>
        <v>2.6521391956961864</v>
      </c>
      <c r="K115" s="11">
        <f t="shared" si="33"/>
        <v>0.36101083032490977</v>
      </c>
      <c r="L115" s="11">
        <f t="shared" si="34"/>
        <v>0.303951367781155</v>
      </c>
      <c r="M115" s="11">
        <f t="shared" si="35"/>
        <v>0.4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-0.26686052253300119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0.24403893211021258</v>
      </c>
      <c r="Q115" s="11">
        <f>2*'OddsRatio_working_3-way'!K115*'OddsRatio_working_3-way'!L115*'OddsRatio_working_3-way'!M115</f>
        <v>8.7783788528853435E-2</v>
      </c>
      <c r="R115" s="11">
        <f t="shared" si="36"/>
        <v>0</v>
      </c>
      <c r="S115" s="11">
        <f t="shared" si="37"/>
        <v>-0.9144812046151698</v>
      </c>
      <c r="T115" s="11">
        <f t="shared" si="38"/>
        <v>-0.328950073602579</v>
      </c>
      <c r="U115" s="11">
        <f>'OddsRatio_working_3-way'!S115-'OddsRatio_working_3-way'!R115^2/3</f>
        <v>-0.9144812046151698</v>
      </c>
      <c r="V115" s="11">
        <f>'OddsRatio_working_3-way'!S115*'OddsRatio_working_3-way'!R115/3-2*'OddsRatio_working_3-way'!R115^3/27-'OddsRatio_working_3-way'!T115</f>
        <v>0.328950073602579</v>
      </c>
      <c r="W115" s="11">
        <f>'OddsRatio_working_3-way'!V115^2+4*'OddsRatio_working_3-way'!U115^3/27</f>
        <v>-5.0894147472610313E-3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0.16829851876234916</v>
      </c>
      <c r="Y115" s="11">
        <f>IF('OddsRatio_working_3-way'!W115&gt;=0,IF('OddsRatio_working_3-way'!V115+SQRT('OddsRatio_working_3-way'!W115)&gt;0,0,PI()),ACOS('OddsRatio_working_3-way'!V115/(2*'OddsRatio_working_3-way'!X115)))</f>
        <v>0.2135649744820225</v>
      </c>
      <c r="Z115" s="11">
        <f>'OddsRatio_working_3-way'!X115^(1/3)*COS('OddsRatio_working_3-way'!Y115/3)</f>
        <v>0.55071306523206209</v>
      </c>
      <c r="AA115" s="11">
        <f>'OddsRatio_working_3-way'!X115^(1/3)*COS(('OddsRatio_working_3-way'!Y115+2*PI())/3)</f>
        <v>-0.30936595764531144</v>
      </c>
      <c r="AB115" s="11">
        <f>'OddsRatio_working_3-way'!X115^(1/3)*COS(('OddsRatio_working_3-way'!Y115+4*PI())/3)</f>
        <v>-0.24134710758675057</v>
      </c>
      <c r="AC115" s="11">
        <f>'OddsRatio_working_3-way'!X115^(1/3)*SIN('OddsRatio_working_3-way'!Y115/3)</f>
        <v>3.9270701391278973E-2</v>
      </c>
      <c r="AD115" s="11">
        <f>'OddsRatio_working_3-way'!X115^(1/3)*SIN(('OddsRatio_working_3-way'!Y115+2*PI())/3)</f>
        <v>0.45729615399132306</v>
      </c>
      <c r="AE115" s="11">
        <f>'OddsRatio_working_3-way'!X115^(1/3)*SIN(('OddsRatio_working_3-way'!Y115+4*PI())/3)</f>
        <v>-0.49656685538260203</v>
      </c>
      <c r="AF115" s="11">
        <f>-'OddsRatio_working_3-way'!U115/(3*'OddsRatio_working_3-way'!X115^(1/3))*COS(('OddsRatio_working_3-way'!Y115)/3)</f>
        <v>0.5507130652320622</v>
      </c>
      <c r="AG115" s="11">
        <f>-'OddsRatio_working_3-way'!U115/(3*'OddsRatio_working_3-way'!X115^(1/3))*COS(('OddsRatio_working_3-way'!Y115+2*PI())/3)</f>
        <v>-0.30936595764531155</v>
      </c>
      <c r="AH115" s="11">
        <f>-'OddsRatio_working_3-way'!U115/(3*'OddsRatio_working_3-way'!X115^(1/3))*COS(('OddsRatio_working_3-way'!Y115+4*PI())/3)</f>
        <v>-0.24134710758675063</v>
      </c>
      <c r="AI115" s="11">
        <f>'OddsRatio_working_3-way'!U115/(3*'OddsRatio_working_3-way'!X115^(1/3))*SIN(('OddsRatio_working_3-way'!Y115)/3)</f>
        <v>-3.9270701391278987E-2</v>
      </c>
      <c r="AJ115" s="11">
        <f>'OddsRatio_working_3-way'!U115/(3*'OddsRatio_working_3-way'!X115^(1/3))*SIN(('OddsRatio_working_3-way'!Y115+2*PI())/3)</f>
        <v>-0.45729615399132317</v>
      </c>
      <c r="AK115" s="11">
        <f>'OddsRatio_working_3-way'!U115/(3*'OddsRatio_working_3-way'!X115^(1/3))*SIN(('OddsRatio_working_3-way'!Y115+4*PI())/3)</f>
        <v>0.49656685538260209</v>
      </c>
      <c r="AL115" s="11">
        <f>'OddsRatio_working_3-way'!Z115+'OddsRatio_working_3-way'!AF115</f>
        <v>1.1014261304641244</v>
      </c>
      <c r="AM115" s="11">
        <f>'OddsRatio_working_3-way'!AA115+'OddsRatio_working_3-way'!AG115</f>
        <v>-0.61873191529062299</v>
      </c>
      <c r="AN115" s="11">
        <f>'OddsRatio_working_3-way'!AB115+'OddsRatio_working_3-way'!AH115</f>
        <v>-0.4826942151735012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1.1014261304641244</v>
      </c>
      <c r="AS115" s="11">
        <f>IF(('OddsRatio_working_3-way'!X115=0),IF(Q115&gt;0,-Q115^(1/3),(-Q115)^(1/3)),'OddsRatio_working_3-way'!AM115-'OddsRatio_working_3-way'!R115/3)</f>
        <v>-0.61873191529062299</v>
      </c>
      <c r="AT115" s="11">
        <f>IF(('OddsRatio_working_3-way'!X115=0),IF(Q115&gt;0,-Q115^(1/3),(-Q115)^(1/3)),'OddsRatio_working_3-way'!AN115-'OddsRatio_working_3-way'!R115/3)</f>
        <v>-0.4826942151735012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2.39</v>
      </c>
      <c r="B116" s="4">
        <f>IF('True_Odds_Calculator_3-way'!B117="","",'True_Odds_Calculator_3-way'!B117)</f>
        <v>3.66</v>
      </c>
      <c r="C116" s="4">
        <f>IF('True_Odds_Calculator_3-way'!C117="","",'True_Odds_Calculator_3-way'!C117)</f>
        <v>2.68</v>
      </c>
      <c r="D116" s="9">
        <f t="shared" si="26"/>
        <v>0.39495850882434741</v>
      </c>
      <c r="E116" s="9">
        <f t="shared" si="27"/>
        <v>0.25435120556723767</v>
      </c>
      <c r="F116" s="9">
        <f t="shared" si="28"/>
        <v>0.35069028560841498</v>
      </c>
      <c r="G116" s="9">
        <f t="shared" si="29"/>
        <v>1.1020946215932605</v>
      </c>
      <c r="H116" s="9">
        <f t="shared" si="30"/>
        <v>2.5319115240146322</v>
      </c>
      <c r="I116" s="9">
        <f t="shared" si="31"/>
        <v>3.9315716934380727</v>
      </c>
      <c r="J116" s="9">
        <f t="shared" si="32"/>
        <v>2.8515189642766785</v>
      </c>
      <c r="K116" s="11">
        <f t="shared" si="33"/>
        <v>0.41841004184100417</v>
      </c>
      <c r="L116" s="11">
        <f t="shared" si="34"/>
        <v>0.27322404371584696</v>
      </c>
      <c r="M116" s="11">
        <f t="shared" si="35"/>
        <v>0.37313432835820892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-0.26496709128750939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0.24442230851367686</v>
      </c>
      <c r="Q116" s="11">
        <f>2*'OddsRatio_working_3-way'!K116*'OddsRatio_working_3-way'!L116*'OddsRatio_working_3-way'!M116</f>
        <v>8.5313196688892437E-2</v>
      </c>
      <c r="R116" s="11">
        <f t="shared" si="36"/>
        <v>0</v>
      </c>
      <c r="S116" s="11">
        <f t="shared" si="37"/>
        <v>-0.92246288897990014</v>
      </c>
      <c r="T116" s="11">
        <f t="shared" si="38"/>
        <v>-0.32197657556017456</v>
      </c>
      <c r="U116" s="11">
        <f>'OddsRatio_working_3-way'!S116-'OddsRatio_working_3-way'!R116^2/3</f>
        <v>-0.92246288897990014</v>
      </c>
      <c r="V116" s="11">
        <f>'OddsRatio_working_3-way'!S116*'OddsRatio_working_3-way'!R116/3-2*'OddsRatio_working_3-way'!R116^3/27-'OddsRatio_working_3-way'!T116</f>
        <v>0.32197657556017456</v>
      </c>
      <c r="W116" s="11">
        <f>'OddsRatio_working_3-way'!V116^2+4*'OddsRatio_working_3-way'!U116^3/27</f>
        <v>-1.2621236539621772E-2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0.17050670936144902</v>
      </c>
      <c r="Y116" s="11">
        <f>IF('OddsRatio_working_3-way'!W116&gt;=0,IF('OddsRatio_working_3-way'!V116+SQRT('OddsRatio_working_3-way'!W116)&gt;0,0,PI()),ACOS('OddsRatio_working_3-way'!V116/(2*'OddsRatio_working_3-way'!X116)))</f>
        <v>0.33571293920200862</v>
      </c>
      <c r="Z116" s="11">
        <f>'OddsRatio_working_3-way'!X116^(1/3)*COS('OddsRatio_working_3-way'!Y116/3)</f>
        <v>0.55104731079663027</v>
      </c>
      <c r="AA116" s="11">
        <f>'OddsRatio_working_3-way'!X116^(1/3)*COS(('OddsRatio_working_3-way'!Y116+2*PI())/3)</f>
        <v>-0.32915077720087504</v>
      </c>
      <c r="AB116" s="11">
        <f>'OddsRatio_working_3-way'!X116^(1/3)*COS(('OddsRatio_working_3-way'!Y116+4*PI())/3)</f>
        <v>-0.22189653359575531</v>
      </c>
      <c r="AC116" s="11">
        <f>'OddsRatio_working_3-way'!X116^(1/3)*SIN('OddsRatio_working_3-way'!Y116/3)</f>
        <v>6.1923266417145628E-2</v>
      </c>
      <c r="AD116" s="11">
        <f>'OddsRatio_working_3-way'!X116^(1/3)*SIN(('OddsRatio_working_3-way'!Y116+2*PI())/3)</f>
        <v>0.44625933662840794</v>
      </c>
      <c r="AE116" s="11">
        <f>'OddsRatio_working_3-way'!X116^(1/3)*SIN(('OddsRatio_working_3-way'!Y116+4*PI())/3)</f>
        <v>-0.50818260304555352</v>
      </c>
      <c r="AF116" s="11">
        <f>-'OddsRatio_working_3-way'!U116/(3*'OddsRatio_working_3-way'!X116^(1/3))*COS(('OddsRatio_working_3-way'!Y116)/3)</f>
        <v>0.55104731079663016</v>
      </c>
      <c r="AG116" s="11">
        <f>-'OddsRatio_working_3-way'!U116/(3*'OddsRatio_working_3-way'!X116^(1/3))*COS(('OddsRatio_working_3-way'!Y116+2*PI())/3)</f>
        <v>-0.32915077720087499</v>
      </c>
      <c r="AH116" s="11">
        <f>-'OddsRatio_working_3-way'!U116/(3*'OddsRatio_working_3-way'!X116^(1/3))*COS(('OddsRatio_working_3-way'!Y116+4*PI())/3)</f>
        <v>-0.22189653359575526</v>
      </c>
      <c r="AI116" s="11">
        <f>'OddsRatio_working_3-way'!U116/(3*'OddsRatio_working_3-way'!X116^(1/3))*SIN(('OddsRatio_working_3-way'!Y116)/3)</f>
        <v>-6.1923266417145614E-2</v>
      </c>
      <c r="AJ116" s="11">
        <f>'OddsRatio_working_3-way'!U116/(3*'OddsRatio_working_3-way'!X116^(1/3))*SIN(('OddsRatio_working_3-way'!Y116+2*PI())/3)</f>
        <v>-0.44625933662840789</v>
      </c>
      <c r="AK116" s="11">
        <f>'OddsRatio_working_3-way'!U116/(3*'OddsRatio_working_3-way'!X116^(1/3))*SIN(('OddsRatio_working_3-way'!Y116+4*PI())/3)</f>
        <v>0.5081826030455534</v>
      </c>
      <c r="AL116" s="11">
        <f>'OddsRatio_working_3-way'!Z116+'OddsRatio_working_3-way'!AF116</f>
        <v>1.1020946215932605</v>
      </c>
      <c r="AM116" s="11">
        <f>'OddsRatio_working_3-way'!AA116+'OddsRatio_working_3-way'!AG116</f>
        <v>-0.65830155440175009</v>
      </c>
      <c r="AN116" s="11">
        <f>'OddsRatio_working_3-way'!AB116+'OddsRatio_working_3-way'!AH116</f>
        <v>-0.44379306719151057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1.1020946215932605</v>
      </c>
      <c r="AS116" s="11">
        <f>IF(('OddsRatio_working_3-way'!X116=0),IF(Q116&gt;0,-Q116^(1/3),(-Q116)^(1/3)),'OddsRatio_working_3-way'!AM116-'OddsRatio_working_3-way'!R116/3)</f>
        <v>-0.65830155440175009</v>
      </c>
      <c r="AT116" s="11">
        <f>IF(('OddsRatio_working_3-way'!X116=0),IF(Q116&gt;0,-Q116^(1/3),(-Q116)^(1/3)),'OddsRatio_working_3-way'!AN116-'OddsRatio_working_3-way'!R116/3)</f>
        <v>-0.44379306719151057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2.8</v>
      </c>
      <c r="B117" s="4">
        <f>IF('True_Odds_Calculator_3-way'!B118="","",'True_Odds_Calculator_3-way'!B118)</f>
        <v>3.59</v>
      </c>
      <c r="C117" s="4">
        <f>IF('True_Odds_Calculator_3-way'!C118="","",'True_Odds_Calculator_3-way'!C118)</f>
        <v>2.34</v>
      </c>
      <c r="D117" s="9">
        <f t="shared" si="26"/>
        <v>0.33571254420970825</v>
      </c>
      <c r="E117" s="9">
        <f t="shared" si="27"/>
        <v>0.25993028873803414</v>
      </c>
      <c r="F117" s="9">
        <f t="shared" si="28"/>
        <v>0.40435716705225744</v>
      </c>
      <c r="G117" s="9">
        <f t="shared" si="29"/>
        <v>1.0992993646362821</v>
      </c>
      <c r="H117" s="9">
        <f t="shared" si="30"/>
        <v>2.9787388563453079</v>
      </c>
      <c r="I117" s="9">
        <f t="shared" si="31"/>
        <v>3.8471853544079706</v>
      </c>
      <c r="J117" s="9">
        <f t="shared" si="32"/>
        <v>2.4730611486126177</v>
      </c>
      <c r="K117" s="11">
        <f t="shared" si="33"/>
        <v>0.35714285714285715</v>
      </c>
      <c r="L117" s="11">
        <f t="shared" si="34"/>
        <v>0.2785515320334262</v>
      </c>
      <c r="M117" s="11">
        <f t="shared" si="35"/>
        <v>0.42735042735042739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-0.26558817227340892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0.24360504861897619</v>
      </c>
      <c r="Q117" s="11">
        <f>2*'OddsRatio_working_3-way'!K117*'OddsRatio_working_3-way'!L117*'OddsRatio_working_3-way'!M117</f>
        <v>8.5027940181143541E-2</v>
      </c>
      <c r="R117" s="11">
        <f t="shared" si="36"/>
        <v>0</v>
      </c>
      <c r="S117" s="11">
        <f t="shared" si="37"/>
        <v>-0.91722852916882813</v>
      </c>
      <c r="T117" s="11">
        <f t="shared" si="38"/>
        <v>-0.32014957388091736</v>
      </c>
      <c r="U117" s="11">
        <f>'OddsRatio_working_3-way'!S117-'OddsRatio_working_3-way'!R117^2/3</f>
        <v>-0.91722852916882813</v>
      </c>
      <c r="V117" s="11">
        <f>'OddsRatio_working_3-way'!S117*'OddsRatio_working_3-way'!R117/3-2*'OddsRatio_working_3-way'!R117^3/27-'OddsRatio_working_3-way'!T117</f>
        <v>0.32014957388091736</v>
      </c>
      <c r="W117" s="11">
        <f>'OddsRatio_working_3-way'!V117^2+4*'OddsRatio_working_3-way'!U117^3/27</f>
        <v>-1.1826007333089056E-2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0.16905750278324091</v>
      </c>
      <c r="Y117" s="11">
        <f>IF('OddsRatio_working_3-way'!W117&gt;=0,IF('OddsRatio_working_3-way'!V117+SQRT('OddsRatio_working_3-way'!W117)&gt;0,0,PI()),ACOS('OddsRatio_working_3-way'!V117/(2*'OddsRatio_working_3-way'!X117)))</f>
        <v>0.32744894986686424</v>
      </c>
      <c r="Z117" s="11">
        <f>'OddsRatio_working_3-way'!X117^(1/3)*COS('OddsRatio_working_3-way'!Y117/3)</f>
        <v>0.54964968231814104</v>
      </c>
      <c r="AA117" s="11">
        <f>'OddsRatio_working_3-way'!X117^(1/3)*COS(('OddsRatio_working_3-way'!Y117+2*PI())/3)</f>
        <v>-0.32698854825396567</v>
      </c>
      <c r="AB117" s="11">
        <f>'OddsRatio_working_3-way'!X117^(1/3)*COS(('OddsRatio_working_3-way'!Y117+4*PI())/3)</f>
        <v>-0.22266113406417526</v>
      </c>
      <c r="AC117" s="11">
        <f>'OddsRatio_working_3-way'!X117^(1/3)*SIN('OddsRatio_working_3-way'!Y117/3)</f>
        <v>6.0233460666332977E-2</v>
      </c>
      <c r="AD117" s="11">
        <f>'OddsRatio_working_3-way'!X117^(1/3)*SIN(('OddsRatio_working_3-way'!Y117+2*PI())/3)</f>
        <v>0.44589385773639001</v>
      </c>
      <c r="AE117" s="11">
        <f>'OddsRatio_working_3-way'!X117^(1/3)*SIN(('OddsRatio_working_3-way'!Y117+4*PI())/3)</f>
        <v>-0.50612731840272307</v>
      </c>
      <c r="AF117" s="11">
        <f>-'OddsRatio_working_3-way'!U117/(3*'OddsRatio_working_3-way'!X117^(1/3))*COS(('OddsRatio_working_3-way'!Y117)/3)</f>
        <v>0.54964968231814104</v>
      </c>
      <c r="AG117" s="11">
        <f>-'OddsRatio_working_3-way'!U117/(3*'OddsRatio_working_3-way'!X117^(1/3))*COS(('OddsRatio_working_3-way'!Y117+2*PI())/3)</f>
        <v>-0.32698854825396567</v>
      </c>
      <c r="AH117" s="11">
        <f>-'OddsRatio_working_3-way'!U117/(3*'OddsRatio_working_3-way'!X117^(1/3))*COS(('OddsRatio_working_3-way'!Y117+4*PI())/3)</f>
        <v>-0.22266113406417526</v>
      </c>
      <c r="AI117" s="11">
        <f>'OddsRatio_working_3-way'!U117/(3*'OddsRatio_working_3-way'!X117^(1/3))*SIN(('OddsRatio_working_3-way'!Y117)/3)</f>
        <v>-6.0233460666332977E-2</v>
      </c>
      <c r="AJ117" s="11">
        <f>'OddsRatio_working_3-way'!U117/(3*'OddsRatio_working_3-way'!X117^(1/3))*SIN(('OddsRatio_working_3-way'!Y117+2*PI())/3)</f>
        <v>-0.44589385773639001</v>
      </c>
      <c r="AK117" s="11">
        <f>'OddsRatio_working_3-way'!U117/(3*'OddsRatio_working_3-way'!X117^(1/3))*SIN(('OddsRatio_working_3-way'!Y117+4*PI())/3)</f>
        <v>0.50612731840272307</v>
      </c>
      <c r="AL117" s="11">
        <f>'OddsRatio_working_3-way'!Z117+'OddsRatio_working_3-way'!AF117</f>
        <v>1.0992993646362821</v>
      </c>
      <c r="AM117" s="11">
        <f>'OddsRatio_working_3-way'!AA117+'OddsRatio_working_3-way'!AG117</f>
        <v>-0.65397709650793134</v>
      </c>
      <c r="AN117" s="11">
        <f>'OddsRatio_working_3-way'!AB117+'OddsRatio_working_3-way'!AH117</f>
        <v>-0.44532226812835052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1.0992993646362821</v>
      </c>
      <c r="AS117" s="11">
        <f>IF(('OddsRatio_working_3-way'!X117=0),IF(Q117&gt;0,-Q117^(1/3),(-Q117)^(1/3)),'OddsRatio_working_3-way'!AM117-'OddsRatio_working_3-way'!R117/3)</f>
        <v>-0.65397709650793134</v>
      </c>
      <c r="AT117" s="11">
        <f>IF(('OddsRatio_working_3-way'!X117=0),IF(Q117&gt;0,-Q117^(1/3),(-Q117)^(1/3)),'OddsRatio_working_3-way'!AN117-'OddsRatio_working_3-way'!R117/3)</f>
        <v>-0.44532226812835052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2.06</v>
      </c>
      <c r="B118" s="4">
        <f>IF('True_Odds_Calculator_3-way'!B119="","",'True_Odds_Calculator_3-way'!B119)</f>
        <v>3.5</v>
      </c>
      <c r="C118" s="4">
        <f>IF('True_Odds_Calculator_3-way'!C119="","",'True_Odds_Calculator_3-way'!C119)</f>
        <v>3.41</v>
      </c>
      <c r="D118" s="9">
        <f t="shared" si="26"/>
        <v>0.46081247732679054</v>
      </c>
      <c r="E118" s="9">
        <f t="shared" si="27"/>
        <v>0.26598411988595821</v>
      </c>
      <c r="F118" s="9">
        <f t="shared" si="28"/>
        <v>0.27320340278725141</v>
      </c>
      <c r="G118" s="9">
        <f t="shared" si="29"/>
        <v>1.1038491778061852</v>
      </c>
      <c r="H118" s="9">
        <f t="shared" si="30"/>
        <v>2.1700801284745559</v>
      </c>
      <c r="I118" s="9">
        <f t="shared" si="31"/>
        <v>3.7596229445154625</v>
      </c>
      <c r="J118" s="9">
        <f t="shared" si="32"/>
        <v>3.6602765185129069</v>
      </c>
      <c r="K118" s="11">
        <f t="shared" si="33"/>
        <v>0.4854368932038835</v>
      </c>
      <c r="L118" s="11">
        <f t="shared" si="34"/>
        <v>0.2857142857142857</v>
      </c>
      <c r="M118" s="11">
        <f t="shared" si="35"/>
        <v>0.29325513196480935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-0.25976059643457083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0.24282013007349679</v>
      </c>
      <c r="Q118" s="11">
        <f>2*'OddsRatio_working_3-way'!K118*'OddsRatio_working_3-way'!L118*'OddsRatio_working_3-way'!M118</f>
        <v>8.1346777244052523E-2</v>
      </c>
      <c r="R118" s="11">
        <f t="shared" si="36"/>
        <v>0</v>
      </c>
      <c r="S118" s="11">
        <f t="shared" si="37"/>
        <v>-0.93478431065528811</v>
      </c>
      <c r="T118" s="11">
        <f t="shared" si="38"/>
        <v>-0.31316057308384859</v>
      </c>
      <c r="U118" s="11">
        <f>'OddsRatio_working_3-way'!S118-'OddsRatio_working_3-way'!R118^2/3</f>
        <v>-0.93478431065528811</v>
      </c>
      <c r="V118" s="11">
        <f>'OddsRatio_working_3-way'!S118*'OddsRatio_working_3-way'!R118/3-2*'OddsRatio_working_3-way'!R118^3/27-'OddsRatio_working_3-way'!T118</f>
        <v>0.31316057308384859</v>
      </c>
      <c r="W118" s="11">
        <f>'OddsRatio_working_3-way'!V118^2+4*'OddsRatio_working_3-way'!U118^3/27</f>
        <v>-2.2943021751978404E-2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0.17393430245798475</v>
      </c>
      <c r="Y118" s="11">
        <f>IF('OddsRatio_working_3-way'!W118&gt;=0,IF('OddsRatio_working_3-way'!V118+SQRT('OddsRatio_working_3-way'!W118)&gt;0,0,PI()),ACOS('OddsRatio_working_3-way'!V118/(2*'OddsRatio_working_3-way'!X118)))</f>
        <v>0.45050666563641339</v>
      </c>
      <c r="Z118" s="11">
        <f>'OddsRatio_working_3-way'!X118^(1/3)*COS('OddsRatio_working_3-way'!Y118/3)</f>
        <v>0.55192458890309259</v>
      </c>
      <c r="AA118" s="11">
        <f>'OddsRatio_working_3-way'!X118^(1/3)*COS(('OddsRatio_working_3-way'!Y118+2*PI())/3)</f>
        <v>-0.34828458553068875</v>
      </c>
      <c r="AB118" s="11">
        <f>'OddsRatio_working_3-way'!X118^(1/3)*COS(('OddsRatio_working_3-way'!Y118+4*PI())/3)</f>
        <v>-0.20364000337240368</v>
      </c>
      <c r="AC118" s="11">
        <f>'OddsRatio_working_3-way'!X118^(1/3)*SIN('OddsRatio_working_3-way'!Y118/3)</f>
        <v>8.3510588445906836E-2</v>
      </c>
      <c r="AD118" s="11">
        <f>'OddsRatio_working_3-way'!X118^(1/3)*SIN(('OddsRatio_working_3-way'!Y118+2*PI())/3)</f>
        <v>0.43622542074040765</v>
      </c>
      <c r="AE118" s="11">
        <f>'OddsRatio_working_3-way'!X118^(1/3)*SIN(('OddsRatio_working_3-way'!Y118+4*PI())/3)</f>
        <v>-0.51973600918631446</v>
      </c>
      <c r="AF118" s="11">
        <f>-'OddsRatio_working_3-way'!U118/(3*'OddsRatio_working_3-way'!X118^(1/3))*COS(('OddsRatio_working_3-way'!Y118)/3)</f>
        <v>0.55192458890309259</v>
      </c>
      <c r="AG118" s="11">
        <f>-'OddsRatio_working_3-way'!U118/(3*'OddsRatio_working_3-way'!X118^(1/3))*COS(('OddsRatio_working_3-way'!Y118+2*PI())/3)</f>
        <v>-0.34828458553068875</v>
      </c>
      <c r="AH118" s="11">
        <f>-'OddsRatio_working_3-way'!U118/(3*'OddsRatio_working_3-way'!X118^(1/3))*COS(('OddsRatio_working_3-way'!Y118+4*PI())/3)</f>
        <v>-0.20364000337240368</v>
      </c>
      <c r="AI118" s="11">
        <f>'OddsRatio_working_3-way'!U118/(3*'OddsRatio_working_3-way'!X118^(1/3))*SIN(('OddsRatio_working_3-way'!Y118)/3)</f>
        <v>-8.3510588445906836E-2</v>
      </c>
      <c r="AJ118" s="11">
        <f>'OddsRatio_working_3-way'!U118/(3*'OddsRatio_working_3-way'!X118^(1/3))*SIN(('OddsRatio_working_3-way'!Y118+2*PI())/3)</f>
        <v>-0.43622542074040765</v>
      </c>
      <c r="AK118" s="11">
        <f>'OddsRatio_working_3-way'!U118/(3*'OddsRatio_working_3-way'!X118^(1/3))*SIN(('OddsRatio_working_3-way'!Y118+4*PI())/3)</f>
        <v>0.51973600918631446</v>
      </c>
      <c r="AL118" s="11">
        <f>'OddsRatio_working_3-way'!Z118+'OddsRatio_working_3-way'!AF118</f>
        <v>1.1038491778061852</v>
      </c>
      <c r="AM118" s="11">
        <f>'OddsRatio_working_3-way'!AA118+'OddsRatio_working_3-way'!AG118</f>
        <v>-0.6965691710613775</v>
      </c>
      <c r="AN118" s="11">
        <f>'OddsRatio_working_3-way'!AB118+'OddsRatio_working_3-way'!AH118</f>
        <v>-0.40728000674480735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1.1038491778061852</v>
      </c>
      <c r="AS118" s="11">
        <f>IF(('OddsRatio_working_3-way'!X118=0),IF(Q118&gt;0,-Q118^(1/3),(-Q118)^(1/3)),'OddsRatio_working_3-way'!AM118-'OddsRatio_working_3-way'!R118/3)</f>
        <v>-0.6965691710613775</v>
      </c>
      <c r="AT118" s="11">
        <f>IF(('OddsRatio_working_3-way'!X118=0),IF(Q118&gt;0,-Q118^(1/3),(-Q118)^(1/3)),'OddsRatio_working_3-way'!AN118-'OddsRatio_working_3-way'!R118/3)</f>
        <v>-0.40728000674480735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5.82</v>
      </c>
      <c r="B119" s="4">
        <f>IF('True_Odds_Calculator_3-way'!B120="","",'True_Odds_Calculator_3-way'!B120)</f>
        <v>4.0999999999999996</v>
      </c>
      <c r="C119" s="4">
        <f>IF('True_Odds_Calculator_3-way'!C120="","",'True_Odds_Calculator_3-way'!C120)</f>
        <v>1.64</v>
      </c>
      <c r="D119" s="9">
        <f t="shared" si="26"/>
        <v>0.16546049398307031</v>
      </c>
      <c r="E119" s="9">
        <f t="shared" si="27"/>
        <v>0.23563240984409417</v>
      </c>
      <c r="F119" s="9">
        <f t="shared" si="28"/>
        <v>0.59890709617283522</v>
      </c>
      <c r="G119" s="9">
        <f t="shared" si="29"/>
        <v>1.0464188289548781</v>
      </c>
      <c r="H119" s="9">
        <f t="shared" si="30"/>
        <v>6.0437387555625133</v>
      </c>
      <c r="I119" s="9">
        <f t="shared" si="31"/>
        <v>4.2438983697601209</v>
      </c>
      <c r="J119" s="9">
        <f t="shared" si="32"/>
        <v>1.6697080505311221</v>
      </c>
      <c r="K119" s="11">
        <f t="shared" si="33"/>
        <v>0.1718213058419244</v>
      </c>
      <c r="L119" s="11">
        <f t="shared" si="34"/>
        <v>0.24390243902439027</v>
      </c>
      <c r="M119" s="11">
        <f t="shared" si="35"/>
        <v>0.6097560975609756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-0.24436444515312628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0.21873741493261051</v>
      </c>
      <c r="Q119" s="11">
        <f>2*'OddsRatio_working_3-way'!K119*'OddsRatio_working_3-way'!L119*'OddsRatio_working_3-way'!M119</f>
        <v>5.1106872647806188E-2</v>
      </c>
      <c r="R119" s="11">
        <f t="shared" si="36"/>
        <v>0</v>
      </c>
      <c r="S119" s="11">
        <f t="shared" si="37"/>
        <v>-0.89512782760005416</v>
      </c>
      <c r="T119" s="11">
        <f t="shared" si="38"/>
        <v>-0.20914201579440517</v>
      </c>
      <c r="U119" s="11">
        <f>'OddsRatio_working_3-way'!S119-'OddsRatio_working_3-way'!R119^2/3</f>
        <v>-0.89512782760005416</v>
      </c>
      <c r="V119" s="11">
        <f>'OddsRatio_working_3-way'!S119*'OddsRatio_working_3-way'!R119/3-2*'OddsRatio_working_3-way'!R119^3/27-'OddsRatio_working_3-way'!T119</f>
        <v>0.20914201579440517</v>
      </c>
      <c r="W119" s="11">
        <f>'OddsRatio_working_3-way'!V119^2+4*'OddsRatio_working_3-way'!U119^3/27</f>
        <v>-6.2515113256816898E-2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0.16298427533612261</v>
      </c>
      <c r="Y119" s="11">
        <f>IF('OddsRatio_working_3-way'!W119&gt;=0,IF('OddsRatio_working_3-way'!V119+SQRT('OddsRatio_working_3-way'!W119)&gt;0,0,PI()),ACOS('OddsRatio_working_3-way'!V119/(2*'OddsRatio_working_3-way'!X119)))</f>
        <v>0.87421155944744999</v>
      </c>
      <c r="Z119" s="11">
        <f>'OddsRatio_working_3-way'!X119^(1/3)*COS('OddsRatio_working_3-way'!Y119/3)</f>
        <v>0.52320941447743896</v>
      </c>
      <c r="AA119" s="11">
        <f>'OddsRatio_working_3-way'!X119^(1/3)*COS(('OddsRatio_working_3-way'!Y119+2*PI())/3)</f>
        <v>-0.39751235364481813</v>
      </c>
      <c r="AB119" s="11">
        <f>'OddsRatio_working_3-way'!X119^(1/3)*COS(('OddsRatio_working_3-way'!Y119+4*PI())/3)</f>
        <v>-0.12569706083262092</v>
      </c>
      <c r="AC119" s="11">
        <f>'OddsRatio_working_3-way'!X119^(1/3)*SIN('OddsRatio_working_3-way'!Y119/3)</f>
        <v>0.15693263247497907</v>
      </c>
      <c r="AD119" s="11">
        <f>'OddsRatio_working_3-way'!X119^(1/3)*SIN(('OddsRatio_working_3-way'!Y119+2*PI())/3)</f>
        <v>0.37464632819915422</v>
      </c>
      <c r="AE119" s="11">
        <f>'OddsRatio_working_3-way'!X119^(1/3)*SIN(('OddsRatio_working_3-way'!Y119+4*PI())/3)</f>
        <v>-0.53157896067413335</v>
      </c>
      <c r="AF119" s="11">
        <f>-'OddsRatio_working_3-way'!U119/(3*'OddsRatio_working_3-way'!X119^(1/3))*COS(('OddsRatio_working_3-way'!Y119)/3)</f>
        <v>0.52320941447743907</v>
      </c>
      <c r="AG119" s="11">
        <f>-'OddsRatio_working_3-way'!U119/(3*'OddsRatio_working_3-way'!X119^(1/3))*COS(('OddsRatio_working_3-way'!Y119+2*PI())/3)</f>
        <v>-0.39751235364481818</v>
      </c>
      <c r="AH119" s="11">
        <f>-'OddsRatio_working_3-way'!U119/(3*'OddsRatio_working_3-way'!X119^(1/3))*COS(('OddsRatio_working_3-way'!Y119+4*PI())/3)</f>
        <v>-0.12569706083262094</v>
      </c>
      <c r="AI119" s="11">
        <f>'OddsRatio_working_3-way'!U119/(3*'OddsRatio_working_3-way'!X119^(1/3))*SIN(('OddsRatio_working_3-way'!Y119)/3)</f>
        <v>-0.1569326324749791</v>
      </c>
      <c r="AJ119" s="11">
        <f>'OddsRatio_working_3-way'!U119/(3*'OddsRatio_working_3-way'!X119^(1/3))*SIN(('OddsRatio_working_3-way'!Y119+2*PI())/3)</f>
        <v>-0.37464632819915428</v>
      </c>
      <c r="AK119" s="11">
        <f>'OddsRatio_working_3-way'!U119/(3*'OddsRatio_working_3-way'!X119^(1/3))*SIN(('OddsRatio_working_3-way'!Y119+4*PI())/3)</f>
        <v>0.53157896067413346</v>
      </c>
      <c r="AL119" s="11">
        <f>'OddsRatio_working_3-way'!Z119+'OddsRatio_working_3-way'!AF119</f>
        <v>1.0464188289548781</v>
      </c>
      <c r="AM119" s="11">
        <f>'OddsRatio_working_3-way'!AA119+'OddsRatio_working_3-way'!AG119</f>
        <v>-0.79502470728963637</v>
      </c>
      <c r="AN119" s="11">
        <f>'OddsRatio_working_3-way'!AB119+'OddsRatio_working_3-way'!AH119</f>
        <v>-0.25139412166524189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1.0464188289548781</v>
      </c>
      <c r="AS119" s="11">
        <f>IF(('OddsRatio_working_3-way'!X119=0),IF(Q119&gt;0,-Q119^(1/3),(-Q119)^(1/3)),'OddsRatio_working_3-way'!AM119-'OddsRatio_working_3-way'!R119/3)</f>
        <v>-0.79502470728963637</v>
      </c>
      <c r="AT119" s="11">
        <f>IF(('OddsRatio_working_3-way'!X119=0),IF(Q119&gt;0,-Q119^(1/3),(-Q119)^(1/3)),'OddsRatio_working_3-way'!AN119-'OddsRatio_working_3-way'!R119/3)</f>
        <v>-0.25139412166524189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2.36</v>
      </c>
      <c r="B120" s="4">
        <f>IF('True_Odds_Calculator_3-way'!B121="","",'True_Odds_Calculator_3-way'!B121)</f>
        <v>3.1</v>
      </c>
      <c r="C120" s="4">
        <f>IF('True_Odds_Calculator_3-way'!C121="","",'True_Odds_Calculator_3-way'!C121)</f>
        <v>3.62</v>
      </c>
      <c r="D120" s="9">
        <f t="shared" si="26"/>
        <v>0.41539613400908931</v>
      </c>
      <c r="E120" s="9">
        <f t="shared" si="27"/>
        <v>0.31514926925458475</v>
      </c>
      <c r="F120" s="9">
        <f t="shared" si="28"/>
        <v>0.26945459673632588</v>
      </c>
      <c r="G120" s="9">
        <f t="shared" si="29"/>
        <v>1.0348093027929828</v>
      </c>
      <c r="H120" s="9">
        <f t="shared" si="30"/>
        <v>2.4073406517984566</v>
      </c>
      <c r="I120" s="9">
        <f t="shared" si="31"/>
        <v>3.1730995358652638</v>
      </c>
      <c r="J120" s="9">
        <f t="shared" si="32"/>
        <v>3.7112003733176149</v>
      </c>
      <c r="K120" s="11">
        <f t="shared" si="33"/>
        <v>0.42372881355932207</v>
      </c>
      <c r="L120" s="11">
        <f t="shared" si="34"/>
        <v>0.32258064516129031</v>
      </c>
      <c r="M120" s="11">
        <f t="shared" si="35"/>
        <v>0.27624309392265195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-0.28253823452117355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0.22957326558908198</v>
      </c>
      <c r="Q120" s="11">
        <f>2*'OddsRatio_working_3-way'!K120*'OddsRatio_working_3-way'!L120*'OddsRatio_working_3-way'!M120</f>
        <v>7.551752157535592E-2</v>
      </c>
      <c r="R120" s="11">
        <f t="shared" si="36"/>
        <v>0</v>
      </c>
      <c r="S120" s="11">
        <f t="shared" si="37"/>
        <v>-0.81253875596039959</v>
      </c>
      <c r="T120" s="11">
        <f t="shared" si="38"/>
        <v>-0.26728248551328937</v>
      </c>
      <c r="U120" s="11">
        <f>'OddsRatio_working_3-way'!S120-'OddsRatio_working_3-way'!R120^2/3</f>
        <v>-0.81253875596039959</v>
      </c>
      <c r="V120" s="11">
        <f>'OddsRatio_working_3-way'!S120*'OddsRatio_working_3-way'!R120/3-2*'OddsRatio_working_3-way'!R120^3/27-'OddsRatio_working_3-way'!T120</f>
        <v>0.26728248551328937</v>
      </c>
      <c r="W120" s="11">
        <f>'OddsRatio_working_3-way'!V120^2+4*'OddsRatio_working_3-way'!U120^3/27</f>
        <v>-8.0346969014960939E-3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0.14095622012140671</v>
      </c>
      <c r="Y120" s="11">
        <f>IF('OddsRatio_working_3-way'!W120&gt;=0,IF('OddsRatio_working_3-way'!V120+SQRT('OddsRatio_working_3-way'!W120)&gt;0,0,PI()),ACOS('OddsRatio_working_3-way'!V120/(2*'OddsRatio_working_3-way'!X120)))</f>
        <v>0.32357551735765533</v>
      </c>
      <c r="Z120" s="11">
        <f>'OddsRatio_working_3-way'!X120^(1/3)*COS('OddsRatio_working_3-way'!Y120/3)</f>
        <v>0.51740465139649139</v>
      </c>
      <c r="AA120" s="11">
        <f>'OddsRatio_working_3-way'!X120^(1/3)*COS(('OddsRatio_working_3-way'!Y120+2*PI())/3)</f>
        <v>-0.30722045658821623</v>
      </c>
      <c r="AB120" s="11">
        <f>'OddsRatio_working_3-way'!X120^(1/3)*COS(('OddsRatio_working_3-way'!Y120+4*PI())/3)</f>
        <v>-0.21018419480827524</v>
      </c>
      <c r="AC120" s="11">
        <f>'OddsRatio_working_3-way'!X120^(1/3)*SIN('OddsRatio_working_3-way'!Y120/3)</f>
        <v>5.6023911859803939E-2</v>
      </c>
      <c r="AD120" s="11">
        <f>'OddsRatio_working_3-way'!X120^(1/3)*SIN(('OddsRatio_working_3-way'!Y120+2*PI())/3)</f>
        <v>0.42007361621569111</v>
      </c>
      <c r="AE120" s="11">
        <f>'OddsRatio_working_3-way'!X120^(1/3)*SIN(('OddsRatio_working_3-way'!Y120+4*PI())/3)</f>
        <v>-0.4760975280754951</v>
      </c>
      <c r="AF120" s="11">
        <f>-'OddsRatio_working_3-way'!U120/(3*'OddsRatio_working_3-way'!X120^(1/3))*COS(('OddsRatio_working_3-way'!Y120)/3)</f>
        <v>0.5174046513964915</v>
      </c>
      <c r="AG120" s="11">
        <f>-'OddsRatio_working_3-way'!U120/(3*'OddsRatio_working_3-way'!X120^(1/3))*COS(('OddsRatio_working_3-way'!Y120+2*PI())/3)</f>
        <v>-0.30722045658821628</v>
      </c>
      <c r="AH120" s="11">
        <f>-'OddsRatio_working_3-way'!U120/(3*'OddsRatio_working_3-way'!X120^(1/3))*COS(('OddsRatio_working_3-way'!Y120+4*PI())/3)</f>
        <v>-0.2101841948082753</v>
      </c>
      <c r="AI120" s="11">
        <f>'OddsRatio_working_3-way'!U120/(3*'OddsRatio_working_3-way'!X120^(1/3))*SIN(('OddsRatio_working_3-way'!Y120)/3)</f>
        <v>-5.6023911859803946E-2</v>
      </c>
      <c r="AJ120" s="11">
        <f>'OddsRatio_working_3-way'!U120/(3*'OddsRatio_working_3-way'!X120^(1/3))*SIN(('OddsRatio_working_3-way'!Y120+2*PI())/3)</f>
        <v>-0.42007361621569123</v>
      </c>
      <c r="AK120" s="11">
        <f>'OddsRatio_working_3-way'!U120/(3*'OddsRatio_working_3-way'!X120^(1/3))*SIN(('OddsRatio_working_3-way'!Y120+4*PI())/3)</f>
        <v>0.47609752807549521</v>
      </c>
      <c r="AL120" s="11">
        <f>'OddsRatio_working_3-way'!Z120+'OddsRatio_working_3-way'!AF120</f>
        <v>1.0348093027929828</v>
      </c>
      <c r="AM120" s="11">
        <f>'OddsRatio_working_3-way'!AA120+'OddsRatio_working_3-way'!AG120</f>
        <v>-0.61444091317643257</v>
      </c>
      <c r="AN120" s="11">
        <f>'OddsRatio_working_3-way'!AB120+'OddsRatio_working_3-way'!AH120</f>
        <v>-0.42036838961655054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1.0348093027929828</v>
      </c>
      <c r="AS120" s="11">
        <f>IF(('OddsRatio_working_3-way'!X120=0),IF(Q120&gt;0,-Q120^(1/3),(-Q120)^(1/3)),'OddsRatio_working_3-way'!AM120-'OddsRatio_working_3-way'!R120/3)</f>
        <v>-0.61444091317643257</v>
      </c>
      <c r="AT120" s="11">
        <f>IF(('OddsRatio_working_3-way'!X120=0),IF(Q120&gt;0,-Q120^(1/3),(-Q120)^(1/3)),'OddsRatio_working_3-way'!AN120-'OddsRatio_working_3-way'!R120/3)</f>
        <v>-0.42036838961655054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3.15</v>
      </c>
      <c r="B121" s="4">
        <f>IF('True_Odds_Calculator_3-way'!B122="","",'True_Odds_Calculator_3-way'!B122)</f>
        <v>3.25</v>
      </c>
      <c r="C121" s="4">
        <f>IF('True_Odds_Calculator_3-way'!C122="","",'True_Odds_Calculator_3-way'!C122)</f>
        <v>2.52</v>
      </c>
      <c r="D121" s="9">
        <f t="shared" si="26"/>
        <v>0.31034843199957851</v>
      </c>
      <c r="E121" s="9">
        <f t="shared" si="27"/>
        <v>0.30070284193255664</v>
      </c>
      <c r="F121" s="9">
        <f t="shared" si="28"/>
        <v>0.38894872606786496</v>
      </c>
      <c r="G121" s="9">
        <f t="shared" si="29"/>
        <v>1.0335743251424656</v>
      </c>
      <c r="H121" s="9">
        <f t="shared" si="30"/>
        <v>3.2221847990563011</v>
      </c>
      <c r="I121" s="9">
        <f t="shared" si="31"/>
        <v>3.3255422315705476</v>
      </c>
      <c r="J121" s="9">
        <f t="shared" si="32"/>
        <v>2.5710329742165472</v>
      </c>
      <c r="K121" s="11">
        <f t="shared" si="33"/>
        <v>0.31746031746031744</v>
      </c>
      <c r="L121" s="11">
        <f t="shared" si="34"/>
        <v>0.30769230769230771</v>
      </c>
      <c r="M121" s="11">
        <f t="shared" si="35"/>
        <v>0.3968253968253968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-0.28501657073085651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0.22947070566118188</v>
      </c>
      <c r="Q121" s="11">
        <f>2*'OddsRatio_working_3-way'!K121*'OddsRatio_working_3-way'!L121*'OddsRatio_working_3-way'!M121</f>
        <v>7.7523887047696569E-2</v>
      </c>
      <c r="R121" s="11">
        <f t="shared" si="36"/>
        <v>0</v>
      </c>
      <c r="S121" s="11">
        <f t="shared" si="37"/>
        <v>-0.80511355909152715</v>
      </c>
      <c r="T121" s="11">
        <f t="shared" si="38"/>
        <v>-0.2719978240174078</v>
      </c>
      <c r="U121" s="11">
        <f>'OddsRatio_working_3-way'!S121-'OddsRatio_working_3-way'!R121^2/3</f>
        <v>-0.80511355909152715</v>
      </c>
      <c r="V121" s="11">
        <f>'OddsRatio_working_3-way'!S121*'OddsRatio_working_3-way'!R121/3-2*'OddsRatio_working_3-way'!R121^3/27-'OddsRatio_working_3-way'!T121</f>
        <v>0.2719978240174078</v>
      </c>
      <c r="W121" s="11">
        <f>'OddsRatio_working_3-way'!V121^2+4*'OddsRatio_working_3-way'!U121^3/27</f>
        <v>-3.3328761054043782E-3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0.13902849741654508</v>
      </c>
      <c r="Y121" s="11">
        <f>IF('OddsRatio_working_3-way'!W121&gt;=0,IF('OddsRatio_working_3-way'!V121+SQRT('OddsRatio_working_3-way'!W121)&gt;0,0,PI()),ACOS('OddsRatio_working_3-way'!V121/(2*'OddsRatio_working_3-way'!X121)))</f>
        <v>0.20914452486753765</v>
      </c>
      <c r="Z121" s="11">
        <f>'OddsRatio_working_3-way'!X121^(1/3)*COS('OddsRatio_working_3-way'!Y121/3)</f>
        <v>0.51678716257123281</v>
      </c>
      <c r="AA121" s="11">
        <f>'OddsRatio_working_3-way'!X121^(1/3)*COS(('OddsRatio_working_3-way'!Y121+2*PI())/3)</f>
        <v>-0.28964516083069614</v>
      </c>
      <c r="AB121" s="11">
        <f>'OddsRatio_working_3-way'!X121^(1/3)*COS(('OddsRatio_working_3-way'!Y121+4*PI())/3)</f>
        <v>-0.22714200174053661</v>
      </c>
      <c r="AC121" s="11">
        <f>'OddsRatio_working_3-way'!X121^(1/3)*SIN('OddsRatio_working_3-way'!Y121/3)</f>
        <v>3.6086215725905521E-2</v>
      </c>
      <c r="AD121" s="11">
        <f>'OddsRatio_working_3-way'!X121^(1/3)*SIN(('OddsRatio_working_3-way'!Y121+2*PI())/3)</f>
        <v>0.42950770327341348</v>
      </c>
      <c r="AE121" s="11">
        <f>'OddsRatio_working_3-way'!X121^(1/3)*SIN(('OddsRatio_working_3-way'!Y121+4*PI())/3)</f>
        <v>-0.46559391899931907</v>
      </c>
      <c r="AF121" s="11">
        <f>-'OddsRatio_working_3-way'!U121/(3*'OddsRatio_working_3-way'!X121^(1/3))*COS(('OddsRatio_working_3-way'!Y121)/3)</f>
        <v>0.51678716257123269</v>
      </c>
      <c r="AG121" s="11">
        <f>-'OddsRatio_working_3-way'!U121/(3*'OddsRatio_working_3-way'!X121^(1/3))*COS(('OddsRatio_working_3-way'!Y121+2*PI())/3)</f>
        <v>-0.28964516083069608</v>
      </c>
      <c r="AH121" s="11">
        <f>-'OddsRatio_working_3-way'!U121/(3*'OddsRatio_working_3-way'!X121^(1/3))*COS(('OddsRatio_working_3-way'!Y121+4*PI())/3)</f>
        <v>-0.22714200174053656</v>
      </c>
      <c r="AI121" s="11">
        <f>'OddsRatio_working_3-way'!U121/(3*'OddsRatio_working_3-way'!X121^(1/3))*SIN(('OddsRatio_working_3-way'!Y121)/3)</f>
        <v>-3.6086215725905514E-2</v>
      </c>
      <c r="AJ121" s="11">
        <f>'OddsRatio_working_3-way'!U121/(3*'OddsRatio_working_3-way'!X121^(1/3))*SIN(('OddsRatio_working_3-way'!Y121+2*PI())/3)</f>
        <v>-0.42950770327341342</v>
      </c>
      <c r="AK121" s="11">
        <f>'OddsRatio_working_3-way'!U121/(3*'OddsRatio_working_3-way'!X121^(1/3))*SIN(('OddsRatio_working_3-way'!Y121+4*PI())/3)</f>
        <v>0.46559391899931896</v>
      </c>
      <c r="AL121" s="11">
        <f>'OddsRatio_working_3-way'!Z121+'OddsRatio_working_3-way'!AF121</f>
        <v>1.0335743251424656</v>
      </c>
      <c r="AM121" s="11">
        <f>'OddsRatio_working_3-way'!AA121+'OddsRatio_working_3-way'!AG121</f>
        <v>-0.57929032166139227</v>
      </c>
      <c r="AN121" s="11">
        <f>'OddsRatio_working_3-way'!AB121+'OddsRatio_working_3-way'!AH121</f>
        <v>-0.45428400348107317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1.0335743251424656</v>
      </c>
      <c r="AS121" s="11">
        <f>IF(('OddsRatio_working_3-way'!X121=0),IF(Q121&gt;0,-Q121^(1/3),(-Q121)^(1/3)),'OddsRatio_working_3-way'!AM121-'OddsRatio_working_3-way'!R121/3)</f>
        <v>-0.57929032166139227</v>
      </c>
      <c r="AT121" s="11">
        <f>IF(('OddsRatio_working_3-way'!X121=0),IF(Q121&gt;0,-Q121^(1/3),(-Q121)^(1/3)),'OddsRatio_working_3-way'!AN121-'OddsRatio_working_3-way'!R121/3)</f>
        <v>-0.45428400348107317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8.8000000000000007</v>
      </c>
      <c r="B122" s="4">
        <f>IF('True_Odds_Calculator_3-way'!B123="","",'True_Odds_Calculator_3-way'!B123)</f>
        <v>5.53</v>
      </c>
      <c r="C122" s="4">
        <f>IF('True_Odds_Calculator_3-way'!C123="","",'True_Odds_Calculator_3-way'!C123)</f>
        <v>1.37</v>
      </c>
      <c r="D122" s="9">
        <f t="shared" si="26"/>
        <v>0.10821562320751665</v>
      </c>
      <c r="E122" s="9">
        <f t="shared" si="27"/>
        <v>0.17283070802095973</v>
      </c>
      <c r="F122" s="9">
        <f t="shared" si="28"/>
        <v>0.71895366877152367</v>
      </c>
      <c r="G122" s="9">
        <f t="shared" si="29"/>
        <v>1.0565140870534602</v>
      </c>
      <c r="H122" s="9">
        <f t="shared" si="30"/>
        <v>9.2408098790169895</v>
      </c>
      <c r="I122" s="9">
        <f t="shared" si="31"/>
        <v>5.786008814352174</v>
      </c>
      <c r="J122" s="9">
        <f t="shared" si="32"/>
        <v>1.3909102122097803</v>
      </c>
      <c r="K122" s="11">
        <f t="shared" si="33"/>
        <v>0.11363636363636363</v>
      </c>
      <c r="L122" s="11">
        <f t="shared" si="34"/>
        <v>0.18083182640144665</v>
      </c>
      <c r="M122" s="11">
        <f t="shared" si="35"/>
        <v>0.72992700729927007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-0.19609483651338966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0.19049138978918156</v>
      </c>
      <c r="Q122" s="11">
        <f>2*'OddsRatio_working_3-way'!K122*'OddsRatio_working_3-way'!L122*'OddsRatio_working_3-way'!M122</f>
        <v>2.9998644061288427E-2</v>
      </c>
      <c r="R122" s="11">
        <f t="shared" si="36"/>
        <v>0</v>
      </c>
      <c r="S122" s="11">
        <f t="shared" si="37"/>
        <v>-0.97142481248441503</v>
      </c>
      <c r="T122" s="11">
        <f t="shared" si="38"/>
        <v>-0.15298028543061648</v>
      </c>
      <c r="U122" s="11">
        <f>'OddsRatio_working_3-way'!S122-'OddsRatio_working_3-way'!R122^2/3</f>
        <v>-0.97142481248441503</v>
      </c>
      <c r="V122" s="11">
        <f>'OddsRatio_working_3-way'!S122*'OddsRatio_working_3-way'!R122/3-2*'OddsRatio_working_3-way'!R122^3/27-'OddsRatio_working_3-way'!T122</f>
        <v>0.15298028543061648</v>
      </c>
      <c r="W122" s="11">
        <f>'OddsRatio_working_3-way'!V122^2+4*'OddsRatio_working_3-way'!U122^3/27</f>
        <v>-0.11240454762600395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0.18426035612445019</v>
      </c>
      <c r="Y122" s="11">
        <f>IF('OddsRatio_working_3-way'!W122&gt;=0,IF('OddsRatio_working_3-way'!V122+SQRT('OddsRatio_working_3-way'!W122)&gt;0,0,PI()),ACOS('OddsRatio_working_3-way'!V122/(2*'OddsRatio_working_3-way'!X122)))</f>
        <v>1.1427217231864979</v>
      </c>
      <c r="Z122" s="11">
        <f>'OddsRatio_working_3-way'!X122^(1/3)*COS('OddsRatio_working_3-way'!Y122/3)</f>
        <v>0.52825704352673009</v>
      </c>
      <c r="AA122" s="11">
        <f>'OddsRatio_working_3-way'!X122^(1/3)*COS(('OddsRatio_working_3-way'!Y122+2*PI())/3)</f>
        <v>-0.44733489472676002</v>
      </c>
      <c r="AB122" s="11">
        <f>'OddsRatio_working_3-way'!X122^(1/3)*COS(('OddsRatio_working_3-way'!Y122+4*PI())/3)</f>
        <v>-8.0922148799970048E-2</v>
      </c>
      <c r="AC122" s="11">
        <f>'OddsRatio_working_3-way'!X122^(1/3)*SIN('OddsRatio_working_3-way'!Y122/3)</f>
        <v>0.21154849749534216</v>
      </c>
      <c r="AD122" s="11">
        <f>'OddsRatio_working_3-way'!X122^(1/3)*SIN(('OddsRatio_working_3-way'!Y122+2*PI())/3)</f>
        <v>0.35170977067453901</v>
      </c>
      <c r="AE122" s="11">
        <f>'OddsRatio_working_3-way'!X122^(1/3)*SIN(('OddsRatio_working_3-way'!Y122+4*PI())/3)</f>
        <v>-0.56325826816988123</v>
      </c>
      <c r="AF122" s="11">
        <f>-'OddsRatio_working_3-way'!U122/(3*'OddsRatio_working_3-way'!X122^(1/3))*COS(('OddsRatio_working_3-way'!Y122)/3)</f>
        <v>0.52825704352673009</v>
      </c>
      <c r="AG122" s="11">
        <f>-'OddsRatio_working_3-way'!U122/(3*'OddsRatio_working_3-way'!X122^(1/3))*COS(('OddsRatio_working_3-way'!Y122+2*PI())/3)</f>
        <v>-0.44733489472676002</v>
      </c>
      <c r="AH122" s="11">
        <f>-'OddsRatio_working_3-way'!U122/(3*'OddsRatio_working_3-way'!X122^(1/3))*COS(('OddsRatio_working_3-way'!Y122+4*PI())/3)</f>
        <v>-8.0922148799970048E-2</v>
      </c>
      <c r="AI122" s="11">
        <f>'OddsRatio_working_3-way'!U122/(3*'OddsRatio_working_3-way'!X122^(1/3))*SIN(('OddsRatio_working_3-way'!Y122)/3)</f>
        <v>-0.21154849749534216</v>
      </c>
      <c r="AJ122" s="11">
        <f>'OddsRatio_working_3-way'!U122/(3*'OddsRatio_working_3-way'!X122^(1/3))*SIN(('OddsRatio_working_3-way'!Y122+2*PI())/3)</f>
        <v>-0.35170977067453901</v>
      </c>
      <c r="AK122" s="11">
        <f>'OddsRatio_working_3-way'!U122/(3*'OddsRatio_working_3-way'!X122^(1/3))*SIN(('OddsRatio_working_3-way'!Y122+4*PI())/3)</f>
        <v>0.56325826816988123</v>
      </c>
      <c r="AL122" s="11">
        <f>'OddsRatio_working_3-way'!Z122+'OddsRatio_working_3-way'!AF122</f>
        <v>1.0565140870534602</v>
      </c>
      <c r="AM122" s="11">
        <f>'OddsRatio_working_3-way'!AA122+'OddsRatio_working_3-way'!AG122</f>
        <v>-0.89466978945352005</v>
      </c>
      <c r="AN122" s="11">
        <f>'OddsRatio_working_3-way'!AB122+'OddsRatio_working_3-way'!AH122</f>
        <v>-0.1618442975999401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1.0565140870534602</v>
      </c>
      <c r="AS122" s="11">
        <f>IF(('OddsRatio_working_3-way'!X122=0),IF(Q122&gt;0,-Q122^(1/3),(-Q122)^(1/3)),'OddsRatio_working_3-way'!AM122-'OddsRatio_working_3-way'!R122/3)</f>
        <v>-0.89466978945352005</v>
      </c>
      <c r="AT122" s="11">
        <f>IF(('OddsRatio_working_3-way'!X122=0),IF(Q122&gt;0,-Q122^(1/3),(-Q122)^(1/3)),'OddsRatio_working_3-way'!AN122-'OddsRatio_working_3-way'!R122/3)</f>
        <v>-0.1618442975999401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3.49</v>
      </c>
      <c r="B123" s="4">
        <f>IF('True_Odds_Calculator_3-way'!B124="","",'True_Odds_Calculator_3-way'!B124)</f>
        <v>3.31</v>
      </c>
      <c r="C123" s="4">
        <f>IF('True_Odds_Calculator_3-way'!C124="","",'True_Odds_Calculator_3-way'!C124)</f>
        <v>2.2799999999999998</v>
      </c>
      <c r="D123" s="9">
        <f t="shared" si="26"/>
        <v>0.27813471497806119</v>
      </c>
      <c r="E123" s="9">
        <f t="shared" si="27"/>
        <v>0.29344770621308858</v>
      </c>
      <c r="F123" s="9">
        <f t="shared" si="28"/>
        <v>0.42841757880884995</v>
      </c>
      <c r="G123" s="9">
        <f t="shared" si="29"/>
        <v>1.0423212973593361</v>
      </c>
      <c r="H123" s="9">
        <f t="shared" si="30"/>
        <v>3.5953800304247472</v>
      </c>
      <c r="I123" s="9">
        <f t="shared" si="31"/>
        <v>3.4077621969000664</v>
      </c>
      <c r="J123" s="9">
        <f t="shared" si="32"/>
        <v>2.3341712606199496</v>
      </c>
      <c r="K123" s="11">
        <f t="shared" si="33"/>
        <v>0.28653295128939826</v>
      </c>
      <c r="L123" s="11">
        <f t="shared" si="34"/>
        <v>0.30211480362537763</v>
      </c>
      <c r="M123" s="11">
        <f t="shared" si="35"/>
        <v>0.43859649122807021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-0.27953296359086044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0.23084225682932386</v>
      </c>
      <c r="Q123" s="11">
        <f>2*'OddsRatio_working_3-way'!K123*'OddsRatio_working_3-way'!L123*'OddsRatio_working_3-way'!M123</f>
        <v>7.593495290438286E-2</v>
      </c>
      <c r="R123" s="11">
        <f t="shared" si="36"/>
        <v>0</v>
      </c>
      <c r="S123" s="11">
        <f t="shared" si="37"/>
        <v>-0.82581407882612756</v>
      </c>
      <c r="T123" s="11">
        <f t="shared" si="38"/>
        <v>-0.27164936803491041</v>
      </c>
      <c r="U123" s="11">
        <f>'OddsRatio_working_3-way'!S123-'OddsRatio_working_3-way'!R123^2/3</f>
        <v>-0.82581407882612756</v>
      </c>
      <c r="V123" s="11">
        <f>'OddsRatio_working_3-way'!S123*'OddsRatio_working_3-way'!R123/3-2*'OddsRatio_working_3-way'!R123^3/27-'OddsRatio_working_3-way'!T123</f>
        <v>0.27164936803491041</v>
      </c>
      <c r="W123" s="11">
        <f>'OddsRatio_working_3-way'!V123^2+4*'OddsRatio_working_3-way'!U123^3/27</f>
        <v>-9.6406227699876723E-3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0.14442472254063177</v>
      </c>
      <c r="Y123" s="11">
        <f>IF('OddsRatio_working_3-way'!W123&gt;=0,IF('OddsRatio_working_3-way'!V123+SQRT('OddsRatio_working_3-way'!W123)&gt;0,0,PI()),ACOS('OddsRatio_working_3-way'!V123/(2*'OddsRatio_working_3-way'!X123)))</f>
        <v>0.34683540064541218</v>
      </c>
      <c r="Z123" s="11">
        <f>'OddsRatio_working_3-way'!X123^(1/3)*COS('OddsRatio_working_3-way'!Y123/3)</f>
        <v>0.52116064867966794</v>
      </c>
      <c r="AA123" s="11">
        <f>'OddsRatio_working_3-way'!X123^(1/3)*COS(('OddsRatio_working_3-way'!Y123+2*PI())/3)</f>
        <v>-0.31299409550135876</v>
      </c>
      <c r="AB123" s="11">
        <f>'OddsRatio_working_3-way'!X123^(1/3)*COS(('OddsRatio_working_3-way'!Y123+4*PI())/3)</f>
        <v>-0.20816655317830909</v>
      </c>
      <c r="AC123" s="11">
        <f>'OddsRatio_working_3-way'!X123^(1/3)*SIN('OddsRatio_working_3-way'!Y123/3)</f>
        <v>6.0522209778699536E-2</v>
      </c>
      <c r="AD123" s="11">
        <f>'OddsRatio_working_3-way'!X123^(1/3)*SIN(('OddsRatio_working_3-way'!Y123+2*PI())/3)</f>
        <v>0.42107725632001963</v>
      </c>
      <c r="AE123" s="11">
        <f>'OddsRatio_working_3-way'!X123^(1/3)*SIN(('OddsRatio_working_3-way'!Y123+4*PI())/3)</f>
        <v>-0.48159946609871923</v>
      </c>
      <c r="AF123" s="11">
        <f>-'OddsRatio_working_3-way'!U123/(3*'OddsRatio_working_3-way'!X123^(1/3))*COS(('OddsRatio_working_3-way'!Y123)/3)</f>
        <v>0.52116064867966805</v>
      </c>
      <c r="AG123" s="11">
        <f>-'OddsRatio_working_3-way'!U123/(3*'OddsRatio_working_3-way'!X123^(1/3))*COS(('OddsRatio_working_3-way'!Y123+2*PI())/3)</f>
        <v>-0.31299409550135882</v>
      </c>
      <c r="AH123" s="11">
        <f>-'OddsRatio_working_3-way'!U123/(3*'OddsRatio_working_3-way'!X123^(1/3))*COS(('OddsRatio_working_3-way'!Y123+4*PI())/3)</f>
        <v>-0.20816655317830915</v>
      </c>
      <c r="AI123" s="11">
        <f>'OddsRatio_working_3-way'!U123/(3*'OddsRatio_working_3-way'!X123^(1/3))*SIN(('OddsRatio_working_3-way'!Y123)/3)</f>
        <v>-6.052220977869955E-2</v>
      </c>
      <c r="AJ123" s="11">
        <f>'OddsRatio_working_3-way'!U123/(3*'OddsRatio_working_3-way'!X123^(1/3))*SIN(('OddsRatio_working_3-way'!Y123+2*PI())/3)</f>
        <v>-0.42107725632001974</v>
      </c>
      <c r="AK123" s="11">
        <f>'OddsRatio_working_3-way'!U123/(3*'OddsRatio_working_3-way'!X123^(1/3))*SIN(('OddsRatio_working_3-way'!Y123+4*PI())/3)</f>
        <v>0.48159946609871934</v>
      </c>
      <c r="AL123" s="11">
        <f>'OddsRatio_working_3-way'!Z123+'OddsRatio_working_3-way'!AF123</f>
        <v>1.0423212973593361</v>
      </c>
      <c r="AM123" s="11">
        <f>'OddsRatio_working_3-way'!AA123+'OddsRatio_working_3-way'!AG123</f>
        <v>-0.62598819100271763</v>
      </c>
      <c r="AN123" s="11">
        <f>'OddsRatio_working_3-way'!AB123+'OddsRatio_working_3-way'!AH123</f>
        <v>-0.41633310635661824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1.0423212973593361</v>
      </c>
      <c r="AS123" s="11">
        <f>IF(('OddsRatio_working_3-way'!X123=0),IF(Q123&gt;0,-Q123^(1/3),(-Q123)^(1/3)),'OddsRatio_working_3-way'!AM123-'OddsRatio_working_3-way'!R123/3)</f>
        <v>-0.62598819100271763</v>
      </c>
      <c r="AT123" s="11">
        <f>IF(('OddsRatio_working_3-way'!X123=0),IF(Q123&gt;0,-Q123^(1/3),(-Q123)^(1/3)),'OddsRatio_working_3-way'!AN123-'OddsRatio_working_3-way'!R123/3)</f>
        <v>-0.41633310635661824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2.41</v>
      </c>
      <c r="B124" s="4">
        <f>IF('True_Odds_Calculator_3-way'!B125="","",'True_Odds_Calculator_3-way'!B125)</f>
        <v>3.17</v>
      </c>
      <c r="C124" s="4">
        <f>IF('True_Odds_Calculator_3-way'!C125="","",'True_Odds_Calculator_3-way'!C125)</f>
        <v>3.35</v>
      </c>
      <c r="D124" s="9">
        <f t="shared" si="26"/>
        <v>0.40440446073601577</v>
      </c>
      <c r="E124" s="9">
        <f t="shared" si="27"/>
        <v>0.30612809206896091</v>
      </c>
      <c r="F124" s="9">
        <f t="shared" si="28"/>
        <v>0.28946744719502321</v>
      </c>
      <c r="G124" s="9">
        <f t="shared" si="29"/>
        <v>1.0445191012640751</v>
      </c>
      <c r="H124" s="9">
        <f t="shared" si="30"/>
        <v>2.4727719327823459</v>
      </c>
      <c r="I124" s="9">
        <f t="shared" si="31"/>
        <v>3.2666064497430436</v>
      </c>
      <c r="J124" s="9">
        <f t="shared" si="32"/>
        <v>3.4546198879705772</v>
      </c>
      <c r="K124" s="11">
        <f t="shared" si="33"/>
        <v>0.41493775933609955</v>
      </c>
      <c r="L124" s="11">
        <f t="shared" si="34"/>
        <v>0.31545741324921134</v>
      </c>
      <c r="M124" s="11">
        <f t="shared" si="35"/>
        <v>0.29850746268656714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-0.28094777496732992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0.23170402682452751</v>
      </c>
      <c r="Q124" s="11">
        <f>2*'OddsRatio_working_3-way'!K124*'OddsRatio_working_3-way'!L124*'OddsRatio_working_3-way'!M124</f>
        <v>7.8146383414680443E-2</v>
      </c>
      <c r="R124" s="11">
        <f t="shared" si="36"/>
        <v>0</v>
      </c>
      <c r="S124" s="11">
        <f t="shared" si="37"/>
        <v>-0.82472276867638927</v>
      </c>
      <c r="T124" s="11">
        <f t="shared" si="38"/>
        <v>-0.27815270444397616</v>
      </c>
      <c r="U124" s="11">
        <f>'OddsRatio_working_3-way'!S124-'OddsRatio_working_3-way'!R124^2/3</f>
        <v>-0.82472276867638927</v>
      </c>
      <c r="V124" s="11">
        <f>'OddsRatio_working_3-way'!S124*'OddsRatio_working_3-way'!R124/3-2*'OddsRatio_working_3-way'!R124^3/27-'OddsRatio_working_3-way'!T124</f>
        <v>0.27815270444397616</v>
      </c>
      <c r="W124" s="11">
        <f>'OddsRatio_working_3-way'!V124^2+4*'OddsRatio_working_3-way'!U124^3/27</f>
        <v>-5.7347387129289967E-3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0.14413853206414565</v>
      </c>
      <c r="Y124" s="11">
        <f>IF('OddsRatio_working_3-way'!W124&gt;=0,IF('OddsRatio_working_3-way'!V124+SQRT('OddsRatio_working_3-way'!W124)&gt;0,0,PI()),ACOS('OddsRatio_working_3-way'!V124/(2*'OddsRatio_working_3-way'!X124)))</f>
        <v>0.26581105758420587</v>
      </c>
      <c r="Z124" s="11">
        <f>'OddsRatio_working_3-way'!X124^(1/3)*COS('OddsRatio_working_3-way'!Y124/3)</f>
        <v>0.52225955063203755</v>
      </c>
      <c r="AA124" s="11">
        <f>'OddsRatio_working_3-way'!X124^(1/3)*COS(('OddsRatio_working_3-way'!Y124+2*PI())/3)</f>
        <v>-0.30130954011515659</v>
      </c>
      <c r="AB124" s="11">
        <f>'OddsRatio_working_3-way'!X124^(1/3)*COS(('OddsRatio_working_3-way'!Y124+4*PI())/3)</f>
        <v>-0.22095001051688104</v>
      </c>
      <c r="AC124" s="11">
        <f>'OddsRatio_working_3-way'!X124^(1/3)*SIN('OddsRatio_working_3-way'!Y124/3)</f>
        <v>4.6395596045516047E-2</v>
      </c>
      <c r="AD124" s="11">
        <f>'OddsRatio_working_3-way'!X124^(1/3)*SIN(('OddsRatio_working_3-way'!Y124+2*PI())/3)</f>
        <v>0.42909224019363168</v>
      </c>
      <c r="AE124" s="11">
        <f>'OddsRatio_working_3-way'!X124^(1/3)*SIN(('OddsRatio_working_3-way'!Y124+4*PI())/3)</f>
        <v>-0.4754878362391477</v>
      </c>
      <c r="AF124" s="11">
        <f>-'OddsRatio_working_3-way'!U124/(3*'OddsRatio_working_3-way'!X124^(1/3))*COS(('OddsRatio_working_3-way'!Y124)/3)</f>
        <v>0.52225955063203755</v>
      </c>
      <c r="AG124" s="11">
        <f>-'OddsRatio_working_3-way'!U124/(3*'OddsRatio_working_3-way'!X124^(1/3))*COS(('OddsRatio_working_3-way'!Y124+2*PI())/3)</f>
        <v>-0.30130954011515659</v>
      </c>
      <c r="AH124" s="11">
        <f>-'OddsRatio_working_3-way'!U124/(3*'OddsRatio_working_3-way'!X124^(1/3))*COS(('OddsRatio_working_3-way'!Y124+4*PI())/3)</f>
        <v>-0.22095001051688104</v>
      </c>
      <c r="AI124" s="11">
        <f>'OddsRatio_working_3-way'!U124/(3*'OddsRatio_working_3-way'!X124^(1/3))*SIN(('OddsRatio_working_3-way'!Y124)/3)</f>
        <v>-4.6395596045516047E-2</v>
      </c>
      <c r="AJ124" s="11">
        <f>'OddsRatio_working_3-way'!U124/(3*'OddsRatio_working_3-way'!X124^(1/3))*SIN(('OddsRatio_working_3-way'!Y124+2*PI())/3)</f>
        <v>-0.42909224019363168</v>
      </c>
      <c r="AK124" s="11">
        <f>'OddsRatio_working_3-way'!U124/(3*'OddsRatio_working_3-way'!X124^(1/3))*SIN(('OddsRatio_working_3-way'!Y124+4*PI())/3)</f>
        <v>0.4754878362391477</v>
      </c>
      <c r="AL124" s="11">
        <f>'OddsRatio_working_3-way'!Z124+'OddsRatio_working_3-way'!AF124</f>
        <v>1.0445191012640751</v>
      </c>
      <c r="AM124" s="11">
        <f>'OddsRatio_working_3-way'!AA124+'OddsRatio_working_3-way'!AG124</f>
        <v>-0.60261908023031319</v>
      </c>
      <c r="AN124" s="11">
        <f>'OddsRatio_working_3-way'!AB124+'OddsRatio_working_3-way'!AH124</f>
        <v>-0.44190002103376208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1.0445191012640751</v>
      </c>
      <c r="AS124" s="11">
        <f>IF(('OddsRatio_working_3-way'!X124=0),IF(Q124&gt;0,-Q124^(1/3),(-Q124)^(1/3)),'OddsRatio_working_3-way'!AM124-'OddsRatio_working_3-way'!R124/3)</f>
        <v>-0.60261908023031319</v>
      </c>
      <c r="AT124" s="11">
        <f>IF(('OddsRatio_working_3-way'!X124=0),IF(Q124&gt;0,-Q124^(1/3),(-Q124)^(1/3)),'OddsRatio_working_3-way'!AN124-'OddsRatio_working_3-way'!R124/3)</f>
        <v>-0.44190002103376208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3.46</v>
      </c>
      <c r="B125" s="4">
        <f>IF('True_Odds_Calculator_3-way'!B126="","",'True_Odds_Calculator_3-way'!B126)</f>
        <v>3.27</v>
      </c>
      <c r="C125" s="4">
        <f>IF('True_Odds_Calculator_3-way'!C126="","",'True_Odds_Calculator_3-way'!C126)</f>
        <v>2.31</v>
      </c>
      <c r="D125" s="9">
        <f t="shared" si="26"/>
        <v>0.28044805800451711</v>
      </c>
      <c r="E125" s="9">
        <f t="shared" si="27"/>
        <v>0.296951163453608</v>
      </c>
      <c r="F125" s="9">
        <f t="shared" si="28"/>
        <v>0.422600778541875</v>
      </c>
      <c r="G125" s="9">
        <f t="shared" si="29"/>
        <v>1.0429766977539454</v>
      </c>
      <c r="H125" s="9">
        <f t="shared" si="30"/>
        <v>3.5657226764747048</v>
      </c>
      <c r="I125" s="9">
        <f t="shared" si="31"/>
        <v>3.367557103901456</v>
      </c>
      <c r="J125" s="9">
        <f t="shared" si="32"/>
        <v>2.3662994740576684</v>
      </c>
      <c r="K125" s="11">
        <f t="shared" si="33"/>
        <v>0.28901734104046245</v>
      </c>
      <c r="L125" s="11">
        <f t="shared" si="34"/>
        <v>0.3058103975535168</v>
      </c>
      <c r="M125" s="11">
        <f t="shared" si="35"/>
        <v>0.4329004329004329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-0.27989583024848441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0.23110061822476308</v>
      </c>
      <c r="Q125" s="11">
        <f>2*'OddsRatio_working_3-way'!K125*'OddsRatio_working_3-way'!L125*'OddsRatio_working_3-way'!M125</f>
        <v>7.6523383518133481E-2</v>
      </c>
      <c r="R125" s="11">
        <f t="shared" si="36"/>
        <v>0</v>
      </c>
      <c r="S125" s="11">
        <f t="shared" si="37"/>
        <v>-0.82566652750631486</v>
      </c>
      <c r="T125" s="11">
        <f t="shared" si="38"/>
        <v>-0.2733995124193096</v>
      </c>
      <c r="U125" s="11">
        <f>'OddsRatio_working_3-way'!S125-'OddsRatio_working_3-way'!R125^2/3</f>
        <v>-0.82566652750631486</v>
      </c>
      <c r="V125" s="11">
        <f>'OddsRatio_working_3-way'!S125*'OddsRatio_working_3-way'!R125/3-2*'OddsRatio_working_3-way'!R125^3/27-'OddsRatio_working_3-way'!T125</f>
        <v>0.2733995124193096</v>
      </c>
      <c r="W125" s="11">
        <f>'OddsRatio_working_3-way'!V125^2+4*'OddsRatio_working_3-way'!U125^3/27</f>
        <v>-8.6419941183484006E-3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0.14438601690387529</v>
      </c>
      <c r="Y125" s="11">
        <f>IF('OddsRatio_working_3-way'!W125&gt;=0,IF('OddsRatio_working_3-way'!V125+SQRT('OddsRatio_working_3-way'!W125)&gt;0,0,PI()),ACOS('OddsRatio_working_3-way'!V125/(2*'OddsRatio_working_3-way'!X125)))</f>
        <v>0.32775979194021398</v>
      </c>
      <c r="Z125" s="11">
        <f>'OddsRatio_working_3-way'!X125^(1/3)*COS('OddsRatio_working_3-way'!Y125/3)</f>
        <v>0.52148834887697271</v>
      </c>
      <c r="AA125" s="11">
        <f>'OddsRatio_working_3-way'!X125^(1/3)*COS(('OddsRatio_working_3-way'!Y125+2*PI())/3)</f>
        <v>-0.31028262784344546</v>
      </c>
      <c r="AB125" s="11">
        <f>'OddsRatio_working_3-way'!X125^(1/3)*COS(('OddsRatio_working_3-way'!Y125+4*PI())/3)</f>
        <v>-0.21120572103352739</v>
      </c>
      <c r="AC125" s="11">
        <f>'OddsRatio_working_3-way'!X125^(1/3)*SIN('OddsRatio_working_3-way'!Y125/3)</f>
        <v>5.7202078817181826E-2</v>
      </c>
      <c r="AD125" s="11">
        <f>'OddsRatio_working_3-way'!X125^(1/3)*SIN(('OddsRatio_working_3-way'!Y125+2*PI())/3)</f>
        <v>0.42302111849646967</v>
      </c>
      <c r="AE125" s="11">
        <f>'OddsRatio_working_3-way'!X125^(1/3)*SIN(('OddsRatio_working_3-way'!Y125+4*PI())/3)</f>
        <v>-0.48022319731365137</v>
      </c>
      <c r="AF125" s="11">
        <f>-'OddsRatio_working_3-way'!U125/(3*'OddsRatio_working_3-way'!X125^(1/3))*COS(('OddsRatio_working_3-way'!Y125)/3)</f>
        <v>0.52148834887697271</v>
      </c>
      <c r="AG125" s="11">
        <f>-'OddsRatio_working_3-way'!U125/(3*'OddsRatio_working_3-way'!X125^(1/3))*COS(('OddsRatio_working_3-way'!Y125+2*PI())/3)</f>
        <v>-0.31028262784344546</v>
      </c>
      <c r="AH125" s="11">
        <f>-'OddsRatio_working_3-way'!U125/(3*'OddsRatio_working_3-way'!X125^(1/3))*COS(('OddsRatio_working_3-way'!Y125+4*PI())/3)</f>
        <v>-0.21120572103352739</v>
      </c>
      <c r="AI125" s="11">
        <f>'OddsRatio_working_3-way'!U125/(3*'OddsRatio_working_3-way'!X125^(1/3))*SIN(('OddsRatio_working_3-way'!Y125)/3)</f>
        <v>-5.7202078817181826E-2</v>
      </c>
      <c r="AJ125" s="11">
        <f>'OddsRatio_working_3-way'!U125/(3*'OddsRatio_working_3-way'!X125^(1/3))*SIN(('OddsRatio_working_3-way'!Y125+2*PI())/3)</f>
        <v>-0.42302111849646967</v>
      </c>
      <c r="AK125" s="11">
        <f>'OddsRatio_working_3-way'!U125/(3*'OddsRatio_working_3-way'!X125^(1/3))*SIN(('OddsRatio_working_3-way'!Y125+4*PI())/3)</f>
        <v>0.48022319731365137</v>
      </c>
      <c r="AL125" s="11">
        <f>'OddsRatio_working_3-way'!Z125+'OddsRatio_working_3-way'!AF125</f>
        <v>1.0429766977539454</v>
      </c>
      <c r="AM125" s="11">
        <f>'OddsRatio_working_3-way'!AA125+'OddsRatio_working_3-way'!AG125</f>
        <v>-0.62056525568689092</v>
      </c>
      <c r="AN125" s="11">
        <f>'OddsRatio_working_3-way'!AB125+'OddsRatio_working_3-way'!AH125</f>
        <v>-0.42241144206705478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1.0429766977539454</v>
      </c>
      <c r="AS125" s="11">
        <f>IF(('OddsRatio_working_3-way'!X125=0),IF(Q125&gt;0,-Q125^(1/3),(-Q125)^(1/3)),'OddsRatio_working_3-way'!AM125-'OddsRatio_working_3-way'!R125/3)</f>
        <v>-0.62056525568689092</v>
      </c>
      <c r="AT125" s="11">
        <f>IF(('OddsRatio_working_3-way'!X125=0),IF(Q125&gt;0,-Q125^(1/3),(-Q125)^(1/3)),'OddsRatio_working_3-way'!AN125-'OddsRatio_working_3-way'!R125/3)</f>
        <v>-0.42241144206705478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2.13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3.98</v>
      </c>
      <c r="D126" s="9">
        <f t="shared" si="26"/>
        <v>0.45817599116337965</v>
      </c>
      <c r="E126" s="9">
        <f t="shared" si="27"/>
        <v>0.29902477712318459</v>
      </c>
      <c r="F126" s="9">
        <f t="shared" si="28"/>
        <v>0.24279923171343573</v>
      </c>
      <c r="G126" s="9">
        <f t="shared" si="29"/>
        <v>1.0465198582082915</v>
      </c>
      <c r="H126" s="9">
        <f t="shared" si="30"/>
        <v>2.18256743977537</v>
      </c>
      <c r="I126" s="9">
        <f t="shared" si="31"/>
        <v>3.3442044823865733</v>
      </c>
      <c r="J126" s="9">
        <f t="shared" si="32"/>
        <v>4.1186291774607096</v>
      </c>
      <c r="K126" s="11">
        <f t="shared" si="33"/>
        <v>0.46948356807511737</v>
      </c>
      <c r="L126" s="11">
        <f t="shared" si="34"/>
        <v>0.30864197530864196</v>
      </c>
      <c r="M126" s="11">
        <f t="shared" si="35"/>
        <v>0.25125628140703515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-0.27462181946654396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0.23118840012384417</v>
      </c>
      <c r="Q126" s="11">
        <f>2*'OddsRatio_working_3-way'!K126*'OddsRatio_working_3-way'!L126*'OddsRatio_working_3-way'!M126</f>
        <v>7.2815244133494217E-2</v>
      </c>
      <c r="R126" s="11">
        <f t="shared" si="36"/>
        <v>0</v>
      </c>
      <c r="S126" s="11">
        <f t="shared" si="37"/>
        <v>-0.84184279520443894</v>
      </c>
      <c r="T126" s="11">
        <f t="shared" si="38"/>
        <v>-0.26514733707226418</v>
      </c>
      <c r="U126" s="11">
        <f>'OddsRatio_working_3-way'!S126-'OddsRatio_working_3-way'!R126^2/3</f>
        <v>-0.84184279520443894</v>
      </c>
      <c r="V126" s="11">
        <f>'OddsRatio_working_3-way'!S126*'OddsRatio_working_3-way'!R126/3-2*'OddsRatio_working_3-way'!R126^3/27-'OddsRatio_working_3-way'!T126</f>
        <v>0.26514733707226418</v>
      </c>
      <c r="W126" s="11">
        <f>'OddsRatio_working_3-way'!V126^2+4*'OddsRatio_working_3-way'!U126^3/27</f>
        <v>-1.808405894718948E-2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0.14864989850627408</v>
      </c>
      <c r="Y126" s="11">
        <f>IF('OddsRatio_working_3-way'!W126&gt;=0,IF('OddsRatio_working_3-way'!V126+SQRT('OddsRatio_working_3-way'!W126)&gt;0,0,PI()),ACOS('OddsRatio_working_3-way'!V126/(2*'OddsRatio_working_3-way'!X126)))</f>
        <v>0.46937376656268648</v>
      </c>
      <c r="Z126" s="11">
        <f>'OddsRatio_working_3-way'!X126^(1/3)*COS('OddsRatio_working_3-way'!Y126/3)</f>
        <v>0.52325992910414576</v>
      </c>
      <c r="AA126" s="11">
        <f>'OddsRatio_working_3-way'!X126^(1/3)*COS(('OddsRatio_working_3-way'!Y126+2*PI())/3)</f>
        <v>-0.33311411486913944</v>
      </c>
      <c r="AB126" s="11">
        <f>'OddsRatio_working_3-way'!X126^(1/3)*COS(('OddsRatio_working_3-way'!Y126+4*PI())/3)</f>
        <v>-0.1901458142350064</v>
      </c>
      <c r="AC126" s="11">
        <f>'OddsRatio_working_3-way'!X126^(1/3)*SIN('OddsRatio_working_3-way'!Y126/3)</f>
        <v>8.2542786856700121E-2</v>
      </c>
      <c r="AD126" s="11">
        <f>'OddsRatio_working_3-way'!X126^(1/3)*SIN(('OddsRatio_working_3-way'!Y126+2*PI())/3)</f>
        <v>0.41188499795828454</v>
      </c>
      <c r="AE126" s="11">
        <f>'OddsRatio_working_3-way'!X126^(1/3)*SIN(('OddsRatio_working_3-way'!Y126+4*PI())/3)</f>
        <v>-0.49442778481498456</v>
      </c>
      <c r="AF126" s="11">
        <f>-'OddsRatio_working_3-way'!U126/(3*'OddsRatio_working_3-way'!X126^(1/3))*COS(('OddsRatio_working_3-way'!Y126)/3)</f>
        <v>0.52325992910414587</v>
      </c>
      <c r="AG126" s="11">
        <f>-'OddsRatio_working_3-way'!U126/(3*'OddsRatio_working_3-way'!X126^(1/3))*COS(('OddsRatio_working_3-way'!Y126+2*PI())/3)</f>
        <v>-0.33311411486913955</v>
      </c>
      <c r="AH126" s="11">
        <f>-'OddsRatio_working_3-way'!U126/(3*'OddsRatio_working_3-way'!X126^(1/3))*COS(('OddsRatio_working_3-way'!Y126+4*PI())/3)</f>
        <v>-0.19014581423500643</v>
      </c>
      <c r="AI126" s="11">
        <f>'OddsRatio_working_3-way'!U126/(3*'OddsRatio_working_3-way'!X126^(1/3))*SIN(('OddsRatio_working_3-way'!Y126)/3)</f>
        <v>-8.2542786856700134E-2</v>
      </c>
      <c r="AJ126" s="11">
        <f>'OddsRatio_working_3-way'!U126/(3*'OddsRatio_working_3-way'!X126^(1/3))*SIN(('OddsRatio_working_3-way'!Y126+2*PI())/3)</f>
        <v>-0.41188499795828459</v>
      </c>
      <c r="AK126" s="11">
        <f>'OddsRatio_working_3-way'!U126/(3*'OddsRatio_working_3-way'!X126^(1/3))*SIN(('OddsRatio_working_3-way'!Y126+4*PI())/3)</f>
        <v>0.49442778481498467</v>
      </c>
      <c r="AL126" s="11">
        <f>'OddsRatio_working_3-way'!Z126+'OddsRatio_working_3-way'!AF126</f>
        <v>1.0465198582082915</v>
      </c>
      <c r="AM126" s="11">
        <f>'OddsRatio_working_3-way'!AA126+'OddsRatio_working_3-way'!AG126</f>
        <v>-0.666228229738279</v>
      </c>
      <c r="AN126" s="11">
        <f>'OddsRatio_working_3-way'!AB126+'OddsRatio_working_3-way'!AH126</f>
        <v>-0.38029162847001285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1.0465198582082915</v>
      </c>
      <c r="AS126" s="11">
        <f>IF(('OddsRatio_working_3-way'!X126=0),IF(Q126&gt;0,-Q126^(1/3),(-Q126)^(1/3)),'OddsRatio_working_3-way'!AM126-'OddsRatio_working_3-way'!R126/3)</f>
        <v>-0.666228229738279</v>
      </c>
      <c r="AT126" s="11">
        <f>IF(('OddsRatio_working_3-way'!X126=0),IF(Q126&gt;0,-Q126^(1/3),(-Q126)^(1/3)),'OddsRatio_working_3-way'!AN126-'OddsRatio_working_3-way'!R126/3)</f>
        <v>-0.38029162847001285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2.35</v>
      </c>
      <c r="B127" s="4">
        <f>IF('True_Odds_Calculator_3-way'!B128="","",'True_Odds_Calculator_3-way'!B128)</f>
        <v>3.67</v>
      </c>
      <c r="C127" s="4">
        <f>IF('True_Odds_Calculator_3-way'!C128="","",'True_Odds_Calculator_3-way'!C128)</f>
        <v>3.03</v>
      </c>
      <c r="D127" s="9">
        <f t="shared" si="26"/>
        <v>0.41517024816308351</v>
      </c>
      <c r="E127" s="9">
        <f t="shared" si="27"/>
        <v>0.26413118112338602</v>
      </c>
      <c r="F127" s="9">
        <f t="shared" si="28"/>
        <v>0.32069857071353053</v>
      </c>
      <c r="G127" s="9">
        <f t="shared" si="29"/>
        <v>1.0434447687415513</v>
      </c>
      <c r="H127" s="9">
        <f t="shared" si="30"/>
        <v>2.4086504378010942</v>
      </c>
      <c r="I127" s="9">
        <f t="shared" si="31"/>
        <v>3.785997532539942</v>
      </c>
      <c r="J127" s="9">
        <f t="shared" si="32"/>
        <v>3.1181928805453487</v>
      </c>
      <c r="K127" s="11">
        <f t="shared" si="33"/>
        <v>0.42553191489361702</v>
      </c>
      <c r="L127" s="11">
        <f t="shared" si="34"/>
        <v>0.27247956403269757</v>
      </c>
      <c r="M127" s="11">
        <f t="shared" si="35"/>
        <v>0.33003300330033003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-0.2800041787470533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0.23151483216035679</v>
      </c>
      <c r="Q127" s="11">
        <f>2*'OddsRatio_working_3-way'!K127*'OddsRatio_working_3-way'!L127*'OddsRatio_working_3-way'!M127</f>
        <v>7.6533828813341073E-2</v>
      </c>
      <c r="R127" s="11">
        <f t="shared" si="36"/>
        <v>0</v>
      </c>
      <c r="S127" s="11">
        <f t="shared" si="37"/>
        <v>-0.82682634665070398</v>
      </c>
      <c r="T127" s="11">
        <f t="shared" si="38"/>
        <v>-0.27333102368618312</v>
      </c>
      <c r="U127" s="11">
        <f>'OddsRatio_working_3-way'!S127-'OddsRatio_working_3-way'!R127^2/3</f>
        <v>-0.82682634665070398</v>
      </c>
      <c r="V127" s="11">
        <f>'OddsRatio_working_3-way'!S127*'OddsRatio_working_3-way'!R127/3-2*'OddsRatio_working_3-way'!R127^3/27-'OddsRatio_working_3-way'!T127</f>
        <v>0.27333102368618312</v>
      </c>
      <c r="W127" s="11">
        <f>'OddsRatio_working_3-way'!V127^2+4*'OddsRatio_working_3-way'!U127^3/27</f>
        <v>-9.0313452870974947E-3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0.14469035368368055</v>
      </c>
      <c r="Y127" s="11">
        <f>IF('OddsRatio_working_3-way'!W127&gt;=0,IF('OddsRatio_working_3-way'!V127+SQRT('OddsRatio_working_3-way'!W127)&gt;0,0,PI()),ACOS('OddsRatio_working_3-way'!V127/(2*'OddsRatio_working_3-way'!X127)))</f>
        <v>0.33461192946200646</v>
      </c>
      <c r="Z127" s="11">
        <f>'OddsRatio_working_3-way'!X127^(1/3)*COS('OddsRatio_working_3-way'!Y127/3)</f>
        <v>0.52172238437077567</v>
      </c>
      <c r="AA127" s="11">
        <f>'OddsRatio_working_3-way'!X127^(1/3)*COS(('OddsRatio_working_3-way'!Y127+2*PI())/3)</f>
        <v>-0.31146654662076839</v>
      </c>
      <c r="AB127" s="11">
        <f>'OddsRatio_working_3-way'!X127^(1/3)*COS(('OddsRatio_working_3-way'!Y127+4*PI())/3)</f>
        <v>-0.21025583775000745</v>
      </c>
      <c r="AC127" s="11">
        <f>'OddsRatio_working_3-way'!X127^(1/3)*SIN('OddsRatio_working_3-way'!Y127/3)</f>
        <v>5.8434030011406818E-2</v>
      </c>
      <c r="AD127" s="11">
        <f>'OddsRatio_working_3-way'!X127^(1/3)*SIN(('OddsRatio_working_3-way'!Y127+2*PI())/3)</f>
        <v>0.42260782358237775</v>
      </c>
      <c r="AE127" s="11">
        <f>'OddsRatio_working_3-way'!X127^(1/3)*SIN(('OddsRatio_working_3-way'!Y127+4*PI())/3)</f>
        <v>-0.48104185359378443</v>
      </c>
      <c r="AF127" s="11">
        <f>-'OddsRatio_working_3-way'!U127/(3*'OddsRatio_working_3-way'!X127^(1/3))*COS(('OddsRatio_working_3-way'!Y127)/3)</f>
        <v>0.52172238437077556</v>
      </c>
      <c r="AG127" s="11">
        <f>-'OddsRatio_working_3-way'!U127/(3*'OddsRatio_working_3-way'!X127^(1/3))*COS(('OddsRatio_working_3-way'!Y127+2*PI())/3)</f>
        <v>-0.31146654662076834</v>
      </c>
      <c r="AH127" s="11">
        <f>-'OddsRatio_working_3-way'!U127/(3*'OddsRatio_working_3-way'!X127^(1/3))*COS(('OddsRatio_working_3-way'!Y127+4*PI())/3)</f>
        <v>-0.21025583775000739</v>
      </c>
      <c r="AI127" s="11">
        <f>'OddsRatio_working_3-way'!U127/(3*'OddsRatio_working_3-way'!X127^(1/3))*SIN(('OddsRatio_working_3-way'!Y127)/3)</f>
        <v>-5.8434030011406804E-2</v>
      </c>
      <c r="AJ127" s="11">
        <f>'OddsRatio_working_3-way'!U127/(3*'OddsRatio_working_3-way'!X127^(1/3))*SIN(('OddsRatio_working_3-way'!Y127+2*PI())/3)</f>
        <v>-0.4226078235823777</v>
      </c>
      <c r="AK127" s="11">
        <f>'OddsRatio_working_3-way'!U127/(3*'OddsRatio_working_3-way'!X127^(1/3))*SIN(('OddsRatio_working_3-way'!Y127+4*PI())/3)</f>
        <v>0.48104185359378437</v>
      </c>
      <c r="AL127" s="11">
        <f>'OddsRatio_working_3-way'!Z127+'OddsRatio_working_3-way'!AF127</f>
        <v>1.0434447687415513</v>
      </c>
      <c r="AM127" s="11">
        <f>'OddsRatio_working_3-way'!AA127+'OddsRatio_working_3-way'!AG127</f>
        <v>-0.62293309324153667</v>
      </c>
      <c r="AN127" s="11">
        <f>'OddsRatio_working_3-way'!AB127+'OddsRatio_working_3-way'!AH127</f>
        <v>-0.42051167550001484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1.0434447687415513</v>
      </c>
      <c r="AS127" s="11">
        <f>IF(('OddsRatio_working_3-way'!X127=0),IF(Q127&gt;0,-Q127^(1/3),(-Q127)^(1/3)),'OddsRatio_working_3-way'!AM127-'OddsRatio_working_3-way'!R127/3)</f>
        <v>-0.62293309324153667</v>
      </c>
      <c r="AT127" s="11">
        <f>IF(('OddsRatio_working_3-way'!X127=0),IF(Q127&gt;0,-Q127^(1/3),(-Q127)^(1/3)),'OddsRatio_working_3-way'!AN127-'OddsRatio_working_3-way'!R127/3)</f>
        <v>-0.42051167550001484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4.1399999999999997</v>
      </c>
      <c r="B128" s="4">
        <f>IF('True_Odds_Calculator_3-way'!B129="","",'True_Odds_Calculator_3-way'!B129)</f>
        <v>3.6</v>
      </c>
      <c r="C128" s="4">
        <f>IF('True_Odds_Calculator_3-way'!C129="","",'True_Odds_Calculator_3-way'!C129)</f>
        <v>1.96</v>
      </c>
      <c r="D128" s="9">
        <f t="shared" si="26"/>
        <v>0.23305639583007953</v>
      </c>
      <c r="E128" s="9">
        <f t="shared" si="27"/>
        <v>0.26846560195559355</v>
      </c>
      <c r="F128" s="9">
        <f t="shared" si="28"/>
        <v>0.49847800221432709</v>
      </c>
      <c r="G128" s="9">
        <f t="shared" si="29"/>
        <v>1.0480276870247702</v>
      </c>
      <c r="H128" s="9">
        <f t="shared" si="30"/>
        <v>4.290806937257778</v>
      </c>
      <c r="I128" s="9">
        <f t="shared" si="31"/>
        <v>3.724871986264402</v>
      </c>
      <c r="J128" s="9">
        <f t="shared" si="32"/>
        <v>2.0061065795437791</v>
      </c>
      <c r="K128" s="11">
        <f t="shared" si="33"/>
        <v>0.24154589371980678</v>
      </c>
      <c r="L128" s="11">
        <f t="shared" si="34"/>
        <v>0.27777777777777779</v>
      </c>
      <c r="M128" s="11">
        <f t="shared" si="35"/>
        <v>0.51020408163265307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-0.26829669065693906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0.22935905441081422</v>
      </c>
      <c r="Q128" s="11">
        <f>2*'OddsRatio_working_3-way'!K128*'OddsRatio_working_3-way'!L128*'OddsRatio_working_3-way'!M128</f>
        <v>6.846538937636247E-2</v>
      </c>
      <c r="R128" s="11">
        <f t="shared" si="36"/>
        <v>0</v>
      </c>
      <c r="S128" s="11">
        <f t="shared" si="37"/>
        <v>-0.85487097827862168</v>
      </c>
      <c r="T128" s="11">
        <f t="shared" si="38"/>
        <v>-0.25518536665033487</v>
      </c>
      <c r="U128" s="11">
        <f>'OddsRatio_working_3-way'!S128-'OddsRatio_working_3-way'!R128^2/3</f>
        <v>-0.85487097827862168</v>
      </c>
      <c r="V128" s="11">
        <f>'OddsRatio_working_3-way'!S128*'OddsRatio_working_3-way'!R128/3-2*'OddsRatio_working_3-way'!R128^3/27-'OddsRatio_working_3-way'!T128</f>
        <v>0.25518536665033487</v>
      </c>
      <c r="W128" s="11">
        <f>'OddsRatio_working_3-way'!V128^2+4*'OddsRatio_working_3-way'!U128^3/27</f>
        <v>-2.7435015815649902E-2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0.15211392701534246</v>
      </c>
      <c r="Y128" s="11">
        <f>IF('OddsRatio_working_3-way'!W128&gt;=0,IF('OddsRatio_working_3-way'!V128+SQRT('OddsRatio_working_3-way'!W128)&gt;0,0,PI()),ACOS('OddsRatio_working_3-way'!V128/(2*'OddsRatio_working_3-way'!X128)))</f>
        <v>0.57572674190848827</v>
      </c>
      <c r="Z128" s="11">
        <f>'OddsRatio_working_3-way'!X128^(1/3)*COS('OddsRatio_working_3-way'!Y128/3)</f>
        <v>0.52401384351238522</v>
      </c>
      <c r="AA128" s="11">
        <f>'OddsRatio_working_3-way'!X128^(1/3)*COS(('OddsRatio_working_3-way'!Y128+2*PI())/3)</f>
        <v>-0.35018210775082814</v>
      </c>
      <c r="AB128" s="11">
        <f>'OddsRatio_working_3-way'!X128^(1/3)*COS(('OddsRatio_working_3-way'!Y128+4*PI())/3)</f>
        <v>-0.17383173576155717</v>
      </c>
      <c r="AC128" s="11">
        <f>'OddsRatio_working_3-way'!X128^(1/3)*SIN('OddsRatio_working_3-way'!Y128/3)</f>
        <v>0.10181593473969633</v>
      </c>
      <c r="AD128" s="11">
        <f>'OddsRatio_working_3-way'!X128^(1/3)*SIN(('OddsRatio_working_3-way'!Y128+2*PI())/3)</f>
        <v>0.40290133304660086</v>
      </c>
      <c r="AE128" s="11">
        <f>'OddsRatio_working_3-way'!X128^(1/3)*SIN(('OddsRatio_working_3-way'!Y128+4*PI())/3)</f>
        <v>-0.50471726778629711</v>
      </c>
      <c r="AF128" s="11">
        <f>-'OddsRatio_working_3-way'!U128/(3*'OddsRatio_working_3-way'!X128^(1/3))*COS(('OddsRatio_working_3-way'!Y128)/3)</f>
        <v>0.52401384351238511</v>
      </c>
      <c r="AG128" s="11">
        <f>-'OddsRatio_working_3-way'!U128/(3*'OddsRatio_working_3-way'!X128^(1/3))*COS(('OddsRatio_working_3-way'!Y128+2*PI())/3)</f>
        <v>-0.35018210775082809</v>
      </c>
      <c r="AH128" s="11">
        <f>-'OddsRatio_working_3-way'!U128/(3*'OddsRatio_working_3-way'!X128^(1/3))*COS(('OddsRatio_working_3-way'!Y128+4*PI())/3)</f>
        <v>-0.17383173576155714</v>
      </c>
      <c r="AI128" s="11">
        <f>'OddsRatio_working_3-way'!U128/(3*'OddsRatio_working_3-way'!X128^(1/3))*SIN(('OddsRatio_working_3-way'!Y128)/3)</f>
        <v>-0.10181593473969631</v>
      </c>
      <c r="AJ128" s="11">
        <f>'OddsRatio_working_3-way'!U128/(3*'OddsRatio_working_3-way'!X128^(1/3))*SIN(('OddsRatio_working_3-way'!Y128+2*PI())/3)</f>
        <v>-0.40290133304660081</v>
      </c>
      <c r="AK128" s="11">
        <f>'OddsRatio_working_3-way'!U128/(3*'OddsRatio_working_3-way'!X128^(1/3))*SIN(('OddsRatio_working_3-way'!Y128+4*PI())/3)</f>
        <v>0.50471726778629711</v>
      </c>
      <c r="AL128" s="11">
        <f>'OddsRatio_working_3-way'!Z128+'OddsRatio_working_3-way'!AF128</f>
        <v>1.0480276870247702</v>
      </c>
      <c r="AM128" s="11">
        <f>'OddsRatio_working_3-way'!AA128+'OddsRatio_working_3-way'!AG128</f>
        <v>-0.70036421550165628</v>
      </c>
      <c r="AN128" s="11">
        <f>'OddsRatio_working_3-way'!AB128+'OddsRatio_working_3-way'!AH128</f>
        <v>-0.34766347152311428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1.0480276870247702</v>
      </c>
      <c r="AS128" s="11">
        <f>IF(('OddsRatio_working_3-way'!X128=0),IF(Q128&gt;0,-Q128^(1/3),(-Q128)^(1/3)),'OddsRatio_working_3-way'!AM128-'OddsRatio_working_3-way'!R128/3)</f>
        <v>-0.70036421550165628</v>
      </c>
      <c r="AT128" s="11">
        <f>IF(('OddsRatio_working_3-way'!X128=0),IF(Q128&gt;0,-Q128^(1/3),(-Q128)^(1/3)),'OddsRatio_working_3-way'!AN128-'OddsRatio_working_3-way'!R128/3)</f>
        <v>-0.34766347152311428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3.69</v>
      </c>
      <c r="B129" s="4">
        <f>IF('True_Odds_Calculator_3-way'!B130="","",'True_Odds_Calculator_3-way'!B130)</f>
        <v>3.66</v>
      </c>
      <c r="C129" s="4">
        <f>IF('True_Odds_Calculator_3-way'!C130="","",'True_Odds_Calculator_3-way'!C130)</f>
        <v>2.0699999999999998</v>
      </c>
      <c r="D129" s="9">
        <f t="shared" si="26"/>
        <v>0.26267543529092269</v>
      </c>
      <c r="E129" s="9">
        <f t="shared" si="27"/>
        <v>0.26485331096623799</v>
      </c>
      <c r="F129" s="9">
        <f t="shared" si="28"/>
        <v>0.47247125374283916</v>
      </c>
      <c r="G129" s="9">
        <f t="shared" si="29"/>
        <v>1.0434868067864493</v>
      </c>
      <c r="H129" s="9">
        <f t="shared" si="30"/>
        <v>3.806979510255549</v>
      </c>
      <c r="I129" s="9">
        <f t="shared" si="31"/>
        <v>3.7756749060519557</v>
      </c>
      <c r="J129" s="9">
        <f t="shared" si="32"/>
        <v>2.1165308832615009</v>
      </c>
      <c r="K129" s="11">
        <f t="shared" si="33"/>
        <v>0.2710027100271003</v>
      </c>
      <c r="L129" s="11">
        <f t="shared" si="34"/>
        <v>0.27322404371584696</v>
      </c>
      <c r="M129" s="11">
        <f t="shared" si="35"/>
        <v>0.48309178743961356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-0.27386712160725257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0.22964512531004777</v>
      </c>
      <c r="Q129" s="11">
        <f>2*'OddsRatio_working_3-way'!K129*'OddsRatio_working_3-way'!L129*'OddsRatio_working_3-way'!M129</f>
        <v>7.1540537479765659E-2</v>
      </c>
      <c r="R129" s="11">
        <f t="shared" si="36"/>
        <v>0</v>
      </c>
      <c r="S129" s="11">
        <f t="shared" si="37"/>
        <v>-0.83852754562987408</v>
      </c>
      <c r="T129" s="11">
        <f t="shared" si="38"/>
        <v>-0.26122353446413527</v>
      </c>
      <c r="U129" s="11">
        <f>'OddsRatio_working_3-way'!S129-'OddsRatio_working_3-way'!R129^2/3</f>
        <v>-0.83852754562987408</v>
      </c>
      <c r="V129" s="11">
        <f>'OddsRatio_working_3-way'!S129*'OddsRatio_working_3-way'!R129/3-2*'OddsRatio_working_3-way'!R129^3/27-'OddsRatio_working_3-way'!T129</f>
        <v>0.26122353446413527</v>
      </c>
      <c r="W129" s="11">
        <f>'OddsRatio_working_3-way'!V129^2+4*'OddsRatio_working_3-way'!U129^3/27</f>
        <v>-1.9109312310801707E-2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0.14777266938505321</v>
      </c>
      <c r="Y129" s="11">
        <f>IF('OddsRatio_working_3-way'!W129&gt;=0,IF('OddsRatio_working_3-way'!V129+SQRT('OddsRatio_working_3-way'!W129)&gt;0,0,PI()),ACOS('OddsRatio_working_3-way'!V129/(2*'OddsRatio_working_3-way'!X129)))</f>
        <v>0.48672466606700593</v>
      </c>
      <c r="Z129" s="11">
        <f>'OddsRatio_working_3-way'!X129^(1/3)*COS('OddsRatio_working_3-way'!Y129/3)</f>
        <v>0.52174340339322456</v>
      </c>
      <c r="AA129" s="11">
        <f>'OddsRatio_working_3-way'!X129^(1/3)*COS(('OddsRatio_working_3-way'!Y129+2*PI())/3)</f>
        <v>-0.33482947457553081</v>
      </c>
      <c r="AB129" s="11">
        <f>'OddsRatio_working_3-way'!X129^(1/3)*COS(('OddsRatio_working_3-way'!Y129+4*PI())/3)</f>
        <v>-0.18691392881769389</v>
      </c>
      <c r="AC129" s="11">
        <f>'OddsRatio_working_3-way'!X129^(1/3)*SIN('OddsRatio_working_3-way'!Y129/3)</f>
        <v>8.5399080160617605E-2</v>
      </c>
      <c r="AD129" s="11">
        <f>'OddsRatio_working_3-way'!X129^(1/3)*SIN(('OddsRatio_working_3-way'!Y129+2*PI())/3)</f>
        <v>0.40914350151517576</v>
      </c>
      <c r="AE129" s="11">
        <f>'OddsRatio_working_3-way'!X129^(1/3)*SIN(('OddsRatio_working_3-way'!Y129+4*PI())/3)</f>
        <v>-0.49454258167579329</v>
      </c>
      <c r="AF129" s="11">
        <f>-'OddsRatio_working_3-way'!U129/(3*'OddsRatio_working_3-way'!X129^(1/3))*COS(('OddsRatio_working_3-way'!Y129)/3)</f>
        <v>0.52174340339322467</v>
      </c>
      <c r="AG129" s="11">
        <f>-'OddsRatio_working_3-way'!U129/(3*'OddsRatio_working_3-way'!X129^(1/3))*COS(('OddsRatio_working_3-way'!Y129+2*PI())/3)</f>
        <v>-0.33482947457553086</v>
      </c>
      <c r="AH129" s="11">
        <f>-'OddsRatio_working_3-way'!U129/(3*'OddsRatio_working_3-way'!X129^(1/3))*COS(('OddsRatio_working_3-way'!Y129+4*PI())/3)</f>
        <v>-0.18691392881769392</v>
      </c>
      <c r="AI129" s="11">
        <f>'OddsRatio_working_3-way'!U129/(3*'OddsRatio_working_3-way'!X129^(1/3))*SIN(('OddsRatio_working_3-way'!Y129)/3)</f>
        <v>-8.5399080160617619E-2</v>
      </c>
      <c r="AJ129" s="11">
        <f>'OddsRatio_working_3-way'!U129/(3*'OddsRatio_working_3-way'!X129^(1/3))*SIN(('OddsRatio_working_3-way'!Y129+2*PI())/3)</f>
        <v>-0.40914350151517581</v>
      </c>
      <c r="AK129" s="11">
        <f>'OddsRatio_working_3-way'!U129/(3*'OddsRatio_working_3-way'!X129^(1/3))*SIN(('OddsRatio_working_3-way'!Y129+4*PI())/3)</f>
        <v>0.4945425816757934</v>
      </c>
      <c r="AL129" s="11">
        <f>'OddsRatio_working_3-way'!Z129+'OddsRatio_working_3-way'!AF129</f>
        <v>1.0434868067864493</v>
      </c>
      <c r="AM129" s="11">
        <f>'OddsRatio_working_3-way'!AA129+'OddsRatio_working_3-way'!AG129</f>
        <v>-0.66965894915106161</v>
      </c>
      <c r="AN129" s="11">
        <f>'OddsRatio_working_3-way'!AB129+'OddsRatio_working_3-way'!AH129</f>
        <v>-0.37382785763538784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1.0434868067864493</v>
      </c>
      <c r="AS129" s="11">
        <f>IF(('OddsRatio_working_3-way'!X129=0),IF(Q129&gt;0,-Q129^(1/3),(-Q129)^(1/3)),'OddsRatio_working_3-way'!AM129-'OddsRatio_working_3-way'!R129/3)</f>
        <v>-0.66965894915106161</v>
      </c>
      <c r="AT129" s="11">
        <f>IF(('OddsRatio_working_3-way'!X129=0),IF(Q129&gt;0,-Q129^(1/3),(-Q129)^(1/3)),'OddsRatio_working_3-way'!AN129-'OddsRatio_working_3-way'!R129/3)</f>
        <v>-0.37382785763538784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2.72</v>
      </c>
      <c r="B130" s="4">
        <f>IF('True_Odds_Calculator_3-way'!B131="","",'True_Odds_Calculator_3-way'!B131)</f>
        <v>3.52</v>
      </c>
      <c r="C130" s="4">
        <f>IF('True_Odds_Calculator_3-way'!C131="","",'True_Odds_Calculator_3-way'!C131)</f>
        <v>2.66</v>
      </c>
      <c r="D130" s="9">
        <f t="shared" si="26"/>
        <v>0.35804108890151487</v>
      </c>
      <c r="E130" s="9">
        <f t="shared" si="27"/>
        <v>0.27571621418862036</v>
      </c>
      <c r="F130" s="9">
        <f t="shared" si="28"/>
        <v>0.36624269690986483</v>
      </c>
      <c r="G130" s="9">
        <f t="shared" si="29"/>
        <v>1.0424276336616838</v>
      </c>
      <c r="H130" s="9">
        <f t="shared" si="30"/>
        <v>2.7929755298980967</v>
      </c>
      <c r="I130" s="9">
        <f t="shared" si="31"/>
        <v>3.6269176368274429</v>
      </c>
      <c r="J130" s="9">
        <f t="shared" si="32"/>
        <v>2.7304298718783948</v>
      </c>
      <c r="K130" s="11">
        <f t="shared" si="33"/>
        <v>0.36764705882352938</v>
      </c>
      <c r="L130" s="11">
        <f t="shared" si="34"/>
        <v>0.28409090909090912</v>
      </c>
      <c r="M130" s="11">
        <f t="shared" si="35"/>
        <v>0.37593984962406013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-0.28251653532226295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0.23166413694664467</v>
      </c>
      <c r="Q130" s="11">
        <f>2*'OddsRatio_working_3-way'!K130*'OddsRatio_working_3-way'!L130*'OddsRatio_working_3-way'!M130</f>
        <v>7.8530215914116838E-2</v>
      </c>
      <c r="R130" s="11">
        <f t="shared" si="36"/>
        <v>0</v>
      </c>
      <c r="S130" s="11">
        <f t="shared" si="37"/>
        <v>-0.82000204583561243</v>
      </c>
      <c r="T130" s="11">
        <f t="shared" si="38"/>
        <v>-0.2779667951985127</v>
      </c>
      <c r="U130" s="11">
        <f>'OddsRatio_working_3-way'!S130-'OddsRatio_working_3-way'!R130^2/3</f>
        <v>-0.82000204583561243</v>
      </c>
      <c r="V130" s="11">
        <f>'OddsRatio_working_3-way'!S130*'OddsRatio_working_3-way'!R130/3-2*'OddsRatio_working_3-way'!R130^3/27-'OddsRatio_working_3-way'!T130</f>
        <v>0.2779667951985127</v>
      </c>
      <c r="W130" s="11">
        <f>'OddsRatio_working_3-way'!V130^2+4*'OddsRatio_working_3-way'!U130^3/27</f>
        <v>-4.4192203033486255E-3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0.14290272874955934</v>
      </c>
      <c r="Y130" s="11">
        <f>IF('OddsRatio_working_3-way'!W130&gt;=0,IF('OddsRatio_working_3-way'!V130+SQRT('OddsRatio_working_3-way'!W130)&gt;0,0,PI()),ACOS('OddsRatio_working_3-way'!V130/(2*'OddsRatio_working_3-way'!X130)))</f>
        <v>0.23474607858951835</v>
      </c>
      <c r="Z130" s="11">
        <f>'OddsRatio_working_3-way'!X130^(1/3)*COS('OddsRatio_working_3-way'!Y130/3)</f>
        <v>0.52121381683084189</v>
      </c>
      <c r="AA130" s="11">
        <f>'OddsRatio_working_3-way'!X130^(1/3)*COS(('OddsRatio_working_3-way'!Y130+2*PI())/3)</f>
        <v>-0.29599941210437064</v>
      </c>
      <c r="AB130" s="11">
        <f>'OddsRatio_working_3-way'!X130^(1/3)*COS(('OddsRatio_working_3-way'!Y130+4*PI())/3)</f>
        <v>-0.22521440472647114</v>
      </c>
      <c r="AC130" s="11">
        <f>'OddsRatio_working_3-way'!X130^(1/3)*SIN('OddsRatio_working_3-way'!Y130/3)</f>
        <v>4.0867743064219912E-2</v>
      </c>
      <c r="AD130" s="11">
        <f>'OddsRatio_working_3-way'!X130^(1/3)*SIN(('OddsRatio_working_3-way'!Y130+2*PI())/3)</f>
        <v>0.43095053464684835</v>
      </c>
      <c r="AE130" s="11">
        <f>'OddsRatio_working_3-way'!X130^(1/3)*SIN(('OddsRatio_working_3-way'!Y130+4*PI())/3)</f>
        <v>-0.47181827771106827</v>
      </c>
      <c r="AF130" s="11">
        <f>-'OddsRatio_working_3-way'!U130/(3*'OddsRatio_working_3-way'!X130^(1/3))*COS(('OddsRatio_working_3-way'!Y130)/3)</f>
        <v>0.52121381683084189</v>
      </c>
      <c r="AG130" s="11">
        <f>-'OddsRatio_working_3-way'!U130/(3*'OddsRatio_working_3-way'!X130^(1/3))*COS(('OddsRatio_working_3-way'!Y130+2*PI())/3)</f>
        <v>-0.29599941210437064</v>
      </c>
      <c r="AH130" s="11">
        <f>-'OddsRatio_working_3-way'!U130/(3*'OddsRatio_working_3-way'!X130^(1/3))*COS(('OddsRatio_working_3-way'!Y130+4*PI())/3)</f>
        <v>-0.22521440472647114</v>
      </c>
      <c r="AI130" s="11">
        <f>'OddsRatio_working_3-way'!U130/(3*'OddsRatio_working_3-way'!X130^(1/3))*SIN(('OddsRatio_working_3-way'!Y130)/3)</f>
        <v>-4.0867743064219912E-2</v>
      </c>
      <c r="AJ130" s="11">
        <f>'OddsRatio_working_3-way'!U130/(3*'OddsRatio_working_3-way'!X130^(1/3))*SIN(('OddsRatio_working_3-way'!Y130+2*PI())/3)</f>
        <v>-0.43095053464684835</v>
      </c>
      <c r="AK130" s="11">
        <f>'OddsRatio_working_3-way'!U130/(3*'OddsRatio_working_3-way'!X130^(1/3))*SIN(('OddsRatio_working_3-way'!Y130+4*PI())/3)</f>
        <v>0.47181827771106827</v>
      </c>
      <c r="AL130" s="11">
        <f>'OddsRatio_working_3-way'!Z130+'OddsRatio_working_3-way'!AF130</f>
        <v>1.0424276336616838</v>
      </c>
      <c r="AM130" s="11">
        <f>'OddsRatio_working_3-way'!AA130+'OddsRatio_working_3-way'!AG130</f>
        <v>-0.59199882420874128</v>
      </c>
      <c r="AN130" s="11">
        <f>'OddsRatio_working_3-way'!AB130+'OddsRatio_working_3-way'!AH130</f>
        <v>-0.45042880945294228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1.0424276336616838</v>
      </c>
      <c r="AS130" s="11">
        <f>IF(('OddsRatio_working_3-way'!X130=0),IF(Q130&gt;0,-Q130^(1/3),(-Q130)^(1/3)),'OddsRatio_working_3-way'!AM130-'OddsRatio_working_3-way'!R130/3)</f>
        <v>-0.59199882420874128</v>
      </c>
      <c r="AT130" s="11">
        <f>IF(('OddsRatio_working_3-way'!X130=0),IF(Q130&gt;0,-Q130^(1/3),(-Q130)^(1/3)),'OddsRatio_working_3-way'!AN130-'OddsRatio_working_3-way'!R130/3)</f>
        <v>-0.45042880945294228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1.63</v>
      </c>
      <c r="B131" s="4">
        <f>IF('True_Odds_Calculator_3-way'!B132="","",'True_Odds_Calculator_3-way'!B132)</f>
        <v>4.25</v>
      </c>
      <c r="C131" s="4">
        <f>IF('True_Odds_Calculator_3-way'!C132="","",'True_Odds_Calculator_3-way'!C132)</f>
        <v>5.05</v>
      </c>
      <c r="D131" s="9">
        <f t="shared" si="26"/>
        <v>0.59385516248138104</v>
      </c>
      <c r="E131" s="9">
        <f t="shared" si="27"/>
        <v>0.22084225751745112</v>
      </c>
      <c r="F131" s="9">
        <f t="shared" si="28"/>
        <v>0.18530258000116767</v>
      </c>
      <c r="G131" s="9">
        <f t="shared" si="29"/>
        <v>1.0855750458982687</v>
      </c>
      <c r="H131" s="9">
        <f t="shared" si="30"/>
        <v>1.6839122789159093</v>
      </c>
      <c r="I131" s="9">
        <f t="shared" si="31"/>
        <v>4.5281188991693728</v>
      </c>
      <c r="J131" s="9">
        <f t="shared" si="32"/>
        <v>5.3965789358879865</v>
      </c>
      <c r="K131" s="11">
        <f t="shared" si="33"/>
        <v>0.61349693251533743</v>
      </c>
      <c r="L131" s="11">
        <f t="shared" si="34"/>
        <v>0.23529411764705882</v>
      </c>
      <c r="M131" s="11">
        <f t="shared" si="35"/>
        <v>0.19801980198019803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-0.23703420504446682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0.22667586137899248</v>
      </c>
      <c r="Q131" s="11">
        <f>2*'OddsRatio_working_3-way'!K131*'OddsRatio_working_3-way'!L131*'OddsRatio_working_3-way'!M131</f>
        <v>5.7169195808068722E-2</v>
      </c>
      <c r="R131" s="11">
        <f t="shared" si="36"/>
        <v>0</v>
      </c>
      <c r="S131" s="11">
        <f t="shared" si="37"/>
        <v>-0.95630021555947531</v>
      </c>
      <c r="T131" s="11">
        <f t="shared" si="38"/>
        <v>-0.24118542637061169</v>
      </c>
      <c r="U131" s="11">
        <f>'OddsRatio_working_3-way'!S131-'OddsRatio_working_3-way'!R131^2/3</f>
        <v>-0.95630021555947531</v>
      </c>
      <c r="V131" s="11">
        <f>'OddsRatio_working_3-way'!S131*'OddsRatio_working_3-way'!R131/3-2*'OddsRatio_working_3-way'!R131^3/27-'OddsRatio_working_3-way'!T131</f>
        <v>0.24118542637061169</v>
      </c>
      <c r="W131" s="11">
        <f>'OddsRatio_working_3-way'!V131^2+4*'OddsRatio_working_3-way'!U131^3/27</f>
        <v>-7.1391991282844042E-2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0.17997388781182799</v>
      </c>
      <c r="Y131" s="11">
        <f>IF('OddsRatio_working_3-way'!W131&gt;=0,IF('OddsRatio_working_3-way'!V131+SQRT('OddsRatio_working_3-way'!W131)&gt;0,0,PI()),ACOS('OddsRatio_working_3-way'!V131/(2*'OddsRatio_working_3-way'!X131)))</f>
        <v>0.83651113010119638</v>
      </c>
      <c r="Z131" s="11">
        <f>'OddsRatio_working_3-way'!X131^(1/3)*COS('OddsRatio_working_3-way'!Y131/3)</f>
        <v>0.54278752294913435</v>
      </c>
      <c r="AA131" s="11">
        <f>'OddsRatio_working_3-way'!X131^(1/3)*COS(('OddsRatio_working_3-way'!Y131+2*PI())/3)</f>
        <v>-0.40597211258620058</v>
      </c>
      <c r="AB131" s="11">
        <f>'OddsRatio_working_3-way'!X131^(1/3)*COS(('OddsRatio_working_3-way'!Y131+4*PI())/3)</f>
        <v>-0.1368154103629339</v>
      </c>
      <c r="AC131" s="11">
        <f>'OddsRatio_working_3-way'!X131^(1/3)*SIN('OddsRatio_working_3-way'!Y131/3)</f>
        <v>0.15539769448279497</v>
      </c>
      <c r="AD131" s="11">
        <f>'OddsRatio_working_3-way'!X131^(1/3)*SIN(('OddsRatio_working_3-way'!Y131+2*PI())/3)</f>
        <v>0.39236893648978183</v>
      </c>
      <c r="AE131" s="11">
        <f>'OddsRatio_working_3-way'!X131^(1/3)*SIN(('OddsRatio_working_3-way'!Y131+4*PI())/3)</f>
        <v>-0.54776663097257672</v>
      </c>
      <c r="AF131" s="11">
        <f>-'OddsRatio_working_3-way'!U131/(3*'OddsRatio_working_3-way'!X131^(1/3))*COS(('OddsRatio_working_3-way'!Y131)/3)</f>
        <v>0.54278752294913435</v>
      </c>
      <c r="AG131" s="11">
        <f>-'OddsRatio_working_3-way'!U131/(3*'OddsRatio_working_3-way'!X131^(1/3))*COS(('OddsRatio_working_3-way'!Y131+2*PI())/3)</f>
        <v>-0.40597211258620058</v>
      </c>
      <c r="AH131" s="11">
        <f>-'OddsRatio_working_3-way'!U131/(3*'OddsRatio_working_3-way'!X131^(1/3))*COS(('OddsRatio_working_3-way'!Y131+4*PI())/3)</f>
        <v>-0.1368154103629339</v>
      </c>
      <c r="AI131" s="11">
        <f>'OddsRatio_working_3-way'!U131/(3*'OddsRatio_working_3-way'!X131^(1/3))*SIN(('OddsRatio_working_3-way'!Y131)/3)</f>
        <v>-0.15539769448279497</v>
      </c>
      <c r="AJ131" s="11">
        <f>'OddsRatio_working_3-way'!U131/(3*'OddsRatio_working_3-way'!X131^(1/3))*SIN(('OddsRatio_working_3-way'!Y131+2*PI())/3)</f>
        <v>-0.39236893648978183</v>
      </c>
      <c r="AK131" s="11">
        <f>'OddsRatio_working_3-way'!U131/(3*'OddsRatio_working_3-way'!X131^(1/3))*SIN(('OddsRatio_working_3-way'!Y131+4*PI())/3)</f>
        <v>0.54776663097257672</v>
      </c>
      <c r="AL131" s="11">
        <f>'OddsRatio_working_3-way'!Z131+'OddsRatio_working_3-way'!AF131</f>
        <v>1.0855750458982687</v>
      </c>
      <c r="AM131" s="11">
        <f>'OddsRatio_working_3-way'!AA131+'OddsRatio_working_3-way'!AG131</f>
        <v>-0.81194422517240117</v>
      </c>
      <c r="AN131" s="11">
        <f>'OddsRatio_working_3-way'!AB131+'OddsRatio_working_3-way'!AH131</f>
        <v>-0.27363082072586781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1.0855750458982687</v>
      </c>
      <c r="AS131" s="11">
        <f>IF(('OddsRatio_working_3-way'!X131=0),IF(Q131&gt;0,-Q131^(1/3),(-Q131)^(1/3)),'OddsRatio_working_3-way'!AM131-'OddsRatio_working_3-way'!R131/3)</f>
        <v>-0.81194422517240117</v>
      </c>
      <c r="AT131" s="11">
        <f>IF(('OddsRatio_working_3-way'!X131=0),IF(Q131&gt;0,-Q131^(1/3),(-Q131)^(1/3)),'OddsRatio_working_3-way'!AN131-'OddsRatio_working_3-way'!R131/3)</f>
        <v>-0.27363082072586781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1.63</v>
      </c>
      <c r="B132" s="4">
        <f>IF('True_Odds_Calculator_3-way'!B133="","",'True_Odds_Calculator_3-way'!B133)</f>
        <v>4.01</v>
      </c>
      <c r="C132" s="4">
        <f>IF('True_Odds_Calculator_3-way'!C133="","",'True_Odds_Calculator_3-way'!C133)</f>
        <v>5.4</v>
      </c>
      <c r="D132" s="9">
        <f t="shared" ref="D132:D195" si="39">(K132/(AR132+K132-(AR132*K132)))</f>
        <v>0.5933011582474359</v>
      </c>
      <c r="E132" s="9">
        <f t="shared" ref="E132:E195" si="40">(L132/(AR132+L132-(AR132*L132)))</f>
        <v>0.23391301990635149</v>
      </c>
      <c r="F132" s="9">
        <f t="shared" ref="F132:F195" si="41">(M132/(AR132+M132-(AR132*M132)))</f>
        <v>0.17278582184621255</v>
      </c>
      <c r="G132" s="9">
        <f t="shared" ref="G132:G195" si="42">AR132</f>
        <v>1.0880708862502075</v>
      </c>
      <c r="H132" s="9">
        <f t="shared" ref="H132:H195" si="43">IF(A132="","",1/D132)</f>
        <v>1.6854846583376306</v>
      </c>
      <c r="I132" s="9">
        <f t="shared" ref="I132:I195" si="44">IF(B132="","",1/E132)</f>
        <v>4.275093367613124</v>
      </c>
      <c r="J132" s="9">
        <f t="shared" ref="J132:J195" si="45">IF(C132="","",1/F132)</f>
        <v>5.7875118995009132</v>
      </c>
      <c r="K132" s="11">
        <f t="shared" ref="K132:K195" si="46">1/A132</f>
        <v>0.61349693251533743</v>
      </c>
      <c r="L132" s="11">
        <f t="shared" ref="L132:L195" si="47">1/B132</f>
        <v>0.24937655860349128</v>
      </c>
      <c r="M132" s="11">
        <f t="shared" ref="M132:M195" si="48">1/C132</f>
        <v>0.18518518518518517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-0.23639265843571033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0.22778772224177121</v>
      </c>
      <c r="Q132" s="11">
        <f>2*'OddsRatio_working_3-way'!K132*'OddsRatio_working_3-way'!L132*'OddsRatio_working_3-way'!M132</f>
        <v>5.6663612497953028E-2</v>
      </c>
      <c r="R132" s="11">
        <f t="shared" ref="R132:R195" si="49">O132/N132</f>
        <v>0</v>
      </c>
      <c r="S132" s="11">
        <f t="shared" ref="S132:S195" si="50">P132/N132</f>
        <v>-0.96359897024348862</v>
      </c>
      <c r="T132" s="11">
        <f t="shared" ref="T132:T195" si="51">Q132/N132</f>
        <v>-0.23970123637897722</v>
      </c>
      <c r="U132" s="11">
        <f>'OddsRatio_working_3-way'!S132-'OddsRatio_working_3-way'!R132^2/3</f>
        <v>-0.96359897024348862</v>
      </c>
      <c r="V132" s="11">
        <f>'OddsRatio_working_3-way'!S132*'OddsRatio_working_3-way'!R132/3-2*'OddsRatio_working_3-way'!R132^3/27-'OddsRatio_working_3-way'!T132</f>
        <v>0.23970123637897722</v>
      </c>
      <c r="W132" s="11">
        <f>'OddsRatio_working_3-way'!V132^2+4*'OddsRatio_working_3-way'!U132^3/27</f>
        <v>-7.5094988833233345E-2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0.18203823194238872</v>
      </c>
      <c r="Y132" s="11">
        <f>IF('OddsRatio_working_3-way'!W132&gt;=0,IF('OddsRatio_working_3-way'!V132+SQRT('OddsRatio_working_3-way'!W132)&gt;0,0,PI()),ACOS('OddsRatio_working_3-way'!V132/(2*'OddsRatio_working_3-way'!X132)))</f>
        <v>0.85212979521871091</v>
      </c>
      <c r="Z132" s="11">
        <f>'OddsRatio_working_3-way'!X132^(1/3)*COS('OddsRatio_working_3-way'!Y132/3)</f>
        <v>0.54403544312510377</v>
      </c>
      <c r="AA132" s="11">
        <f>'OddsRatio_working_3-way'!X132^(1/3)*COS(('OddsRatio_working_3-way'!Y132+2*PI())/3)</f>
        <v>-0.40956342316251537</v>
      </c>
      <c r="AB132" s="11">
        <f>'OddsRatio_working_3-way'!X132^(1/3)*COS(('OddsRatio_working_3-way'!Y132+4*PI())/3)</f>
        <v>-0.13447201996258851</v>
      </c>
      <c r="AC132" s="11">
        <f>'OddsRatio_working_3-way'!X132^(1/3)*SIN('OddsRatio_working_3-way'!Y132/3)</f>
        <v>0.15882409568922978</v>
      </c>
      <c r="AD132" s="11">
        <f>'OddsRatio_working_3-way'!X132^(1/3)*SIN(('OddsRatio_working_3-way'!Y132+2*PI())/3)</f>
        <v>0.39173646646084914</v>
      </c>
      <c r="AE132" s="11">
        <f>'OddsRatio_working_3-way'!X132^(1/3)*SIN(('OddsRatio_working_3-way'!Y132+4*PI())/3)</f>
        <v>-0.55056056215007887</v>
      </c>
      <c r="AF132" s="11">
        <f>-'OddsRatio_working_3-way'!U132/(3*'OddsRatio_working_3-way'!X132^(1/3))*COS(('OddsRatio_working_3-way'!Y132)/3)</f>
        <v>0.54403544312510377</v>
      </c>
      <c r="AG132" s="11">
        <f>-'OddsRatio_working_3-way'!U132/(3*'OddsRatio_working_3-way'!X132^(1/3))*COS(('OddsRatio_working_3-way'!Y132+2*PI())/3)</f>
        <v>-0.40956342316251537</v>
      </c>
      <c r="AH132" s="11">
        <f>-'OddsRatio_working_3-way'!U132/(3*'OddsRatio_working_3-way'!X132^(1/3))*COS(('OddsRatio_working_3-way'!Y132+4*PI())/3)</f>
        <v>-0.13447201996258851</v>
      </c>
      <c r="AI132" s="11">
        <f>'OddsRatio_working_3-way'!U132/(3*'OddsRatio_working_3-way'!X132^(1/3))*SIN(('OddsRatio_working_3-way'!Y132)/3)</f>
        <v>-0.15882409568922978</v>
      </c>
      <c r="AJ132" s="11">
        <f>'OddsRatio_working_3-way'!U132/(3*'OddsRatio_working_3-way'!X132^(1/3))*SIN(('OddsRatio_working_3-way'!Y132+2*PI())/3)</f>
        <v>-0.39173646646084914</v>
      </c>
      <c r="AK132" s="11">
        <f>'OddsRatio_working_3-way'!U132/(3*'OddsRatio_working_3-way'!X132^(1/3))*SIN(('OddsRatio_working_3-way'!Y132+4*PI())/3)</f>
        <v>0.55056056215007887</v>
      </c>
      <c r="AL132" s="11">
        <f>'OddsRatio_working_3-way'!Z132+'OddsRatio_working_3-way'!AF132</f>
        <v>1.0880708862502075</v>
      </c>
      <c r="AM132" s="11">
        <f>'OddsRatio_working_3-way'!AA132+'OddsRatio_working_3-way'!AG132</f>
        <v>-0.81912684632503074</v>
      </c>
      <c r="AN132" s="11">
        <f>'OddsRatio_working_3-way'!AB132+'OddsRatio_working_3-way'!AH132</f>
        <v>-0.26894403992517701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1.0880708862502075</v>
      </c>
      <c r="AS132" s="11">
        <f>IF(('OddsRatio_working_3-way'!X132=0),IF(Q132&gt;0,-Q132^(1/3),(-Q132)^(1/3)),'OddsRatio_working_3-way'!AM132-'OddsRatio_working_3-way'!R132/3)</f>
        <v>-0.81912684632503074</v>
      </c>
      <c r="AT132" s="11">
        <f>IF(('OddsRatio_working_3-way'!X132=0),IF(Q132&gt;0,-Q132^(1/3),(-Q132)^(1/3)),'OddsRatio_working_3-way'!AN132-'OddsRatio_working_3-way'!R132/3)</f>
        <v>-0.26894403992517701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4.43</v>
      </c>
      <c r="B133" s="4">
        <f>IF('True_Odds_Calculator_3-way'!B134="","",'True_Odds_Calculator_3-way'!B134)</f>
        <v>3.94</v>
      </c>
      <c r="C133" s="4">
        <f>IF('True_Odds_Calculator_3-way'!C134="","",'True_Odds_Calculator_3-way'!C134)</f>
        <v>1.76</v>
      </c>
      <c r="D133" s="9">
        <f t="shared" si="39"/>
        <v>0.21220669535169986</v>
      </c>
      <c r="E133" s="9">
        <f t="shared" si="40"/>
        <v>0.23911742482319337</v>
      </c>
      <c r="F133" s="9">
        <f t="shared" si="41"/>
        <v>0.5486758798251069</v>
      </c>
      <c r="G133" s="9">
        <f t="shared" si="42"/>
        <v>1.0823284718387907</v>
      </c>
      <c r="H133" s="9">
        <f t="shared" si="43"/>
        <v>4.7123866584070511</v>
      </c>
      <c r="I133" s="9">
        <f t="shared" si="44"/>
        <v>4.1820457072060453</v>
      </c>
      <c r="J133" s="9">
        <f t="shared" si="45"/>
        <v>1.822569638597481</v>
      </c>
      <c r="K133" s="11">
        <f t="shared" si="46"/>
        <v>0.22573363431151244</v>
      </c>
      <c r="L133" s="11">
        <f t="shared" si="47"/>
        <v>0.25380710659898476</v>
      </c>
      <c r="M133" s="11">
        <f t="shared" si="48"/>
        <v>0.56818181818181823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-0.24948384395107825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0.2321009478312592</v>
      </c>
      <c r="Q133" s="11">
        <f>2*'OddsRatio_working_3-way'!K133*'OddsRatio_working_3-way'!L133*'OddsRatio_working_3-way'!M133</f>
        <v>6.5105455212134414E-2</v>
      </c>
      <c r="R133" s="11">
        <f t="shared" si="49"/>
        <v>0</v>
      </c>
      <c r="S133" s="11">
        <f t="shared" si="50"/>
        <v>-0.93032456192542989</v>
      </c>
      <c r="T133" s="11">
        <f t="shared" si="51"/>
        <v>-0.26096060643069563</v>
      </c>
      <c r="U133" s="11">
        <f>'OddsRatio_working_3-way'!S133-'OddsRatio_working_3-way'!R133^2/3</f>
        <v>-0.93032456192542989</v>
      </c>
      <c r="V133" s="11">
        <f>'OddsRatio_working_3-way'!S133*'OddsRatio_working_3-way'!R133/3-2*'OddsRatio_working_3-way'!R133^3/27-'OddsRatio_working_3-way'!T133</f>
        <v>0.26096060643069563</v>
      </c>
      <c r="W133" s="11">
        <f>'OddsRatio_working_3-way'!V133^2+4*'OddsRatio_working_3-way'!U133^3/27</f>
        <v>-5.1188367041240579E-2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0.17269105734657844</v>
      </c>
      <c r="Y133" s="11">
        <f>IF('OddsRatio_working_3-way'!W133&gt;=0,IF('OddsRatio_working_3-way'!V133+SQRT('OddsRatio_working_3-way'!W133)&gt;0,0,PI()),ACOS('OddsRatio_working_3-way'!V133/(2*'OddsRatio_working_3-way'!X133)))</f>
        <v>0.71427143485083722</v>
      </c>
      <c r="Z133" s="11">
        <f>'OddsRatio_working_3-way'!X133^(1/3)*COS('OddsRatio_working_3-way'!Y133/3)</f>
        <v>0.54116423591939533</v>
      </c>
      <c r="AA133" s="11">
        <f>'OddsRatio_working_3-way'!X133^(1/3)*COS(('OddsRatio_working_3-way'!Y133+2*PI())/3)</f>
        <v>-0.38432345962001985</v>
      </c>
      <c r="AB133" s="11">
        <f>'OddsRatio_working_3-way'!X133^(1/3)*COS(('OddsRatio_working_3-way'!Y133+4*PI())/3)</f>
        <v>-0.15684077629937568</v>
      </c>
      <c r="AC133" s="11">
        <f>'OddsRatio_working_3-way'!X133^(1/3)*SIN('OddsRatio_working_3-way'!Y133/3)</f>
        <v>0.1313371884511525</v>
      </c>
      <c r="AD133" s="11">
        <f>'OddsRatio_working_3-way'!X133^(1/3)*SIN(('OddsRatio_working_3-way'!Y133+2*PI())/3)</f>
        <v>0.40299338170021543</v>
      </c>
      <c r="AE133" s="11">
        <f>'OddsRatio_working_3-way'!X133^(1/3)*SIN(('OddsRatio_working_3-way'!Y133+4*PI())/3)</f>
        <v>-0.53433057015136776</v>
      </c>
      <c r="AF133" s="11">
        <f>-'OddsRatio_working_3-way'!U133/(3*'OddsRatio_working_3-way'!X133^(1/3))*COS(('OddsRatio_working_3-way'!Y133)/3)</f>
        <v>0.54116423591939544</v>
      </c>
      <c r="AG133" s="11">
        <f>-'OddsRatio_working_3-way'!U133/(3*'OddsRatio_working_3-way'!X133^(1/3))*COS(('OddsRatio_working_3-way'!Y133+2*PI())/3)</f>
        <v>-0.3843234596200199</v>
      </c>
      <c r="AH133" s="11">
        <f>-'OddsRatio_working_3-way'!U133/(3*'OddsRatio_working_3-way'!X133^(1/3))*COS(('OddsRatio_working_3-way'!Y133+4*PI())/3)</f>
        <v>-0.15684077629937571</v>
      </c>
      <c r="AI133" s="11">
        <f>'OddsRatio_working_3-way'!U133/(3*'OddsRatio_working_3-way'!X133^(1/3))*SIN(('OddsRatio_working_3-way'!Y133)/3)</f>
        <v>-0.13133718845115253</v>
      </c>
      <c r="AJ133" s="11">
        <f>'OddsRatio_working_3-way'!U133/(3*'OddsRatio_working_3-way'!X133^(1/3))*SIN(('OddsRatio_working_3-way'!Y133+2*PI())/3)</f>
        <v>-0.40299338170021554</v>
      </c>
      <c r="AK133" s="11">
        <f>'OddsRatio_working_3-way'!U133/(3*'OddsRatio_working_3-way'!X133^(1/3))*SIN(('OddsRatio_working_3-way'!Y133+4*PI())/3)</f>
        <v>0.53433057015136787</v>
      </c>
      <c r="AL133" s="11">
        <f>'OddsRatio_working_3-way'!Z133+'OddsRatio_working_3-way'!AF133</f>
        <v>1.0823284718387907</v>
      </c>
      <c r="AM133" s="11">
        <f>'OddsRatio_working_3-way'!AA133+'OddsRatio_working_3-way'!AG133</f>
        <v>-0.76864691924003981</v>
      </c>
      <c r="AN133" s="11">
        <f>'OddsRatio_working_3-way'!AB133+'OddsRatio_working_3-way'!AH133</f>
        <v>-0.31368155259875141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1.0823284718387907</v>
      </c>
      <c r="AS133" s="11">
        <f>IF(('OddsRatio_working_3-way'!X133=0),IF(Q133&gt;0,-Q133^(1/3),(-Q133)^(1/3)),'OddsRatio_working_3-way'!AM133-'OddsRatio_working_3-way'!R133/3)</f>
        <v>-0.76864691924003981</v>
      </c>
      <c r="AT133" s="11">
        <f>IF(('OddsRatio_working_3-way'!X133=0),IF(Q133&gt;0,-Q133^(1/3),(-Q133)^(1/3)),'OddsRatio_working_3-way'!AN133-'OddsRatio_working_3-way'!R133/3)</f>
        <v>-0.31368155259875141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1.82</v>
      </c>
      <c r="B134" s="4">
        <f>IF('True_Odds_Calculator_3-way'!B135="","",'True_Odds_Calculator_3-way'!B135)</f>
        <v>3.67</v>
      </c>
      <c r="C134" s="4">
        <f>IF('True_Odds_Calculator_3-way'!C135="","",'True_Odds_Calculator_3-way'!C135)</f>
        <v>4.42</v>
      </c>
      <c r="D134" s="9">
        <f t="shared" si="39"/>
        <v>0.52997277066388671</v>
      </c>
      <c r="E134" s="9">
        <f t="shared" si="40"/>
        <v>0.25721498367971946</v>
      </c>
      <c r="F134" s="9">
        <f t="shared" si="41"/>
        <v>0.21281224565639362</v>
      </c>
      <c r="G134" s="9">
        <f t="shared" si="42"/>
        <v>1.0815724315359263</v>
      </c>
      <c r="H134" s="9">
        <f t="shared" si="43"/>
        <v>1.8868893938594604</v>
      </c>
      <c r="I134" s="9">
        <f t="shared" si="44"/>
        <v>3.8877983922009234</v>
      </c>
      <c r="J134" s="9">
        <f t="shared" si="45"/>
        <v>4.6989777158528687</v>
      </c>
      <c r="K134" s="11">
        <f t="shared" si="46"/>
        <v>0.54945054945054939</v>
      </c>
      <c r="L134" s="11">
        <f t="shared" si="47"/>
        <v>0.27247956403269757</v>
      </c>
      <c r="M134" s="11">
        <f t="shared" si="48"/>
        <v>0.22624434389140272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-0.25362467189929683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0.234055216979009</v>
      </c>
      <c r="Q134" s="11">
        <f>2*'OddsRatio_working_3-way'!K134*'OddsRatio_working_3-way'!L134*'OddsRatio_working_3-way'!M134</f>
        <v>6.7743912294937481E-2</v>
      </c>
      <c r="R134" s="11">
        <f t="shared" si="49"/>
        <v>0</v>
      </c>
      <c r="S134" s="11">
        <f t="shared" si="50"/>
        <v>-0.92284088620503768</v>
      </c>
      <c r="T134" s="11">
        <f t="shared" si="51"/>
        <v>-0.26710300613749283</v>
      </c>
      <c r="U134" s="11">
        <f>'OddsRatio_working_3-way'!S134-'OddsRatio_working_3-way'!R134^2/3</f>
        <v>-0.92284088620503768</v>
      </c>
      <c r="V134" s="11">
        <f>'OddsRatio_working_3-way'!S134*'OddsRatio_working_3-way'!R134/3-2*'OddsRatio_working_3-way'!R134^3/27-'OddsRatio_working_3-way'!T134</f>
        <v>0.26710300613749283</v>
      </c>
      <c r="W134" s="11">
        <f>'OddsRatio_working_3-way'!V134^2+4*'OddsRatio_working_3-way'!U134^3/27</f>
        <v>-4.5089150946479278E-2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0.17061152278946812</v>
      </c>
      <c r="Y134" s="11">
        <f>IF('OddsRatio_working_3-way'!W134&gt;=0,IF('OddsRatio_working_3-way'!V134+SQRT('OddsRatio_working_3-way'!W134)&gt;0,0,PI()),ACOS('OddsRatio_working_3-way'!V134/(2*'OddsRatio_working_3-way'!X134)))</f>
        <v>0.67167363986264694</v>
      </c>
      <c r="Z134" s="11">
        <f>'OddsRatio_working_3-way'!X134^(1/3)*COS('OddsRatio_working_3-way'!Y134/3)</f>
        <v>0.54078621576796315</v>
      </c>
      <c r="AA134" s="11">
        <f>'OddsRatio_working_3-way'!X134^(1/3)*COS(('OddsRatio_working_3-way'!Y134+2*PI())/3)</f>
        <v>-0.37703701618531832</v>
      </c>
      <c r="AB134" s="11">
        <f>'OddsRatio_working_3-way'!X134^(1/3)*COS(('OddsRatio_working_3-way'!Y134+4*PI())/3)</f>
        <v>-0.16374919958264472</v>
      </c>
      <c r="AC134" s="11">
        <f>'OddsRatio_working_3-way'!X134^(1/3)*SIN('OddsRatio_working_3-way'!Y134/3)</f>
        <v>0.12314177833042117</v>
      </c>
      <c r="AD134" s="11">
        <f>'OddsRatio_working_3-way'!X134^(1/3)*SIN(('OddsRatio_working_3-way'!Y134+2*PI())/3)</f>
        <v>0.40676371170629833</v>
      </c>
      <c r="AE134" s="11">
        <f>'OddsRatio_working_3-way'!X134^(1/3)*SIN(('OddsRatio_working_3-way'!Y134+4*PI())/3)</f>
        <v>-0.5299054900367195</v>
      </c>
      <c r="AF134" s="11">
        <f>-'OddsRatio_working_3-way'!U134/(3*'OddsRatio_working_3-way'!X134^(1/3))*COS(('OddsRatio_working_3-way'!Y134)/3)</f>
        <v>0.54078621576796315</v>
      </c>
      <c r="AG134" s="11">
        <f>-'OddsRatio_working_3-way'!U134/(3*'OddsRatio_working_3-way'!X134^(1/3))*COS(('OddsRatio_working_3-way'!Y134+2*PI())/3)</f>
        <v>-0.37703701618531832</v>
      </c>
      <c r="AH134" s="11">
        <f>-'OddsRatio_working_3-way'!U134/(3*'OddsRatio_working_3-way'!X134^(1/3))*COS(('OddsRatio_working_3-way'!Y134+4*PI())/3)</f>
        <v>-0.16374919958264472</v>
      </c>
      <c r="AI134" s="11">
        <f>'OddsRatio_working_3-way'!U134/(3*'OddsRatio_working_3-way'!X134^(1/3))*SIN(('OddsRatio_working_3-way'!Y134)/3)</f>
        <v>-0.12314177833042117</v>
      </c>
      <c r="AJ134" s="11">
        <f>'OddsRatio_working_3-way'!U134/(3*'OddsRatio_working_3-way'!X134^(1/3))*SIN(('OddsRatio_working_3-way'!Y134+2*PI())/3)</f>
        <v>-0.40676371170629833</v>
      </c>
      <c r="AK134" s="11">
        <f>'OddsRatio_working_3-way'!U134/(3*'OddsRatio_working_3-way'!X134^(1/3))*SIN(('OddsRatio_working_3-way'!Y134+4*PI())/3)</f>
        <v>0.5299054900367195</v>
      </c>
      <c r="AL134" s="11">
        <f>'OddsRatio_working_3-way'!Z134+'OddsRatio_working_3-way'!AF134</f>
        <v>1.0815724315359263</v>
      </c>
      <c r="AM134" s="11">
        <f>'OddsRatio_working_3-way'!AA134+'OddsRatio_working_3-way'!AG134</f>
        <v>-0.75407403237063664</v>
      </c>
      <c r="AN134" s="11">
        <f>'OddsRatio_working_3-way'!AB134+'OddsRatio_working_3-way'!AH134</f>
        <v>-0.32749839916528944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1.0815724315359263</v>
      </c>
      <c r="AS134" s="11">
        <f>IF(('OddsRatio_working_3-way'!X134=0),IF(Q134&gt;0,-Q134^(1/3),(-Q134)^(1/3)),'OddsRatio_working_3-way'!AM134-'OddsRatio_working_3-way'!R134/3)</f>
        <v>-0.75407403237063664</v>
      </c>
      <c r="AT134" s="11">
        <f>IF(('OddsRatio_working_3-way'!X134=0),IF(Q134&gt;0,-Q134^(1/3),(-Q134)^(1/3)),'OddsRatio_working_3-way'!AN134-'OddsRatio_working_3-way'!R134/3)</f>
        <v>-0.32749839916528944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2.88</v>
      </c>
      <c r="B135" s="4">
        <f>IF('True_Odds_Calculator_3-way'!B136="","",'True_Odds_Calculator_3-way'!B136)</f>
        <v>3.81</v>
      </c>
      <c r="C135" s="4">
        <f>IF('True_Odds_Calculator_3-way'!C136="","",'True_Odds_Calculator_3-way'!C136)</f>
        <v>2.42</v>
      </c>
      <c r="D135" s="9">
        <f t="shared" si="39"/>
        <v>0.33938554208437216</v>
      </c>
      <c r="E135" s="9">
        <f t="shared" si="40"/>
        <v>0.25579382740979251</v>
      </c>
      <c r="F135" s="9">
        <f t="shared" si="41"/>
        <v>0.40482063050583528</v>
      </c>
      <c r="G135" s="9">
        <f t="shared" si="42"/>
        <v>1.0353731244588511</v>
      </c>
      <c r="H135" s="9">
        <f t="shared" si="43"/>
        <v>2.9465014739826403</v>
      </c>
      <c r="I135" s="9">
        <f t="shared" si="44"/>
        <v>3.9093984797293713</v>
      </c>
      <c r="J135" s="9">
        <f t="shared" si="45"/>
        <v>2.4702298367315683</v>
      </c>
      <c r="K135" s="11">
        <f t="shared" si="46"/>
        <v>0.34722222222222221</v>
      </c>
      <c r="L135" s="11">
        <f t="shared" si="47"/>
        <v>0.26246719160104987</v>
      </c>
      <c r="M135" s="11">
        <f t="shared" si="48"/>
        <v>0.41322314049586778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-0.28250080138054368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0.23009563542849154</v>
      </c>
      <c r="Q135" s="11">
        <f>2*'OddsRatio_working_3-way'!K135*'OddsRatio_working_3-way'!L135*'OddsRatio_working_3-way'!M135</f>
        <v>7.531772027119199E-2</v>
      </c>
      <c r="R135" s="11">
        <f t="shared" si="49"/>
        <v>0</v>
      </c>
      <c r="S135" s="11">
        <f t="shared" si="50"/>
        <v>-0.81449551400932285</v>
      </c>
      <c r="T135" s="11">
        <f t="shared" si="51"/>
        <v>-0.26661064288357539</v>
      </c>
      <c r="U135" s="11">
        <f>'OddsRatio_working_3-way'!S135-'OddsRatio_working_3-way'!R135^2/3</f>
        <v>-0.81449551400932285</v>
      </c>
      <c r="V135" s="11">
        <f>'OddsRatio_working_3-way'!S135*'OddsRatio_working_3-way'!R135/3-2*'OddsRatio_working_3-way'!R135^3/27-'OddsRatio_working_3-way'!T135</f>
        <v>0.26661064288357539</v>
      </c>
      <c r="W135" s="11">
        <f>'OddsRatio_working_3-way'!V135^2+4*'OddsRatio_working_3-way'!U135^3/27</f>
        <v>-8.9689459186263754E-3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0.14146570327946958</v>
      </c>
      <c r="Y135" s="11">
        <f>IF('OddsRatio_working_3-way'!W135&gt;=0,IF('OddsRatio_working_3-way'!V135+SQRT('OddsRatio_working_3-way'!W135)&gt;0,0,PI()),ACOS('OddsRatio_working_3-way'!V135/(2*'OddsRatio_working_3-way'!X135)))</f>
        <v>0.34131452076847557</v>
      </c>
      <c r="Z135" s="11">
        <f>'OddsRatio_working_3-way'!X135^(1/3)*COS('OddsRatio_working_3-way'!Y135/3)</f>
        <v>0.51768656222942555</v>
      </c>
      <c r="AA135" s="11">
        <f>'OddsRatio_working_3-way'!X135^(1/3)*COS(('OddsRatio_working_3-way'!Y135+2*PI())/3)</f>
        <v>-0.31007165184461294</v>
      </c>
      <c r="AB135" s="11">
        <f>'OddsRatio_working_3-way'!X135^(1/3)*COS(('OddsRatio_working_3-way'!Y135+4*PI())/3)</f>
        <v>-0.20761491038481272</v>
      </c>
      <c r="AC135" s="11">
        <f>'OddsRatio_working_3-way'!X135^(1/3)*SIN('OddsRatio_working_3-way'!Y135/3)</f>
        <v>5.9153427262107622E-2</v>
      </c>
      <c r="AD135" s="11">
        <f>'OddsRatio_working_3-way'!X135^(1/3)*SIN(('OddsRatio_working_3-way'!Y135+2*PI())/3)</f>
        <v>0.41875300045746233</v>
      </c>
      <c r="AE135" s="11">
        <f>'OddsRatio_working_3-way'!X135^(1/3)*SIN(('OddsRatio_working_3-way'!Y135+4*PI())/3)</f>
        <v>-0.47790642771956987</v>
      </c>
      <c r="AF135" s="11">
        <f>-'OddsRatio_working_3-way'!U135/(3*'OddsRatio_working_3-way'!X135^(1/3))*COS(('OddsRatio_working_3-way'!Y135)/3)</f>
        <v>0.51768656222942555</v>
      </c>
      <c r="AG135" s="11">
        <f>-'OddsRatio_working_3-way'!U135/(3*'OddsRatio_working_3-way'!X135^(1/3))*COS(('OddsRatio_working_3-way'!Y135+2*PI())/3)</f>
        <v>-0.31007165184461294</v>
      </c>
      <c r="AH135" s="11">
        <f>-'OddsRatio_working_3-way'!U135/(3*'OddsRatio_working_3-way'!X135^(1/3))*COS(('OddsRatio_working_3-way'!Y135+4*PI())/3)</f>
        <v>-0.20761491038481272</v>
      </c>
      <c r="AI135" s="11">
        <f>'OddsRatio_working_3-way'!U135/(3*'OddsRatio_working_3-way'!X135^(1/3))*SIN(('OddsRatio_working_3-way'!Y135)/3)</f>
        <v>-5.9153427262107622E-2</v>
      </c>
      <c r="AJ135" s="11">
        <f>'OddsRatio_working_3-way'!U135/(3*'OddsRatio_working_3-way'!X135^(1/3))*SIN(('OddsRatio_working_3-way'!Y135+2*PI())/3)</f>
        <v>-0.41875300045746233</v>
      </c>
      <c r="AK135" s="11">
        <f>'OddsRatio_working_3-way'!U135/(3*'OddsRatio_working_3-way'!X135^(1/3))*SIN(('OddsRatio_working_3-way'!Y135+4*PI())/3)</f>
        <v>0.47790642771956987</v>
      </c>
      <c r="AL135" s="11">
        <f>'OddsRatio_working_3-way'!Z135+'OddsRatio_working_3-way'!AF135</f>
        <v>1.0353731244588511</v>
      </c>
      <c r="AM135" s="11">
        <f>'OddsRatio_working_3-way'!AA135+'OddsRatio_working_3-way'!AG135</f>
        <v>-0.62014330368922588</v>
      </c>
      <c r="AN135" s="11">
        <f>'OddsRatio_working_3-way'!AB135+'OddsRatio_working_3-way'!AH135</f>
        <v>-0.41522982076962545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1.0353731244588511</v>
      </c>
      <c r="AS135" s="11">
        <f>IF(('OddsRatio_working_3-way'!X135=0),IF(Q135&gt;0,-Q135^(1/3),(-Q135)^(1/3)),'OddsRatio_working_3-way'!AM135-'OddsRatio_working_3-way'!R135/3)</f>
        <v>-0.62014330368922588</v>
      </c>
      <c r="AT135" s="11">
        <f>IF(('OddsRatio_working_3-way'!X135=0),IF(Q135&gt;0,-Q135^(1/3),(-Q135)^(1/3)),'OddsRatio_working_3-way'!AN135-'OddsRatio_working_3-way'!R135/3)</f>
        <v>-0.41522982076962545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1.99</v>
      </c>
      <c r="B136" s="4">
        <f>IF('True_Odds_Calculator_3-way'!B137="","",'True_Odds_Calculator_3-way'!B137)</f>
        <v>3.75</v>
      </c>
      <c r="C136" s="4">
        <f>IF('True_Odds_Calculator_3-way'!C137="","",'True_Odds_Calculator_3-way'!C137)</f>
        <v>3.95</v>
      </c>
      <c r="D136" s="9">
        <f t="shared" si="39"/>
        <v>0.49366514788468902</v>
      </c>
      <c r="E136" s="9">
        <f t="shared" si="40"/>
        <v>0.25980313528846222</v>
      </c>
      <c r="F136" s="9">
        <f t="shared" si="41"/>
        <v>0.2465317168268486</v>
      </c>
      <c r="G136" s="9">
        <f t="shared" si="42"/>
        <v>1.0360248191765931</v>
      </c>
      <c r="H136" s="9">
        <f t="shared" si="43"/>
        <v>2.0256645709848273</v>
      </c>
      <c r="I136" s="9">
        <f t="shared" si="44"/>
        <v>3.849068252735631</v>
      </c>
      <c r="J136" s="9">
        <f t="shared" si="45"/>
        <v>4.0562732165709505</v>
      </c>
      <c r="K136" s="11">
        <f t="shared" si="46"/>
        <v>0.50251256281407031</v>
      </c>
      <c r="L136" s="11">
        <f t="shared" si="47"/>
        <v>0.26666666666666666</v>
      </c>
      <c r="M136" s="11">
        <f t="shared" si="48"/>
        <v>0.25316455696202528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-0.27246358374149227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0.22695757267349406</v>
      </c>
      <c r="Q136" s="11">
        <f>2*'OddsRatio_working_3-way'!K136*'OddsRatio_working_3-way'!L136*'OddsRatio_working_3-way'!M136</f>
        <v>6.7849797510760534E-2</v>
      </c>
      <c r="R136" s="11">
        <f t="shared" si="49"/>
        <v>0</v>
      </c>
      <c r="S136" s="11">
        <f t="shared" si="50"/>
        <v>-0.83298314423121822</v>
      </c>
      <c r="T136" s="11">
        <f t="shared" si="51"/>
        <v>-0.24902336150410104</v>
      </c>
      <c r="U136" s="11">
        <f>'OddsRatio_working_3-way'!S136-'OddsRatio_working_3-way'!R136^2/3</f>
        <v>-0.83298314423121822</v>
      </c>
      <c r="V136" s="11">
        <f>'OddsRatio_working_3-way'!S136*'OddsRatio_working_3-way'!R136/3-2*'OddsRatio_working_3-way'!R136^3/27-'OddsRatio_working_3-way'!T136</f>
        <v>0.24902336150410104</v>
      </c>
      <c r="W136" s="11">
        <f>'OddsRatio_working_3-way'!V136^2+4*'OddsRatio_working_3-way'!U136^3/27</f>
        <v>-2.3613209812215721E-2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0.14630947029073163</v>
      </c>
      <c r="Y136" s="11">
        <f>IF('OddsRatio_working_3-way'!W136&gt;=0,IF('OddsRatio_working_3-way'!V136+SQRT('OddsRatio_working_3-way'!W136)&gt;0,0,PI()),ACOS('OddsRatio_working_3-way'!V136/(2*'OddsRatio_working_3-way'!X136)))</f>
        <v>0.55287958495838652</v>
      </c>
      <c r="Z136" s="11">
        <f>'OddsRatio_working_3-way'!X136^(1/3)*COS('OddsRatio_working_3-way'!Y136/3)</f>
        <v>0.51801240958829664</v>
      </c>
      <c r="AA136" s="11">
        <f>'OddsRatio_working_3-way'!X136^(1/3)*COS(('OddsRatio_working_3-way'!Y136+2*PI())/3)</f>
        <v>-0.34263122313315814</v>
      </c>
      <c r="AB136" s="11">
        <f>'OddsRatio_working_3-way'!X136^(1/3)*COS(('OddsRatio_working_3-way'!Y136+4*PI())/3)</f>
        <v>-0.17538118645513862</v>
      </c>
      <c r="AC136" s="11">
        <f>'OddsRatio_working_3-way'!X136^(1/3)*SIN('OddsRatio_working_3-way'!Y136/3)</f>
        <v>9.656185369802954E-2</v>
      </c>
      <c r="AD136" s="11">
        <f>'OddsRatio_working_3-way'!X136^(1/3)*SIN(('OddsRatio_working_3-way'!Y136+2*PI())/3)</f>
        <v>0.40033097933003992</v>
      </c>
      <c r="AE136" s="11">
        <f>'OddsRatio_working_3-way'!X136^(1/3)*SIN(('OddsRatio_working_3-way'!Y136+4*PI())/3)</f>
        <v>-0.49689283302806925</v>
      </c>
      <c r="AF136" s="11">
        <f>-'OddsRatio_working_3-way'!U136/(3*'OddsRatio_working_3-way'!X136^(1/3))*COS(('OddsRatio_working_3-way'!Y136)/3)</f>
        <v>0.51801240958829642</v>
      </c>
      <c r="AG136" s="11">
        <f>-'OddsRatio_working_3-way'!U136/(3*'OddsRatio_working_3-way'!X136^(1/3))*COS(('OddsRatio_working_3-way'!Y136+2*PI())/3)</f>
        <v>-0.34263122313315802</v>
      </c>
      <c r="AH136" s="11">
        <f>-'OddsRatio_working_3-way'!U136/(3*'OddsRatio_working_3-way'!X136^(1/3))*COS(('OddsRatio_working_3-way'!Y136+4*PI())/3)</f>
        <v>-0.17538118645513853</v>
      </c>
      <c r="AI136" s="11">
        <f>'OddsRatio_working_3-way'!U136/(3*'OddsRatio_working_3-way'!X136^(1/3))*SIN(('OddsRatio_working_3-way'!Y136)/3)</f>
        <v>-9.6561853698029498E-2</v>
      </c>
      <c r="AJ136" s="11">
        <f>'OddsRatio_working_3-way'!U136/(3*'OddsRatio_working_3-way'!X136^(1/3))*SIN(('OddsRatio_working_3-way'!Y136+2*PI())/3)</f>
        <v>-0.40033097933003975</v>
      </c>
      <c r="AK136" s="11">
        <f>'OddsRatio_working_3-way'!U136/(3*'OddsRatio_working_3-way'!X136^(1/3))*SIN(('OddsRatio_working_3-way'!Y136+4*PI())/3)</f>
        <v>0.49689283302806908</v>
      </c>
      <c r="AL136" s="11">
        <f>'OddsRatio_working_3-way'!Z136+'OddsRatio_working_3-way'!AF136</f>
        <v>1.0360248191765931</v>
      </c>
      <c r="AM136" s="11">
        <f>'OddsRatio_working_3-way'!AA136+'OddsRatio_working_3-way'!AG136</f>
        <v>-0.68526244626631616</v>
      </c>
      <c r="AN136" s="11">
        <f>'OddsRatio_working_3-way'!AB136+'OddsRatio_working_3-way'!AH136</f>
        <v>-0.35076237291027712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1.0360248191765931</v>
      </c>
      <c r="AS136" s="11">
        <f>IF(('OddsRatio_working_3-way'!X136=0),IF(Q136&gt;0,-Q136^(1/3),(-Q136)^(1/3)),'OddsRatio_working_3-way'!AM136-'OddsRatio_working_3-way'!R136/3)</f>
        <v>-0.68526244626631616</v>
      </c>
      <c r="AT136" s="11">
        <f>IF(('OddsRatio_working_3-way'!X136=0),IF(Q136&gt;0,-Q136^(1/3),(-Q136)^(1/3)),'OddsRatio_working_3-way'!AN136-'OddsRatio_working_3-way'!R136/3)</f>
        <v>-0.35076237291027712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1.92</v>
      </c>
      <c r="B137" s="4">
        <f>IF('True_Odds_Calculator_3-way'!B138="","",'True_Odds_Calculator_3-way'!B138)</f>
        <v>3.79</v>
      </c>
      <c r="C137" s="4">
        <f>IF('True_Odds_Calculator_3-way'!C138="","",'True_Odds_Calculator_3-way'!C138)</f>
        <v>4.1100000000000003</v>
      </c>
      <c r="D137" s="9">
        <f t="shared" si="39"/>
        <v>0.50962675573539196</v>
      </c>
      <c r="E137" s="9">
        <f t="shared" si="40"/>
        <v>0.25522979543615026</v>
      </c>
      <c r="F137" s="9">
        <f t="shared" si="41"/>
        <v>0.23514344882845767</v>
      </c>
      <c r="G137" s="9">
        <f t="shared" si="42"/>
        <v>1.0458917039601878</v>
      </c>
      <c r="H137" s="9">
        <f t="shared" si="43"/>
        <v>1.9622203676433725</v>
      </c>
      <c r="I137" s="9">
        <f t="shared" si="44"/>
        <v>3.918037854048924</v>
      </c>
      <c r="J137" s="9">
        <f t="shared" si="45"/>
        <v>4.2527231993161845</v>
      </c>
      <c r="K137" s="11">
        <f t="shared" si="46"/>
        <v>0.52083333333333337</v>
      </c>
      <c r="L137" s="11">
        <f t="shared" si="47"/>
        <v>0.26385224274406333</v>
      </c>
      <c r="M137" s="11">
        <f t="shared" si="48"/>
        <v>0.24330900243309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-0.26691326579743069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0.228035317253968</v>
      </c>
      <c r="Q137" s="11">
        <f>2*'OddsRatio_working_3-way'!K137*'OddsRatio_working_3-way'!L137*'OddsRatio_working_3-way'!M137</f>
        <v>6.6872527053949554E-2</v>
      </c>
      <c r="R137" s="11">
        <f t="shared" si="49"/>
        <v>0</v>
      </c>
      <c r="S137" s="11">
        <f t="shared" si="50"/>
        <v>-0.85434238936266116</v>
      </c>
      <c r="T137" s="11">
        <f t="shared" si="51"/>
        <v>-0.25054029013567775</v>
      </c>
      <c r="U137" s="11">
        <f>'OddsRatio_working_3-way'!S137-'OddsRatio_working_3-way'!R137^2/3</f>
        <v>-0.85434238936266116</v>
      </c>
      <c r="V137" s="11">
        <f>'OddsRatio_working_3-way'!S137*'OddsRatio_working_3-way'!R137/3-2*'OddsRatio_working_3-way'!R137^3/27-'OddsRatio_working_3-way'!T137</f>
        <v>0.25054029013567775</v>
      </c>
      <c r="W137" s="11">
        <f>'OddsRatio_working_3-way'!V137^2+4*'OddsRatio_working_3-way'!U137^3/27</f>
        <v>-2.9612569612193065E-2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0.15197286484226605</v>
      </c>
      <c r="Y137" s="11">
        <f>IF('OddsRatio_working_3-way'!W137&gt;=0,IF('OddsRatio_working_3-way'!V137+SQRT('OddsRatio_working_3-way'!W137)&gt;0,0,PI()),ACOS('OddsRatio_working_3-way'!V137/(2*'OddsRatio_working_3-way'!X137)))</f>
        <v>0.60184429485672497</v>
      </c>
      <c r="Z137" s="11">
        <f>'OddsRatio_working_3-way'!X137^(1/3)*COS('OddsRatio_working_3-way'!Y137/3)</f>
        <v>0.52294585198009391</v>
      </c>
      <c r="AA137" s="11">
        <f>'OddsRatio_working_3-way'!X137^(1/3)*COS(('OddsRatio_working_3-way'!Y137+2*PI())/3)</f>
        <v>-0.35356703146523777</v>
      </c>
      <c r="AB137" s="11">
        <f>'OddsRatio_working_3-way'!X137^(1/3)*COS(('OddsRatio_working_3-way'!Y137+4*PI())/3)</f>
        <v>-0.16937882051485628</v>
      </c>
      <c r="AC137" s="11">
        <f>'OddsRatio_working_3-way'!X137^(1/3)*SIN('OddsRatio_working_3-way'!Y137/3)</f>
        <v>0.10634111317375841</v>
      </c>
      <c r="AD137" s="11">
        <f>'OddsRatio_working_3-way'!X137^(1/3)*SIN(('OddsRatio_working_3-way'!Y137+2*PI())/3)</f>
        <v>0.39971383603157895</v>
      </c>
      <c r="AE137" s="11">
        <f>'OddsRatio_working_3-way'!X137^(1/3)*SIN(('OddsRatio_working_3-way'!Y137+4*PI())/3)</f>
        <v>-0.50605494920533722</v>
      </c>
      <c r="AF137" s="11">
        <f>-'OddsRatio_working_3-way'!U137/(3*'OddsRatio_working_3-way'!X137^(1/3))*COS(('OddsRatio_working_3-way'!Y137)/3)</f>
        <v>0.52294585198009391</v>
      </c>
      <c r="AG137" s="11">
        <f>-'OddsRatio_working_3-way'!U137/(3*'OddsRatio_working_3-way'!X137^(1/3))*COS(('OddsRatio_working_3-way'!Y137+2*PI())/3)</f>
        <v>-0.35356703146523777</v>
      </c>
      <c r="AH137" s="11">
        <f>-'OddsRatio_working_3-way'!U137/(3*'OddsRatio_working_3-way'!X137^(1/3))*COS(('OddsRatio_working_3-way'!Y137+4*PI())/3)</f>
        <v>-0.16937882051485628</v>
      </c>
      <c r="AI137" s="11">
        <f>'OddsRatio_working_3-way'!U137/(3*'OddsRatio_working_3-way'!X137^(1/3))*SIN(('OddsRatio_working_3-way'!Y137)/3)</f>
        <v>-0.10634111317375841</v>
      </c>
      <c r="AJ137" s="11">
        <f>'OddsRatio_working_3-way'!U137/(3*'OddsRatio_working_3-way'!X137^(1/3))*SIN(('OddsRatio_working_3-way'!Y137+2*PI())/3)</f>
        <v>-0.39971383603157895</v>
      </c>
      <c r="AK137" s="11">
        <f>'OddsRatio_working_3-way'!U137/(3*'OddsRatio_working_3-way'!X137^(1/3))*SIN(('OddsRatio_working_3-way'!Y137+4*PI())/3)</f>
        <v>0.50605494920533722</v>
      </c>
      <c r="AL137" s="11">
        <f>'OddsRatio_working_3-way'!Z137+'OddsRatio_working_3-way'!AF137</f>
        <v>1.0458917039601878</v>
      </c>
      <c r="AM137" s="11">
        <f>'OddsRatio_working_3-way'!AA137+'OddsRatio_working_3-way'!AG137</f>
        <v>-0.70713406293047554</v>
      </c>
      <c r="AN137" s="11">
        <f>'OddsRatio_working_3-way'!AB137+'OddsRatio_working_3-way'!AH137</f>
        <v>-0.33875764102971256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1.0458917039601878</v>
      </c>
      <c r="AS137" s="11">
        <f>IF(('OddsRatio_working_3-way'!X137=0),IF(Q137&gt;0,-Q137^(1/3),(-Q137)^(1/3)),'OddsRatio_working_3-way'!AM137-'OddsRatio_working_3-way'!R137/3)</f>
        <v>-0.70713406293047554</v>
      </c>
      <c r="AT137" s="11">
        <f>IF(('OddsRatio_working_3-way'!X137=0),IF(Q137&gt;0,-Q137^(1/3),(-Q137)^(1/3)),'OddsRatio_working_3-way'!AN137-'OddsRatio_working_3-way'!R137/3)</f>
        <v>-0.33875764102971256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2.25</v>
      </c>
      <c r="B138" s="4">
        <f>IF('True_Odds_Calculator_3-way'!B139="","",'True_Odds_Calculator_3-way'!B139)</f>
        <v>3.67</v>
      </c>
      <c r="C138" s="4">
        <f>IF('True_Odds_Calculator_3-way'!C139="","",'True_Odds_Calculator_3-way'!C139)</f>
        <v>3.22</v>
      </c>
      <c r="D138" s="9">
        <f t="shared" si="39"/>
        <v>0.43411028684151909</v>
      </c>
      <c r="E138" s="9">
        <f t="shared" si="40"/>
        <v>0.26424207817728851</v>
      </c>
      <c r="F138" s="9">
        <f t="shared" si="41"/>
        <v>0.30164763498119268</v>
      </c>
      <c r="G138" s="9">
        <f t="shared" si="42"/>
        <v>1.042849672650251</v>
      </c>
      <c r="H138" s="9">
        <f t="shared" si="43"/>
        <v>2.3035620908128136</v>
      </c>
      <c r="I138" s="9">
        <f t="shared" si="44"/>
        <v>3.7844086259761696</v>
      </c>
      <c r="J138" s="9">
        <f t="shared" si="45"/>
        <v>3.3151262732835569</v>
      </c>
      <c r="K138" s="11">
        <f t="shared" si="46"/>
        <v>0.44444444444444442</v>
      </c>
      <c r="L138" s="11">
        <f t="shared" si="47"/>
        <v>0.27247956403269757</v>
      </c>
      <c r="M138" s="11">
        <f t="shared" si="48"/>
        <v>0.3105590062111801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-0.27865689576387376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0.23092125923544005</v>
      </c>
      <c r="Q138" s="11">
        <f>2*'OddsRatio_working_3-way'!K138*'OddsRatio_working_3-way'!L138*'OddsRatio_working_3-way'!M138</f>
        <v>7.5218651216755708E-2</v>
      </c>
      <c r="R138" s="11">
        <f t="shared" si="49"/>
        <v>0</v>
      </c>
      <c r="S138" s="11">
        <f t="shared" si="50"/>
        <v>-0.82869386240172727</v>
      </c>
      <c r="T138" s="11">
        <f t="shared" si="51"/>
        <v>-0.269932854202517</v>
      </c>
      <c r="U138" s="11">
        <f>'OddsRatio_working_3-way'!S138-'OddsRatio_working_3-way'!R138^2/3</f>
        <v>-0.82869386240172727</v>
      </c>
      <c r="V138" s="11">
        <f>'OddsRatio_working_3-way'!S138*'OddsRatio_working_3-way'!R138/3-2*'OddsRatio_working_3-way'!R138^3/27-'OddsRatio_working_3-way'!T138</f>
        <v>0.269932854202517</v>
      </c>
      <c r="W138" s="11">
        <f>'OddsRatio_working_3-way'!V138^2+4*'OddsRatio_working_3-way'!U138^3/27</f>
        <v>-1.1446158092600425E-2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0.14518083884462657</v>
      </c>
      <c r="Y138" s="11">
        <f>IF('OddsRatio_working_3-way'!W138&gt;=0,IF('OddsRatio_working_3-way'!V138+SQRT('OddsRatio_working_3-way'!W138)&gt;0,0,PI()),ACOS('OddsRatio_working_3-way'!V138/(2*'OddsRatio_working_3-way'!X138)))</f>
        <v>0.37735213246556687</v>
      </c>
      <c r="Z138" s="11">
        <f>'OddsRatio_working_3-way'!X138^(1/3)*COS('OddsRatio_working_3-way'!Y138/3)</f>
        <v>0.52142483632512548</v>
      </c>
      <c r="AA138" s="11">
        <f>'OddsRatio_working_3-way'!X138^(1/3)*COS(('OddsRatio_working_3-way'!Y138+2*PI())/3)</f>
        <v>-0.31781382486956788</v>
      </c>
      <c r="AB138" s="11">
        <f>'OddsRatio_working_3-way'!X138^(1/3)*COS(('OddsRatio_working_3-way'!Y138+4*PI())/3)</f>
        <v>-0.20361101145555777</v>
      </c>
      <c r="AC138" s="11">
        <f>'OddsRatio_working_3-way'!X138^(1/3)*SIN('OddsRatio_working_3-way'!Y138/3)</f>
        <v>6.5935025066791442E-2</v>
      </c>
      <c r="AD138" s="11">
        <f>'OddsRatio_working_3-way'!X138^(1/3)*SIN(('OddsRatio_working_3-way'!Y138+2*PI())/3)</f>
        <v>0.41859964188830595</v>
      </c>
      <c r="AE138" s="11">
        <f>'OddsRatio_working_3-way'!X138^(1/3)*SIN(('OddsRatio_working_3-way'!Y138+4*PI())/3)</f>
        <v>-0.48453466695509739</v>
      </c>
      <c r="AF138" s="11">
        <f>-'OddsRatio_working_3-way'!U138/(3*'OddsRatio_working_3-way'!X138^(1/3))*COS(('OddsRatio_working_3-way'!Y138)/3)</f>
        <v>0.5214248363251256</v>
      </c>
      <c r="AG138" s="11">
        <f>-'OddsRatio_working_3-way'!U138/(3*'OddsRatio_working_3-way'!X138^(1/3))*COS(('OddsRatio_working_3-way'!Y138+2*PI())/3)</f>
        <v>-0.317813824869568</v>
      </c>
      <c r="AH138" s="11">
        <f>-'OddsRatio_working_3-way'!U138/(3*'OddsRatio_working_3-way'!X138^(1/3))*COS(('OddsRatio_working_3-way'!Y138+4*PI())/3)</f>
        <v>-0.20361101145555782</v>
      </c>
      <c r="AI138" s="11">
        <f>'OddsRatio_working_3-way'!U138/(3*'OddsRatio_working_3-way'!X138^(1/3))*SIN(('OddsRatio_working_3-way'!Y138)/3)</f>
        <v>-6.5935025066791456E-2</v>
      </c>
      <c r="AJ138" s="11">
        <f>'OddsRatio_working_3-way'!U138/(3*'OddsRatio_working_3-way'!X138^(1/3))*SIN(('OddsRatio_working_3-way'!Y138+2*PI())/3)</f>
        <v>-0.41859964188830606</v>
      </c>
      <c r="AK138" s="11">
        <f>'OddsRatio_working_3-way'!U138/(3*'OddsRatio_working_3-way'!X138^(1/3))*SIN(('OddsRatio_working_3-way'!Y138+4*PI())/3)</f>
        <v>0.4845346669550975</v>
      </c>
      <c r="AL138" s="11">
        <f>'OddsRatio_working_3-way'!Z138+'OddsRatio_working_3-way'!AF138</f>
        <v>1.042849672650251</v>
      </c>
      <c r="AM138" s="11">
        <f>'OddsRatio_working_3-way'!AA138+'OddsRatio_working_3-way'!AG138</f>
        <v>-0.63562764973913588</v>
      </c>
      <c r="AN138" s="11">
        <f>'OddsRatio_working_3-way'!AB138+'OddsRatio_working_3-way'!AH138</f>
        <v>-0.40722202291111559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1.042849672650251</v>
      </c>
      <c r="AS138" s="11">
        <f>IF(('OddsRatio_working_3-way'!X138=0),IF(Q138&gt;0,-Q138^(1/3),(-Q138)^(1/3)),'OddsRatio_working_3-way'!AM138-'OddsRatio_working_3-way'!R138/3)</f>
        <v>-0.63562764973913588</v>
      </c>
      <c r="AT138" s="11">
        <f>IF(('OddsRatio_working_3-way'!X138=0),IF(Q138&gt;0,-Q138^(1/3),(-Q138)^(1/3)),'OddsRatio_working_3-way'!AN138-'OddsRatio_working_3-way'!R138/3)</f>
        <v>-0.40722202291111559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2.09</v>
      </c>
      <c r="B139" s="4">
        <f>IF('True_Odds_Calculator_3-way'!B140="","",'True_Odds_Calculator_3-way'!B140)</f>
        <v>3.71</v>
      </c>
      <c r="C139" s="4">
        <f>IF('True_Odds_Calculator_3-way'!C140="","",'True_Odds_Calculator_3-way'!C140)</f>
        <v>3.56</v>
      </c>
      <c r="D139" s="9">
        <f t="shared" si="39"/>
        <v>0.4672812928751956</v>
      </c>
      <c r="E139" s="9">
        <f t="shared" si="40"/>
        <v>0.26079645999170675</v>
      </c>
      <c r="F139" s="9">
        <f t="shared" si="41"/>
        <v>0.27192224713309771</v>
      </c>
      <c r="G139" s="9">
        <f t="shared" si="42"/>
        <v>1.0459069649951294</v>
      </c>
      <c r="H139" s="9">
        <f t="shared" si="43"/>
        <v>2.1400385918446907</v>
      </c>
      <c r="I139" s="9">
        <f t="shared" si="44"/>
        <v>3.8344078751368009</v>
      </c>
      <c r="J139" s="9">
        <f t="shared" si="45"/>
        <v>3.6775218303875308</v>
      </c>
      <c r="K139" s="11">
        <f t="shared" si="46"/>
        <v>0.47846889952153115</v>
      </c>
      <c r="L139" s="11">
        <f t="shared" si="47"/>
        <v>0.26954177897574122</v>
      </c>
      <c r="M139" s="11">
        <f t="shared" si="48"/>
        <v>0.2808988764044944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-0.27394637653165033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0.23040235932015946</v>
      </c>
      <c r="Q139" s="11">
        <f>2*'OddsRatio_working_3-way'!K139*'OddsRatio_working_3-way'!L139*'OddsRatio_working_3-way'!M139</f>
        <v>7.2453572113257689E-2</v>
      </c>
      <c r="R139" s="11">
        <f t="shared" si="49"/>
        <v>0</v>
      </c>
      <c r="S139" s="11">
        <f t="shared" si="50"/>
        <v>-0.84104912150038957</v>
      </c>
      <c r="T139" s="11">
        <f t="shared" si="51"/>
        <v>-0.26448085581773256</v>
      </c>
      <c r="U139" s="11">
        <f>'OddsRatio_working_3-way'!S139-'OddsRatio_working_3-way'!R139^2/3</f>
        <v>-0.84104912150038957</v>
      </c>
      <c r="V139" s="11">
        <f>'OddsRatio_working_3-way'!S139*'OddsRatio_working_3-way'!R139/3-2*'OddsRatio_working_3-way'!R139^3/27-'OddsRatio_working_3-way'!T139</f>
        <v>0.26448085581773256</v>
      </c>
      <c r="W139" s="11">
        <f>'OddsRatio_working_3-way'!V139^2+4*'OddsRatio_working_3-way'!U139^3/27</f>
        <v>-1.8187292491056245E-2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0.14843973152860432</v>
      </c>
      <c r="Y139" s="11">
        <f>IF('OddsRatio_working_3-way'!W139&gt;=0,IF('OddsRatio_working_3-way'!V139+SQRT('OddsRatio_working_3-way'!W139)&gt;0,0,PI()),ACOS('OddsRatio_working_3-way'!V139/(2*'OddsRatio_working_3-way'!X139)))</f>
        <v>0.4715406526292405</v>
      </c>
      <c r="Z139" s="11">
        <f>'OddsRatio_working_3-way'!X139^(1/3)*COS('OddsRatio_working_3-way'!Y139/3)</f>
        <v>0.52295348249756468</v>
      </c>
      <c r="AA139" s="11">
        <f>'OddsRatio_working_3-way'!X139^(1/3)*COS(('OddsRatio_working_3-way'!Y139+2*PI())/3)</f>
        <v>-0.33325432641887115</v>
      </c>
      <c r="AB139" s="11">
        <f>'OddsRatio_working_3-way'!X139^(1/3)*COS(('OddsRatio_working_3-way'!Y139+4*PI())/3)</f>
        <v>-0.18969915607869348</v>
      </c>
      <c r="AC139" s="11">
        <f>'OddsRatio_working_3-way'!X139^(1/3)*SIN('OddsRatio_working_3-way'!Y139/3)</f>
        <v>8.2881616239464148E-2</v>
      </c>
      <c r="AD139" s="11">
        <f>'OddsRatio_working_3-way'!X139^(1/3)*SIN(('OddsRatio_working_3-way'!Y139+2*PI())/3)</f>
        <v>0.41145019272069977</v>
      </c>
      <c r="AE139" s="11">
        <f>'OddsRatio_working_3-way'!X139^(1/3)*SIN(('OddsRatio_working_3-way'!Y139+4*PI())/3)</f>
        <v>-0.49433180896016393</v>
      </c>
      <c r="AF139" s="11">
        <f>-'OddsRatio_working_3-way'!U139/(3*'OddsRatio_working_3-way'!X139^(1/3))*COS(('OddsRatio_working_3-way'!Y139)/3)</f>
        <v>0.52295348249756468</v>
      </c>
      <c r="AG139" s="11">
        <f>-'OddsRatio_working_3-way'!U139/(3*'OddsRatio_working_3-way'!X139^(1/3))*COS(('OddsRatio_working_3-way'!Y139+2*PI())/3)</f>
        <v>-0.33325432641887115</v>
      </c>
      <c r="AH139" s="11">
        <f>-'OddsRatio_working_3-way'!U139/(3*'OddsRatio_working_3-way'!X139^(1/3))*COS(('OddsRatio_working_3-way'!Y139+4*PI())/3)</f>
        <v>-0.18969915607869348</v>
      </c>
      <c r="AI139" s="11">
        <f>'OddsRatio_working_3-way'!U139/(3*'OddsRatio_working_3-way'!X139^(1/3))*SIN(('OddsRatio_working_3-way'!Y139)/3)</f>
        <v>-8.2881616239464148E-2</v>
      </c>
      <c r="AJ139" s="11">
        <f>'OddsRatio_working_3-way'!U139/(3*'OddsRatio_working_3-way'!X139^(1/3))*SIN(('OddsRatio_working_3-way'!Y139+2*PI())/3)</f>
        <v>-0.41145019272069977</v>
      </c>
      <c r="AK139" s="11">
        <f>'OddsRatio_working_3-way'!U139/(3*'OddsRatio_working_3-way'!X139^(1/3))*SIN(('OddsRatio_working_3-way'!Y139+4*PI())/3)</f>
        <v>0.49433180896016393</v>
      </c>
      <c r="AL139" s="11">
        <f>'OddsRatio_working_3-way'!Z139+'OddsRatio_working_3-way'!AF139</f>
        <v>1.0459069649951294</v>
      </c>
      <c r="AM139" s="11">
        <f>'OddsRatio_working_3-way'!AA139+'OddsRatio_working_3-way'!AG139</f>
        <v>-0.6665086528377423</v>
      </c>
      <c r="AN139" s="11">
        <f>'OddsRatio_working_3-way'!AB139+'OddsRatio_working_3-way'!AH139</f>
        <v>-0.37939831215738695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1.0459069649951294</v>
      </c>
      <c r="AS139" s="11">
        <f>IF(('OddsRatio_working_3-way'!X139=0),IF(Q139&gt;0,-Q139^(1/3),(-Q139)^(1/3)),'OddsRatio_working_3-way'!AM139-'OddsRatio_working_3-way'!R139/3)</f>
        <v>-0.6665086528377423</v>
      </c>
      <c r="AT139" s="11">
        <f>IF(('OddsRatio_working_3-way'!X139=0),IF(Q139&gt;0,-Q139^(1/3),(-Q139)^(1/3)),'OddsRatio_working_3-way'!AN139-'OddsRatio_working_3-way'!R139/3)</f>
        <v>-0.37939831215738695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1.37</v>
      </c>
      <c r="B140" s="4">
        <f>IF('True_Odds_Calculator_3-way'!B141="","",'True_Odds_Calculator_3-way'!B141)</f>
        <v>5.91</v>
      </c>
      <c r="C140" s="4">
        <f>IF('True_Odds_Calculator_3-way'!C141="","",'True_Odds_Calculator_3-way'!C141)</f>
        <v>7.74</v>
      </c>
      <c r="D140" s="9">
        <f t="shared" si="39"/>
        <v>0.7172670462432037</v>
      </c>
      <c r="E140" s="9">
        <f t="shared" si="40"/>
        <v>0.16049079932634144</v>
      </c>
      <c r="F140" s="9">
        <f t="shared" si="41"/>
        <v>0.12224215443045489</v>
      </c>
      <c r="G140" s="9">
        <f t="shared" si="42"/>
        <v>1.0653537232247443</v>
      </c>
      <c r="H140" s="9">
        <f t="shared" si="43"/>
        <v>1.3941808775931552</v>
      </c>
      <c r="I140" s="9">
        <f t="shared" si="44"/>
        <v>6.2308867810334938</v>
      </c>
      <c r="J140" s="9">
        <f t="shared" si="45"/>
        <v>8.1804840945347763</v>
      </c>
      <c r="K140" s="11">
        <f t="shared" si="46"/>
        <v>0.72992700729927007</v>
      </c>
      <c r="L140" s="11">
        <f t="shared" si="47"/>
        <v>0.16920473773265651</v>
      </c>
      <c r="M140" s="11">
        <f t="shared" si="48"/>
        <v>0.12919896640826872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-0.19538629784061379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0.19180302792833998</v>
      </c>
      <c r="Q140" s="11">
        <f>2*'OddsRatio_working_3-way'!K140*'OddsRatio_working_3-way'!L140*'OddsRatio_working_3-way'!M140</f>
        <v>3.1913981352469208E-2</v>
      </c>
      <c r="R140" s="11">
        <f t="shared" si="49"/>
        <v>0</v>
      </c>
      <c r="S140" s="11">
        <f t="shared" si="50"/>
        <v>-0.98166058750344476</v>
      </c>
      <c r="T140" s="11">
        <f t="shared" si="51"/>
        <v>-0.1633378681370124</v>
      </c>
      <c r="U140" s="11">
        <f>'OddsRatio_working_3-way'!S140-'OddsRatio_working_3-way'!R140^2/3</f>
        <v>-0.98166058750344476</v>
      </c>
      <c r="V140" s="11">
        <f>'OddsRatio_working_3-way'!S140*'OddsRatio_working_3-way'!R140/3-2*'OddsRatio_working_3-way'!R140^3/27-'OddsRatio_working_3-way'!T140</f>
        <v>0.1633378681370124</v>
      </c>
      <c r="W140" s="11">
        <f>'OddsRatio_working_3-way'!V140^2+4*'OddsRatio_working_3-way'!U140^3/27</f>
        <v>-0.11346660697965563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0.18718030488488879</v>
      </c>
      <c r="Y140" s="11">
        <f>IF('OddsRatio_working_3-way'!W140&gt;=0,IF('OddsRatio_working_3-way'!V140+SQRT('OddsRatio_working_3-way'!W140)&gt;0,0,PI()),ACOS('OddsRatio_working_3-way'!V140/(2*'OddsRatio_working_3-way'!X140)))</f>
        <v>1.1193009251742236</v>
      </c>
      <c r="Z140" s="11">
        <f>'OddsRatio_working_3-way'!X140^(1/3)*COS('OddsRatio_working_3-way'!Y140/3)</f>
        <v>0.53267686161237227</v>
      </c>
      <c r="AA140" s="11">
        <f>'OddsRatio_working_3-way'!X140^(1/3)*COS(('OddsRatio_working_3-way'!Y140+2*PI())/3)</f>
        <v>-0.44691159521041446</v>
      </c>
      <c r="AB140" s="11">
        <f>'OddsRatio_working_3-way'!X140^(1/3)*COS(('OddsRatio_working_3-way'!Y140+4*PI())/3)</f>
        <v>-8.5765266401957696E-2</v>
      </c>
      <c r="AC140" s="11">
        <f>'OddsRatio_working_3-way'!X140^(1/3)*SIN('OddsRatio_working_3-way'!Y140/3)</f>
        <v>0.20850793015440763</v>
      </c>
      <c r="AD140" s="11">
        <f>'OddsRatio_working_3-way'!X140^(1/3)*SIN(('OddsRatio_working_3-way'!Y140+2*PI())/3)</f>
        <v>0.35705772908727845</v>
      </c>
      <c r="AE140" s="11">
        <f>'OddsRatio_working_3-way'!X140^(1/3)*SIN(('OddsRatio_working_3-way'!Y140+4*PI())/3)</f>
        <v>-0.565565659241686</v>
      </c>
      <c r="AF140" s="11">
        <f>-'OddsRatio_working_3-way'!U140/(3*'OddsRatio_working_3-way'!X140^(1/3))*COS(('OddsRatio_working_3-way'!Y140)/3)</f>
        <v>0.53267686161237204</v>
      </c>
      <c r="AG140" s="11">
        <f>-'OddsRatio_working_3-way'!U140/(3*'OddsRatio_working_3-way'!X140^(1/3))*COS(('OddsRatio_working_3-way'!Y140+2*PI())/3)</f>
        <v>-0.44691159521041429</v>
      </c>
      <c r="AH140" s="11">
        <f>-'OddsRatio_working_3-way'!U140/(3*'OddsRatio_working_3-way'!X140^(1/3))*COS(('OddsRatio_working_3-way'!Y140+4*PI())/3)</f>
        <v>-8.5765266401957654E-2</v>
      </c>
      <c r="AI140" s="11">
        <f>'OddsRatio_working_3-way'!U140/(3*'OddsRatio_working_3-way'!X140^(1/3))*SIN(('OddsRatio_working_3-way'!Y140)/3)</f>
        <v>-0.20850793015440755</v>
      </c>
      <c r="AJ140" s="11">
        <f>'OddsRatio_working_3-way'!U140/(3*'OddsRatio_working_3-way'!X140^(1/3))*SIN(('OddsRatio_working_3-way'!Y140+2*PI())/3)</f>
        <v>-0.35705772908727829</v>
      </c>
      <c r="AK140" s="11">
        <f>'OddsRatio_working_3-way'!U140/(3*'OddsRatio_working_3-way'!X140^(1/3))*SIN(('OddsRatio_working_3-way'!Y140+4*PI())/3)</f>
        <v>0.56556565924168578</v>
      </c>
      <c r="AL140" s="11">
        <f>'OddsRatio_working_3-way'!Z140+'OddsRatio_working_3-way'!AF140</f>
        <v>1.0653537232247443</v>
      </c>
      <c r="AM140" s="11">
        <f>'OddsRatio_working_3-way'!AA140+'OddsRatio_working_3-way'!AG140</f>
        <v>-0.89382319042082869</v>
      </c>
      <c r="AN140" s="11">
        <f>'OddsRatio_working_3-way'!AB140+'OddsRatio_working_3-way'!AH140</f>
        <v>-0.17153053280391534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1.0653537232247443</v>
      </c>
      <c r="AS140" s="11">
        <f>IF(('OddsRatio_working_3-way'!X140=0),IF(Q140&gt;0,-Q140^(1/3),(-Q140)^(1/3)),'OddsRatio_working_3-way'!AM140-'OddsRatio_working_3-way'!R140/3)</f>
        <v>-0.89382319042082869</v>
      </c>
      <c r="AT140" s="11">
        <f>IF(('OddsRatio_working_3-way'!X140=0),IF(Q140&gt;0,-Q140^(1/3),(-Q140)^(1/3)),'OddsRatio_working_3-way'!AN140-'OddsRatio_working_3-way'!R140/3)</f>
        <v>-0.17153053280391534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2.4300000000000002</v>
      </c>
      <c r="B141" s="4">
        <f>IF('True_Odds_Calculator_3-way'!B142="","",'True_Odds_Calculator_3-way'!B142)</f>
        <v>3.44</v>
      </c>
      <c r="C141" s="4">
        <f>IF('True_Odds_Calculator_3-way'!C142="","",'True_Odds_Calculator_3-way'!C142)</f>
        <v>3.12</v>
      </c>
      <c r="D141" s="9">
        <f t="shared" si="39"/>
        <v>0.40323927301259871</v>
      </c>
      <c r="E141" s="9">
        <f t="shared" si="40"/>
        <v>0.28367399159549173</v>
      </c>
      <c r="F141" s="9">
        <f t="shared" si="41"/>
        <v>0.3130867353919094</v>
      </c>
      <c r="G141" s="9">
        <f t="shared" si="42"/>
        <v>1.0349071175030238</v>
      </c>
      <c r="H141" s="9">
        <f t="shared" si="43"/>
        <v>2.4799171780293241</v>
      </c>
      <c r="I141" s="9">
        <f t="shared" si="44"/>
        <v>3.5251733667073779</v>
      </c>
      <c r="J141" s="9">
        <f t="shared" si="45"/>
        <v>3.1940030891064106</v>
      </c>
      <c r="K141" s="11">
        <f t="shared" si="46"/>
        <v>0.41152263374485593</v>
      </c>
      <c r="L141" s="11">
        <f t="shared" si="47"/>
        <v>0.29069767441860467</v>
      </c>
      <c r="M141" s="11">
        <f t="shared" si="48"/>
        <v>0.32051282051282048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-0.28362363224551002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0.22967171438317002</v>
      </c>
      <c r="Q141" s="11">
        <f>2*'OddsRatio_working_3-way'!K141*'OddsRatio_working_3-way'!L141*'OddsRatio_working_3-way'!M141</f>
        <v>7.6685046538621043E-2</v>
      </c>
      <c r="R141" s="11">
        <f t="shared" si="49"/>
        <v>0</v>
      </c>
      <c r="S141" s="11">
        <f t="shared" si="50"/>
        <v>-0.80977636653479501</v>
      </c>
      <c r="T141" s="11">
        <f t="shared" si="51"/>
        <v>-0.27037608231545746</v>
      </c>
      <c r="U141" s="11">
        <f>'OddsRatio_working_3-way'!S141-'OddsRatio_working_3-way'!R141^2/3</f>
        <v>-0.80977636653479501</v>
      </c>
      <c r="V141" s="11">
        <f>'OddsRatio_working_3-way'!S141*'OddsRatio_working_3-way'!R141/3-2*'OddsRatio_working_3-way'!R141^3/27-'OddsRatio_working_3-way'!T141</f>
        <v>0.27037608231545746</v>
      </c>
      <c r="W141" s="11">
        <f>'OddsRatio_working_3-way'!V141^2+4*'OddsRatio_working_3-way'!U141^3/27</f>
        <v>-5.5635805959279028E-3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0.1402380177449957</v>
      </c>
      <c r="Y141" s="11">
        <f>IF('OddsRatio_working_3-way'!W141&gt;=0,IF('OddsRatio_working_3-way'!V141+SQRT('OddsRatio_working_3-way'!W141)&gt;0,0,PI()),ACOS('OddsRatio_working_3-way'!V141/(2*'OddsRatio_working_3-way'!X141)))</f>
        <v>0.26917748742259384</v>
      </c>
      <c r="Z141" s="11">
        <f>'OddsRatio_working_3-way'!X141^(1/3)*COS('OddsRatio_working_3-way'!Y141/3)</f>
        <v>0.51745355875151178</v>
      </c>
      <c r="AA141" s="11">
        <f>'OddsRatio_working_3-way'!X141^(1/3)*COS(('OddsRatio_working_3-way'!Y141+2*PI())/3)</f>
        <v>-0.29904368073542881</v>
      </c>
      <c r="AB141" s="11">
        <f>'OddsRatio_working_3-way'!X141^(1/3)*COS(('OddsRatio_working_3-way'!Y141+4*PI())/3)</f>
        <v>-0.21840987801608297</v>
      </c>
      <c r="AC141" s="11">
        <f>'OddsRatio_working_3-way'!X141^(1/3)*SIN('OddsRatio_working_3-way'!Y141/3)</f>
        <v>4.6553947705797544E-2</v>
      </c>
      <c r="AD141" s="11">
        <f>'OddsRatio_working_3-way'!X141^(1/3)*SIN(('OddsRatio_working_3-way'!Y141+2*PI())/3)</f>
        <v>0.42485095330457384</v>
      </c>
      <c r="AE141" s="11">
        <f>'OddsRatio_working_3-way'!X141^(1/3)*SIN(('OddsRatio_working_3-way'!Y141+4*PI())/3)</f>
        <v>-0.47140490101037147</v>
      </c>
      <c r="AF141" s="11">
        <f>-'OddsRatio_working_3-way'!U141/(3*'OddsRatio_working_3-way'!X141^(1/3))*COS(('OddsRatio_working_3-way'!Y141)/3)</f>
        <v>0.51745355875151189</v>
      </c>
      <c r="AG141" s="11">
        <f>-'OddsRatio_working_3-way'!U141/(3*'OddsRatio_working_3-way'!X141^(1/3))*COS(('OddsRatio_working_3-way'!Y141+2*PI())/3)</f>
        <v>-0.29904368073542886</v>
      </c>
      <c r="AH141" s="11">
        <f>-'OddsRatio_working_3-way'!U141/(3*'OddsRatio_working_3-way'!X141^(1/3))*COS(('OddsRatio_working_3-way'!Y141+4*PI())/3)</f>
        <v>-0.21840987801608303</v>
      </c>
      <c r="AI141" s="11">
        <f>'OddsRatio_working_3-way'!U141/(3*'OddsRatio_working_3-way'!X141^(1/3))*SIN(('OddsRatio_working_3-way'!Y141)/3)</f>
        <v>-4.6553947705797558E-2</v>
      </c>
      <c r="AJ141" s="11">
        <f>'OddsRatio_working_3-way'!U141/(3*'OddsRatio_working_3-way'!X141^(1/3))*SIN(('OddsRatio_working_3-way'!Y141+2*PI())/3)</f>
        <v>-0.42485095330457395</v>
      </c>
      <c r="AK141" s="11">
        <f>'OddsRatio_working_3-way'!U141/(3*'OddsRatio_working_3-way'!X141^(1/3))*SIN(('OddsRatio_working_3-way'!Y141+4*PI())/3)</f>
        <v>0.47140490101037152</v>
      </c>
      <c r="AL141" s="11">
        <f>'OddsRatio_working_3-way'!Z141+'OddsRatio_working_3-way'!AF141</f>
        <v>1.0349071175030238</v>
      </c>
      <c r="AM141" s="11">
        <f>'OddsRatio_working_3-way'!AA141+'OddsRatio_working_3-way'!AG141</f>
        <v>-0.59808736147085773</v>
      </c>
      <c r="AN141" s="11">
        <f>'OddsRatio_working_3-way'!AB141+'OddsRatio_working_3-way'!AH141</f>
        <v>-0.436819756032166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1.0349071175030238</v>
      </c>
      <c r="AS141" s="11">
        <f>IF(('OddsRatio_working_3-way'!X141=0),IF(Q141&gt;0,-Q141^(1/3),(-Q141)^(1/3)),'OddsRatio_working_3-way'!AM141-'OddsRatio_working_3-way'!R141/3)</f>
        <v>-0.59808736147085773</v>
      </c>
      <c r="AT141" s="11">
        <f>IF(('OddsRatio_working_3-way'!X141=0),IF(Q141&gt;0,-Q141^(1/3),(-Q141)^(1/3)),'OddsRatio_working_3-way'!AN141-'OddsRatio_working_3-way'!R141/3)</f>
        <v>-0.436819756032166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2.54</v>
      </c>
      <c r="B142" s="4">
        <f>IF('True_Odds_Calculator_3-way'!B143="","",'True_Odds_Calculator_3-way'!B143)</f>
        <v>3.34</v>
      </c>
      <c r="C142" s="4">
        <f>IF('True_Odds_Calculator_3-way'!C143="","",'True_Odds_Calculator_3-way'!C143)</f>
        <v>2.99</v>
      </c>
      <c r="D142" s="9">
        <f t="shared" si="39"/>
        <v>0.38388113739387081</v>
      </c>
      <c r="E142" s="9">
        <f t="shared" si="40"/>
        <v>0.29080544021672589</v>
      </c>
      <c r="F142" s="9">
        <f t="shared" si="41"/>
        <v>0.32531342238940331</v>
      </c>
      <c r="G142" s="9">
        <f t="shared" si="42"/>
        <v>1.042190262919809</v>
      </c>
      <c r="H142" s="9">
        <f t="shared" si="43"/>
        <v>2.6049730048965056</v>
      </c>
      <c r="I142" s="9">
        <f t="shared" si="44"/>
        <v>3.4387252152323535</v>
      </c>
      <c r="J142" s="9">
        <f t="shared" si="45"/>
        <v>3.0739586232104199</v>
      </c>
      <c r="K142" s="11">
        <f t="shared" si="46"/>
        <v>0.39370078740157477</v>
      </c>
      <c r="L142" s="11">
        <f t="shared" si="47"/>
        <v>0.29940119760479045</v>
      </c>
      <c r="M142" s="11">
        <f t="shared" si="48"/>
        <v>0.33444816053511706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-0.28270812021967706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0.23141245489428275</v>
      </c>
      <c r="Q142" s="11">
        <f>2*'OddsRatio_working_3-way'!K142*'OddsRatio_working_3-way'!L142*'OddsRatio_working_3-way'!M142</f>
        <v>7.8845810866876573E-2</v>
      </c>
      <c r="R142" s="11">
        <f t="shared" si="49"/>
        <v>0</v>
      </c>
      <c r="S142" s="11">
        <f t="shared" si="50"/>
        <v>-0.81855609493800441</v>
      </c>
      <c r="T142" s="11">
        <f t="shared" si="51"/>
        <v>-0.27889475125656027</v>
      </c>
      <c r="U142" s="11">
        <f>'OddsRatio_working_3-way'!S142-'OddsRatio_working_3-way'!R142^2/3</f>
        <v>-0.81855609493800441</v>
      </c>
      <c r="V142" s="11">
        <f>'OddsRatio_working_3-way'!S142*'OddsRatio_working_3-way'!R142/3-2*'OddsRatio_working_3-way'!R142^3/27-'OddsRatio_working_3-way'!T142</f>
        <v>0.27889475125656027</v>
      </c>
      <c r="W142" s="11">
        <f>'OddsRatio_working_3-way'!V142^2+4*'OddsRatio_working_3-way'!U142^3/27</f>
        <v>-3.4711222339409153E-3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0.14252491406101561</v>
      </c>
      <c r="Y142" s="11">
        <f>IF('OddsRatio_working_3-way'!W142&gt;=0,IF('OddsRatio_working_3-way'!V142+SQRT('OddsRatio_working_3-way'!W142)&gt;0,0,PI()),ACOS('OddsRatio_working_3-way'!V142/(2*'OddsRatio_working_3-way'!X142)))</f>
        <v>0.20818811592925401</v>
      </c>
      <c r="Z142" s="11">
        <f>'OddsRatio_working_3-way'!X142^(1/3)*COS('OddsRatio_working_3-way'!Y142/3)</f>
        <v>0.52109513145990449</v>
      </c>
      <c r="AA142" s="11">
        <f>'OddsRatio_working_3-way'!X142^(1/3)*COS(('OddsRatio_working_3-way'!Y142+2*PI())/3)</f>
        <v>-0.29191509210819466</v>
      </c>
      <c r="AB142" s="11">
        <f>'OddsRatio_working_3-way'!X142^(1/3)*COS(('OddsRatio_working_3-way'!Y142+4*PI())/3)</f>
        <v>-0.22918003935170994</v>
      </c>
      <c r="AC142" s="11">
        <f>'OddsRatio_working_3-way'!X142^(1/3)*SIN('OddsRatio_working_3-way'!Y142/3)</f>
        <v>3.6220099596582074E-2</v>
      </c>
      <c r="AD142" s="11">
        <f>'OddsRatio_working_3-way'!X142^(1/3)*SIN(('OddsRatio_working_3-way'!Y142+2*PI())/3)</f>
        <v>0.43317157183437799</v>
      </c>
      <c r="AE142" s="11">
        <f>'OddsRatio_working_3-way'!X142^(1/3)*SIN(('OddsRatio_working_3-way'!Y142+4*PI())/3)</f>
        <v>-0.46939167143095983</v>
      </c>
      <c r="AF142" s="11">
        <f>-'OddsRatio_working_3-way'!U142/(3*'OddsRatio_working_3-way'!X142^(1/3))*COS(('OddsRatio_working_3-way'!Y142)/3)</f>
        <v>0.52109513145990449</v>
      </c>
      <c r="AG142" s="11">
        <f>-'OddsRatio_working_3-way'!U142/(3*'OddsRatio_working_3-way'!X142^(1/3))*COS(('OddsRatio_working_3-way'!Y142+2*PI())/3)</f>
        <v>-0.29191509210819466</v>
      </c>
      <c r="AH142" s="11">
        <f>-'OddsRatio_working_3-way'!U142/(3*'OddsRatio_working_3-way'!X142^(1/3))*COS(('OddsRatio_working_3-way'!Y142+4*PI())/3)</f>
        <v>-0.22918003935170994</v>
      </c>
      <c r="AI142" s="11">
        <f>'OddsRatio_working_3-way'!U142/(3*'OddsRatio_working_3-way'!X142^(1/3))*SIN(('OddsRatio_working_3-way'!Y142)/3)</f>
        <v>-3.6220099596582074E-2</v>
      </c>
      <c r="AJ142" s="11">
        <f>'OddsRatio_working_3-way'!U142/(3*'OddsRatio_working_3-way'!X142^(1/3))*SIN(('OddsRatio_working_3-way'!Y142+2*PI())/3)</f>
        <v>-0.43317157183437799</v>
      </c>
      <c r="AK142" s="11">
        <f>'OddsRatio_working_3-way'!U142/(3*'OddsRatio_working_3-way'!X142^(1/3))*SIN(('OddsRatio_working_3-way'!Y142+4*PI())/3)</f>
        <v>0.46939167143095983</v>
      </c>
      <c r="AL142" s="11">
        <f>'OddsRatio_working_3-way'!Z142+'OddsRatio_working_3-way'!AF142</f>
        <v>1.042190262919809</v>
      </c>
      <c r="AM142" s="11">
        <f>'OddsRatio_working_3-way'!AA142+'OddsRatio_working_3-way'!AG142</f>
        <v>-0.58383018421638933</v>
      </c>
      <c r="AN142" s="11">
        <f>'OddsRatio_working_3-way'!AB142+'OddsRatio_working_3-way'!AH142</f>
        <v>-0.45836007870341988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1.042190262919809</v>
      </c>
      <c r="AS142" s="11">
        <f>IF(('OddsRatio_working_3-way'!X142=0),IF(Q142&gt;0,-Q142^(1/3),(-Q142)^(1/3)),'OddsRatio_working_3-way'!AM142-'OddsRatio_working_3-way'!R142/3)</f>
        <v>-0.58383018421638933</v>
      </c>
      <c r="AT142" s="11">
        <f>IF(('OddsRatio_working_3-way'!X142=0),IF(Q142&gt;0,-Q142^(1/3),(-Q142)^(1/3)),'OddsRatio_working_3-way'!AN142-'OddsRatio_working_3-way'!R142/3)</f>
        <v>-0.45836007870341988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2.93</v>
      </c>
      <c r="B143" s="4">
        <f>IF('True_Odds_Calculator_3-way'!B144="","",'True_Odds_Calculator_3-way'!B144)</f>
        <v>3.66</v>
      </c>
      <c r="C143" s="4">
        <f>IF('True_Odds_Calculator_3-way'!C144="","",'True_Odds_Calculator_3-way'!C144)</f>
        <v>2.4500000000000002</v>
      </c>
      <c r="D143" s="9">
        <f t="shared" si="39"/>
        <v>0.33362868787710043</v>
      </c>
      <c r="E143" s="9">
        <f t="shared" si="40"/>
        <v>0.26646654626466237</v>
      </c>
      <c r="F143" s="9">
        <f t="shared" si="41"/>
        <v>0.3999047658582372</v>
      </c>
      <c r="G143" s="9">
        <f t="shared" si="42"/>
        <v>1.0348933483664511</v>
      </c>
      <c r="H143" s="9">
        <f t="shared" si="43"/>
        <v>2.9973441623472508</v>
      </c>
      <c r="I143" s="9">
        <f t="shared" si="44"/>
        <v>3.75281630665476</v>
      </c>
      <c r="J143" s="9">
        <f t="shared" si="45"/>
        <v>2.5005953551313551</v>
      </c>
      <c r="K143" s="11">
        <f t="shared" si="46"/>
        <v>0.34129692832764502</v>
      </c>
      <c r="L143" s="11">
        <f t="shared" si="47"/>
        <v>0.27322404371584696</v>
      </c>
      <c r="M143" s="11">
        <f t="shared" si="48"/>
        <v>0.4081632653061224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-0.2833297365272972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0.22989109480305292</v>
      </c>
      <c r="Q143" s="11">
        <f>2*'OddsRatio_working_3-way'!K143*'OddsRatio_working_3-way'!L143*'OddsRatio_working_3-way'!M143</f>
        <v>7.6122879073858576E-2</v>
      </c>
      <c r="R143" s="11">
        <f t="shared" si="49"/>
        <v>0</v>
      </c>
      <c r="S143" s="11">
        <f t="shared" si="50"/>
        <v>-0.81139063488630403</v>
      </c>
      <c r="T143" s="11">
        <f t="shared" si="51"/>
        <v>-0.26867239565771656</v>
      </c>
      <c r="U143" s="11">
        <f>'OddsRatio_working_3-way'!S143-'OddsRatio_working_3-way'!R143^2/3</f>
        <v>-0.81139063488630403</v>
      </c>
      <c r="V143" s="11">
        <f>'OddsRatio_working_3-way'!S143*'OddsRatio_working_3-way'!R143/3-2*'OddsRatio_working_3-way'!R143^3/27-'OddsRatio_working_3-way'!T143</f>
        <v>0.26867239565771656</v>
      </c>
      <c r="W143" s="11">
        <f>'OddsRatio_working_3-way'!V143^2+4*'OddsRatio_working_3-way'!U143^3/27</f>
        <v>-6.9533495343439E-3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0.14065756798231699</v>
      </c>
      <c r="Y143" s="11">
        <f>IF('OddsRatio_working_3-way'!W143&gt;=0,IF('OddsRatio_working_3-way'!V143+SQRT('OddsRatio_working_3-way'!W143)&gt;0,0,PI()),ACOS('OddsRatio_working_3-way'!V143/(2*'OddsRatio_working_3-way'!X143)))</f>
        <v>0.30093944477359336</v>
      </c>
      <c r="Z143" s="11">
        <f>'OddsRatio_working_3-way'!X143^(1/3)*COS('OddsRatio_working_3-way'!Y143/3)</f>
        <v>0.51744667418322554</v>
      </c>
      <c r="AA143" s="11">
        <f>'OddsRatio_working_3-way'!X143^(1/3)*COS(('OddsRatio_working_3-way'!Y143+2*PI())/3)</f>
        <v>-0.30382725326432586</v>
      </c>
      <c r="AB143" s="11">
        <f>'OddsRatio_working_3-way'!X143^(1/3)*COS(('OddsRatio_working_3-way'!Y143+4*PI())/3)</f>
        <v>-0.21361942091889985</v>
      </c>
      <c r="AC143" s="11">
        <f>'OddsRatio_working_3-way'!X143^(1/3)*SIN('OddsRatio_working_3-way'!Y143/3)</f>
        <v>5.2081516287644493E-2</v>
      </c>
      <c r="AD143" s="11">
        <f>'OddsRatio_working_3-way'!X143^(1/3)*SIN(('OddsRatio_working_3-way'!Y143+2*PI())/3)</f>
        <v>0.42208120680262062</v>
      </c>
      <c r="AE143" s="11">
        <f>'OddsRatio_working_3-way'!X143^(1/3)*SIN(('OddsRatio_working_3-way'!Y143+4*PI())/3)</f>
        <v>-0.47416272309026497</v>
      </c>
      <c r="AF143" s="11">
        <f>-'OddsRatio_working_3-way'!U143/(3*'OddsRatio_working_3-way'!X143^(1/3))*COS(('OddsRatio_working_3-way'!Y143)/3)</f>
        <v>0.51744667418322543</v>
      </c>
      <c r="AG143" s="11">
        <f>-'OddsRatio_working_3-way'!U143/(3*'OddsRatio_working_3-way'!X143^(1/3))*COS(('OddsRatio_working_3-way'!Y143+2*PI())/3)</f>
        <v>-0.3038272532643258</v>
      </c>
      <c r="AH143" s="11">
        <f>-'OddsRatio_working_3-way'!U143/(3*'OddsRatio_working_3-way'!X143^(1/3))*COS(('OddsRatio_working_3-way'!Y143+4*PI())/3)</f>
        <v>-0.21361942091889979</v>
      </c>
      <c r="AI143" s="11">
        <f>'OddsRatio_working_3-way'!U143/(3*'OddsRatio_working_3-way'!X143^(1/3))*SIN(('OddsRatio_working_3-way'!Y143)/3)</f>
        <v>-5.2081516287644486E-2</v>
      </c>
      <c r="AJ143" s="11">
        <f>'OddsRatio_working_3-way'!U143/(3*'OddsRatio_working_3-way'!X143^(1/3))*SIN(('OddsRatio_working_3-way'!Y143+2*PI())/3)</f>
        <v>-0.42208120680262057</v>
      </c>
      <c r="AK143" s="11">
        <f>'OddsRatio_working_3-way'!U143/(3*'OddsRatio_working_3-way'!X143^(1/3))*SIN(('OddsRatio_working_3-way'!Y143+4*PI())/3)</f>
        <v>0.47416272309026491</v>
      </c>
      <c r="AL143" s="11">
        <f>'OddsRatio_working_3-way'!Z143+'OddsRatio_working_3-way'!AF143</f>
        <v>1.0348933483664511</v>
      </c>
      <c r="AM143" s="11">
        <f>'OddsRatio_working_3-way'!AA143+'OddsRatio_working_3-way'!AG143</f>
        <v>-0.60765450652865161</v>
      </c>
      <c r="AN143" s="11">
        <f>'OddsRatio_working_3-way'!AB143+'OddsRatio_working_3-way'!AH143</f>
        <v>-0.42723884183779964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1.0348933483664511</v>
      </c>
      <c r="AS143" s="11">
        <f>IF(('OddsRatio_working_3-way'!X143=0),IF(Q143&gt;0,-Q143^(1/3),(-Q143)^(1/3)),'OddsRatio_working_3-way'!AM143-'OddsRatio_working_3-way'!R143/3)</f>
        <v>-0.60765450652865161</v>
      </c>
      <c r="AT143" s="11">
        <f>IF(('OddsRatio_working_3-way'!X143=0),IF(Q143&gt;0,-Q143^(1/3),(-Q143)^(1/3)),'OddsRatio_working_3-way'!AN143-'OddsRatio_working_3-way'!R143/3)</f>
        <v>-0.42723884183779964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2.2599999999999998</v>
      </c>
      <c r="B144" s="4">
        <f>IF('True_Odds_Calculator_3-way'!B145="","",'True_Odds_Calculator_3-way'!B145)</f>
        <v>3.21</v>
      </c>
      <c r="C144" s="4">
        <f>IF('True_Odds_Calculator_3-way'!C145="","",'True_Odds_Calculator_3-way'!C145)</f>
        <v>3.73</v>
      </c>
      <c r="D144" s="9">
        <f t="shared" si="39"/>
        <v>0.43415787646128856</v>
      </c>
      <c r="E144" s="9">
        <f t="shared" si="40"/>
        <v>0.30432473035943686</v>
      </c>
      <c r="F144" s="9">
        <f t="shared" si="41"/>
        <v>0.2615173931792748</v>
      </c>
      <c r="G144" s="9">
        <f t="shared" si="42"/>
        <v>1.0343726896950374</v>
      </c>
      <c r="H144" s="9">
        <f t="shared" si="43"/>
        <v>2.3033095890157469</v>
      </c>
      <c r="I144" s="9">
        <f t="shared" si="44"/>
        <v>3.2859636442260332</v>
      </c>
      <c r="J144" s="9">
        <f t="shared" si="45"/>
        <v>3.8238374428674513</v>
      </c>
      <c r="K144" s="11">
        <f t="shared" si="46"/>
        <v>0.44247787610619471</v>
      </c>
      <c r="L144" s="11">
        <f t="shared" si="47"/>
        <v>0.3115264797507788</v>
      </c>
      <c r="M144" s="11">
        <f t="shared" si="48"/>
        <v>0.26809651474530832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-0.28093326234943561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0.22912336881715212</v>
      </c>
      <c r="Q144" s="11">
        <f>2*'OddsRatio_working_3-way'!K144*'OddsRatio_working_3-way'!L144*'OddsRatio_working_3-way'!M144</f>
        <v>7.3910764134565182E-2</v>
      </c>
      <c r="R144" s="11">
        <f t="shared" si="49"/>
        <v>0</v>
      </c>
      <c r="S144" s="11">
        <f t="shared" si="50"/>
        <v>-0.81557935468730525</v>
      </c>
      <c r="T144" s="11">
        <f t="shared" si="51"/>
        <v>-0.2630901144152597</v>
      </c>
      <c r="U144" s="11">
        <f>'OddsRatio_working_3-way'!S144-'OddsRatio_working_3-way'!R144^2/3</f>
        <v>-0.81557935468730525</v>
      </c>
      <c r="V144" s="11">
        <f>'OddsRatio_working_3-way'!S144*'OddsRatio_working_3-way'!R144/3-2*'OddsRatio_working_3-way'!R144^3/27-'OddsRatio_working_3-way'!T144</f>
        <v>0.2630901144152597</v>
      </c>
      <c r="W144" s="11">
        <f>'OddsRatio_working_3-way'!V144^2+4*'OddsRatio_working_3-way'!U144^3/27</f>
        <v>-1.1153763765820349E-2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0.14174816759737566</v>
      </c>
      <c r="Y144" s="11">
        <f>IF('OddsRatio_working_3-way'!W144&gt;=0,IF('OddsRatio_working_3-way'!V144+SQRT('OddsRatio_working_3-way'!W144)&gt;0,0,PI()),ACOS('OddsRatio_working_3-way'!V144/(2*'OddsRatio_working_3-way'!X144)))</f>
        <v>0.3817356345121441</v>
      </c>
      <c r="Z144" s="11">
        <f>'OddsRatio_working_3-way'!X144^(1/3)*COS('OddsRatio_working_3-way'!Y144/3)</f>
        <v>0.5171863448475188</v>
      </c>
      <c r="AA144" s="11">
        <f>'OddsRatio_working_3-way'!X144^(1/3)*COS(('OddsRatio_working_3-way'!Y144+2*PI())/3)</f>
        <v>-0.31589546032986221</v>
      </c>
      <c r="AB144" s="11">
        <f>'OddsRatio_working_3-way'!X144^(1/3)*COS(('OddsRatio_working_3-way'!Y144+4*PI())/3)</f>
        <v>-0.2012908845176567</v>
      </c>
      <c r="AC144" s="11">
        <f>'OddsRatio_working_3-way'!X144^(1/3)*SIN('OddsRatio_working_3-way'!Y144/3)</f>
        <v>6.616698269553975E-2</v>
      </c>
      <c r="AD144" s="11">
        <f>'OddsRatio_working_3-way'!X144^(1/3)*SIN(('OddsRatio_working_3-way'!Y144+2*PI())/3)</f>
        <v>0.41481302178060048</v>
      </c>
      <c r="AE144" s="11">
        <f>'OddsRatio_working_3-way'!X144^(1/3)*SIN(('OddsRatio_working_3-way'!Y144+4*PI())/3)</f>
        <v>-0.4809800044761402</v>
      </c>
      <c r="AF144" s="11">
        <f>-'OddsRatio_working_3-way'!U144/(3*'OddsRatio_working_3-way'!X144^(1/3))*COS(('OddsRatio_working_3-way'!Y144)/3)</f>
        <v>0.51718634484751869</v>
      </c>
      <c r="AG144" s="11">
        <f>-'OddsRatio_working_3-way'!U144/(3*'OddsRatio_working_3-way'!X144^(1/3))*COS(('OddsRatio_working_3-way'!Y144+2*PI())/3)</f>
        <v>-0.31589546032986215</v>
      </c>
      <c r="AH144" s="11">
        <f>-'OddsRatio_working_3-way'!U144/(3*'OddsRatio_working_3-way'!X144^(1/3))*COS(('OddsRatio_working_3-way'!Y144+4*PI())/3)</f>
        <v>-0.20129088451765664</v>
      </c>
      <c r="AI144" s="11">
        <f>'OddsRatio_working_3-way'!U144/(3*'OddsRatio_working_3-way'!X144^(1/3))*SIN(('OddsRatio_working_3-way'!Y144)/3)</f>
        <v>-6.6166982695539736E-2</v>
      </c>
      <c r="AJ144" s="11">
        <f>'OddsRatio_working_3-way'!U144/(3*'OddsRatio_working_3-way'!X144^(1/3))*SIN(('OddsRatio_working_3-way'!Y144+2*PI())/3)</f>
        <v>-0.41481302178060037</v>
      </c>
      <c r="AK144" s="11">
        <f>'OddsRatio_working_3-way'!U144/(3*'OddsRatio_working_3-way'!X144^(1/3))*SIN(('OddsRatio_working_3-way'!Y144+4*PI())/3)</f>
        <v>0.48098000447614009</v>
      </c>
      <c r="AL144" s="11">
        <f>'OddsRatio_working_3-way'!Z144+'OddsRatio_working_3-way'!AF144</f>
        <v>1.0343726896950374</v>
      </c>
      <c r="AM144" s="11">
        <f>'OddsRatio_working_3-way'!AA144+'OddsRatio_working_3-way'!AG144</f>
        <v>-0.63179092065972431</v>
      </c>
      <c r="AN144" s="11">
        <f>'OddsRatio_working_3-way'!AB144+'OddsRatio_working_3-way'!AH144</f>
        <v>-0.40258176903531334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1.0343726896950374</v>
      </c>
      <c r="AS144" s="11">
        <f>IF(('OddsRatio_working_3-way'!X144=0),IF(Q144&gt;0,-Q144^(1/3),(-Q144)^(1/3)),'OddsRatio_working_3-way'!AM144-'OddsRatio_working_3-way'!R144/3)</f>
        <v>-0.63179092065972431</v>
      </c>
      <c r="AT144" s="11">
        <f>IF(('OddsRatio_working_3-way'!X144=0),IF(Q144&gt;0,-Q144^(1/3),(-Q144)^(1/3)),'OddsRatio_working_3-way'!AN144-'OddsRatio_working_3-way'!R144/3)</f>
        <v>-0.40258176903531334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2.81</v>
      </c>
      <c r="B145" s="4">
        <f>IF('True_Odds_Calculator_3-way'!B146="","",'True_Odds_Calculator_3-way'!B146)</f>
        <v>3.44</v>
      </c>
      <c r="C145" s="4">
        <f>IF('True_Odds_Calculator_3-way'!C146="","",'True_Odds_Calculator_3-way'!C146)</f>
        <v>2.67</v>
      </c>
      <c r="D145" s="9">
        <f t="shared" si="39"/>
        <v>0.3486459139457781</v>
      </c>
      <c r="E145" s="9">
        <f t="shared" si="40"/>
        <v>0.28421115162740623</v>
      </c>
      <c r="F145" s="9">
        <f t="shared" si="41"/>
        <v>0.36714293442681567</v>
      </c>
      <c r="G145" s="9">
        <f t="shared" si="42"/>
        <v>1.0321765480306926</v>
      </c>
      <c r="H145" s="9">
        <f t="shared" si="43"/>
        <v>2.8682395519355532</v>
      </c>
      <c r="I145" s="9">
        <f t="shared" si="44"/>
        <v>3.5185107771948907</v>
      </c>
      <c r="J145" s="9">
        <f t="shared" si="45"/>
        <v>2.7237348352112565</v>
      </c>
      <c r="K145" s="11">
        <f t="shared" si="46"/>
        <v>0.35587188612099646</v>
      </c>
      <c r="L145" s="11">
        <f t="shared" si="47"/>
        <v>0.29069767441860467</v>
      </c>
      <c r="M145" s="11">
        <f t="shared" si="48"/>
        <v>0.37453183520599254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-0.28576487658241478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0.22937478941689521</v>
      </c>
      <c r="Q145" s="11">
        <f>2*'OddsRatio_working_3-way'!K145*'OddsRatio_working_3-way'!L145*'OddsRatio_working_3-way'!M145</f>
        <v>7.7491482911113255E-2</v>
      </c>
      <c r="R145" s="11">
        <f t="shared" si="49"/>
        <v>0</v>
      </c>
      <c r="S145" s="11">
        <f t="shared" si="50"/>
        <v>-0.80266963582119355</v>
      </c>
      <c r="T145" s="11">
        <f t="shared" si="51"/>
        <v>-0.27117217426391677</v>
      </c>
      <c r="U145" s="11">
        <f>'OddsRatio_working_3-way'!S145-'OddsRatio_working_3-way'!R145^2/3</f>
        <v>-0.80266963582119355</v>
      </c>
      <c r="V145" s="11">
        <f>'OddsRatio_working_3-way'!S145*'OddsRatio_working_3-way'!R145/3-2*'OddsRatio_working_3-way'!R145^3/27-'OddsRatio_working_3-way'!T145</f>
        <v>0.27117217426391677</v>
      </c>
      <c r="W145" s="11">
        <f>'OddsRatio_working_3-way'!V145^2+4*'OddsRatio_working_3-way'!U145^3/27</f>
        <v>-3.0794036821754911E-3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0.13839594627119281</v>
      </c>
      <c r="Y145" s="11">
        <f>IF('OddsRatio_working_3-way'!W145&gt;=0,IF('OddsRatio_working_3-way'!V145+SQRT('OddsRatio_working_3-way'!W145)&gt;0,0,PI()),ACOS('OddsRatio_working_3-way'!V145/(2*'OddsRatio_working_3-way'!X145)))</f>
        <v>0.20185203385511885</v>
      </c>
      <c r="Z145" s="11">
        <f>'OddsRatio_working_3-way'!X145^(1/3)*COS('OddsRatio_working_3-way'!Y145/3)</f>
        <v>0.5160882740153464</v>
      </c>
      <c r="AA145" s="11">
        <f>'OddsRatio_working_3-way'!X145^(1/3)*COS(('OddsRatio_working_3-way'!Y145+2*PI())/3)</f>
        <v>-0.28816188963289352</v>
      </c>
      <c r="AB145" s="11">
        <f>'OddsRatio_working_3-way'!X145^(1/3)*COS(('OddsRatio_working_3-way'!Y145+4*PI())/3)</f>
        <v>-0.22792638438245297</v>
      </c>
      <c r="AC145" s="11">
        <f>'OddsRatio_working_3-way'!X145^(1/3)*SIN('OddsRatio_working_3-way'!Y145/3)</f>
        <v>3.4776985171115236E-2</v>
      </c>
      <c r="AD145" s="11">
        <f>'OddsRatio_working_3-way'!X145^(1/3)*SIN(('OddsRatio_working_3-way'!Y145+2*PI())/3)</f>
        <v>0.42955706330699689</v>
      </c>
      <c r="AE145" s="11">
        <f>'OddsRatio_working_3-way'!X145^(1/3)*SIN(('OddsRatio_working_3-way'!Y145+4*PI())/3)</f>
        <v>-0.46433404847811183</v>
      </c>
      <c r="AF145" s="11">
        <f>-'OddsRatio_working_3-way'!U145/(3*'OddsRatio_working_3-way'!X145^(1/3))*COS(('OddsRatio_working_3-way'!Y145)/3)</f>
        <v>0.51608827401534629</v>
      </c>
      <c r="AG145" s="11">
        <f>-'OddsRatio_working_3-way'!U145/(3*'OddsRatio_working_3-way'!X145^(1/3))*COS(('OddsRatio_working_3-way'!Y145+2*PI())/3)</f>
        <v>-0.28816188963289346</v>
      </c>
      <c r="AH145" s="11">
        <f>-'OddsRatio_working_3-way'!U145/(3*'OddsRatio_working_3-way'!X145^(1/3))*COS(('OddsRatio_working_3-way'!Y145+4*PI())/3)</f>
        <v>-0.22792638438245294</v>
      </c>
      <c r="AI145" s="11">
        <f>'OddsRatio_working_3-way'!U145/(3*'OddsRatio_working_3-way'!X145^(1/3))*SIN(('OddsRatio_working_3-way'!Y145)/3)</f>
        <v>-3.4776985171115229E-2</v>
      </c>
      <c r="AJ145" s="11">
        <f>'OddsRatio_working_3-way'!U145/(3*'OddsRatio_working_3-way'!X145^(1/3))*SIN(('OddsRatio_working_3-way'!Y145+2*PI())/3)</f>
        <v>-0.42955706330699678</v>
      </c>
      <c r="AK145" s="11">
        <f>'OddsRatio_working_3-way'!U145/(3*'OddsRatio_working_3-way'!X145^(1/3))*SIN(('OddsRatio_working_3-way'!Y145+4*PI())/3)</f>
        <v>0.46433404847811177</v>
      </c>
      <c r="AL145" s="11">
        <f>'OddsRatio_working_3-way'!Z145+'OddsRatio_working_3-way'!AF145</f>
        <v>1.0321765480306926</v>
      </c>
      <c r="AM145" s="11">
        <f>'OddsRatio_working_3-way'!AA145+'OddsRatio_working_3-way'!AG145</f>
        <v>-0.57632377926578693</v>
      </c>
      <c r="AN145" s="11">
        <f>'OddsRatio_working_3-way'!AB145+'OddsRatio_working_3-way'!AH145</f>
        <v>-0.45585276876490588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1.0321765480306926</v>
      </c>
      <c r="AS145" s="11">
        <f>IF(('OddsRatio_working_3-way'!X145=0),IF(Q145&gt;0,-Q145^(1/3),(-Q145)^(1/3)),'OddsRatio_working_3-way'!AM145-'OddsRatio_working_3-way'!R145/3)</f>
        <v>-0.57632377926578693</v>
      </c>
      <c r="AT145" s="11">
        <f>IF(('OddsRatio_working_3-way'!X145=0),IF(Q145&gt;0,-Q145^(1/3),(-Q145)^(1/3)),'OddsRatio_working_3-way'!AN145-'OddsRatio_working_3-way'!R145/3)</f>
        <v>-0.45585276876490588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1.93</v>
      </c>
      <c r="B146" s="4">
        <f>IF('True_Odds_Calculator_3-way'!B147="","",'True_Odds_Calculator_3-way'!B147)</f>
        <v>3.96</v>
      </c>
      <c r="C146" s="4">
        <f>IF('True_Odds_Calculator_3-way'!C147="","",'True_Odds_Calculator_3-way'!C147)</f>
        <v>3.98</v>
      </c>
      <c r="D146" s="9">
        <f t="shared" si="39"/>
        <v>0.50935244682614866</v>
      </c>
      <c r="E146" s="9">
        <f t="shared" si="40"/>
        <v>0.24594714497014517</v>
      </c>
      <c r="F146" s="9">
        <f t="shared" si="41"/>
        <v>0.24470040820370612</v>
      </c>
      <c r="G146" s="9">
        <f t="shared" si="42"/>
        <v>1.0357818391819831</v>
      </c>
      <c r="H146" s="9">
        <f t="shared" si="43"/>
        <v>1.9632771104392444</v>
      </c>
      <c r="I146" s="9">
        <f t="shared" si="44"/>
        <v>4.0659142439786695</v>
      </c>
      <c r="J146" s="9">
        <f t="shared" si="45"/>
        <v>4.0866298807623096</v>
      </c>
      <c r="K146" s="11">
        <f t="shared" si="46"/>
        <v>0.5181347150259068</v>
      </c>
      <c r="L146" s="11">
        <f t="shared" si="47"/>
        <v>0.25252525252525254</v>
      </c>
      <c r="M146" s="11">
        <f t="shared" si="48"/>
        <v>0.25125628140703515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-0.26968410903631035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0.22585055912313962</v>
      </c>
      <c r="Q146" s="11">
        <f>2*'OddsRatio_working_3-way'!K146*'OddsRatio_working_3-way'!L146*'OddsRatio_working_3-way'!M146</f>
        <v>6.5749798871365256E-2</v>
      </c>
      <c r="R146" s="11">
        <f t="shared" si="49"/>
        <v>0</v>
      </c>
      <c r="S146" s="11">
        <f t="shared" si="50"/>
        <v>-0.83746335640685088</v>
      </c>
      <c r="T146" s="11">
        <f t="shared" si="51"/>
        <v>-0.24380301496560439</v>
      </c>
      <c r="U146" s="11">
        <f>'OddsRatio_working_3-way'!S146-'OddsRatio_working_3-way'!R146^2/3</f>
        <v>-0.83746335640685088</v>
      </c>
      <c r="V146" s="11">
        <f>'OddsRatio_working_3-way'!S146*'OddsRatio_working_3-way'!R146/3-2*'OddsRatio_working_3-way'!R146^3/27-'OddsRatio_working_3-way'!T146</f>
        <v>0.24380301496560439</v>
      </c>
      <c r="W146" s="11">
        <f>'OddsRatio_working_3-way'!V146^2+4*'OddsRatio_working_3-way'!U146^3/27</f>
        <v>-2.7574998280769536E-2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0.14749144753772017</v>
      </c>
      <c r="Y146" s="11">
        <f>IF('OddsRatio_working_3-way'!W146&gt;=0,IF('OddsRatio_working_3-way'!V146+SQRT('OddsRatio_working_3-way'!W146)&gt;0,0,PI()),ACOS('OddsRatio_working_3-way'!V146/(2*'OddsRatio_working_3-way'!X146)))</f>
        <v>0.59793681224409412</v>
      </c>
      <c r="Z146" s="11">
        <f>'OddsRatio_working_3-way'!X146^(1/3)*COS('OddsRatio_working_3-way'!Y146/3)</f>
        <v>0.51789091959099154</v>
      </c>
      <c r="AA146" s="11">
        <f>'OddsRatio_working_3-way'!X146^(1/3)*COS(('OddsRatio_working_3-way'!Y146+2*PI())/3)</f>
        <v>-0.34954118627092368</v>
      </c>
      <c r="AB146" s="11">
        <f>'OddsRatio_working_3-way'!X146^(1/3)*COS(('OddsRatio_working_3-way'!Y146+4*PI())/3)</f>
        <v>-0.16834973332006781</v>
      </c>
      <c r="AC146" s="11">
        <f>'OddsRatio_working_3-way'!X146^(1/3)*SIN('OddsRatio_working_3-way'!Y146/3)</f>
        <v>0.10461093413603603</v>
      </c>
      <c r="AD146" s="11">
        <f>'OddsRatio_working_3-way'!X146^(1/3)*SIN(('OddsRatio_working_3-way'!Y146+2*PI())/3)</f>
        <v>0.39620122568706473</v>
      </c>
      <c r="AE146" s="11">
        <f>'OddsRatio_working_3-way'!X146^(1/3)*SIN(('OddsRatio_working_3-way'!Y146+4*PI())/3)</f>
        <v>-0.50081215982310079</v>
      </c>
      <c r="AF146" s="11">
        <f>-'OddsRatio_working_3-way'!U146/(3*'OddsRatio_working_3-way'!X146^(1/3))*COS(('OddsRatio_working_3-way'!Y146)/3)</f>
        <v>0.51789091959099154</v>
      </c>
      <c r="AG146" s="11">
        <f>-'OddsRatio_working_3-way'!U146/(3*'OddsRatio_working_3-way'!X146^(1/3))*COS(('OddsRatio_working_3-way'!Y146+2*PI())/3)</f>
        <v>-0.34954118627092368</v>
      </c>
      <c r="AH146" s="11">
        <f>-'OddsRatio_working_3-way'!U146/(3*'OddsRatio_working_3-way'!X146^(1/3))*COS(('OddsRatio_working_3-way'!Y146+4*PI())/3)</f>
        <v>-0.16834973332006781</v>
      </c>
      <c r="AI146" s="11">
        <f>'OddsRatio_working_3-way'!U146/(3*'OddsRatio_working_3-way'!X146^(1/3))*SIN(('OddsRatio_working_3-way'!Y146)/3)</f>
        <v>-0.10461093413603603</v>
      </c>
      <c r="AJ146" s="11">
        <f>'OddsRatio_working_3-way'!U146/(3*'OddsRatio_working_3-way'!X146^(1/3))*SIN(('OddsRatio_working_3-way'!Y146+2*PI())/3)</f>
        <v>-0.39620122568706473</v>
      </c>
      <c r="AK146" s="11">
        <f>'OddsRatio_working_3-way'!U146/(3*'OddsRatio_working_3-way'!X146^(1/3))*SIN(('OddsRatio_working_3-way'!Y146+4*PI())/3)</f>
        <v>0.50081215982310079</v>
      </c>
      <c r="AL146" s="11">
        <f>'OddsRatio_working_3-way'!Z146+'OddsRatio_working_3-way'!AF146</f>
        <v>1.0357818391819831</v>
      </c>
      <c r="AM146" s="11">
        <f>'OddsRatio_working_3-way'!AA146+'OddsRatio_working_3-way'!AG146</f>
        <v>-0.69908237254184735</v>
      </c>
      <c r="AN146" s="11">
        <f>'OddsRatio_working_3-way'!AB146+'OddsRatio_working_3-way'!AH146</f>
        <v>-0.33669946664013561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1.0357818391819831</v>
      </c>
      <c r="AS146" s="11">
        <f>IF(('OddsRatio_working_3-way'!X146=0),IF(Q146&gt;0,-Q146^(1/3),(-Q146)^(1/3)),'OddsRatio_working_3-way'!AM146-'OddsRatio_working_3-way'!R146/3)</f>
        <v>-0.69908237254184735</v>
      </c>
      <c r="AT146" s="11">
        <f>IF(('OddsRatio_working_3-way'!X146=0),IF(Q146&gt;0,-Q146^(1/3),(-Q146)^(1/3)),'OddsRatio_working_3-way'!AN146-'OddsRatio_working_3-way'!R146/3)</f>
        <v>-0.33669946664013561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2.59</v>
      </c>
      <c r="B147" s="4">
        <f>IF('True_Odds_Calculator_3-way'!B148="","",'True_Odds_Calculator_3-way'!B148)</f>
        <v>3.41</v>
      </c>
      <c r="C147" s="4">
        <f>IF('True_Odds_Calculator_3-way'!C148="","",'True_Odds_Calculator_3-way'!C148)</f>
        <v>2.92</v>
      </c>
      <c r="D147" s="9">
        <f t="shared" si="39"/>
        <v>0.37836355179799341</v>
      </c>
      <c r="E147" s="9">
        <f t="shared" si="40"/>
        <v>0.28651047585079042</v>
      </c>
      <c r="F147" s="9">
        <f t="shared" si="41"/>
        <v>0.33512597235121616</v>
      </c>
      <c r="G147" s="9">
        <f t="shared" si="42"/>
        <v>1.0333086201512311</v>
      </c>
      <c r="H147" s="9">
        <f t="shared" si="43"/>
        <v>2.6429607060404576</v>
      </c>
      <c r="I147" s="9">
        <f t="shared" si="44"/>
        <v>3.4902737745644674</v>
      </c>
      <c r="J147" s="9">
        <f t="shared" si="45"/>
        <v>2.9839525506903644</v>
      </c>
      <c r="K147" s="11">
        <f t="shared" si="46"/>
        <v>0.38610038610038611</v>
      </c>
      <c r="L147" s="11">
        <f t="shared" si="47"/>
        <v>0.29325513196480935</v>
      </c>
      <c r="M147" s="11">
        <f t="shared" si="48"/>
        <v>0.34246575342465752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-0.28528464763550943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0.22955391934623043</v>
      </c>
      <c r="Q147" s="11">
        <f>2*'OddsRatio_working_3-way'!K147*'OddsRatio_working_3-way'!L147*'OddsRatio_working_3-way'!M147</f>
        <v>7.7551999779131894E-2</v>
      </c>
      <c r="R147" s="11">
        <f t="shared" si="49"/>
        <v>0</v>
      </c>
      <c r="S147" s="11">
        <f t="shared" si="50"/>
        <v>-0.8046486947293332</v>
      </c>
      <c r="T147" s="11">
        <f t="shared" si="51"/>
        <v>-0.27184077524639633</v>
      </c>
      <c r="U147" s="11">
        <f>'OddsRatio_working_3-way'!S147-'OddsRatio_working_3-way'!R147^2/3</f>
        <v>-0.8046486947293332</v>
      </c>
      <c r="V147" s="11">
        <f>'OddsRatio_working_3-way'!S147*'OddsRatio_working_3-way'!R147/3-2*'OddsRatio_working_3-way'!R147^3/27-'OddsRatio_working_3-way'!T147</f>
        <v>0.27184077524639633</v>
      </c>
      <c r="W147" s="11">
        <f>'OddsRatio_working_3-way'!V147^2+4*'OddsRatio_working_3-way'!U147^3/27</f>
        <v>-3.2844387224377353E-3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0.1389081043433027</v>
      </c>
      <c r="Y147" s="11">
        <f>IF('OddsRatio_working_3-way'!W147&gt;=0,IF('OddsRatio_working_3-way'!V147+SQRT('OddsRatio_working_3-way'!W147)&gt;0,0,PI()),ACOS('OddsRatio_working_3-way'!V147/(2*'OddsRatio_working_3-way'!X147)))</f>
        <v>0.20777936934531738</v>
      </c>
      <c r="Z147" s="11">
        <f>'OddsRatio_working_3-way'!X147^(1/3)*COS('OddsRatio_working_3-way'!Y147/3)</f>
        <v>0.51665431007561546</v>
      </c>
      <c r="AA147" s="11">
        <f>'OddsRatio_working_3-way'!X147^(1/3)*COS(('OddsRatio_working_3-way'!Y147+2*PI())/3)</f>
        <v>-0.28936610786406392</v>
      </c>
      <c r="AB147" s="11">
        <f>'OddsRatio_working_3-way'!X147^(1/3)*COS(('OddsRatio_working_3-way'!Y147+4*PI())/3)</f>
        <v>-0.22728820221155155</v>
      </c>
      <c r="AC147" s="11">
        <f>'OddsRatio_working_3-way'!X147^(1/3)*SIN('OddsRatio_working_3-way'!Y147/3)</f>
        <v>3.5840695539206165E-2</v>
      </c>
      <c r="AD147" s="11">
        <f>'OddsRatio_working_3-way'!X147^(1/3)*SIN(('OddsRatio_working_3-way'!Y147+2*PI())/3)</f>
        <v>0.42951540973060243</v>
      </c>
      <c r="AE147" s="11">
        <f>'OddsRatio_working_3-way'!X147^(1/3)*SIN(('OddsRatio_working_3-way'!Y147+4*PI())/3)</f>
        <v>-0.46535610526980858</v>
      </c>
      <c r="AF147" s="11">
        <f>-'OddsRatio_working_3-way'!U147/(3*'OddsRatio_working_3-way'!X147^(1/3))*COS(('OddsRatio_working_3-way'!Y147)/3)</f>
        <v>0.51665431007561557</v>
      </c>
      <c r="AG147" s="11">
        <f>-'OddsRatio_working_3-way'!U147/(3*'OddsRatio_working_3-way'!X147^(1/3))*COS(('OddsRatio_working_3-way'!Y147+2*PI())/3)</f>
        <v>-0.28936610786406397</v>
      </c>
      <c r="AH147" s="11">
        <f>-'OddsRatio_working_3-way'!U147/(3*'OddsRatio_working_3-way'!X147^(1/3))*COS(('OddsRatio_working_3-way'!Y147+4*PI())/3)</f>
        <v>-0.2272882022115516</v>
      </c>
      <c r="AI147" s="11">
        <f>'OddsRatio_working_3-way'!U147/(3*'OddsRatio_working_3-way'!X147^(1/3))*SIN(('OddsRatio_working_3-way'!Y147)/3)</f>
        <v>-3.5840695539206172E-2</v>
      </c>
      <c r="AJ147" s="11">
        <f>'OddsRatio_working_3-way'!U147/(3*'OddsRatio_working_3-way'!X147^(1/3))*SIN(('OddsRatio_working_3-way'!Y147+2*PI())/3)</f>
        <v>-0.42951540973060254</v>
      </c>
      <c r="AK147" s="11">
        <f>'OddsRatio_working_3-way'!U147/(3*'OddsRatio_working_3-way'!X147^(1/3))*SIN(('OddsRatio_working_3-way'!Y147+4*PI())/3)</f>
        <v>0.4653561052698087</v>
      </c>
      <c r="AL147" s="11">
        <f>'OddsRatio_working_3-way'!Z147+'OddsRatio_working_3-way'!AF147</f>
        <v>1.0333086201512311</v>
      </c>
      <c r="AM147" s="11">
        <f>'OddsRatio_working_3-way'!AA147+'OddsRatio_working_3-way'!AG147</f>
        <v>-0.57873221572812783</v>
      </c>
      <c r="AN147" s="11">
        <f>'OddsRatio_working_3-way'!AB147+'OddsRatio_working_3-way'!AH147</f>
        <v>-0.45457640442310315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1.0333086201512311</v>
      </c>
      <c r="AS147" s="11">
        <f>IF(('OddsRatio_working_3-way'!X147=0),IF(Q147&gt;0,-Q147^(1/3),(-Q147)^(1/3)),'OddsRatio_working_3-way'!AM147-'OddsRatio_working_3-way'!R147/3)</f>
        <v>-0.57873221572812783</v>
      </c>
      <c r="AT147" s="11">
        <f>IF(('OddsRatio_working_3-way'!X147=0),IF(Q147&gt;0,-Q147^(1/3),(-Q147)^(1/3)),'OddsRatio_working_3-way'!AN147-'OddsRatio_working_3-way'!R147/3)</f>
        <v>-0.45457640442310315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1.58</v>
      </c>
      <c r="B148" s="4">
        <f>IF('True_Odds_Calculator_3-way'!B149="","",'True_Odds_Calculator_3-way'!B149)</f>
        <v>4.6500000000000004</v>
      </c>
      <c r="C148" s="4">
        <f>IF('True_Odds_Calculator_3-way'!C149="","",'True_Odds_Calculator_3-way'!C149)</f>
        <v>5.59</v>
      </c>
      <c r="D148" s="9">
        <f t="shared" si="39"/>
        <v>0.6213857512819787</v>
      </c>
      <c r="E148" s="9">
        <f t="shared" si="40"/>
        <v>0.20684972375589919</v>
      </c>
      <c r="F148" s="9">
        <f t="shared" si="41"/>
        <v>0.17176452496212236</v>
      </c>
      <c r="G148" s="9">
        <f t="shared" si="42"/>
        <v>1.0505280916051101</v>
      </c>
      <c r="H148" s="9">
        <f t="shared" si="43"/>
        <v>1.6093062931309634</v>
      </c>
      <c r="I148" s="9">
        <f t="shared" si="44"/>
        <v>4.8344275343586522</v>
      </c>
      <c r="J148" s="9">
        <f t="shared" si="45"/>
        <v>5.8219239404674559</v>
      </c>
      <c r="K148" s="11">
        <f t="shared" si="46"/>
        <v>0.63291139240506322</v>
      </c>
      <c r="L148" s="11">
        <f t="shared" si="47"/>
        <v>0.21505376344086019</v>
      </c>
      <c r="M148" s="11">
        <f t="shared" si="48"/>
        <v>0.17889087656529518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-0.23659834140618907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0.21475670767740618</v>
      </c>
      <c r="Q148" s="11">
        <f>2*'OddsRatio_working_3-way'!K148*'OddsRatio_working_3-way'!L148*'OddsRatio_working_3-way'!M148</f>
        <v>4.86976661400014E-2</v>
      </c>
      <c r="R148" s="11">
        <f t="shared" si="49"/>
        <v>0</v>
      </c>
      <c r="S148" s="11">
        <f t="shared" si="50"/>
        <v>-0.90768475552715122</v>
      </c>
      <c r="T148" s="11">
        <f t="shared" si="51"/>
        <v>-0.20582420760252862</v>
      </c>
      <c r="U148" s="11">
        <f>'OddsRatio_working_3-way'!S148-'OddsRatio_working_3-way'!R148^2/3</f>
        <v>-0.90768475552715122</v>
      </c>
      <c r="V148" s="11">
        <f>'OddsRatio_working_3-way'!S148*'OddsRatio_working_3-way'!R148/3-2*'OddsRatio_working_3-way'!R148^3/27-'OddsRatio_working_3-way'!T148</f>
        <v>0.20582420760252862</v>
      </c>
      <c r="W148" s="11">
        <f>'OddsRatio_working_3-way'!V148^2+4*'OddsRatio_working_3-way'!U148^3/27</f>
        <v>-6.8426596975174961E-2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0.16642581035583376</v>
      </c>
      <c r="Y148" s="11">
        <f>IF('OddsRatio_working_3-way'!W148&gt;=0,IF('OddsRatio_working_3-way'!V148+SQRT('OddsRatio_working_3-way'!W148)&gt;0,0,PI()),ACOS('OddsRatio_working_3-way'!V148/(2*'OddsRatio_working_3-way'!X148)))</f>
        <v>0.90413418466706619</v>
      </c>
      <c r="Z148" s="11">
        <f>'OddsRatio_working_3-way'!X148^(1/3)*COS('OddsRatio_working_3-way'!Y148/3)</f>
        <v>0.52526404580255504</v>
      </c>
      <c r="AA148" s="11">
        <f>'OddsRatio_working_3-way'!X148^(1/3)*COS(('OddsRatio_working_3-way'!Y148+2*PI())/3)</f>
        <v>-0.40403375741021619</v>
      </c>
      <c r="AB148" s="11">
        <f>'OddsRatio_working_3-way'!X148^(1/3)*COS(('OddsRatio_working_3-way'!Y148+4*PI())/3)</f>
        <v>-0.12123028839233897</v>
      </c>
      <c r="AC148" s="11">
        <f>'OddsRatio_working_3-way'!X148^(1/3)*SIN('OddsRatio_working_3-way'!Y148/3)</f>
        <v>0.16327665896523136</v>
      </c>
      <c r="AD148" s="11">
        <f>'OddsRatio_working_3-way'!X148^(1/3)*SIN(('OddsRatio_working_3-way'!Y148+2*PI())/3)</f>
        <v>0.37325367787698988</v>
      </c>
      <c r="AE148" s="11">
        <f>'OddsRatio_working_3-way'!X148^(1/3)*SIN(('OddsRatio_working_3-way'!Y148+4*PI())/3)</f>
        <v>-0.53653033684222129</v>
      </c>
      <c r="AF148" s="11">
        <f>-'OddsRatio_working_3-way'!U148/(3*'OddsRatio_working_3-way'!X148^(1/3))*COS(('OddsRatio_working_3-way'!Y148)/3)</f>
        <v>0.52526404580255504</v>
      </c>
      <c r="AG148" s="11">
        <f>-'OddsRatio_working_3-way'!U148/(3*'OddsRatio_working_3-way'!X148^(1/3))*COS(('OddsRatio_working_3-way'!Y148+2*PI())/3)</f>
        <v>-0.40403375741021619</v>
      </c>
      <c r="AH148" s="11">
        <f>-'OddsRatio_working_3-way'!U148/(3*'OddsRatio_working_3-way'!X148^(1/3))*COS(('OddsRatio_working_3-way'!Y148+4*PI())/3)</f>
        <v>-0.12123028839233897</v>
      </c>
      <c r="AI148" s="11">
        <f>'OddsRatio_working_3-way'!U148/(3*'OddsRatio_working_3-way'!X148^(1/3))*SIN(('OddsRatio_working_3-way'!Y148)/3)</f>
        <v>-0.16327665896523136</v>
      </c>
      <c r="AJ148" s="11">
        <f>'OddsRatio_working_3-way'!U148/(3*'OddsRatio_working_3-way'!X148^(1/3))*SIN(('OddsRatio_working_3-way'!Y148+2*PI())/3)</f>
        <v>-0.37325367787698988</v>
      </c>
      <c r="AK148" s="11">
        <f>'OddsRatio_working_3-way'!U148/(3*'OddsRatio_working_3-way'!X148^(1/3))*SIN(('OddsRatio_working_3-way'!Y148+4*PI())/3)</f>
        <v>0.53653033684222129</v>
      </c>
      <c r="AL148" s="11">
        <f>'OddsRatio_working_3-way'!Z148+'OddsRatio_working_3-way'!AF148</f>
        <v>1.0505280916051101</v>
      </c>
      <c r="AM148" s="11">
        <f>'OddsRatio_working_3-way'!AA148+'OddsRatio_working_3-way'!AG148</f>
        <v>-0.80806751482043238</v>
      </c>
      <c r="AN148" s="11">
        <f>'OddsRatio_working_3-way'!AB148+'OddsRatio_working_3-way'!AH148</f>
        <v>-0.24246057678467794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1.0505280916051101</v>
      </c>
      <c r="AS148" s="11">
        <f>IF(('OddsRatio_working_3-way'!X148=0),IF(Q148&gt;0,-Q148^(1/3),(-Q148)^(1/3)),'OddsRatio_working_3-way'!AM148-'OddsRatio_working_3-way'!R148/3)</f>
        <v>-0.80806751482043238</v>
      </c>
      <c r="AT148" s="11">
        <f>IF(('OddsRatio_working_3-way'!X148=0),IF(Q148&gt;0,-Q148^(1/3),(-Q148)^(1/3)),'OddsRatio_working_3-way'!AN148-'OddsRatio_working_3-way'!R148/3)</f>
        <v>-0.24246057678467794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2.57</v>
      </c>
      <c r="B149" s="4">
        <f>IF('True_Odds_Calculator_3-way'!B150="","",'True_Odds_Calculator_3-way'!B150)</f>
        <v>3.87</v>
      </c>
      <c r="C149" s="4">
        <f>IF('True_Odds_Calculator_3-way'!C150="","",'True_Odds_Calculator_3-way'!C150)</f>
        <v>2.67</v>
      </c>
      <c r="D149" s="9">
        <f t="shared" si="39"/>
        <v>0.38120079089508391</v>
      </c>
      <c r="E149" s="9">
        <f t="shared" si="40"/>
        <v>0.25205332661905111</v>
      </c>
      <c r="F149" s="9">
        <f t="shared" si="41"/>
        <v>0.36674588248586498</v>
      </c>
      <c r="G149" s="9">
        <f t="shared" si="42"/>
        <v>1.0339423029743444</v>
      </c>
      <c r="H149" s="9">
        <f t="shared" si="43"/>
        <v>2.6232894156697206</v>
      </c>
      <c r="I149" s="9">
        <f t="shared" si="44"/>
        <v>3.9674144095363681</v>
      </c>
      <c r="J149" s="9">
        <f t="shared" si="45"/>
        <v>2.7266836459671548</v>
      </c>
      <c r="K149" s="11">
        <f t="shared" si="46"/>
        <v>0.38910505836575876</v>
      </c>
      <c r="L149" s="11">
        <f t="shared" si="47"/>
        <v>0.25839793281653745</v>
      </c>
      <c r="M149" s="11">
        <f t="shared" si="48"/>
        <v>0.37453183520599254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-0.28336269254117952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0.23008370415031459</v>
      </c>
      <c r="Q149" s="11">
        <f>2*'OddsRatio_working_3-way'!K149*'OddsRatio_working_3-way'!L149*'OddsRatio_working_3-way'!M149</f>
        <v>7.531381477915372E-2</v>
      </c>
      <c r="R149" s="11">
        <f t="shared" si="49"/>
        <v>0</v>
      </c>
      <c r="S149" s="11">
        <f t="shared" si="50"/>
        <v>-0.81197599474700721</v>
      </c>
      <c r="T149" s="11">
        <f t="shared" si="51"/>
        <v>-0.26578592299411041</v>
      </c>
      <c r="U149" s="11">
        <f>'OddsRatio_working_3-way'!S149-'OddsRatio_working_3-way'!R149^2/3</f>
        <v>-0.81197599474700721</v>
      </c>
      <c r="V149" s="11">
        <f>'OddsRatio_working_3-way'!S149*'OddsRatio_working_3-way'!R149/3-2*'OddsRatio_working_3-way'!R149^3/27-'OddsRatio_working_3-way'!T149</f>
        <v>0.26578592299411041</v>
      </c>
      <c r="W149" s="11">
        <f>'OddsRatio_working_3-way'!V149^2+4*'OddsRatio_working_3-way'!U149^3/27</f>
        <v>-8.6674499893019397E-3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0.14080980687716066</v>
      </c>
      <c r="Y149" s="11">
        <f>IF('OddsRatio_working_3-way'!W149&gt;=0,IF('OddsRatio_working_3-way'!V149+SQRT('OddsRatio_working_3-way'!W149)&gt;0,0,PI()),ACOS('OddsRatio_working_3-way'!V149/(2*'OddsRatio_working_3-way'!X149)))</f>
        <v>0.3369230596373356</v>
      </c>
      <c r="Z149" s="11">
        <f>'OddsRatio_working_3-way'!X149^(1/3)*COS('OddsRatio_working_3-way'!Y149/3)</f>
        <v>0.51697115148717221</v>
      </c>
      <c r="AA149" s="11">
        <f>'OddsRatio_working_3-way'!X149^(1/3)*COS(('OddsRatio_working_3-way'!Y149+2*PI())/3)</f>
        <v>-0.30897933856903076</v>
      </c>
      <c r="AB149" s="11">
        <f>'OddsRatio_working_3-way'!X149^(1/3)*COS(('OddsRatio_working_3-way'!Y149+4*PI())/3)</f>
        <v>-0.20799181291814156</v>
      </c>
      <c r="AC149" s="11">
        <f>'OddsRatio_working_3-way'!X149^(1/3)*SIN('OddsRatio_working_3-way'!Y149/3)</f>
        <v>5.830517511933514E-2</v>
      </c>
      <c r="AD149" s="11">
        <f>'OddsRatio_working_3-way'!X149^(1/3)*SIN(('OddsRatio_working_3-way'!Y149+2*PI())/3)</f>
        <v>0.4185575626519169</v>
      </c>
      <c r="AE149" s="11">
        <f>'OddsRatio_working_3-way'!X149^(1/3)*SIN(('OddsRatio_working_3-way'!Y149+4*PI())/3)</f>
        <v>-0.47686273777125204</v>
      </c>
      <c r="AF149" s="11">
        <f>-'OddsRatio_working_3-way'!U149/(3*'OddsRatio_working_3-way'!X149^(1/3))*COS(('OddsRatio_working_3-way'!Y149)/3)</f>
        <v>0.51697115148717221</v>
      </c>
      <c r="AG149" s="11">
        <f>-'OddsRatio_working_3-way'!U149/(3*'OddsRatio_working_3-way'!X149^(1/3))*COS(('OddsRatio_working_3-way'!Y149+2*PI())/3)</f>
        <v>-0.30897933856903076</v>
      </c>
      <c r="AH149" s="11">
        <f>-'OddsRatio_working_3-way'!U149/(3*'OddsRatio_working_3-way'!X149^(1/3))*COS(('OddsRatio_working_3-way'!Y149+4*PI())/3)</f>
        <v>-0.20799181291814156</v>
      </c>
      <c r="AI149" s="11">
        <f>'OddsRatio_working_3-way'!U149/(3*'OddsRatio_working_3-way'!X149^(1/3))*SIN(('OddsRatio_working_3-way'!Y149)/3)</f>
        <v>-5.830517511933514E-2</v>
      </c>
      <c r="AJ149" s="11">
        <f>'OddsRatio_working_3-way'!U149/(3*'OddsRatio_working_3-way'!X149^(1/3))*SIN(('OddsRatio_working_3-way'!Y149+2*PI())/3)</f>
        <v>-0.4185575626519169</v>
      </c>
      <c r="AK149" s="11">
        <f>'OddsRatio_working_3-way'!U149/(3*'OddsRatio_working_3-way'!X149^(1/3))*SIN(('OddsRatio_working_3-way'!Y149+4*PI())/3)</f>
        <v>0.47686273777125204</v>
      </c>
      <c r="AL149" s="11">
        <f>'OddsRatio_working_3-way'!Z149+'OddsRatio_working_3-way'!AF149</f>
        <v>1.0339423029743444</v>
      </c>
      <c r="AM149" s="11">
        <f>'OddsRatio_working_3-way'!AA149+'OddsRatio_working_3-way'!AG149</f>
        <v>-0.61795867713806152</v>
      </c>
      <c r="AN149" s="11">
        <f>'OddsRatio_working_3-way'!AB149+'OddsRatio_working_3-way'!AH149</f>
        <v>-0.41598362583628312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1.0339423029743444</v>
      </c>
      <c r="AS149" s="11">
        <f>IF(('OddsRatio_working_3-way'!X149=0),IF(Q149&gt;0,-Q149^(1/3),(-Q149)^(1/3)),'OddsRatio_working_3-way'!AM149-'OddsRatio_working_3-way'!R149/3)</f>
        <v>-0.61795867713806152</v>
      </c>
      <c r="AT149" s="11">
        <f>IF(('OddsRatio_working_3-way'!X149=0),IF(Q149&gt;0,-Q149^(1/3),(-Q149)^(1/3)),'OddsRatio_working_3-way'!AN149-'OddsRatio_working_3-way'!R149/3)</f>
        <v>-0.41598362583628312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1.86</v>
      </c>
      <c r="B150" s="4">
        <f>IF('True_Odds_Calculator_3-way'!B151="","",'True_Odds_Calculator_3-way'!B151)</f>
        <v>3.44</v>
      </c>
      <c r="C150" s="4">
        <f>IF('True_Odds_Calculator_3-way'!C151="","",'True_Odds_Calculator_3-way'!C151)</f>
        <v>4.34</v>
      </c>
      <c r="D150" s="9">
        <f t="shared" si="39"/>
        <v>0.51417144723543784</v>
      </c>
      <c r="E150" s="9">
        <f t="shared" si="40"/>
        <v>0.27167914027432488</v>
      </c>
      <c r="F150" s="9">
        <f t="shared" si="41"/>
        <v>0.21414941249023711</v>
      </c>
      <c r="G150" s="9">
        <f t="shared" si="42"/>
        <v>1.0986936844833863</v>
      </c>
      <c r="H150" s="9">
        <f t="shared" si="43"/>
        <v>1.9448765686557123</v>
      </c>
      <c r="I150" s="9">
        <f t="shared" si="44"/>
        <v>3.6808125901394622</v>
      </c>
      <c r="J150" s="9">
        <f t="shared" si="45"/>
        <v>4.6696369061745111</v>
      </c>
      <c r="K150" s="11">
        <f t="shared" si="46"/>
        <v>0.5376344086021505</v>
      </c>
      <c r="L150" s="11">
        <f t="shared" si="47"/>
        <v>0.29069767441860467</v>
      </c>
      <c r="M150" s="11">
        <f t="shared" si="48"/>
        <v>0.2304147465437788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-0.25239086269263145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0.23911507830874767</v>
      </c>
      <c r="Q150" s="11">
        <f>2*'OddsRatio_working_3-way'!K150*'OddsRatio_working_3-way'!L150*'OddsRatio_working_3-way'!M150</f>
        <v>7.2022613948417982E-2</v>
      </c>
      <c r="R150" s="11">
        <f t="shared" si="49"/>
        <v>0</v>
      </c>
      <c r="S150" s="11">
        <f t="shared" si="50"/>
        <v>-0.94739990092251725</v>
      </c>
      <c r="T150" s="11">
        <f t="shared" si="51"/>
        <v>-0.28536141594051728</v>
      </c>
      <c r="U150" s="11">
        <f>'OddsRatio_working_3-way'!S150-'OddsRatio_working_3-way'!R150^2/3</f>
        <v>-0.94739990092251725</v>
      </c>
      <c r="V150" s="11">
        <f>'OddsRatio_working_3-way'!S150*'OddsRatio_working_3-way'!R150/3-2*'OddsRatio_working_3-way'!R150^3/27-'OddsRatio_working_3-way'!T150</f>
        <v>0.28536141594051728</v>
      </c>
      <c r="W150" s="11">
        <f>'OddsRatio_working_3-way'!V150^2+4*'OddsRatio_working_3-way'!U150^3/27</f>
        <v>-4.4547304016580483E-2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0.17746720945301234</v>
      </c>
      <c r="Y150" s="11">
        <f>IF('OddsRatio_working_3-way'!W150&gt;=0,IF('OddsRatio_working_3-way'!V150+SQRT('OddsRatio_working_3-way'!W150)&gt;0,0,PI()),ACOS('OddsRatio_working_3-way'!V150/(2*'OddsRatio_working_3-way'!X150)))</f>
        <v>0.63683224572421726</v>
      </c>
      <c r="Z150" s="11">
        <f>'OddsRatio_working_3-way'!X150^(1/3)*COS('OddsRatio_working_3-way'!Y150/3)</f>
        <v>0.54934684224169328</v>
      </c>
      <c r="AA150" s="11">
        <f>'OddsRatio_working_3-way'!X150^(1/3)*COS(('OddsRatio_working_3-way'!Y150+2*PI())/3)</f>
        <v>-0.37720883168685287</v>
      </c>
      <c r="AB150" s="11">
        <f>'OddsRatio_working_3-way'!X150^(1/3)*COS(('OddsRatio_working_3-way'!Y150+4*PI())/3)</f>
        <v>-0.1721380105548406</v>
      </c>
      <c r="AC150" s="11">
        <f>'OddsRatio_working_3-way'!X150^(1/3)*SIN('OddsRatio_working_3-way'!Y150/3)</f>
        <v>0.11839769378350495</v>
      </c>
      <c r="AD150" s="11">
        <f>'OddsRatio_working_3-way'!X150^(1/3)*SIN(('OddsRatio_working_3-way'!Y150+2*PI())/3)</f>
        <v>0.41654947397831626</v>
      </c>
      <c r="AE150" s="11">
        <f>'OddsRatio_working_3-way'!X150^(1/3)*SIN(('OddsRatio_working_3-way'!Y150+4*PI())/3)</f>
        <v>-0.53494716776182116</v>
      </c>
      <c r="AF150" s="11">
        <f>-'OddsRatio_working_3-way'!U150/(3*'OddsRatio_working_3-way'!X150^(1/3))*COS(('OddsRatio_working_3-way'!Y150)/3)</f>
        <v>0.54934684224169317</v>
      </c>
      <c r="AG150" s="11">
        <f>-'OddsRatio_working_3-way'!U150/(3*'OddsRatio_working_3-way'!X150^(1/3))*COS(('OddsRatio_working_3-way'!Y150+2*PI())/3)</f>
        <v>-0.37720883168685276</v>
      </c>
      <c r="AH150" s="11">
        <f>-'OddsRatio_working_3-way'!U150/(3*'OddsRatio_working_3-way'!X150^(1/3))*COS(('OddsRatio_working_3-way'!Y150+4*PI())/3)</f>
        <v>-0.17213801055484057</v>
      </c>
      <c r="AI150" s="11">
        <f>'OddsRatio_working_3-way'!U150/(3*'OddsRatio_working_3-way'!X150^(1/3))*SIN(('OddsRatio_working_3-way'!Y150)/3)</f>
        <v>-0.11839769378350494</v>
      </c>
      <c r="AJ150" s="11">
        <f>'OddsRatio_working_3-way'!U150/(3*'OddsRatio_working_3-way'!X150^(1/3))*SIN(('OddsRatio_working_3-way'!Y150+2*PI())/3)</f>
        <v>-0.41654947397831621</v>
      </c>
      <c r="AK150" s="11">
        <f>'OddsRatio_working_3-way'!U150/(3*'OddsRatio_working_3-way'!X150^(1/3))*SIN(('OddsRatio_working_3-way'!Y150+4*PI())/3)</f>
        <v>0.53494716776182105</v>
      </c>
      <c r="AL150" s="11">
        <f>'OddsRatio_working_3-way'!Z150+'OddsRatio_working_3-way'!AF150</f>
        <v>1.0986936844833863</v>
      </c>
      <c r="AM150" s="11">
        <f>'OddsRatio_working_3-way'!AA150+'OddsRatio_working_3-way'!AG150</f>
        <v>-0.75441766337370564</v>
      </c>
      <c r="AN150" s="11">
        <f>'OddsRatio_working_3-way'!AB150+'OddsRatio_working_3-way'!AH150</f>
        <v>-0.34427602110968114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1.0986936844833863</v>
      </c>
      <c r="AS150" s="11">
        <f>IF(('OddsRatio_working_3-way'!X150=0),IF(Q150&gt;0,-Q150^(1/3),(-Q150)^(1/3)),'OddsRatio_working_3-way'!AM150-'OddsRatio_working_3-way'!R150/3)</f>
        <v>-0.75441766337370564</v>
      </c>
      <c r="AT150" s="11">
        <f>IF(('OddsRatio_working_3-way'!X150=0),IF(Q150&gt;0,-Q150^(1/3),(-Q150)^(1/3)),'OddsRatio_working_3-way'!AN150-'OddsRatio_working_3-way'!R150/3)</f>
        <v>-0.34427602110968114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1.33</v>
      </c>
      <c r="B151" s="4">
        <f>IF('True_Odds_Calculator_3-way'!B152="","",'True_Odds_Calculator_3-way'!B152)</f>
        <v>4.97</v>
      </c>
      <c r="C151" s="4">
        <f>IF('True_Odds_Calculator_3-way'!C152="","",'True_Odds_Calculator_3-way'!C152)</f>
        <v>10.19</v>
      </c>
      <c r="D151" s="9">
        <f t="shared" si="39"/>
        <v>0.72907881837461608</v>
      </c>
      <c r="E151" s="9">
        <f t="shared" si="40"/>
        <v>0.18280244893967368</v>
      </c>
      <c r="F151" s="9">
        <f t="shared" si="41"/>
        <v>8.8118732685710063E-2</v>
      </c>
      <c r="G151" s="9">
        <f t="shared" si="42"/>
        <v>1.1260418722394494</v>
      </c>
      <c r="H151" s="9">
        <f t="shared" si="43"/>
        <v>1.3715938178390186</v>
      </c>
      <c r="I151" s="9">
        <f t="shared" si="44"/>
        <v>5.4703862327906139</v>
      </c>
      <c r="J151" s="9">
        <f t="shared" si="45"/>
        <v>11.348324805880541</v>
      </c>
      <c r="K151" s="11">
        <f t="shared" si="46"/>
        <v>0.75187969924812026</v>
      </c>
      <c r="L151" s="11">
        <f t="shared" si="47"/>
        <v>0.2012072434607646</v>
      </c>
      <c r="M151" s="11">
        <f t="shared" si="48"/>
        <v>9.8135426889106966E-2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-0.17874658132745047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0.20027638140634074</v>
      </c>
      <c r="Q151" s="11">
        <f>2*'OddsRatio_working_3-way'!K151*'OddsRatio_working_3-way'!L151*'OddsRatio_working_3-way'!M151</f>
        <v>2.969256951910167E-2</v>
      </c>
      <c r="R151" s="11">
        <f t="shared" si="49"/>
        <v>0</v>
      </c>
      <c r="S151" s="11">
        <f t="shared" si="50"/>
        <v>-1.1204487376429835</v>
      </c>
      <c r="T151" s="11">
        <f t="shared" si="51"/>
        <v>-0.1661154540612281</v>
      </c>
      <c r="U151" s="11">
        <f>'OddsRatio_working_3-way'!S151-'OddsRatio_working_3-way'!R151^2/3</f>
        <v>-1.1204487376429835</v>
      </c>
      <c r="V151" s="11">
        <f>'OddsRatio_working_3-way'!S151*'OddsRatio_working_3-way'!R151/3-2*'OddsRatio_working_3-way'!R151^3/27-'OddsRatio_working_3-way'!T151</f>
        <v>0.1661154540612281</v>
      </c>
      <c r="W151" s="11">
        <f>'OddsRatio_working_3-way'!V151^2+4*'OddsRatio_working_3-way'!U151^3/27</f>
        <v>-0.18079341387409459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0.22824753993858432</v>
      </c>
      <c r="Y151" s="11">
        <f>IF('OddsRatio_working_3-way'!W151&gt;=0,IF('OddsRatio_working_3-way'!V151+SQRT('OddsRatio_working_3-way'!W151)&gt;0,0,PI()),ACOS('OddsRatio_working_3-way'!V151/(2*'OddsRatio_working_3-way'!X151)))</f>
        <v>1.1983520698542947</v>
      </c>
      <c r="Z151" s="11">
        <f>'OddsRatio_working_3-way'!X151^(1/3)*COS('OddsRatio_working_3-way'!Y151/3)</f>
        <v>0.5630209361197247</v>
      </c>
      <c r="AA151" s="11">
        <f>'OddsRatio_working_3-way'!X151^(1/3)*COS(('OddsRatio_working_3-way'!Y151+2*PI())/3)</f>
        <v>-0.48734475463257482</v>
      </c>
      <c r="AB151" s="11">
        <f>'OddsRatio_working_3-way'!X151^(1/3)*COS(('OddsRatio_working_3-way'!Y151+4*PI())/3)</f>
        <v>-7.5676181487150038E-2</v>
      </c>
      <c r="AC151" s="11">
        <f>'OddsRatio_working_3-way'!X151^(1/3)*SIN('OddsRatio_working_3-way'!Y151/3)</f>
        <v>0.23767696152242018</v>
      </c>
      <c r="AD151" s="11">
        <f>'OddsRatio_working_3-way'!X151^(1/3)*SIN(('OddsRatio_working_3-way'!Y151+2*PI())/3)</f>
        <v>0.36875195278096712</v>
      </c>
      <c r="AE151" s="11">
        <f>'OddsRatio_working_3-way'!X151^(1/3)*SIN(('OddsRatio_working_3-way'!Y151+4*PI())/3)</f>
        <v>-0.6064289143033873</v>
      </c>
      <c r="AF151" s="11">
        <f>-'OddsRatio_working_3-way'!U151/(3*'OddsRatio_working_3-way'!X151^(1/3))*COS(('OddsRatio_working_3-way'!Y151)/3)</f>
        <v>0.5630209361197247</v>
      </c>
      <c r="AG151" s="11">
        <f>-'OddsRatio_working_3-way'!U151/(3*'OddsRatio_working_3-way'!X151^(1/3))*COS(('OddsRatio_working_3-way'!Y151+2*PI())/3)</f>
        <v>-0.48734475463257482</v>
      </c>
      <c r="AH151" s="11">
        <f>-'OddsRatio_working_3-way'!U151/(3*'OddsRatio_working_3-way'!X151^(1/3))*COS(('OddsRatio_working_3-way'!Y151+4*PI())/3)</f>
        <v>-7.5676181487150038E-2</v>
      </c>
      <c r="AI151" s="11">
        <f>'OddsRatio_working_3-way'!U151/(3*'OddsRatio_working_3-way'!X151^(1/3))*SIN(('OddsRatio_working_3-way'!Y151)/3)</f>
        <v>-0.23767696152242018</v>
      </c>
      <c r="AJ151" s="11">
        <f>'OddsRatio_working_3-way'!U151/(3*'OddsRatio_working_3-way'!X151^(1/3))*SIN(('OddsRatio_working_3-way'!Y151+2*PI())/3)</f>
        <v>-0.36875195278096712</v>
      </c>
      <c r="AK151" s="11">
        <f>'OddsRatio_working_3-way'!U151/(3*'OddsRatio_working_3-way'!X151^(1/3))*SIN(('OddsRatio_working_3-way'!Y151+4*PI())/3)</f>
        <v>0.6064289143033873</v>
      </c>
      <c r="AL151" s="11">
        <f>'OddsRatio_working_3-way'!Z151+'OddsRatio_working_3-way'!AF151</f>
        <v>1.1260418722394494</v>
      </c>
      <c r="AM151" s="11">
        <f>'OddsRatio_working_3-way'!AA151+'OddsRatio_working_3-way'!AG151</f>
        <v>-0.97468950926514963</v>
      </c>
      <c r="AN151" s="11">
        <f>'OddsRatio_working_3-way'!AB151+'OddsRatio_working_3-way'!AH151</f>
        <v>-0.15135236297430008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1.1260418722394494</v>
      </c>
      <c r="AS151" s="11">
        <f>IF(('OddsRatio_working_3-way'!X151=0),IF(Q151&gt;0,-Q151^(1/3),(-Q151)^(1/3)),'OddsRatio_working_3-way'!AM151-'OddsRatio_working_3-way'!R151/3)</f>
        <v>-0.97468950926514963</v>
      </c>
      <c r="AT151" s="11">
        <f>IF(('OddsRatio_working_3-way'!X151=0),IF(Q151&gt;0,-Q151^(1/3),(-Q151)^(1/3)),'OddsRatio_working_3-way'!AN151-'OddsRatio_working_3-way'!R151/3)</f>
        <v>-0.15135236297430008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3.6</v>
      </c>
      <c r="B152" s="4">
        <f>IF('True_Odds_Calculator_3-way'!B153="","",'True_Odds_Calculator_3-way'!B153)</f>
        <v>3.23</v>
      </c>
      <c r="C152" s="4">
        <f>IF('True_Odds_Calculator_3-way'!C153="","",'True_Odds_Calculator_3-way'!C153)</f>
        <v>2.14</v>
      </c>
      <c r="D152" s="9">
        <f t="shared" si="39"/>
        <v>0.26135496191308472</v>
      </c>
      <c r="E152" s="9">
        <f t="shared" si="40"/>
        <v>0.29205420158014445</v>
      </c>
      <c r="F152" s="9">
        <f t="shared" si="41"/>
        <v>0.44659083650677095</v>
      </c>
      <c r="G152" s="9">
        <f t="shared" si="42"/>
        <v>1.0870053636575756</v>
      </c>
      <c r="H152" s="9">
        <f t="shared" si="43"/>
        <v>3.8262139455096951</v>
      </c>
      <c r="I152" s="9">
        <f t="shared" si="44"/>
        <v>3.4240219609563933</v>
      </c>
      <c r="J152" s="9">
        <f t="shared" si="45"/>
        <v>2.2391861145696361</v>
      </c>
      <c r="K152" s="11">
        <f t="shared" si="46"/>
        <v>0.27777777777777779</v>
      </c>
      <c r="L152" s="11">
        <f t="shared" si="47"/>
        <v>0.30959752321981426</v>
      </c>
      <c r="M152" s="11">
        <f t="shared" si="48"/>
        <v>0.46728971962616822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-0.26562213670514934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0.23991396853871899</v>
      </c>
      <c r="Q152" s="11">
        <f>2*'OddsRatio_working_3-way'!K152*'OddsRatio_working_3-way'!L152*'OddsRatio_working_3-way'!M152</f>
        <v>8.0373188790190619E-2</v>
      </c>
      <c r="R152" s="11">
        <f t="shared" si="49"/>
        <v>0</v>
      </c>
      <c r="S152" s="11">
        <f t="shared" si="50"/>
        <v>-0.9032152647918521</v>
      </c>
      <c r="T152" s="11">
        <f t="shared" si="51"/>
        <v>-0.30258467832222852</v>
      </c>
      <c r="U152" s="11">
        <f>'OddsRatio_working_3-way'!S152-'OddsRatio_working_3-way'!R152^2/3</f>
        <v>-0.9032152647918521</v>
      </c>
      <c r="V152" s="11">
        <f>'OddsRatio_working_3-way'!S152*'OddsRatio_working_3-way'!R152/3-2*'OddsRatio_working_3-way'!R152^3/27-'OddsRatio_working_3-way'!T152</f>
        <v>0.30258467832222852</v>
      </c>
      <c r="W152" s="11">
        <f>'OddsRatio_working_3-way'!V152^2+4*'OddsRatio_working_3-way'!U152^3/27</f>
        <v>-1.7604147865095149E-2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0.16519808974414751</v>
      </c>
      <c r="Y152" s="11">
        <f>IF('OddsRatio_working_3-way'!W152&gt;=0,IF('OddsRatio_working_3-way'!V152+SQRT('OddsRatio_working_3-way'!W152)&gt;0,0,PI()),ACOS('OddsRatio_working_3-way'!V152/(2*'OddsRatio_working_3-way'!X152)))</f>
        <v>0.41324183298228068</v>
      </c>
      <c r="Z152" s="11">
        <f>'OddsRatio_working_3-way'!X152^(1/3)*COS('OddsRatio_working_3-way'!Y152/3)</f>
        <v>0.5435026818287878</v>
      </c>
      <c r="AA152" s="11">
        <f>'OddsRatio_working_3-way'!X152^(1/3)*COS(('OddsRatio_working_3-way'!Y152+2*PI())/3)</f>
        <v>-0.33700042007762504</v>
      </c>
      <c r="AB152" s="11">
        <f>'OddsRatio_working_3-way'!X152^(1/3)*COS(('OddsRatio_working_3-way'!Y152+4*PI())/3)</f>
        <v>-0.20650226175116296</v>
      </c>
      <c r="AC152" s="11">
        <f>'OddsRatio_working_3-way'!X152^(1/3)*SIN('OddsRatio_working_3-way'!Y152/3)</f>
        <v>7.5343146838533492E-2</v>
      </c>
      <c r="AD152" s="11">
        <f>'OddsRatio_working_3-way'!X152^(1/3)*SIN(('OddsRatio_working_3-way'!Y152+2*PI())/3)</f>
        <v>0.43301555606943459</v>
      </c>
      <c r="AE152" s="11">
        <f>'OddsRatio_working_3-way'!X152^(1/3)*SIN(('OddsRatio_working_3-way'!Y152+4*PI())/3)</f>
        <v>-0.50835870290796792</v>
      </c>
      <c r="AF152" s="11">
        <f>-'OddsRatio_working_3-way'!U152/(3*'OddsRatio_working_3-way'!X152^(1/3))*COS(('OddsRatio_working_3-way'!Y152)/3)</f>
        <v>0.54350268182878769</v>
      </c>
      <c r="AG152" s="11">
        <f>-'OddsRatio_working_3-way'!U152/(3*'OddsRatio_working_3-way'!X152^(1/3))*COS(('OddsRatio_working_3-way'!Y152+2*PI())/3)</f>
        <v>-0.33700042007762493</v>
      </c>
      <c r="AH152" s="11">
        <f>-'OddsRatio_working_3-way'!U152/(3*'OddsRatio_working_3-way'!X152^(1/3))*COS(('OddsRatio_working_3-way'!Y152+4*PI())/3)</f>
        <v>-0.2065022617511629</v>
      </c>
      <c r="AI152" s="11">
        <f>'OddsRatio_working_3-way'!U152/(3*'OddsRatio_working_3-way'!X152^(1/3))*SIN(('OddsRatio_working_3-way'!Y152)/3)</f>
        <v>-7.5343146838533465E-2</v>
      </c>
      <c r="AJ152" s="11">
        <f>'OddsRatio_working_3-way'!U152/(3*'OddsRatio_working_3-way'!X152^(1/3))*SIN(('OddsRatio_working_3-way'!Y152+2*PI())/3)</f>
        <v>-0.43301555606943448</v>
      </c>
      <c r="AK152" s="11">
        <f>'OddsRatio_working_3-way'!U152/(3*'OddsRatio_working_3-way'!X152^(1/3))*SIN(('OddsRatio_working_3-way'!Y152+4*PI())/3)</f>
        <v>0.50835870290796781</v>
      </c>
      <c r="AL152" s="11">
        <f>'OddsRatio_working_3-way'!Z152+'OddsRatio_working_3-way'!AF152</f>
        <v>1.0870053636575756</v>
      </c>
      <c r="AM152" s="11">
        <f>'OddsRatio_working_3-way'!AA152+'OddsRatio_working_3-way'!AG152</f>
        <v>-0.67400084015524997</v>
      </c>
      <c r="AN152" s="11">
        <f>'OddsRatio_working_3-way'!AB152+'OddsRatio_working_3-way'!AH152</f>
        <v>-0.41300452350232586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1.0870053636575756</v>
      </c>
      <c r="AS152" s="11">
        <f>IF(('OddsRatio_working_3-way'!X152=0),IF(Q152&gt;0,-Q152^(1/3),(-Q152)^(1/3)),'OddsRatio_working_3-way'!AM152-'OddsRatio_working_3-way'!R152/3)</f>
        <v>-0.67400084015524997</v>
      </c>
      <c r="AT152" s="11">
        <f>IF(('OddsRatio_working_3-way'!X152=0),IF(Q152&gt;0,-Q152^(1/3),(-Q152)^(1/3)),'OddsRatio_working_3-way'!AN152-'OddsRatio_working_3-way'!R152/3)</f>
        <v>-0.41300452350232586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2.6</v>
      </c>
      <c r="B153" s="4">
        <f>IF('True_Odds_Calculator_3-way'!B154="","",'True_Odds_Calculator_3-way'!B154)</f>
        <v>2.91</v>
      </c>
      <c r="C153" s="4">
        <f>IF('True_Odds_Calculator_3-way'!C154="","",'True_Odds_Calculator_3-way'!C154)</f>
        <v>3.07</v>
      </c>
      <c r="D153" s="9">
        <f t="shared" si="39"/>
        <v>0.36582609203467281</v>
      </c>
      <c r="E153" s="9">
        <f t="shared" si="40"/>
        <v>0.32579524149494715</v>
      </c>
      <c r="F153" s="9">
        <f t="shared" si="41"/>
        <v>0.30837866647037987</v>
      </c>
      <c r="G153" s="9">
        <f t="shared" si="42"/>
        <v>1.0834620632821421</v>
      </c>
      <c r="H153" s="9">
        <f t="shared" si="43"/>
        <v>2.7335393012514277</v>
      </c>
      <c r="I153" s="9">
        <f t="shared" si="44"/>
        <v>3.0694125408688921</v>
      </c>
      <c r="J153" s="9">
        <f t="shared" si="45"/>
        <v>3.242766470994034</v>
      </c>
      <c r="K153" s="11">
        <f t="shared" si="46"/>
        <v>0.38461538461538458</v>
      </c>
      <c r="L153" s="11">
        <f t="shared" si="47"/>
        <v>0.3436426116838488</v>
      </c>
      <c r="M153" s="11">
        <f t="shared" si="48"/>
        <v>0.32573289902280134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-0.27234473441532103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0.2402312419438582</v>
      </c>
      <c r="Q153" s="11">
        <f>2*'OddsRatio_working_3-way'!K153*'OddsRatio_working_3-way'!L153*'OddsRatio_working_3-way'!M153</f>
        <v>8.6104387793497564E-2</v>
      </c>
      <c r="R153" s="11">
        <f t="shared" si="49"/>
        <v>0</v>
      </c>
      <c r="S153" s="11">
        <f t="shared" si="50"/>
        <v>-0.88208513544274991</v>
      </c>
      <c r="T153" s="11">
        <f t="shared" si="51"/>
        <v>-0.3161595467536738</v>
      </c>
      <c r="U153" s="11">
        <f>'OddsRatio_working_3-way'!S153-'OddsRatio_working_3-way'!R153^2/3</f>
        <v>-0.88208513544274991</v>
      </c>
      <c r="V153" s="11">
        <f>'OddsRatio_working_3-way'!S153*'OddsRatio_working_3-way'!R153/3-2*'OddsRatio_working_3-way'!R153^3/27-'OddsRatio_working_3-way'!T153</f>
        <v>0.3161595467536738</v>
      </c>
      <c r="W153" s="11">
        <f>'OddsRatio_working_3-way'!V153^2+4*'OddsRatio_working_3-way'!U153^3/27</f>
        <v>-1.7213149063541738E-3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0.15943507605749951</v>
      </c>
      <c r="Y153" s="11">
        <f>IF('OddsRatio_working_3-way'!W153&gt;=0,IF('OddsRatio_working_3-way'!V153+SQRT('OddsRatio_working_3-way'!W153)&gt;0,0,PI()),ACOS('OddsRatio_working_3-way'!V153/(2*'OddsRatio_working_3-way'!X153)))</f>
        <v>0.1304816198056844</v>
      </c>
      <c r="Z153" s="11">
        <f>'OddsRatio_working_3-way'!X153^(1/3)*COS('OddsRatio_working_3-way'!Y153/3)</f>
        <v>0.54173103164107106</v>
      </c>
      <c r="AA153" s="11">
        <f>'OddsRatio_working_3-way'!X153^(1/3)*COS(('OddsRatio_working_3-way'!Y153+2*PI())/3)</f>
        <v>-0.29128366653290805</v>
      </c>
      <c r="AB153" s="11">
        <f>'OddsRatio_working_3-way'!X153^(1/3)*COS(('OddsRatio_working_3-way'!Y153+4*PI())/3)</f>
        <v>-0.25044736510816334</v>
      </c>
      <c r="AC153" s="11">
        <f>'OddsRatio_working_3-way'!X153^(1/3)*SIN('OddsRatio_working_3-way'!Y153/3)</f>
        <v>2.3576849620285244E-2</v>
      </c>
      <c r="AD153" s="11">
        <f>'OddsRatio_working_3-way'!X153^(1/3)*SIN(('OddsRatio_working_3-way'!Y153+2*PI())/3)</f>
        <v>0.45736441060937649</v>
      </c>
      <c r="AE153" s="11">
        <f>'OddsRatio_working_3-way'!X153^(1/3)*SIN(('OddsRatio_working_3-way'!Y153+4*PI())/3)</f>
        <v>-0.48094126022966155</v>
      </c>
      <c r="AF153" s="11">
        <f>-'OddsRatio_working_3-way'!U153/(3*'OddsRatio_working_3-way'!X153^(1/3))*COS(('OddsRatio_working_3-way'!Y153)/3)</f>
        <v>0.54173103164107095</v>
      </c>
      <c r="AG153" s="11">
        <f>-'OddsRatio_working_3-way'!U153/(3*'OddsRatio_working_3-way'!X153^(1/3))*COS(('OddsRatio_working_3-way'!Y153+2*PI())/3)</f>
        <v>-0.29128366653290799</v>
      </c>
      <c r="AH153" s="11">
        <f>-'OddsRatio_working_3-way'!U153/(3*'OddsRatio_working_3-way'!X153^(1/3))*COS(('OddsRatio_working_3-way'!Y153+4*PI())/3)</f>
        <v>-0.25044736510816329</v>
      </c>
      <c r="AI153" s="11">
        <f>'OddsRatio_working_3-way'!U153/(3*'OddsRatio_working_3-way'!X153^(1/3))*SIN(('OddsRatio_working_3-way'!Y153)/3)</f>
        <v>-2.357684962028524E-2</v>
      </c>
      <c r="AJ153" s="11">
        <f>'OddsRatio_working_3-way'!U153/(3*'OddsRatio_working_3-way'!X153^(1/3))*SIN(('OddsRatio_working_3-way'!Y153+2*PI())/3)</f>
        <v>-0.45736441060937638</v>
      </c>
      <c r="AK153" s="11">
        <f>'OddsRatio_working_3-way'!U153/(3*'OddsRatio_working_3-way'!X153^(1/3))*SIN(('OddsRatio_working_3-way'!Y153+4*PI())/3)</f>
        <v>0.48094126022966144</v>
      </c>
      <c r="AL153" s="11">
        <f>'OddsRatio_working_3-way'!Z153+'OddsRatio_working_3-way'!AF153</f>
        <v>1.0834620632821421</v>
      </c>
      <c r="AM153" s="11">
        <f>'OddsRatio_working_3-way'!AA153+'OddsRatio_working_3-way'!AG153</f>
        <v>-0.5825673330658161</v>
      </c>
      <c r="AN153" s="11">
        <f>'OddsRatio_working_3-way'!AB153+'OddsRatio_working_3-way'!AH153</f>
        <v>-0.50089473021632669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1.0834620632821421</v>
      </c>
      <c r="AS153" s="11">
        <f>IF(('OddsRatio_working_3-way'!X153=0),IF(Q153&gt;0,-Q153^(1/3),(-Q153)^(1/3)),'OddsRatio_working_3-way'!AM153-'OddsRatio_working_3-way'!R153/3)</f>
        <v>-0.5825673330658161</v>
      </c>
      <c r="AT153" s="11">
        <f>IF(('OddsRatio_working_3-way'!X153=0),IF(Q153&gt;0,-Q153^(1/3),(-Q153)^(1/3)),'OddsRatio_working_3-way'!AN153-'OddsRatio_working_3-way'!R153/3)</f>
        <v>-0.50089473021632669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1.42</v>
      </c>
      <c r="B154" s="4">
        <f>IF('True_Odds_Calculator_3-way'!B155="","",'True_Odds_Calculator_3-way'!B155)</f>
        <v>5.15</v>
      </c>
      <c r="C154" s="4">
        <f>IF('True_Odds_Calculator_3-way'!C155="","",'True_Odds_Calculator_3-way'!C155)</f>
        <v>7.98</v>
      </c>
      <c r="D154" s="9">
        <f t="shared" si="39"/>
        <v>0.69365539051059</v>
      </c>
      <c r="E154" s="9">
        <f t="shared" si="40"/>
        <v>0.18643483451144219</v>
      </c>
      <c r="F154" s="9">
        <f t="shared" si="41"/>
        <v>0.11990977497796783</v>
      </c>
      <c r="G154" s="9">
        <f t="shared" si="42"/>
        <v>1.0515191510569011</v>
      </c>
      <c r="H154" s="9">
        <f t="shared" si="43"/>
        <v>1.441638043443898</v>
      </c>
      <c r="I154" s="9">
        <f t="shared" si="44"/>
        <v>5.3638044768861386</v>
      </c>
      <c r="J154" s="9">
        <f t="shared" si="45"/>
        <v>8.3396036743771695</v>
      </c>
      <c r="K154" s="11">
        <f t="shared" si="46"/>
        <v>0.70422535211267612</v>
      </c>
      <c r="L154" s="11">
        <f t="shared" si="47"/>
        <v>0.1941747572815534</v>
      </c>
      <c r="M154" s="11">
        <f t="shared" si="48"/>
        <v>0.12531328320802004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-0.20847517398720361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0.19791719144709857</v>
      </c>
      <c r="Q154" s="11">
        <f>2*'OddsRatio_working_3-way'!K154*'OddsRatio_working_3-way'!L154*'OddsRatio_working_3-way'!M154</f>
        <v>3.4271375142354725E-2</v>
      </c>
      <c r="R154" s="11">
        <f t="shared" si="49"/>
        <v>0</v>
      </c>
      <c r="S154" s="11">
        <f t="shared" si="50"/>
        <v>-0.9493561639106578</v>
      </c>
      <c r="T154" s="11">
        <f t="shared" si="51"/>
        <v>-0.1643906777334472</v>
      </c>
      <c r="U154" s="11">
        <f>'OddsRatio_working_3-way'!S154-'OddsRatio_working_3-way'!R154^2/3</f>
        <v>-0.9493561639106578</v>
      </c>
      <c r="V154" s="11">
        <f>'OddsRatio_working_3-way'!S154*'OddsRatio_working_3-way'!R154/3-2*'OddsRatio_working_3-way'!R154^3/27-'OddsRatio_working_3-way'!T154</f>
        <v>0.1643906777334472</v>
      </c>
      <c r="W154" s="11">
        <f>'OddsRatio_working_3-way'!V154^2+4*'OddsRatio_working_3-way'!U154^3/27</f>
        <v>-9.9736148765776897E-2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0.17801716468604858</v>
      </c>
      <c r="Y154" s="11">
        <f>IF('OddsRatio_working_3-way'!W154&gt;=0,IF('OddsRatio_working_3-way'!V154+SQRT('OddsRatio_working_3-way'!W154)&gt;0,0,PI()),ACOS('OddsRatio_working_3-way'!V154/(2*'OddsRatio_working_3-way'!X154)))</f>
        <v>1.0908551014204222</v>
      </c>
      <c r="Z154" s="11">
        <f>'OddsRatio_working_3-way'!X154^(1/3)*COS('OddsRatio_working_3-way'!Y154/3)</f>
        <v>0.52575957552845054</v>
      </c>
      <c r="AA154" s="11">
        <f>'OddsRatio_working_3-way'!X154^(1/3)*COS(('OddsRatio_working_3-way'!Y154+2*PI())/3)</f>
        <v>-0.43614747815332255</v>
      </c>
      <c r="AB154" s="11">
        <f>'OddsRatio_working_3-way'!X154^(1/3)*COS(('OddsRatio_working_3-way'!Y154+4*PI())/3)</f>
        <v>-8.9612097375127875E-2</v>
      </c>
      <c r="AC154" s="11">
        <f>'OddsRatio_working_3-way'!X154^(1/3)*SIN('OddsRatio_working_3-way'!Y154/3)</f>
        <v>0.20007229537602023</v>
      </c>
      <c r="AD154" s="11">
        <f>'OddsRatio_working_3-way'!X154^(1/3)*SIN(('OddsRatio_working_3-way'!Y154+2*PI())/3)</f>
        <v>0.35528500100255139</v>
      </c>
      <c r="AE154" s="11">
        <f>'OddsRatio_working_3-way'!X154^(1/3)*SIN(('OddsRatio_working_3-way'!Y154+4*PI())/3)</f>
        <v>-0.55535729637857156</v>
      </c>
      <c r="AF154" s="11">
        <f>-'OddsRatio_working_3-way'!U154/(3*'OddsRatio_working_3-way'!X154^(1/3))*COS(('OddsRatio_working_3-way'!Y154)/3)</f>
        <v>0.52575957552845054</v>
      </c>
      <c r="AG154" s="11">
        <f>-'OddsRatio_working_3-way'!U154/(3*'OddsRatio_working_3-way'!X154^(1/3))*COS(('OddsRatio_working_3-way'!Y154+2*PI())/3)</f>
        <v>-0.43614747815332255</v>
      </c>
      <c r="AH154" s="11">
        <f>-'OddsRatio_working_3-way'!U154/(3*'OddsRatio_working_3-way'!X154^(1/3))*COS(('OddsRatio_working_3-way'!Y154+4*PI())/3)</f>
        <v>-8.9612097375127875E-2</v>
      </c>
      <c r="AI154" s="11">
        <f>'OddsRatio_working_3-way'!U154/(3*'OddsRatio_working_3-way'!X154^(1/3))*SIN(('OddsRatio_working_3-way'!Y154)/3)</f>
        <v>-0.20007229537602023</v>
      </c>
      <c r="AJ154" s="11">
        <f>'OddsRatio_working_3-way'!U154/(3*'OddsRatio_working_3-way'!X154^(1/3))*SIN(('OddsRatio_working_3-way'!Y154+2*PI())/3)</f>
        <v>-0.35528500100255139</v>
      </c>
      <c r="AK154" s="11">
        <f>'OddsRatio_working_3-way'!U154/(3*'OddsRatio_working_3-way'!X154^(1/3))*SIN(('OddsRatio_working_3-way'!Y154+4*PI())/3)</f>
        <v>0.55535729637857156</v>
      </c>
      <c r="AL154" s="11">
        <f>'OddsRatio_working_3-way'!Z154+'OddsRatio_working_3-way'!AF154</f>
        <v>1.0515191510569011</v>
      </c>
      <c r="AM154" s="11">
        <f>'OddsRatio_working_3-way'!AA154+'OddsRatio_working_3-way'!AG154</f>
        <v>-0.87229495630664511</v>
      </c>
      <c r="AN154" s="11">
        <f>'OddsRatio_working_3-way'!AB154+'OddsRatio_working_3-way'!AH154</f>
        <v>-0.17922419475025575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1.0515191510569011</v>
      </c>
      <c r="AS154" s="11">
        <f>IF(('OddsRatio_working_3-way'!X154=0),IF(Q154&gt;0,-Q154^(1/3),(-Q154)^(1/3)),'OddsRatio_working_3-way'!AM154-'OddsRatio_working_3-way'!R154/3)</f>
        <v>-0.87229495630664511</v>
      </c>
      <c r="AT154" s="11">
        <f>IF(('OddsRatio_working_3-way'!X154=0),IF(Q154&gt;0,-Q154^(1/3),(-Q154)^(1/3)),'OddsRatio_working_3-way'!AN154-'OddsRatio_working_3-way'!R154/3)</f>
        <v>-0.17922419475025575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2.12</v>
      </c>
      <c r="B155" s="4">
        <f>IF('True_Odds_Calculator_3-way'!B156="","",'True_Odds_Calculator_3-way'!B156)</f>
        <v>3.56</v>
      </c>
      <c r="C155" s="4">
        <f>IF('True_Odds_Calculator_3-way'!C156="","",'True_Odds_Calculator_3-way'!C156)</f>
        <v>3.71</v>
      </c>
      <c r="D155" s="9">
        <f t="shared" si="39"/>
        <v>0.46315016716763824</v>
      </c>
      <c r="E155" s="9">
        <f t="shared" si="40"/>
        <v>0.27401516968737977</v>
      </c>
      <c r="F155" s="9">
        <f t="shared" si="41"/>
        <v>0.26283466314498216</v>
      </c>
      <c r="G155" s="9">
        <f t="shared" si="42"/>
        <v>1.0349347616937006</v>
      </c>
      <c r="H155" s="9">
        <f t="shared" si="43"/>
        <v>2.1591269330969447</v>
      </c>
      <c r="I155" s="9">
        <f t="shared" si="44"/>
        <v>3.6494329899358733</v>
      </c>
      <c r="J155" s="9">
        <f t="shared" si="45"/>
        <v>3.8046732041899292</v>
      </c>
      <c r="K155" s="11">
        <f t="shared" si="46"/>
        <v>0.47169811320754712</v>
      </c>
      <c r="L155" s="11">
        <f t="shared" si="47"/>
        <v>0.2808988764044944</v>
      </c>
      <c r="M155" s="11">
        <f t="shared" si="48"/>
        <v>0.26954177897574122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-0.27750288998844019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0.22821337286079421</v>
      </c>
      <c r="Q155" s="11">
        <f>2*'OddsRatio_working_3-way'!K155*'OddsRatio_working_3-way'!L155*'OddsRatio_working_3-way'!M155</f>
        <v>7.1428285715428558E-2</v>
      </c>
      <c r="R155" s="11">
        <f t="shared" si="49"/>
        <v>0</v>
      </c>
      <c r="S155" s="11">
        <f t="shared" si="50"/>
        <v>-0.82238196823932463</v>
      </c>
      <c r="T155" s="11">
        <f t="shared" si="51"/>
        <v>-0.25739654717975735</v>
      </c>
      <c r="U155" s="11">
        <f>'OddsRatio_working_3-way'!S155-'OddsRatio_working_3-way'!R155^2/3</f>
        <v>-0.82238196823932463</v>
      </c>
      <c r="V155" s="11">
        <f>'OddsRatio_working_3-way'!S155*'OddsRatio_working_3-way'!R155/3-2*'OddsRatio_working_3-way'!R155^3/27-'OddsRatio_working_3-way'!T155</f>
        <v>0.25739654717975735</v>
      </c>
      <c r="W155" s="11">
        <f>'OddsRatio_working_3-way'!V155^2+4*'OddsRatio_working_3-way'!U155^3/27</f>
        <v>-1.6145073400374077E-2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0.14352530778614891</v>
      </c>
      <c r="Y155" s="11">
        <f>IF('OddsRatio_working_3-way'!W155&gt;=0,IF('OddsRatio_working_3-way'!V155+SQRT('OddsRatio_working_3-way'!W155)&gt;0,0,PI()),ACOS('OddsRatio_working_3-way'!V155/(2*'OddsRatio_working_3-way'!X155)))</f>
        <v>0.45855302958663602</v>
      </c>
      <c r="Z155" s="11">
        <f>'OddsRatio_working_3-way'!X155^(1/3)*COS('OddsRatio_working_3-way'!Y155/3)</f>
        <v>0.51746738084685029</v>
      </c>
      <c r="AA155" s="11">
        <f>'OddsRatio_working_3-way'!X155^(1/3)*COS(('OddsRatio_working_3-way'!Y155+2*PI())/3)</f>
        <v>-0.32777081362143173</v>
      </c>
      <c r="AB155" s="11">
        <f>'OddsRatio_working_3-way'!X155^(1/3)*COS(('OddsRatio_working_3-way'!Y155+4*PI())/3)</f>
        <v>-0.1896965672254185</v>
      </c>
      <c r="AC155" s="11">
        <f>'OddsRatio_working_3-way'!X155^(1/3)*SIN('OddsRatio_working_3-way'!Y155/3)</f>
        <v>7.9717203324893002E-2</v>
      </c>
      <c r="AD155" s="11">
        <f>'OddsRatio_working_3-way'!X155^(1/3)*SIN(('OddsRatio_working_3-way'!Y155+2*PI())/3)</f>
        <v>0.40828129578072297</v>
      </c>
      <c r="AE155" s="11">
        <f>'OddsRatio_working_3-way'!X155^(1/3)*SIN(('OddsRatio_working_3-way'!Y155+4*PI())/3)</f>
        <v>-0.48799849910561599</v>
      </c>
      <c r="AF155" s="11">
        <f>-'OddsRatio_working_3-way'!U155/(3*'OddsRatio_working_3-way'!X155^(1/3))*COS(('OddsRatio_working_3-way'!Y155)/3)</f>
        <v>0.51746738084685029</v>
      </c>
      <c r="AG155" s="11">
        <f>-'OddsRatio_working_3-way'!U155/(3*'OddsRatio_working_3-way'!X155^(1/3))*COS(('OddsRatio_working_3-way'!Y155+2*PI())/3)</f>
        <v>-0.32777081362143173</v>
      </c>
      <c r="AH155" s="11">
        <f>-'OddsRatio_working_3-way'!U155/(3*'OddsRatio_working_3-way'!X155^(1/3))*COS(('OddsRatio_working_3-way'!Y155+4*PI())/3)</f>
        <v>-0.1896965672254185</v>
      </c>
      <c r="AI155" s="11">
        <f>'OddsRatio_working_3-way'!U155/(3*'OddsRatio_working_3-way'!X155^(1/3))*SIN(('OddsRatio_working_3-way'!Y155)/3)</f>
        <v>-7.9717203324893002E-2</v>
      </c>
      <c r="AJ155" s="11">
        <f>'OddsRatio_working_3-way'!U155/(3*'OddsRatio_working_3-way'!X155^(1/3))*SIN(('OddsRatio_working_3-way'!Y155+2*PI())/3)</f>
        <v>-0.40828129578072297</v>
      </c>
      <c r="AK155" s="11">
        <f>'OddsRatio_working_3-way'!U155/(3*'OddsRatio_working_3-way'!X155^(1/3))*SIN(('OddsRatio_working_3-way'!Y155+4*PI())/3)</f>
        <v>0.48799849910561599</v>
      </c>
      <c r="AL155" s="11">
        <f>'OddsRatio_working_3-way'!Z155+'OddsRatio_working_3-way'!AF155</f>
        <v>1.0349347616937006</v>
      </c>
      <c r="AM155" s="11">
        <f>'OddsRatio_working_3-way'!AA155+'OddsRatio_working_3-way'!AG155</f>
        <v>-0.65554162724286347</v>
      </c>
      <c r="AN155" s="11">
        <f>'OddsRatio_working_3-way'!AB155+'OddsRatio_working_3-way'!AH155</f>
        <v>-0.379393134450837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1.0349347616937006</v>
      </c>
      <c r="AS155" s="11">
        <f>IF(('OddsRatio_working_3-way'!X155=0),IF(Q155&gt;0,-Q155^(1/3),(-Q155)^(1/3)),'OddsRatio_working_3-way'!AM155-'OddsRatio_working_3-way'!R155/3)</f>
        <v>-0.65554162724286347</v>
      </c>
      <c r="AT155" s="11">
        <f>IF(('OddsRatio_working_3-way'!X155=0),IF(Q155&gt;0,-Q155^(1/3),(-Q155)^(1/3)),'OddsRatio_working_3-way'!AN155-'OddsRatio_working_3-way'!R155/3)</f>
        <v>-0.379393134450837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2.39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3.27</v>
      </c>
      <c r="D156" s="9">
        <f t="shared" si="39"/>
        <v>0.41007269314384076</v>
      </c>
      <c r="E156" s="9">
        <f t="shared" si="40"/>
        <v>0.29136238822123056</v>
      </c>
      <c r="F156" s="9">
        <f t="shared" si="41"/>
        <v>0.29856491863492851</v>
      </c>
      <c r="G156" s="9">
        <f t="shared" si="42"/>
        <v>1.0349582928215666</v>
      </c>
      <c r="H156" s="9">
        <f t="shared" si="43"/>
        <v>2.4385920270219774</v>
      </c>
      <c r="I156" s="9">
        <f t="shared" si="44"/>
        <v>3.4321519881306819</v>
      </c>
      <c r="J156" s="9">
        <f t="shared" si="45"/>
        <v>3.3493553247049568</v>
      </c>
      <c r="K156" s="11">
        <f t="shared" si="46"/>
        <v>0.41841004184100417</v>
      </c>
      <c r="L156" s="11">
        <f t="shared" si="47"/>
        <v>0.29850746268656714</v>
      </c>
      <c r="M156" s="11">
        <f t="shared" si="48"/>
        <v>0.3058103975535168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-0.28321617890357043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0.22955354890359528</v>
      </c>
      <c r="Q156" s="11">
        <f>2*'OddsRatio_working_3-way'!K156*'OddsRatio_working_3-way'!L156*'OddsRatio_working_3-way'!M156</f>
        <v>7.6390532081063334E-2</v>
      </c>
      <c r="R156" s="11">
        <f t="shared" si="49"/>
        <v>0</v>
      </c>
      <c r="S156" s="11">
        <f t="shared" si="50"/>
        <v>-0.81052413669401913</v>
      </c>
      <c r="T156" s="11">
        <f t="shared" si="51"/>
        <v>-0.26972517028087162</v>
      </c>
      <c r="U156" s="11">
        <f>'OddsRatio_working_3-way'!S156-'OddsRatio_working_3-way'!R156^2/3</f>
        <v>-0.81052413669401913</v>
      </c>
      <c r="V156" s="11">
        <f>'OddsRatio_working_3-way'!S156*'OddsRatio_working_3-way'!R156/3-2*'OddsRatio_working_3-way'!R156^3/27-'OddsRatio_working_3-way'!T156</f>
        <v>0.26972517028087162</v>
      </c>
      <c r="W156" s="11">
        <f>'OddsRatio_working_3-way'!V156^2+4*'OddsRatio_working_3-way'!U156^3/27</f>
        <v>-6.1332696972013351E-3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0.14043231214738877</v>
      </c>
      <c r="Y156" s="11">
        <f>IF('OddsRatio_working_3-way'!W156&gt;=0,IF('OddsRatio_working_3-way'!V156+SQRT('OddsRatio_working_3-way'!W156)&gt;0,0,PI()),ACOS('OddsRatio_working_3-way'!V156/(2*'OddsRatio_working_3-way'!X156)))</f>
        <v>0.28258192025387285</v>
      </c>
      <c r="Z156" s="11">
        <f>'OddsRatio_working_3-way'!X156^(1/3)*COS('OddsRatio_working_3-way'!Y156/3)</f>
        <v>0.5174791464107833</v>
      </c>
      <c r="AA156" s="11">
        <f>'OddsRatio_working_3-way'!X156^(1/3)*COS(('OddsRatio_working_3-way'!Y156+2*PI())/3)</f>
        <v>-0.30107790035680537</v>
      </c>
      <c r="AB156" s="11">
        <f>'OddsRatio_working_3-way'!X156^(1/3)*COS(('OddsRatio_working_3-way'!Y156+4*PI())/3)</f>
        <v>-0.21640124605397759</v>
      </c>
      <c r="AC156" s="11">
        <f>'OddsRatio_working_3-way'!X156^(1/3)*SIN('OddsRatio_working_3-way'!Y156/3)</f>
        <v>4.8888089155814489E-2</v>
      </c>
      <c r="AD156" s="11">
        <f>'OddsRatio_working_3-way'!X156^(1/3)*SIN(('OddsRatio_working_3-way'!Y156+2*PI())/3)</f>
        <v>0.42370604214251811</v>
      </c>
      <c r="AE156" s="11">
        <f>'OddsRatio_working_3-way'!X156^(1/3)*SIN(('OddsRatio_working_3-way'!Y156+4*PI())/3)</f>
        <v>-0.47259413129833255</v>
      </c>
      <c r="AF156" s="11">
        <f>-'OddsRatio_working_3-way'!U156/(3*'OddsRatio_working_3-way'!X156^(1/3))*COS(('OddsRatio_working_3-way'!Y156)/3)</f>
        <v>0.5174791464107833</v>
      </c>
      <c r="AG156" s="11">
        <f>-'OddsRatio_working_3-way'!U156/(3*'OddsRatio_working_3-way'!X156^(1/3))*COS(('OddsRatio_working_3-way'!Y156+2*PI())/3)</f>
        <v>-0.30107790035680537</v>
      </c>
      <c r="AH156" s="11">
        <f>-'OddsRatio_working_3-way'!U156/(3*'OddsRatio_working_3-way'!X156^(1/3))*COS(('OddsRatio_working_3-way'!Y156+4*PI())/3)</f>
        <v>-0.21640124605397759</v>
      </c>
      <c r="AI156" s="11">
        <f>'OddsRatio_working_3-way'!U156/(3*'OddsRatio_working_3-way'!X156^(1/3))*SIN(('OddsRatio_working_3-way'!Y156)/3)</f>
        <v>-4.8888089155814489E-2</v>
      </c>
      <c r="AJ156" s="11">
        <f>'OddsRatio_working_3-way'!U156/(3*'OddsRatio_working_3-way'!X156^(1/3))*SIN(('OddsRatio_working_3-way'!Y156+2*PI())/3)</f>
        <v>-0.42370604214251811</v>
      </c>
      <c r="AK156" s="11">
        <f>'OddsRatio_working_3-way'!U156/(3*'OddsRatio_working_3-way'!X156^(1/3))*SIN(('OddsRatio_working_3-way'!Y156+4*PI())/3)</f>
        <v>0.47259413129833255</v>
      </c>
      <c r="AL156" s="11">
        <f>'OddsRatio_working_3-way'!Z156+'OddsRatio_working_3-way'!AF156</f>
        <v>1.0349582928215666</v>
      </c>
      <c r="AM156" s="11">
        <f>'OddsRatio_working_3-way'!AA156+'OddsRatio_working_3-way'!AG156</f>
        <v>-0.60215580071361074</v>
      </c>
      <c r="AN156" s="11">
        <f>'OddsRatio_working_3-way'!AB156+'OddsRatio_working_3-way'!AH156</f>
        <v>-0.43280249210795518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1.0349582928215666</v>
      </c>
      <c r="AS156" s="11">
        <f>IF(('OddsRatio_working_3-way'!X156=0),IF(Q156&gt;0,-Q156^(1/3),(-Q156)^(1/3)),'OddsRatio_working_3-way'!AM156-'OddsRatio_working_3-way'!R156/3)</f>
        <v>-0.60215580071361074</v>
      </c>
      <c r="AT156" s="11">
        <f>IF(('OddsRatio_working_3-way'!X156=0),IF(Q156&gt;0,-Q156^(1/3),(-Q156)^(1/3)),'OddsRatio_working_3-way'!AN156-'OddsRatio_working_3-way'!R156/3)</f>
        <v>-0.43280249210795518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2.12</v>
      </c>
      <c r="B157" s="4">
        <f>IF('True_Odds_Calculator_3-way'!B158="","",'True_Odds_Calculator_3-way'!B158)</f>
        <v>3.68</v>
      </c>
      <c r="C157" s="4">
        <f>IF('True_Odds_Calculator_3-way'!C158="","",'True_Odds_Calculator_3-way'!C158)</f>
        <v>3.57</v>
      </c>
      <c r="D157" s="9">
        <f t="shared" si="39"/>
        <v>0.46261260477378952</v>
      </c>
      <c r="E157" s="9">
        <f t="shared" si="40"/>
        <v>0.26457625413503677</v>
      </c>
      <c r="F157" s="9">
        <f t="shared" si="41"/>
        <v>0.27281114109117349</v>
      </c>
      <c r="G157" s="9">
        <f t="shared" si="42"/>
        <v>1.0371748831697665</v>
      </c>
      <c r="H157" s="9">
        <f t="shared" si="43"/>
        <v>2.1616358691501385</v>
      </c>
      <c r="I157" s="9">
        <f t="shared" si="44"/>
        <v>3.779628686894974</v>
      </c>
      <c r="J157" s="9">
        <f t="shared" si="45"/>
        <v>3.6655394497462988</v>
      </c>
      <c r="K157" s="11">
        <f t="shared" si="46"/>
        <v>0.47169811320754712</v>
      </c>
      <c r="L157" s="11">
        <f t="shared" si="47"/>
        <v>0.27173913043478259</v>
      </c>
      <c r="M157" s="11">
        <f t="shared" si="48"/>
        <v>0.28011204481792717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-0.27697083755569474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0.22871125480544963</v>
      </c>
      <c r="Q157" s="11">
        <f>2*'OddsRatio_working_3-way'!K157*'OddsRatio_working_3-way'!L157*'OddsRatio_working_3-way'!M157</f>
        <v>7.1808871210502237E-2</v>
      </c>
      <c r="R157" s="11">
        <f t="shared" si="49"/>
        <v>0</v>
      </c>
      <c r="S157" s="11">
        <f t="shared" si="50"/>
        <v>-0.82575933561763226</v>
      </c>
      <c r="T157" s="11">
        <f t="shared" si="51"/>
        <v>-0.25926509752515925</v>
      </c>
      <c r="U157" s="11">
        <f>'OddsRatio_working_3-way'!S157-'OddsRatio_working_3-way'!R157^2/3</f>
        <v>-0.82575933561763226</v>
      </c>
      <c r="V157" s="11">
        <f>'OddsRatio_working_3-way'!S157*'OddsRatio_working_3-way'!R157/3-2*'OddsRatio_working_3-way'!R157^3/27-'OddsRatio_working_3-way'!T157</f>
        <v>0.25926509752515925</v>
      </c>
      <c r="W157" s="11">
        <f>'OddsRatio_working_3-way'!V157^2+4*'OddsRatio_working_3-way'!U157^3/27</f>
        <v>-1.6199019711012577E-2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0.14441036190812531</v>
      </c>
      <c r="Y157" s="11">
        <f>IF('OddsRatio_working_3-way'!W157&gt;=0,IF('OddsRatio_working_3-way'!V157+SQRT('OddsRatio_working_3-way'!W157)&gt;0,0,PI()),ACOS('OddsRatio_working_3-way'!V157/(2*'OddsRatio_working_3-way'!X157)))</f>
        <v>0.45634777324392961</v>
      </c>
      <c r="Z157" s="11">
        <f>'OddsRatio_working_3-way'!X157^(1/3)*COS('OddsRatio_working_3-way'!Y157/3)</f>
        <v>0.51858744158488312</v>
      </c>
      <c r="AA157" s="11">
        <f>'OddsRatio_working_3-way'!X157^(1/3)*COS(('OddsRatio_working_3-way'!Y157+2*PI())/3)</f>
        <v>-0.32814234443331114</v>
      </c>
      <c r="AB157" s="11">
        <f>'OddsRatio_working_3-way'!X157^(1/3)*COS(('OddsRatio_working_3-way'!Y157+4*PI())/3)</f>
        <v>-0.19044509715157193</v>
      </c>
      <c r="AC157" s="11">
        <f>'OddsRatio_working_3-way'!X157^(1/3)*SIN('OddsRatio_working_3-way'!Y157/3)</f>
        <v>7.9499542784782593E-2</v>
      </c>
      <c r="AD157" s="11">
        <f>'OddsRatio_working_3-way'!X157^(1/3)*SIN(('OddsRatio_working_3-way'!Y157+2*PI())/3)</f>
        <v>0.40936012710369613</v>
      </c>
      <c r="AE157" s="11">
        <f>'OddsRatio_working_3-way'!X157^(1/3)*SIN(('OddsRatio_working_3-way'!Y157+4*PI())/3)</f>
        <v>-0.48885966988847868</v>
      </c>
      <c r="AF157" s="11">
        <f>-'OddsRatio_working_3-way'!U157/(3*'OddsRatio_working_3-way'!X157^(1/3))*COS(('OddsRatio_working_3-way'!Y157)/3)</f>
        <v>0.51858744158488324</v>
      </c>
      <c r="AG157" s="11">
        <f>-'OddsRatio_working_3-way'!U157/(3*'OddsRatio_working_3-way'!X157^(1/3))*COS(('OddsRatio_working_3-way'!Y157+2*PI())/3)</f>
        <v>-0.32814234443331119</v>
      </c>
      <c r="AH157" s="11">
        <f>-'OddsRatio_working_3-way'!U157/(3*'OddsRatio_working_3-way'!X157^(1/3))*COS(('OddsRatio_working_3-way'!Y157+4*PI())/3)</f>
        <v>-0.19044509715157198</v>
      </c>
      <c r="AI157" s="11">
        <f>'OddsRatio_working_3-way'!U157/(3*'OddsRatio_working_3-way'!X157^(1/3))*SIN(('OddsRatio_working_3-way'!Y157)/3)</f>
        <v>-7.9499542784782606E-2</v>
      </c>
      <c r="AJ157" s="11">
        <f>'OddsRatio_working_3-way'!U157/(3*'OddsRatio_working_3-way'!X157^(1/3))*SIN(('OddsRatio_working_3-way'!Y157+2*PI())/3)</f>
        <v>-0.40936012710369624</v>
      </c>
      <c r="AK157" s="11">
        <f>'OddsRatio_working_3-way'!U157/(3*'OddsRatio_working_3-way'!X157^(1/3))*SIN(('OddsRatio_working_3-way'!Y157+4*PI())/3)</f>
        <v>0.48885966988847879</v>
      </c>
      <c r="AL157" s="11">
        <f>'OddsRatio_working_3-way'!Z157+'OddsRatio_working_3-way'!AF157</f>
        <v>1.0371748831697665</v>
      </c>
      <c r="AM157" s="11">
        <f>'OddsRatio_working_3-way'!AA157+'OddsRatio_working_3-way'!AG157</f>
        <v>-0.65628468886662228</v>
      </c>
      <c r="AN157" s="11">
        <f>'OddsRatio_working_3-way'!AB157+'OddsRatio_working_3-way'!AH157</f>
        <v>-0.38089019430314391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1.0371748831697665</v>
      </c>
      <c r="AS157" s="11">
        <f>IF(('OddsRatio_working_3-way'!X157=0),IF(Q157&gt;0,-Q157^(1/3),(-Q157)^(1/3)),'OddsRatio_working_3-way'!AM157-'OddsRatio_working_3-way'!R157/3)</f>
        <v>-0.65628468886662228</v>
      </c>
      <c r="AT157" s="11">
        <f>IF(('OddsRatio_working_3-way'!X157=0),IF(Q157&gt;0,-Q157^(1/3),(-Q157)^(1/3)),'OddsRatio_working_3-way'!AN157-'OddsRatio_working_3-way'!R157/3)</f>
        <v>-0.38089019430314391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1.99</v>
      </c>
      <c r="B158" s="4">
        <f>IF('True_Odds_Calculator_3-way'!B159="","",'True_Odds_Calculator_3-way'!B159)</f>
        <v>3.64</v>
      </c>
      <c r="C158" s="4">
        <f>IF('True_Odds_Calculator_3-way'!C159="","",'True_Odds_Calculator_3-way'!C159)</f>
        <v>4.05</v>
      </c>
      <c r="D158" s="9">
        <f t="shared" si="39"/>
        <v>0.49295428087004539</v>
      </c>
      <c r="E158" s="9">
        <f t="shared" si="40"/>
        <v>0.26717285782422767</v>
      </c>
      <c r="F158" s="9">
        <f t="shared" si="41"/>
        <v>0.2398728613057268</v>
      </c>
      <c r="G158" s="9">
        <f t="shared" si="42"/>
        <v>1.0389754444501511</v>
      </c>
      <c r="H158" s="9">
        <f t="shared" si="43"/>
        <v>2.02858569000565</v>
      </c>
      <c r="I158" s="9">
        <f t="shared" si="44"/>
        <v>3.7428951733483999</v>
      </c>
      <c r="J158" s="9">
        <f t="shared" si="45"/>
        <v>4.1688751055729609</v>
      </c>
      <c r="K158" s="11">
        <f t="shared" si="46"/>
        <v>0.50251256281407031</v>
      </c>
      <c r="L158" s="11">
        <f t="shared" si="47"/>
        <v>0.27472527472527469</v>
      </c>
      <c r="M158" s="11">
        <f t="shared" si="48"/>
        <v>0.24691358024691359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-0.27172492499125678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0.22770207024813394</v>
      </c>
      <c r="Q158" s="11">
        <f>2*'OddsRatio_working_3-way'!K158*'OddsRatio_working_3-way'!L158*'OddsRatio_working_3-way'!M158</f>
        <v>6.8174272529381394E-2</v>
      </c>
      <c r="R158" s="11">
        <f t="shared" si="49"/>
        <v>0</v>
      </c>
      <c r="S158" s="11">
        <f t="shared" si="50"/>
        <v>-0.83798742517073344</v>
      </c>
      <c r="T158" s="11">
        <f t="shared" si="51"/>
        <v>-0.25089443867387218</v>
      </c>
      <c r="U158" s="11">
        <f>'OddsRatio_working_3-way'!S158-'OddsRatio_working_3-way'!R158^2/3</f>
        <v>-0.83798742517073344</v>
      </c>
      <c r="V158" s="11">
        <f>'OddsRatio_working_3-way'!S158*'OddsRatio_working_3-way'!R158/3-2*'OddsRatio_working_3-way'!R158^3/27-'OddsRatio_working_3-way'!T158</f>
        <v>0.25089443867387218</v>
      </c>
      <c r="W158" s="11">
        <f>'OddsRatio_working_3-way'!V158^2+4*'OddsRatio_working_3-way'!U158^3/27</f>
        <v>-2.4230348139162194E-2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0.14762991524132194</v>
      </c>
      <c r="Y158" s="11">
        <f>IF('OddsRatio_working_3-way'!W158&gt;=0,IF('OddsRatio_working_3-way'!V158+SQRT('OddsRatio_working_3-way'!W158)&gt;0,0,PI()),ACOS('OddsRatio_working_3-way'!V158/(2*'OddsRatio_working_3-way'!X158)))</f>
        <v>0.55530214825409119</v>
      </c>
      <c r="Z158" s="11">
        <f>'OddsRatio_working_3-way'!X158^(1/3)*COS('OddsRatio_working_3-way'!Y158/3)</f>
        <v>0.51948772222507555</v>
      </c>
      <c r="AA158" s="11">
        <f>'OddsRatio_working_3-way'!X158^(1/3)*COS(('OddsRatio_working_3-way'!Y158+2*PI())/3)</f>
        <v>-0.34398302145816001</v>
      </c>
      <c r="AB158" s="11">
        <f>'OddsRatio_working_3-way'!X158^(1/3)*COS(('OddsRatio_working_3-way'!Y158+4*PI())/3)</f>
        <v>-0.17550470076691532</v>
      </c>
      <c r="AC158" s="11">
        <f>'OddsRatio_working_3-way'!X158^(1/3)*SIN('OddsRatio_working_3-way'!Y158/3)</f>
        <v>9.7271003803706235E-2</v>
      </c>
      <c r="AD158" s="11">
        <f>'OddsRatio_working_3-way'!X158^(1/3)*SIN(('OddsRatio_working_3-way'!Y158+2*PI())/3)</f>
        <v>0.40125406249917622</v>
      </c>
      <c r="AE158" s="11">
        <f>'OddsRatio_working_3-way'!X158^(1/3)*SIN(('OddsRatio_working_3-way'!Y158+4*PI())/3)</f>
        <v>-0.49852506630288246</v>
      </c>
      <c r="AF158" s="11">
        <f>-'OddsRatio_working_3-way'!U158/(3*'OddsRatio_working_3-way'!X158^(1/3))*COS(('OddsRatio_working_3-way'!Y158)/3)</f>
        <v>0.51948772222507555</v>
      </c>
      <c r="AG158" s="11">
        <f>-'OddsRatio_working_3-way'!U158/(3*'OddsRatio_working_3-way'!X158^(1/3))*COS(('OddsRatio_working_3-way'!Y158+2*PI())/3)</f>
        <v>-0.34398302145816001</v>
      </c>
      <c r="AH158" s="11">
        <f>-'OddsRatio_working_3-way'!U158/(3*'OddsRatio_working_3-way'!X158^(1/3))*COS(('OddsRatio_working_3-way'!Y158+4*PI())/3)</f>
        <v>-0.17550470076691532</v>
      </c>
      <c r="AI158" s="11">
        <f>'OddsRatio_working_3-way'!U158/(3*'OddsRatio_working_3-way'!X158^(1/3))*SIN(('OddsRatio_working_3-way'!Y158)/3)</f>
        <v>-9.7271003803706235E-2</v>
      </c>
      <c r="AJ158" s="11">
        <f>'OddsRatio_working_3-way'!U158/(3*'OddsRatio_working_3-way'!X158^(1/3))*SIN(('OddsRatio_working_3-way'!Y158+2*PI())/3)</f>
        <v>-0.40125406249917622</v>
      </c>
      <c r="AK158" s="11">
        <f>'OddsRatio_working_3-way'!U158/(3*'OddsRatio_working_3-way'!X158^(1/3))*SIN(('OddsRatio_working_3-way'!Y158+4*PI())/3)</f>
        <v>0.49852506630288246</v>
      </c>
      <c r="AL158" s="11">
        <f>'OddsRatio_working_3-way'!Z158+'OddsRatio_working_3-way'!AF158</f>
        <v>1.0389754444501511</v>
      </c>
      <c r="AM158" s="11">
        <f>'OddsRatio_working_3-way'!AA158+'OddsRatio_working_3-way'!AG158</f>
        <v>-0.68796604291632002</v>
      </c>
      <c r="AN158" s="11">
        <f>'OddsRatio_working_3-way'!AB158+'OddsRatio_working_3-way'!AH158</f>
        <v>-0.35100940153383065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1.0389754444501511</v>
      </c>
      <c r="AS158" s="11">
        <f>IF(('OddsRatio_working_3-way'!X158=0),IF(Q158&gt;0,-Q158^(1/3),(-Q158)^(1/3)),'OddsRatio_working_3-way'!AM158-'OddsRatio_working_3-way'!R158/3)</f>
        <v>-0.68796604291632002</v>
      </c>
      <c r="AT158" s="11">
        <f>IF(('OddsRatio_working_3-way'!X158=0),IF(Q158&gt;0,-Q158^(1/3),(-Q158)^(1/3)),'OddsRatio_working_3-way'!AN158-'OddsRatio_working_3-way'!R158/3)</f>
        <v>-0.35100940153383065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1.53</v>
      </c>
      <c r="B159" s="4">
        <f>IF('True_Odds_Calculator_3-way'!B160="","",'True_Odds_Calculator_3-way'!B160)</f>
        <v>4.43</v>
      </c>
      <c r="C159" s="4">
        <f>IF('True_Odds_Calculator_3-way'!C160="","",'True_Odds_Calculator_3-way'!C160)</f>
        <v>6.79</v>
      </c>
      <c r="D159" s="9">
        <f t="shared" si="39"/>
        <v>0.64200821181062506</v>
      </c>
      <c r="E159" s="9">
        <f t="shared" si="40"/>
        <v>0.21698094598794831</v>
      </c>
      <c r="F159" s="9">
        <f t="shared" si="41"/>
        <v>0.14101084220142671</v>
      </c>
      <c r="G159" s="9">
        <f t="shared" si="42"/>
        <v>1.0520990101138108</v>
      </c>
      <c r="H159" s="9">
        <f t="shared" si="43"/>
        <v>1.5576124753603195</v>
      </c>
      <c r="I159" s="9">
        <f t="shared" si="44"/>
        <v>4.6086996046903703</v>
      </c>
      <c r="J159" s="9">
        <f t="shared" si="45"/>
        <v>7.0916532685589644</v>
      </c>
      <c r="K159" s="11">
        <f t="shared" si="46"/>
        <v>0.65359477124183007</v>
      </c>
      <c r="L159" s="11">
        <f t="shared" si="47"/>
        <v>0.22573363431151244</v>
      </c>
      <c r="M159" s="11">
        <f t="shared" si="48"/>
        <v>0.14727540500736377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-0.22870919329543271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0.2118554712848813</v>
      </c>
      <c r="Q159" s="11">
        <f>2*'OddsRatio_working_3-way'!K159*'OddsRatio_working_3-way'!L159*'OddsRatio_working_3-way'!M159</f>
        <v>4.3457532571257701E-2</v>
      </c>
      <c r="R159" s="11">
        <f t="shared" si="49"/>
        <v>0</v>
      </c>
      <c r="S159" s="11">
        <f t="shared" si="50"/>
        <v>-0.92630938106287319</v>
      </c>
      <c r="T159" s="11">
        <f t="shared" si="51"/>
        <v>-0.19001218073084578</v>
      </c>
      <c r="U159" s="11">
        <f>'OddsRatio_working_3-way'!S159-'OddsRatio_working_3-way'!R159^2/3</f>
        <v>-0.92630938106287319</v>
      </c>
      <c r="V159" s="11">
        <f>'OddsRatio_working_3-way'!S159*'OddsRatio_working_3-way'!R159/3-2*'OddsRatio_working_3-way'!R159^3/27-'OddsRatio_working_3-way'!T159</f>
        <v>0.19001218073084578</v>
      </c>
      <c r="W159" s="11">
        <f>'OddsRatio_working_3-way'!V159^2+4*'OddsRatio_working_3-way'!U159^3/27</f>
        <v>-8.1646319683426824E-2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0.17157429040325245</v>
      </c>
      <c r="Y159" s="11">
        <f>IF('OddsRatio_working_3-way'!W159&gt;=0,IF('OddsRatio_working_3-way'!V159+SQRT('OddsRatio_working_3-way'!W159)&gt;0,0,PI()),ACOS('OddsRatio_working_3-way'!V159/(2*'OddsRatio_working_3-way'!X159)))</f>
        <v>0.98395749176915315</v>
      </c>
      <c r="Z159" s="11">
        <f>'OddsRatio_working_3-way'!X159^(1/3)*COS('OddsRatio_working_3-way'!Y159/3)</f>
        <v>0.5260495050569054</v>
      </c>
      <c r="AA159" s="11">
        <f>'OddsRatio_working_3-way'!X159^(1/3)*COS(('OddsRatio_working_3-way'!Y159+2*PI())/3)</f>
        <v>-0.41804502197008708</v>
      </c>
      <c r="AB159" s="11">
        <f>'OddsRatio_working_3-way'!X159^(1/3)*COS(('OddsRatio_working_3-way'!Y159+4*PI())/3)</f>
        <v>-0.10800448308681838</v>
      </c>
      <c r="AC159" s="11">
        <f>'OddsRatio_working_3-way'!X159^(1/3)*SIN('OddsRatio_working_3-way'!Y159/3)</f>
        <v>0.17900198858395194</v>
      </c>
      <c r="AD159" s="11">
        <f>'OddsRatio_working_3-way'!X159^(1/3)*SIN(('OddsRatio_working_3-way'!Y159+2*PI())/3)</f>
        <v>0.36607124073553465</v>
      </c>
      <c r="AE159" s="11">
        <f>'OddsRatio_working_3-way'!X159^(1/3)*SIN(('OddsRatio_working_3-way'!Y159+4*PI())/3)</f>
        <v>-0.54507322931948643</v>
      </c>
      <c r="AF159" s="11">
        <f>-'OddsRatio_working_3-way'!U159/(3*'OddsRatio_working_3-way'!X159^(1/3))*COS(('OddsRatio_working_3-way'!Y159)/3)</f>
        <v>0.5260495050569054</v>
      </c>
      <c r="AG159" s="11">
        <f>-'OddsRatio_working_3-way'!U159/(3*'OddsRatio_working_3-way'!X159^(1/3))*COS(('OddsRatio_working_3-way'!Y159+2*PI())/3)</f>
        <v>-0.41804502197008708</v>
      </c>
      <c r="AH159" s="11">
        <f>-'OddsRatio_working_3-way'!U159/(3*'OddsRatio_working_3-way'!X159^(1/3))*COS(('OddsRatio_working_3-way'!Y159+4*PI())/3)</f>
        <v>-0.10800448308681838</v>
      </c>
      <c r="AI159" s="11">
        <f>'OddsRatio_working_3-way'!U159/(3*'OddsRatio_working_3-way'!X159^(1/3))*SIN(('OddsRatio_working_3-way'!Y159)/3)</f>
        <v>-0.17900198858395194</v>
      </c>
      <c r="AJ159" s="11">
        <f>'OddsRatio_working_3-way'!U159/(3*'OddsRatio_working_3-way'!X159^(1/3))*SIN(('OddsRatio_working_3-way'!Y159+2*PI())/3)</f>
        <v>-0.36607124073553465</v>
      </c>
      <c r="AK159" s="11">
        <f>'OddsRatio_working_3-way'!U159/(3*'OddsRatio_working_3-way'!X159^(1/3))*SIN(('OddsRatio_working_3-way'!Y159+4*PI())/3)</f>
        <v>0.54507322931948643</v>
      </c>
      <c r="AL159" s="11">
        <f>'OddsRatio_working_3-way'!Z159+'OddsRatio_working_3-way'!AF159</f>
        <v>1.0520990101138108</v>
      </c>
      <c r="AM159" s="11">
        <f>'OddsRatio_working_3-way'!AA159+'OddsRatio_working_3-way'!AG159</f>
        <v>-0.83609004394017417</v>
      </c>
      <c r="AN159" s="11">
        <f>'OddsRatio_working_3-way'!AB159+'OddsRatio_working_3-way'!AH159</f>
        <v>-0.21600896617363677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1.0520990101138108</v>
      </c>
      <c r="AS159" s="11">
        <f>IF(('OddsRatio_working_3-way'!X159=0),IF(Q159&gt;0,-Q159^(1/3),(-Q159)^(1/3)),'OddsRatio_working_3-way'!AM159-'OddsRatio_working_3-way'!R159/3)</f>
        <v>-0.83609004394017417</v>
      </c>
      <c r="AT159" s="11">
        <f>IF(('OddsRatio_working_3-way'!X159=0),IF(Q159&gt;0,-Q159^(1/3),(-Q159)^(1/3)),'OddsRatio_working_3-way'!AN159-'OddsRatio_working_3-way'!R159/3)</f>
        <v>-0.21600896617363677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2.04</v>
      </c>
      <c r="B160" s="4">
        <f>IF('True_Odds_Calculator_3-way'!B161="","",'True_Odds_Calculator_3-way'!B161)</f>
        <v>3.42</v>
      </c>
      <c r="C160" s="4">
        <f>IF('True_Odds_Calculator_3-way'!C161="","",'True_Odds_Calculator_3-way'!C161)</f>
        <v>4.08</v>
      </c>
      <c r="D160" s="9">
        <f t="shared" si="39"/>
        <v>0.4793513144286804</v>
      </c>
      <c r="E160" s="9">
        <f t="shared" si="40"/>
        <v>0.28349544027740131</v>
      </c>
      <c r="F160" s="9">
        <f t="shared" si="41"/>
        <v>0.23715324529391826</v>
      </c>
      <c r="G160" s="9">
        <f t="shared" si="42"/>
        <v>1.044377518236165</v>
      </c>
      <c r="H160" s="9">
        <f t="shared" si="43"/>
        <v>2.0861526189656114</v>
      </c>
      <c r="I160" s="9">
        <f t="shared" si="44"/>
        <v>3.5273935941315191</v>
      </c>
      <c r="J160" s="9">
        <f t="shared" si="45"/>
        <v>4.2166827561673887</v>
      </c>
      <c r="K160" s="11">
        <f t="shared" si="46"/>
        <v>0.49019607843137253</v>
      </c>
      <c r="L160" s="11">
        <f t="shared" si="47"/>
        <v>0.29239766081871343</v>
      </c>
      <c r="M160" s="11">
        <f t="shared" si="48"/>
        <v>0.24509803921568626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-0.27232216129199072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0.22975306393627279</v>
      </c>
      <c r="Q160" s="11">
        <f>2*'OddsRatio_working_3-way'!K160*'OddsRatio_working_3-way'!L160*'OddsRatio_working_3-way'!M160</f>
        <v>7.0260875821490154E-2</v>
      </c>
      <c r="R160" s="11">
        <f t="shared" si="49"/>
        <v>0</v>
      </c>
      <c r="S160" s="11">
        <f t="shared" si="50"/>
        <v>-0.8436811122761535</v>
      </c>
      <c r="T160" s="11">
        <f t="shared" si="51"/>
        <v>-0.25800645635356378</v>
      </c>
      <c r="U160" s="11">
        <f>'OddsRatio_working_3-way'!S160-'OddsRatio_working_3-way'!R160^2/3</f>
        <v>-0.8436811122761535</v>
      </c>
      <c r="V160" s="11">
        <f>'OddsRatio_working_3-way'!S160*'OddsRatio_working_3-way'!R160/3-2*'OddsRatio_working_3-way'!R160^3/27-'OddsRatio_working_3-way'!T160</f>
        <v>0.25800645635356378</v>
      </c>
      <c r="W160" s="11">
        <f>'OddsRatio_working_3-way'!V160^2+4*'OddsRatio_working_3-way'!U160^3/27</f>
        <v>-2.2400131565524284E-2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0.14913707041313345</v>
      </c>
      <c r="Y160" s="11">
        <f>IF('OddsRatio_working_3-way'!W160&gt;=0,IF('OddsRatio_working_3-way'!V160+SQRT('OddsRatio_working_3-way'!W160)&gt;0,0,PI()),ACOS('OddsRatio_working_3-way'!V160/(2*'OddsRatio_working_3-way'!X160)))</f>
        <v>0.5256504682533587</v>
      </c>
      <c r="Z160" s="11">
        <f>'OddsRatio_working_3-way'!X160^(1/3)*COS('OddsRatio_working_3-way'!Y160/3)</f>
        <v>0.52218875911808249</v>
      </c>
      <c r="AA160" s="11">
        <f>'OddsRatio_working_3-way'!X160^(1/3)*COS(('OddsRatio_working_3-way'!Y160+2*PI())/3)</f>
        <v>-0.34115343874084963</v>
      </c>
      <c r="AB160" s="11">
        <f>'OddsRatio_working_3-way'!X160^(1/3)*COS(('OddsRatio_working_3-way'!Y160+4*PI())/3)</f>
        <v>-0.18103532037723297</v>
      </c>
      <c r="AC160" s="11">
        <f>'OddsRatio_working_3-way'!X160^(1/3)*SIN('OddsRatio_working_3-way'!Y160/3)</f>
        <v>9.2444238739370674E-2</v>
      </c>
      <c r="AD160" s="11">
        <f>'OddsRatio_working_3-way'!X160^(1/3)*SIN(('OddsRatio_working_3-way'!Y160+2*PI())/3)</f>
        <v>0.40600661159724716</v>
      </c>
      <c r="AE160" s="11">
        <f>'OddsRatio_working_3-way'!X160^(1/3)*SIN(('OddsRatio_working_3-way'!Y160+4*PI())/3)</f>
        <v>-0.49845085033661757</v>
      </c>
      <c r="AF160" s="11">
        <f>-'OddsRatio_working_3-way'!U160/(3*'OddsRatio_working_3-way'!X160^(1/3))*COS(('OddsRatio_working_3-way'!Y160)/3)</f>
        <v>0.52218875911808238</v>
      </c>
      <c r="AG160" s="11">
        <f>-'OddsRatio_working_3-way'!U160/(3*'OddsRatio_working_3-way'!X160^(1/3))*COS(('OddsRatio_working_3-way'!Y160+2*PI())/3)</f>
        <v>-0.34115343874084958</v>
      </c>
      <c r="AH160" s="11">
        <f>-'OddsRatio_working_3-way'!U160/(3*'OddsRatio_working_3-way'!X160^(1/3))*COS(('OddsRatio_working_3-way'!Y160+4*PI())/3)</f>
        <v>-0.18103532037723294</v>
      </c>
      <c r="AI160" s="11">
        <f>'OddsRatio_working_3-way'!U160/(3*'OddsRatio_working_3-way'!X160^(1/3))*SIN(('OddsRatio_working_3-way'!Y160)/3)</f>
        <v>-9.244423873937066E-2</v>
      </c>
      <c r="AJ160" s="11">
        <f>'OddsRatio_working_3-way'!U160/(3*'OddsRatio_working_3-way'!X160^(1/3))*SIN(('OddsRatio_working_3-way'!Y160+2*PI())/3)</f>
        <v>-0.40600661159724705</v>
      </c>
      <c r="AK160" s="11">
        <f>'OddsRatio_working_3-way'!U160/(3*'OddsRatio_working_3-way'!X160^(1/3))*SIN(('OddsRatio_working_3-way'!Y160+4*PI())/3)</f>
        <v>0.49845085033661751</v>
      </c>
      <c r="AL160" s="11">
        <f>'OddsRatio_working_3-way'!Z160+'OddsRatio_working_3-way'!AF160</f>
        <v>1.044377518236165</v>
      </c>
      <c r="AM160" s="11">
        <f>'OddsRatio_working_3-way'!AA160+'OddsRatio_working_3-way'!AG160</f>
        <v>-0.68230687748169916</v>
      </c>
      <c r="AN160" s="11">
        <f>'OddsRatio_working_3-way'!AB160+'OddsRatio_working_3-way'!AH160</f>
        <v>-0.36207064075446593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1.044377518236165</v>
      </c>
      <c r="AS160" s="11">
        <f>IF(('OddsRatio_working_3-way'!X160=0),IF(Q160&gt;0,-Q160^(1/3),(-Q160)^(1/3)),'OddsRatio_working_3-way'!AM160-'OddsRatio_working_3-way'!R160/3)</f>
        <v>-0.68230687748169916</v>
      </c>
      <c r="AT160" s="11">
        <f>IF(('OddsRatio_working_3-way'!X160=0),IF(Q160&gt;0,-Q160^(1/3),(-Q160)^(1/3)),'OddsRatio_working_3-way'!AN160-'OddsRatio_working_3-way'!R160/3)</f>
        <v>-0.36207064075446593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1.81</v>
      </c>
      <c r="B161" s="4">
        <f>IF('True_Odds_Calculator_3-way'!B162="","",'True_Odds_Calculator_3-way'!B162)</f>
        <v>4.2699999999999996</v>
      </c>
      <c r="C161" s="4">
        <f>IF('True_Odds_Calculator_3-way'!C162="","",'True_Odds_Calculator_3-way'!C162)</f>
        <v>4.1399999999999997</v>
      </c>
      <c r="D161" s="9">
        <f t="shared" si="39"/>
        <v>0.54094316878718485</v>
      </c>
      <c r="E161" s="9">
        <f t="shared" si="40"/>
        <v>0.22594159215025209</v>
      </c>
      <c r="F161" s="9">
        <f t="shared" si="41"/>
        <v>0.23311523906256296</v>
      </c>
      <c r="G161" s="9">
        <f t="shared" si="42"/>
        <v>1.0476827536771414</v>
      </c>
      <c r="H161" s="9">
        <f t="shared" si="43"/>
        <v>1.8486230304784845</v>
      </c>
      <c r="I161" s="9">
        <f t="shared" si="44"/>
        <v>4.4259226045242519</v>
      </c>
      <c r="J161" s="9">
        <f t="shared" si="45"/>
        <v>4.2897238465462237</v>
      </c>
      <c r="K161" s="11">
        <f t="shared" si="46"/>
        <v>0.5524861878453039</v>
      </c>
      <c r="L161" s="11">
        <f t="shared" si="47"/>
        <v>0.23419203747072601</v>
      </c>
      <c r="M161" s="11">
        <f t="shared" si="48"/>
        <v>0.24154589371980678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-0.2599295342430612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0.22564743781709798</v>
      </c>
      <c r="Q161" s="11">
        <f>2*'OddsRatio_working_3-way'!K161*'OddsRatio_working_3-way'!L161*'OddsRatio_working_3-way'!M161</f>
        <v>6.2506215461799991E-2</v>
      </c>
      <c r="R161" s="11">
        <f t="shared" si="49"/>
        <v>0</v>
      </c>
      <c r="S161" s="11">
        <f t="shared" si="50"/>
        <v>-0.86811003787701213</v>
      </c>
      <c r="T161" s="11">
        <f t="shared" si="51"/>
        <v>-0.24047369470277344</v>
      </c>
      <c r="U161" s="11">
        <f>'OddsRatio_working_3-way'!S161-'OddsRatio_working_3-way'!R161^2/3</f>
        <v>-0.86811003787701213</v>
      </c>
      <c r="V161" s="11">
        <f>'OddsRatio_working_3-way'!S161*'OddsRatio_working_3-way'!R161/3-2*'OddsRatio_working_3-way'!R161^3/27-'OddsRatio_working_3-way'!T161</f>
        <v>0.24047369470277344</v>
      </c>
      <c r="W161" s="11">
        <f>'OddsRatio_working_3-way'!V161^2+4*'OddsRatio_working_3-way'!U161^3/27</f>
        <v>-3.9093999054335839E-2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0.15566116800469099</v>
      </c>
      <c r="Y161" s="11">
        <f>IF('OddsRatio_working_3-way'!W161&gt;=0,IF('OddsRatio_working_3-way'!V161+SQRT('OddsRatio_working_3-way'!W161)&gt;0,0,PI()),ACOS('OddsRatio_working_3-way'!V161/(2*'OddsRatio_working_3-way'!X161)))</f>
        <v>0.68814300274223139</v>
      </c>
      <c r="Z161" s="11">
        <f>'OddsRatio_working_3-way'!X161^(1/3)*COS('OddsRatio_working_3-way'!Y161/3)</f>
        <v>0.52384137683857068</v>
      </c>
      <c r="AA161" s="11">
        <f>'OddsRatio_working_3-way'!X161^(1/3)*COS(('OddsRatio_working_3-way'!Y161+2*PI())/3)</f>
        <v>-0.36784598475191765</v>
      </c>
      <c r="AB161" s="11">
        <f>'OddsRatio_working_3-way'!X161^(1/3)*COS(('OddsRatio_working_3-way'!Y161+4*PI())/3)</f>
        <v>-0.15599539208665292</v>
      </c>
      <c r="AC161" s="11">
        <f>'OddsRatio_working_3-way'!X161^(1/3)*SIN('OddsRatio_working_3-way'!Y161/3)</f>
        <v>0.12231199670327231</v>
      </c>
      <c r="AD161" s="11">
        <f>'OddsRatio_working_3-way'!X161^(1/3)*SIN(('OddsRatio_working_3-way'!Y161+2*PI())/3)</f>
        <v>0.39250394154398333</v>
      </c>
      <c r="AE161" s="11">
        <f>'OddsRatio_working_3-way'!X161^(1/3)*SIN(('OddsRatio_working_3-way'!Y161+4*PI())/3)</f>
        <v>-0.51481593824725569</v>
      </c>
      <c r="AF161" s="11">
        <f>-'OddsRatio_working_3-way'!U161/(3*'OddsRatio_working_3-way'!X161^(1/3))*COS(('OddsRatio_working_3-way'!Y161)/3)</f>
        <v>0.52384137683857068</v>
      </c>
      <c r="AG161" s="11">
        <f>-'OddsRatio_working_3-way'!U161/(3*'OddsRatio_working_3-way'!X161^(1/3))*COS(('OddsRatio_working_3-way'!Y161+2*PI())/3)</f>
        <v>-0.36784598475191765</v>
      </c>
      <c r="AH161" s="11">
        <f>-'OddsRatio_working_3-way'!U161/(3*'OddsRatio_working_3-way'!X161^(1/3))*COS(('OddsRatio_working_3-way'!Y161+4*PI())/3)</f>
        <v>-0.15599539208665292</v>
      </c>
      <c r="AI161" s="11">
        <f>'OddsRatio_working_3-way'!U161/(3*'OddsRatio_working_3-way'!X161^(1/3))*SIN(('OddsRatio_working_3-way'!Y161)/3)</f>
        <v>-0.12231199670327231</v>
      </c>
      <c r="AJ161" s="11">
        <f>'OddsRatio_working_3-way'!U161/(3*'OddsRatio_working_3-way'!X161^(1/3))*SIN(('OddsRatio_working_3-way'!Y161+2*PI())/3)</f>
        <v>-0.39250394154398333</v>
      </c>
      <c r="AK161" s="11">
        <f>'OddsRatio_working_3-way'!U161/(3*'OddsRatio_working_3-way'!X161^(1/3))*SIN(('OddsRatio_working_3-way'!Y161+4*PI())/3)</f>
        <v>0.51481593824725569</v>
      </c>
      <c r="AL161" s="11">
        <f>'OddsRatio_working_3-way'!Z161+'OddsRatio_working_3-way'!AF161</f>
        <v>1.0476827536771414</v>
      </c>
      <c r="AM161" s="11">
        <f>'OddsRatio_working_3-way'!AA161+'OddsRatio_working_3-way'!AG161</f>
        <v>-0.73569196950383531</v>
      </c>
      <c r="AN161" s="11">
        <f>'OddsRatio_working_3-way'!AB161+'OddsRatio_working_3-way'!AH161</f>
        <v>-0.31199078417330584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1.0476827536771414</v>
      </c>
      <c r="AS161" s="11">
        <f>IF(('OddsRatio_working_3-way'!X161=0),IF(Q161&gt;0,-Q161^(1/3),(-Q161)^(1/3)),'OddsRatio_working_3-way'!AM161-'OddsRatio_working_3-way'!R161/3)</f>
        <v>-0.73569196950383531</v>
      </c>
      <c r="AT161" s="11">
        <f>IF(('OddsRatio_working_3-way'!X161=0),IF(Q161&gt;0,-Q161^(1/3),(-Q161)^(1/3)),'OddsRatio_working_3-way'!AN161-'OddsRatio_working_3-way'!R161/3)</f>
        <v>-0.31199078417330584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4.91</v>
      </c>
      <c r="B162" s="4">
        <f>IF('True_Odds_Calculator_3-way'!B163="","",'True_Odds_Calculator_3-way'!B163)</f>
        <v>4.5199999999999996</v>
      </c>
      <c r="C162" s="4">
        <f>IF('True_Odds_Calculator_3-way'!C163="","",'True_Odds_Calculator_3-way'!C163)</f>
        <v>1.65</v>
      </c>
      <c r="D162" s="9">
        <f t="shared" si="39"/>
        <v>0.19498679559290699</v>
      </c>
      <c r="E162" s="9">
        <f t="shared" si="40"/>
        <v>0.21201025084785632</v>
      </c>
      <c r="F162" s="9">
        <f t="shared" si="41"/>
        <v>0.59300295355923638</v>
      </c>
      <c r="G162" s="9">
        <f t="shared" si="42"/>
        <v>1.055895756434899</v>
      </c>
      <c r="H162" s="9">
        <f t="shared" si="43"/>
        <v>5.1285524076604538</v>
      </c>
      <c r="I162" s="9">
        <f t="shared" si="44"/>
        <v>4.7167530626508443</v>
      </c>
      <c r="J162" s="9">
        <f t="shared" si="45"/>
        <v>1.6863322416826847</v>
      </c>
      <c r="K162" s="11">
        <f t="shared" si="46"/>
        <v>0.20366598778004072</v>
      </c>
      <c r="L162" s="11">
        <f t="shared" si="47"/>
        <v>0.22123893805309736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-0.24430305979609346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0.22065180762439385</v>
      </c>
      <c r="Q162" s="11">
        <f>2*'OddsRatio_working_3-way'!K162*'OddsRatio_working_3-way'!L162*'OddsRatio_working_3-way'!M162</f>
        <v>5.461678406544402E-2</v>
      </c>
      <c r="R162" s="11">
        <f t="shared" si="49"/>
        <v>0</v>
      </c>
      <c r="S162" s="11">
        <f t="shared" si="50"/>
        <v>-0.90318888272852571</v>
      </c>
      <c r="T162" s="11">
        <f t="shared" si="51"/>
        <v>-0.22356160463577368</v>
      </c>
      <c r="U162" s="11">
        <f>'OddsRatio_working_3-way'!S162-'OddsRatio_working_3-way'!R162^2/3</f>
        <v>-0.90318888272852571</v>
      </c>
      <c r="V162" s="11">
        <f>'OddsRatio_working_3-way'!S162*'OddsRatio_working_3-way'!R162/3-2*'OddsRatio_working_3-way'!R162^3/27-'OddsRatio_working_3-way'!T162</f>
        <v>0.22356160463577368</v>
      </c>
      <c r="W162" s="11">
        <f>'OddsRatio_working_3-way'!V162^2+4*'OddsRatio_working_3-way'!U162^3/27</f>
        <v>-5.9172279108267924E-2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0.16519085187714685</v>
      </c>
      <c r="Y162" s="11">
        <f>IF('OddsRatio_working_3-way'!W162&gt;=0,IF('OddsRatio_working_3-way'!V162+SQRT('OddsRatio_working_3-way'!W162)&gt;0,0,PI()),ACOS('OddsRatio_working_3-way'!V162/(2*'OddsRatio_working_3-way'!X162)))</f>
        <v>0.82755672810913095</v>
      </c>
      <c r="Z162" s="11">
        <f>'OddsRatio_working_3-way'!X162^(1/3)*COS('OddsRatio_working_3-way'!Y162/3)</f>
        <v>0.52794787821744948</v>
      </c>
      <c r="AA162" s="11">
        <f>'OddsRatio_working_3-way'!X162^(1/3)*COS(('OddsRatio_working_3-way'!Y162+2*PI())/3)</f>
        <v>-0.39339765832742607</v>
      </c>
      <c r="AB162" s="11">
        <f>'OddsRatio_working_3-way'!X162^(1/3)*COS(('OddsRatio_working_3-way'!Y162+4*PI())/3)</f>
        <v>-0.13455021989002355</v>
      </c>
      <c r="AC162" s="11">
        <f>'OddsRatio_working_3-way'!X162^(1/3)*SIN('OddsRatio_working_3-way'!Y162/3)</f>
        <v>0.14944563826087948</v>
      </c>
      <c r="AD162" s="11">
        <f>'OddsRatio_working_3-way'!X162^(1/3)*SIN(('OddsRatio_working_3-way'!Y162+2*PI())/3)</f>
        <v>0.38249345527996459</v>
      </c>
      <c r="AE162" s="11">
        <f>'OddsRatio_working_3-way'!X162^(1/3)*SIN(('OddsRatio_working_3-way'!Y162+4*PI())/3)</f>
        <v>-0.53193909354084401</v>
      </c>
      <c r="AF162" s="11">
        <f>-'OddsRatio_working_3-way'!U162/(3*'OddsRatio_working_3-way'!X162^(1/3))*COS(('OddsRatio_working_3-way'!Y162)/3)</f>
        <v>0.52794787821744948</v>
      </c>
      <c r="AG162" s="11">
        <f>-'OddsRatio_working_3-way'!U162/(3*'OddsRatio_working_3-way'!X162^(1/3))*COS(('OddsRatio_working_3-way'!Y162+2*PI())/3)</f>
        <v>-0.39339765832742607</v>
      </c>
      <c r="AH162" s="11">
        <f>-'OddsRatio_working_3-way'!U162/(3*'OddsRatio_working_3-way'!X162^(1/3))*COS(('OddsRatio_working_3-way'!Y162+4*PI())/3)</f>
        <v>-0.13455021989002355</v>
      </c>
      <c r="AI162" s="11">
        <f>'OddsRatio_working_3-way'!U162/(3*'OddsRatio_working_3-way'!X162^(1/3))*SIN(('OddsRatio_working_3-way'!Y162)/3)</f>
        <v>-0.14944563826087948</v>
      </c>
      <c r="AJ162" s="11">
        <f>'OddsRatio_working_3-way'!U162/(3*'OddsRatio_working_3-way'!X162^(1/3))*SIN(('OddsRatio_working_3-way'!Y162+2*PI())/3)</f>
        <v>-0.38249345527996459</v>
      </c>
      <c r="AK162" s="11">
        <f>'OddsRatio_working_3-way'!U162/(3*'OddsRatio_working_3-way'!X162^(1/3))*SIN(('OddsRatio_working_3-way'!Y162+4*PI())/3)</f>
        <v>0.53193909354084401</v>
      </c>
      <c r="AL162" s="11">
        <f>'OddsRatio_working_3-way'!Z162+'OddsRatio_working_3-way'!AF162</f>
        <v>1.055895756434899</v>
      </c>
      <c r="AM162" s="11">
        <f>'OddsRatio_working_3-way'!AA162+'OddsRatio_working_3-way'!AG162</f>
        <v>-0.78679531665485214</v>
      </c>
      <c r="AN162" s="11">
        <f>'OddsRatio_working_3-way'!AB162+'OddsRatio_working_3-way'!AH162</f>
        <v>-0.26910043978004711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1.055895756434899</v>
      </c>
      <c r="AS162" s="11">
        <f>IF(('OddsRatio_working_3-way'!X162=0),IF(Q162&gt;0,-Q162^(1/3),(-Q162)^(1/3)),'OddsRatio_working_3-way'!AM162-'OddsRatio_working_3-way'!R162/3)</f>
        <v>-0.78679531665485214</v>
      </c>
      <c r="AT162" s="11">
        <f>IF(('OddsRatio_working_3-way'!X162=0),IF(Q162&gt;0,-Q162^(1/3),(-Q162)^(1/3)),'OddsRatio_working_3-way'!AN162-'OddsRatio_working_3-way'!R162/3)</f>
        <v>-0.26910043978004711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5.57</v>
      </c>
      <c r="B163" s="4">
        <f>IF('True_Odds_Calculator_3-way'!B164="","",'True_Odds_Calculator_3-way'!B164)</f>
        <v>4.37</v>
      </c>
      <c r="C163" s="4">
        <f>IF('True_Odds_Calculator_3-way'!C164="","",'True_Odds_Calculator_3-way'!C164)</f>
        <v>1.61</v>
      </c>
      <c r="D163" s="9">
        <f t="shared" si="39"/>
        <v>0.17184782431271969</v>
      </c>
      <c r="E163" s="9">
        <f t="shared" si="40"/>
        <v>0.21960201845845917</v>
      </c>
      <c r="F163" s="9">
        <f t="shared" si="41"/>
        <v>0.608550157228821</v>
      </c>
      <c r="G163" s="9">
        <f t="shared" si="42"/>
        <v>1.0545080731643792</v>
      </c>
      <c r="H163" s="9">
        <f t="shared" si="43"/>
        <v>5.8191018943612125</v>
      </c>
      <c r="I163" s="9">
        <f t="shared" si="44"/>
        <v>4.5536922065639578</v>
      </c>
      <c r="J163" s="9">
        <f t="shared" si="45"/>
        <v>1.6432499246302716</v>
      </c>
      <c r="K163" s="11">
        <f t="shared" si="46"/>
        <v>0.17953321364452424</v>
      </c>
      <c r="L163" s="11">
        <f t="shared" si="47"/>
        <v>0.22883295194508008</v>
      </c>
      <c r="M163" s="11">
        <f t="shared" si="48"/>
        <v>0.6211180124223602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-0.23972505546156764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0.21817430769655927</v>
      </c>
      <c r="Q163" s="11">
        <f>2*'OddsRatio_working_3-way'!K163*'OddsRatio_working_3-way'!L163*'OddsRatio_working_3-way'!M163</f>
        <v>5.1034925776972925E-2</v>
      </c>
      <c r="R163" s="11">
        <f t="shared" si="49"/>
        <v>0</v>
      </c>
      <c r="S163" s="11">
        <f t="shared" si="50"/>
        <v>-0.91010223055944461</v>
      </c>
      <c r="T163" s="11">
        <f t="shared" si="51"/>
        <v>-0.21288941065718001</v>
      </c>
      <c r="U163" s="11">
        <f>'OddsRatio_working_3-way'!S163-'OddsRatio_working_3-way'!R163^2/3</f>
        <v>-0.91010223055944461</v>
      </c>
      <c r="V163" s="11">
        <f>'OddsRatio_working_3-way'!S163*'OddsRatio_working_3-way'!R163/3-2*'OddsRatio_working_3-way'!R163^3/27-'OddsRatio_working_3-way'!T163</f>
        <v>0.21288941065718001</v>
      </c>
      <c r="W163" s="11">
        <f>'OddsRatio_working_3-way'!V163^2+4*'OddsRatio_working_3-way'!U163^3/27</f>
        <v>-6.6355876594685226E-2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0.16709112615923583</v>
      </c>
      <c r="Y163" s="11">
        <f>IF('OddsRatio_working_3-way'!W163&gt;=0,IF('OddsRatio_working_3-way'!V163+SQRT('OddsRatio_working_3-way'!W163)&gt;0,0,PI()),ACOS('OddsRatio_working_3-way'!V163/(2*'OddsRatio_working_3-way'!X163)))</f>
        <v>0.88013663146394794</v>
      </c>
      <c r="Z163" s="11">
        <f>'OddsRatio_working_3-way'!X163^(1/3)*COS('OddsRatio_working_3-way'!Y163/3)</f>
        <v>0.52725403658218961</v>
      </c>
      <c r="AA163" s="11">
        <f>'OddsRatio_working_3-way'!X163^(1/3)*COS(('OddsRatio_working_3-way'!Y163+2*PI())/3)</f>
        <v>-0.40156882964900581</v>
      </c>
      <c r="AB163" s="11">
        <f>'OddsRatio_working_3-way'!X163^(1/3)*COS(('OddsRatio_working_3-way'!Y163+4*PI())/3)</f>
        <v>-0.12568520693318369</v>
      </c>
      <c r="AC163" s="11">
        <f>'OddsRatio_working_3-way'!X163^(1/3)*SIN('OddsRatio_working_3-way'!Y163/3)</f>
        <v>0.15928148383998902</v>
      </c>
      <c r="AD163" s="11">
        <f>'OddsRatio_working_3-way'!X163^(1/3)*SIN(('OddsRatio_working_3-way'!Y163+2*PI())/3)</f>
        <v>0.37697464800807151</v>
      </c>
      <c r="AE163" s="11">
        <f>'OddsRatio_working_3-way'!X163^(1/3)*SIN(('OddsRatio_working_3-way'!Y163+4*PI())/3)</f>
        <v>-0.53625613184806042</v>
      </c>
      <c r="AF163" s="11">
        <f>-'OddsRatio_working_3-way'!U163/(3*'OddsRatio_working_3-way'!X163^(1/3))*COS(('OddsRatio_working_3-way'!Y163)/3)</f>
        <v>0.5272540365821895</v>
      </c>
      <c r="AG163" s="11">
        <f>-'OddsRatio_working_3-way'!U163/(3*'OddsRatio_working_3-way'!X163^(1/3))*COS(('OddsRatio_working_3-way'!Y163+2*PI())/3)</f>
        <v>-0.40156882964900575</v>
      </c>
      <c r="AH163" s="11">
        <f>-'OddsRatio_working_3-way'!U163/(3*'OddsRatio_working_3-way'!X163^(1/3))*COS(('OddsRatio_working_3-way'!Y163+4*PI())/3)</f>
        <v>-0.12568520693318366</v>
      </c>
      <c r="AI163" s="11">
        <f>'OddsRatio_working_3-way'!U163/(3*'OddsRatio_working_3-way'!X163^(1/3))*SIN(('OddsRatio_working_3-way'!Y163)/3)</f>
        <v>-0.15928148383998897</v>
      </c>
      <c r="AJ163" s="11">
        <f>'OddsRatio_working_3-way'!U163/(3*'OddsRatio_working_3-way'!X163^(1/3))*SIN(('OddsRatio_working_3-way'!Y163+2*PI())/3)</f>
        <v>-0.3769746480080714</v>
      </c>
      <c r="AK163" s="11">
        <f>'OddsRatio_working_3-way'!U163/(3*'OddsRatio_working_3-way'!X163^(1/3))*SIN(('OddsRatio_working_3-way'!Y163+4*PI())/3)</f>
        <v>0.53625613184806031</v>
      </c>
      <c r="AL163" s="11">
        <f>'OddsRatio_working_3-way'!Z163+'OddsRatio_working_3-way'!AF163</f>
        <v>1.0545080731643792</v>
      </c>
      <c r="AM163" s="11">
        <f>'OddsRatio_working_3-way'!AA163+'OddsRatio_working_3-way'!AG163</f>
        <v>-0.80313765929801151</v>
      </c>
      <c r="AN163" s="11">
        <f>'OddsRatio_working_3-way'!AB163+'OddsRatio_working_3-way'!AH163</f>
        <v>-0.25137041386636738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1.0545080731643792</v>
      </c>
      <c r="AS163" s="11">
        <f>IF(('OddsRatio_working_3-way'!X163=0),IF(Q163&gt;0,-Q163^(1/3),(-Q163)^(1/3)),'OddsRatio_working_3-way'!AM163-'OddsRatio_working_3-way'!R163/3)</f>
        <v>-0.80313765929801151</v>
      </c>
      <c r="AT163" s="11">
        <f>IF(('OddsRatio_working_3-way'!X163=0),IF(Q163&gt;0,-Q163^(1/3),(-Q163)^(1/3)),'OddsRatio_working_3-way'!AN163-'OddsRatio_working_3-way'!R163/3)</f>
        <v>-0.25137041386636738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2.2400000000000002</v>
      </c>
      <c r="B164" s="4">
        <f>IF('True_Odds_Calculator_3-way'!B165="","",'True_Odds_Calculator_3-way'!B165)</f>
        <v>3.44</v>
      </c>
      <c r="C164" s="4">
        <f>IF('True_Odds_Calculator_3-way'!C165="","",'True_Odds_Calculator_3-way'!C165)</f>
        <v>3.43</v>
      </c>
      <c r="D164" s="9">
        <f t="shared" si="39"/>
        <v>0.43564532534888234</v>
      </c>
      <c r="E164" s="9">
        <f t="shared" si="40"/>
        <v>0.28176141646187181</v>
      </c>
      <c r="F164" s="9">
        <f t="shared" si="41"/>
        <v>0.28259325818924574</v>
      </c>
      <c r="G164" s="9">
        <f t="shared" si="42"/>
        <v>1.0447139246986907</v>
      </c>
      <c r="H164" s="9">
        <f t="shared" si="43"/>
        <v>2.2954452666263769</v>
      </c>
      <c r="I164" s="9">
        <f t="shared" si="44"/>
        <v>3.5491019762648048</v>
      </c>
      <c r="J164" s="9">
        <f t="shared" si="45"/>
        <v>3.5386548370178197</v>
      </c>
      <c r="K164" s="11">
        <f t="shared" si="46"/>
        <v>0.4464285714285714</v>
      </c>
      <c r="L164" s="11">
        <f t="shared" si="47"/>
        <v>0.29069767441860467</v>
      </c>
      <c r="M164" s="11">
        <f t="shared" si="48"/>
        <v>0.29154518950437314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-0.27817442829053796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0.23117487384132579</v>
      </c>
      <c r="Q164" s="11">
        <f>2*'OddsRatio_working_3-way'!K164*'OddsRatio_working_3-way'!L164*'OddsRatio_working_3-way'!M164</f>
        <v>7.5670989800761299E-2</v>
      </c>
      <c r="R164" s="11">
        <f t="shared" si="49"/>
        <v>0</v>
      </c>
      <c r="S164" s="11">
        <f t="shared" si="50"/>
        <v>-0.83104286494614921</v>
      </c>
      <c r="T164" s="11">
        <f t="shared" si="51"/>
        <v>-0.27202712436862492</v>
      </c>
      <c r="U164" s="11">
        <f>'OddsRatio_working_3-way'!S164-'OddsRatio_working_3-way'!R164^2/3</f>
        <v>-0.83104286494614921</v>
      </c>
      <c r="V164" s="11">
        <f>'OddsRatio_working_3-way'!S164*'OddsRatio_working_3-way'!R164/3-2*'OddsRatio_working_3-way'!R164^3/27-'OddsRatio_working_3-way'!T164</f>
        <v>0.27202712436862492</v>
      </c>
      <c r="W164" s="11">
        <f>'OddsRatio_working_3-way'!V164^2+4*'OddsRatio_working_3-way'!U164^3/27</f>
        <v>-1.1030132224175079E-2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0.1457985670509474</v>
      </c>
      <c r="Y164" s="11">
        <f>IF('OddsRatio_working_3-way'!W164&gt;=0,IF('OddsRatio_working_3-way'!V164+SQRT('OddsRatio_working_3-way'!W164)&gt;0,0,PI()),ACOS('OddsRatio_working_3-way'!V164/(2*'OddsRatio_working_3-way'!X164)))</f>
        <v>0.36844973672351644</v>
      </c>
      <c r="Z164" s="11">
        <f>'OddsRatio_working_3-way'!X164^(1/3)*COS('OddsRatio_working_3-way'!Y164/3)</f>
        <v>0.52235696234934526</v>
      </c>
      <c r="AA164" s="11">
        <f>'OddsRatio_working_3-way'!X164^(1/3)*COS(('OddsRatio_working_3-way'!Y164+2*PI())/3)</f>
        <v>-0.31701860250701552</v>
      </c>
      <c r="AB164" s="11">
        <f>'OddsRatio_working_3-way'!X164^(1/3)*COS(('OddsRatio_working_3-way'!Y164+4*PI())/3)</f>
        <v>-0.20533835984232965</v>
      </c>
      <c r="AC164" s="11">
        <f>'OddsRatio_working_3-way'!X164^(1/3)*SIN('OddsRatio_working_3-way'!Y164/3)</f>
        <v>6.44786181656192E-2</v>
      </c>
      <c r="AD164" s="11">
        <f>'OddsRatio_working_3-way'!X164^(1/3)*SIN(('OddsRatio_working_3-way'!Y164+2*PI())/3)</f>
        <v>0.42013509015539502</v>
      </c>
      <c r="AE164" s="11">
        <f>'OddsRatio_working_3-way'!X164^(1/3)*SIN(('OddsRatio_working_3-way'!Y164+4*PI())/3)</f>
        <v>-0.48461370832101414</v>
      </c>
      <c r="AF164" s="11">
        <f>-'OddsRatio_working_3-way'!U164/(3*'OddsRatio_working_3-way'!X164^(1/3))*COS(('OddsRatio_working_3-way'!Y164)/3)</f>
        <v>0.52235696234934537</v>
      </c>
      <c r="AG164" s="11">
        <f>-'OddsRatio_working_3-way'!U164/(3*'OddsRatio_working_3-way'!X164^(1/3))*COS(('OddsRatio_working_3-way'!Y164+2*PI())/3)</f>
        <v>-0.31701860250701558</v>
      </c>
      <c r="AH164" s="11">
        <f>-'OddsRatio_working_3-way'!U164/(3*'OddsRatio_working_3-way'!X164^(1/3))*COS(('OddsRatio_working_3-way'!Y164+4*PI())/3)</f>
        <v>-0.2053383598423297</v>
      </c>
      <c r="AI164" s="11">
        <f>'OddsRatio_working_3-way'!U164/(3*'OddsRatio_working_3-way'!X164^(1/3))*SIN(('OddsRatio_working_3-way'!Y164)/3)</f>
        <v>-6.4478618165619214E-2</v>
      </c>
      <c r="AJ164" s="11">
        <f>'OddsRatio_working_3-way'!U164/(3*'OddsRatio_working_3-way'!X164^(1/3))*SIN(('OddsRatio_working_3-way'!Y164+2*PI())/3)</f>
        <v>-0.42013509015539513</v>
      </c>
      <c r="AK164" s="11">
        <f>'OddsRatio_working_3-way'!U164/(3*'OddsRatio_working_3-way'!X164^(1/3))*SIN(('OddsRatio_working_3-way'!Y164+4*PI())/3)</f>
        <v>0.48461370832101425</v>
      </c>
      <c r="AL164" s="11">
        <f>'OddsRatio_working_3-way'!Z164+'OddsRatio_working_3-way'!AF164</f>
        <v>1.0447139246986907</v>
      </c>
      <c r="AM164" s="11">
        <f>'OddsRatio_working_3-way'!AA164+'OddsRatio_working_3-way'!AG164</f>
        <v>-0.63403720501403105</v>
      </c>
      <c r="AN164" s="11">
        <f>'OddsRatio_working_3-way'!AB164+'OddsRatio_working_3-way'!AH164</f>
        <v>-0.41067671968465935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1.0447139246986907</v>
      </c>
      <c r="AS164" s="11">
        <f>IF(('OddsRatio_working_3-way'!X164=0),IF(Q164&gt;0,-Q164^(1/3),(-Q164)^(1/3)),'OddsRatio_working_3-way'!AM164-'OddsRatio_working_3-way'!R164/3)</f>
        <v>-0.63403720501403105</v>
      </c>
      <c r="AT164" s="11">
        <f>IF(('OddsRatio_working_3-way'!X164=0),IF(Q164&gt;0,-Q164^(1/3),(-Q164)^(1/3)),'OddsRatio_working_3-way'!AN164-'OddsRatio_working_3-way'!R164/3)</f>
        <v>-0.41067671968465935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2.95</v>
      </c>
      <c r="B165" s="4">
        <f>IF('True_Odds_Calculator_3-way'!B166="","",'True_Odds_Calculator_3-way'!B166)</f>
        <v>3.5</v>
      </c>
      <c r="C165" s="4">
        <f>IF('True_Odds_Calculator_3-way'!C166="","",'True_Odds_Calculator_3-way'!C166)</f>
        <v>2.4900000000000002</v>
      </c>
      <c r="D165" s="9">
        <f t="shared" si="39"/>
        <v>0.33016818514623486</v>
      </c>
      <c r="E165" s="9">
        <f t="shared" si="40"/>
        <v>0.27770267372904589</v>
      </c>
      <c r="F165" s="9">
        <f t="shared" si="41"/>
        <v>0.3921291411247193</v>
      </c>
      <c r="G165" s="9">
        <f t="shared" si="42"/>
        <v>1.0403894446845672</v>
      </c>
      <c r="H165" s="9">
        <f t="shared" si="43"/>
        <v>3.0287594171349057</v>
      </c>
      <c r="I165" s="9">
        <f t="shared" si="44"/>
        <v>3.6009736117114182</v>
      </c>
      <c r="J165" s="9">
        <f t="shared" si="45"/>
        <v>2.5501802725800053</v>
      </c>
      <c r="K165" s="11">
        <f t="shared" si="46"/>
        <v>0.33898305084745761</v>
      </c>
      <c r="L165" s="11">
        <f t="shared" si="47"/>
        <v>0.2857142857142857</v>
      </c>
      <c r="M165" s="11">
        <f t="shared" si="48"/>
        <v>0.40160642570281119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-0.2825344963388664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0.23104524636074558</v>
      </c>
      <c r="Q165" s="11">
        <f>2*'OddsRatio_working_3-way'!K165*'OddsRatio_working_3-way'!L165*'OddsRatio_working_3-way'!M165</f>
        <v>7.7793012242675277E-2</v>
      </c>
      <c r="R165" s="11">
        <f t="shared" si="49"/>
        <v>0</v>
      </c>
      <c r="S165" s="11">
        <f t="shared" si="50"/>
        <v>-0.81775942178626704</v>
      </c>
      <c r="T165" s="11">
        <f t="shared" si="51"/>
        <v>-0.27533987265530879</v>
      </c>
      <c r="U165" s="11">
        <f>'OddsRatio_working_3-way'!S165-'OddsRatio_working_3-way'!R165^2/3</f>
        <v>-0.81775942178626704</v>
      </c>
      <c r="V165" s="11">
        <f>'OddsRatio_working_3-way'!S165*'OddsRatio_working_3-way'!R165/3-2*'OddsRatio_working_3-way'!R165^3/27-'OddsRatio_working_3-way'!T165</f>
        <v>0.27533987265530879</v>
      </c>
      <c r="W165" s="11">
        <f>'OddsRatio_working_3-way'!V165^2+4*'OddsRatio_working_3-way'!U165^3/27</f>
        <v>-5.2043462370217758E-3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0.14231689262949729</v>
      </c>
      <c r="Y165" s="11">
        <f>IF('OddsRatio_working_3-way'!W165&gt;=0,IF('OddsRatio_working_3-way'!V165+SQRT('OddsRatio_working_3-way'!W165)&gt;0,0,PI()),ACOS('OddsRatio_working_3-way'!V165/(2*'OddsRatio_working_3-way'!X165)))</f>
        <v>0.25624767040881791</v>
      </c>
      <c r="Z165" s="11">
        <f>'OddsRatio_working_3-way'!X165^(1/3)*COS('OddsRatio_working_3-way'!Y165/3)</f>
        <v>0.52019472234228359</v>
      </c>
      <c r="AA165" s="11">
        <f>'OddsRatio_working_3-way'!X165^(1/3)*COS(('OddsRatio_working_3-way'!Y165+2*PI())/3)</f>
        <v>-0.29867123292382752</v>
      </c>
      <c r="AB165" s="11">
        <f>'OddsRatio_working_3-way'!X165^(1/3)*COS(('OddsRatio_working_3-way'!Y165+4*PI())/3)</f>
        <v>-0.22152348941845601</v>
      </c>
      <c r="AC165" s="11">
        <f>'OddsRatio_working_3-way'!X165^(1/3)*SIN('OddsRatio_working_3-way'!Y165/3)</f>
        <v>4.4541270480198347E-2</v>
      </c>
      <c r="AD165" s="11">
        <f>'OddsRatio_working_3-way'!X165^(1/3)*SIN(('OddsRatio_working_3-way'!Y165+2*PI())/3)</f>
        <v>0.42823120922291097</v>
      </c>
      <c r="AE165" s="11">
        <f>'OddsRatio_working_3-way'!X165^(1/3)*SIN(('OddsRatio_working_3-way'!Y165+4*PI())/3)</f>
        <v>-0.47277247970310937</v>
      </c>
      <c r="AF165" s="11">
        <f>-'OddsRatio_working_3-way'!U165/(3*'OddsRatio_working_3-way'!X165^(1/3))*COS(('OddsRatio_working_3-way'!Y165)/3)</f>
        <v>0.52019472234228348</v>
      </c>
      <c r="AG165" s="11">
        <f>-'OddsRatio_working_3-way'!U165/(3*'OddsRatio_working_3-way'!X165^(1/3))*COS(('OddsRatio_working_3-way'!Y165+2*PI())/3)</f>
        <v>-0.29867123292382747</v>
      </c>
      <c r="AH165" s="11">
        <f>-'OddsRatio_working_3-way'!U165/(3*'OddsRatio_working_3-way'!X165^(1/3))*COS(('OddsRatio_working_3-way'!Y165+4*PI())/3)</f>
        <v>-0.22152348941845598</v>
      </c>
      <c r="AI165" s="11">
        <f>'OddsRatio_working_3-way'!U165/(3*'OddsRatio_working_3-way'!X165^(1/3))*SIN(('OddsRatio_working_3-way'!Y165)/3)</f>
        <v>-4.454127048019834E-2</v>
      </c>
      <c r="AJ165" s="11">
        <f>'OddsRatio_working_3-way'!U165/(3*'OddsRatio_working_3-way'!X165^(1/3))*SIN(('OddsRatio_working_3-way'!Y165+2*PI())/3)</f>
        <v>-0.42823120922291086</v>
      </c>
      <c r="AK165" s="11">
        <f>'OddsRatio_working_3-way'!U165/(3*'OddsRatio_working_3-way'!X165^(1/3))*SIN(('OddsRatio_working_3-way'!Y165+4*PI())/3)</f>
        <v>0.47277247970310932</v>
      </c>
      <c r="AL165" s="11">
        <f>'OddsRatio_working_3-way'!Z165+'OddsRatio_working_3-way'!AF165</f>
        <v>1.0403894446845672</v>
      </c>
      <c r="AM165" s="11">
        <f>'OddsRatio_working_3-way'!AA165+'OddsRatio_working_3-way'!AG165</f>
        <v>-0.59734246584765494</v>
      </c>
      <c r="AN165" s="11">
        <f>'OddsRatio_working_3-way'!AB165+'OddsRatio_working_3-way'!AH165</f>
        <v>-0.44304697883691202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1.0403894446845672</v>
      </c>
      <c r="AS165" s="11">
        <f>IF(('OddsRatio_working_3-way'!X165=0),IF(Q165&gt;0,-Q165^(1/3),(-Q165)^(1/3)),'OddsRatio_working_3-way'!AM165-'OddsRatio_working_3-way'!R165/3)</f>
        <v>-0.59734246584765494</v>
      </c>
      <c r="AT165" s="11">
        <f>IF(('OddsRatio_working_3-way'!X165=0),IF(Q165&gt;0,-Q165^(1/3),(-Q165)^(1/3)),'OddsRatio_working_3-way'!AN165-'OddsRatio_working_3-way'!R165/3)</f>
        <v>-0.44304697883691202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2.63</v>
      </c>
      <c r="B166" s="4">
        <f>IF('True_Odds_Calculator_3-way'!B167="","",'True_Odds_Calculator_3-way'!B167)</f>
        <v>3.22</v>
      </c>
      <c r="C166" s="4">
        <f>IF('True_Odds_Calculator_3-way'!C167="","",'True_Odds_Calculator_3-way'!C167)</f>
        <v>2.96</v>
      </c>
      <c r="D166" s="9">
        <f t="shared" si="39"/>
        <v>0.37019650604732185</v>
      </c>
      <c r="E166" s="9">
        <f t="shared" si="40"/>
        <v>0.30147137783731326</v>
      </c>
      <c r="F166" s="9">
        <f t="shared" si="41"/>
        <v>0.32833211611536495</v>
      </c>
      <c r="G166" s="9">
        <f t="shared" si="42"/>
        <v>1.0437227399926323</v>
      </c>
      <c r="H166" s="9">
        <f t="shared" si="43"/>
        <v>2.7012680661879909</v>
      </c>
      <c r="I166" s="9">
        <f t="shared" si="44"/>
        <v>3.317064482783644</v>
      </c>
      <c r="J166" s="9">
        <f t="shared" si="45"/>
        <v>3.0456965703855587</v>
      </c>
      <c r="K166" s="11">
        <f t="shared" si="46"/>
        <v>0.38022813688212931</v>
      </c>
      <c r="L166" s="11">
        <f t="shared" si="47"/>
        <v>0.3105590062111801</v>
      </c>
      <c r="M166" s="11">
        <f t="shared" si="48"/>
        <v>0.33783783783783783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-0.2829393288146802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0.2317783149325553</v>
      </c>
      <c r="Q166" s="11">
        <f>2*'OddsRatio_working_3-way'!K166*'OddsRatio_working_3-way'!L166*'OddsRatio_working_3-way'!M166</f>
        <v>7.9785994813272046E-2</v>
      </c>
      <c r="R166" s="11">
        <f t="shared" si="49"/>
        <v>0</v>
      </c>
      <c r="S166" s="11">
        <f t="shared" si="50"/>
        <v>-0.81918026703302749</v>
      </c>
      <c r="T166" s="11">
        <f t="shared" si="51"/>
        <v>-0.28198976489949312</v>
      </c>
      <c r="U166" s="11">
        <f>'OddsRatio_working_3-way'!S166-'OddsRatio_working_3-way'!R166^2/3</f>
        <v>-0.81918026703302749</v>
      </c>
      <c r="V166" s="11">
        <f>'OddsRatio_working_3-way'!S166*'OddsRatio_working_3-way'!R166/3-2*'OddsRatio_working_3-way'!R166^3/27-'OddsRatio_working_3-way'!T166</f>
        <v>0.28198976489949312</v>
      </c>
      <c r="W166" s="11">
        <f>'OddsRatio_working_3-way'!V166^2+4*'OddsRatio_working_3-way'!U166^3/27</f>
        <v>-1.9211928082324414E-3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0.14268796403017306</v>
      </c>
      <c r="Y166" s="11">
        <f>IF('OddsRatio_working_3-way'!W166&gt;=0,IF('OddsRatio_working_3-way'!V166+SQRT('OddsRatio_working_3-way'!W166)&gt;0,0,PI()),ACOS('OddsRatio_working_3-way'!V166/(2*'OddsRatio_working_3-way'!X166)))</f>
        <v>0.15420222425527519</v>
      </c>
      <c r="Z166" s="11">
        <f>'OddsRatio_working_3-way'!X166^(1/3)*COS('OddsRatio_working_3-way'!Y166/3)</f>
        <v>0.52186136999631616</v>
      </c>
      <c r="AA166" s="11">
        <f>'OddsRatio_working_3-way'!X166^(1/3)*COS(('OddsRatio_working_3-way'!Y166+2*PI())/3)</f>
        <v>-0.28418148363891288</v>
      </c>
      <c r="AB166" s="11">
        <f>'OddsRatio_working_3-way'!X166^(1/3)*COS(('OddsRatio_working_3-way'!Y166+4*PI())/3)</f>
        <v>-0.23767988635740339</v>
      </c>
      <c r="AC166" s="11">
        <f>'OddsRatio_working_3-way'!X166^(1/3)*SIN('OddsRatio_working_3-way'!Y166/3)</f>
        <v>2.6847709708227072E-2</v>
      </c>
      <c r="AD166" s="11">
        <f>'OddsRatio_working_3-way'!X166^(1/3)*SIN(('OddsRatio_working_3-way'!Y166+2*PI())/3)</f>
        <v>0.43852134881644644</v>
      </c>
      <c r="AE166" s="11">
        <f>'OddsRatio_working_3-way'!X166^(1/3)*SIN(('OddsRatio_working_3-way'!Y166+4*PI())/3)</f>
        <v>-0.46536905852467358</v>
      </c>
      <c r="AF166" s="11">
        <f>-'OddsRatio_working_3-way'!U166/(3*'OddsRatio_working_3-way'!X166^(1/3))*COS(('OddsRatio_working_3-way'!Y166)/3)</f>
        <v>0.52186136999631605</v>
      </c>
      <c r="AG166" s="11">
        <f>-'OddsRatio_working_3-way'!U166/(3*'OddsRatio_working_3-way'!X166^(1/3))*COS(('OddsRatio_working_3-way'!Y166+2*PI())/3)</f>
        <v>-0.28418148363891282</v>
      </c>
      <c r="AH166" s="11">
        <f>-'OddsRatio_working_3-way'!U166/(3*'OddsRatio_working_3-way'!X166^(1/3))*COS(('OddsRatio_working_3-way'!Y166+4*PI())/3)</f>
        <v>-0.23767988635740334</v>
      </c>
      <c r="AI166" s="11">
        <f>'OddsRatio_working_3-way'!U166/(3*'OddsRatio_working_3-way'!X166^(1/3))*SIN(('OddsRatio_working_3-way'!Y166)/3)</f>
        <v>-2.6847709708227065E-2</v>
      </c>
      <c r="AJ166" s="11">
        <f>'OddsRatio_working_3-way'!U166/(3*'OddsRatio_working_3-way'!X166^(1/3))*SIN(('OddsRatio_working_3-way'!Y166+2*PI())/3)</f>
        <v>-0.43852134881644639</v>
      </c>
      <c r="AK166" s="11">
        <f>'OddsRatio_working_3-way'!U166/(3*'OddsRatio_working_3-way'!X166^(1/3))*SIN(('OddsRatio_working_3-way'!Y166+4*PI())/3)</f>
        <v>0.46536905852467347</v>
      </c>
      <c r="AL166" s="11">
        <f>'OddsRatio_working_3-way'!Z166+'OddsRatio_working_3-way'!AF166</f>
        <v>1.0437227399926323</v>
      </c>
      <c r="AM166" s="11">
        <f>'OddsRatio_working_3-way'!AA166+'OddsRatio_working_3-way'!AG166</f>
        <v>-0.56836296727782565</v>
      </c>
      <c r="AN166" s="11">
        <f>'OddsRatio_working_3-way'!AB166+'OddsRatio_working_3-way'!AH166</f>
        <v>-0.47535977271480673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1.0437227399926323</v>
      </c>
      <c r="AS166" s="11">
        <f>IF(('OddsRatio_working_3-way'!X166=0),IF(Q166&gt;0,-Q166^(1/3),(-Q166)^(1/3)),'OddsRatio_working_3-way'!AM166-'OddsRatio_working_3-way'!R166/3)</f>
        <v>-0.56836296727782565</v>
      </c>
      <c r="AT166" s="11">
        <f>IF(('OddsRatio_working_3-way'!X166=0),IF(Q166&gt;0,-Q166^(1/3),(-Q166)^(1/3)),'OddsRatio_working_3-way'!AN166-'OddsRatio_working_3-way'!R166/3)</f>
        <v>-0.47535977271480673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2.36</v>
      </c>
      <c r="B167" s="4">
        <f>IF('True_Odds_Calculator_3-way'!B168="","",'True_Odds_Calculator_3-way'!B168)</f>
        <v>3.12</v>
      </c>
      <c r="C167" s="4">
        <f>IF('True_Odds_Calculator_3-way'!C168="","",'True_Odds_Calculator_3-way'!C168)</f>
        <v>3.45</v>
      </c>
      <c r="D167" s="9">
        <f t="shared" si="39"/>
        <v>0.41121361815052865</v>
      </c>
      <c r="E167" s="9">
        <f t="shared" si="40"/>
        <v>0.30940936980388378</v>
      </c>
      <c r="F167" s="9">
        <f t="shared" si="41"/>
        <v>0.2793770120455879</v>
      </c>
      <c r="G167" s="9">
        <f t="shared" si="42"/>
        <v>1.0528132922050575</v>
      </c>
      <c r="H167" s="9">
        <f t="shared" si="43"/>
        <v>2.4318260773988776</v>
      </c>
      <c r="I167" s="9">
        <f t="shared" si="44"/>
        <v>3.2319641794747218</v>
      </c>
      <c r="J167" s="9">
        <f t="shared" si="45"/>
        <v>3.5793925659023906</v>
      </c>
      <c r="K167" s="11">
        <f t="shared" si="46"/>
        <v>0.42372881355932207</v>
      </c>
      <c r="L167" s="11">
        <f t="shared" si="47"/>
        <v>0.32051282051282048</v>
      </c>
      <c r="M167" s="11">
        <f t="shared" si="48"/>
        <v>0.28985507246376813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-0.27807065611045001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0.2334366280571144</v>
      </c>
      <c r="Q167" s="11">
        <f>2*'OddsRatio_working_3-way'!K167*'OddsRatio_working_3-way'!L167*'OddsRatio_working_3-way'!M167</f>
        <v>7.873073458924601E-2</v>
      </c>
      <c r="R167" s="11">
        <f t="shared" si="49"/>
        <v>0</v>
      </c>
      <c r="S167" s="11">
        <f t="shared" si="50"/>
        <v>-0.83948673809146224</v>
      </c>
      <c r="T167" s="11">
        <f t="shared" si="51"/>
        <v>-0.28313212077283717</v>
      </c>
      <c r="U167" s="11">
        <f>'OddsRatio_working_3-way'!S167-'OddsRatio_working_3-way'!R167^2/3</f>
        <v>-0.83948673809146224</v>
      </c>
      <c r="V167" s="11">
        <f>'OddsRatio_working_3-way'!S167*'OddsRatio_working_3-way'!R167/3-2*'OddsRatio_working_3-way'!R167^3/27-'OddsRatio_working_3-way'!T167</f>
        <v>0.28313212077283717</v>
      </c>
      <c r="W167" s="11">
        <f>'OddsRatio_working_3-way'!V167^2+4*'OddsRatio_working_3-way'!U167^3/27</f>
        <v>-7.4833415822336685E-3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0.14802629782876262</v>
      </c>
      <c r="Y167" s="11">
        <f>IF('OddsRatio_working_3-way'!W167&gt;=0,IF('OddsRatio_working_3-way'!V167+SQRT('OddsRatio_working_3-way'!W167)&gt;0,0,PI()),ACOS('OddsRatio_working_3-way'!V167/(2*'OddsRatio_working_3-way'!X167)))</f>
        <v>0.29652551293603358</v>
      </c>
      <c r="Z167" s="11">
        <f>'OddsRatio_working_3-way'!X167^(1/3)*COS('OddsRatio_working_3-way'!Y167/3)</f>
        <v>0.52640664610252874</v>
      </c>
      <c r="AA167" s="11">
        <f>'OddsRatio_working_3-way'!X167^(1/3)*COS(('OddsRatio_working_3-way'!Y167+2*PI())/3)</f>
        <v>-0.30841080835160911</v>
      </c>
      <c r="AB167" s="11">
        <f>'OddsRatio_working_3-way'!X167^(1/3)*COS(('OddsRatio_working_3-way'!Y167+4*PI())/3)</f>
        <v>-0.21799583775091952</v>
      </c>
      <c r="AC167" s="11">
        <f>'OddsRatio_working_3-way'!X167^(1/3)*SIN('OddsRatio_working_3-way'!Y167/3)</f>
        <v>5.2201107615080143E-2</v>
      </c>
      <c r="AD167" s="11">
        <f>'OddsRatio_working_3-way'!X167^(1/3)*SIN(('OddsRatio_working_3-way'!Y167+2*PI())/3)</f>
        <v>0.42978097443821445</v>
      </c>
      <c r="AE167" s="11">
        <f>'OddsRatio_working_3-way'!X167^(1/3)*SIN(('OddsRatio_working_3-way'!Y167+4*PI())/3)</f>
        <v>-0.48198208205329468</v>
      </c>
      <c r="AF167" s="11">
        <f>-'OddsRatio_working_3-way'!U167/(3*'OddsRatio_working_3-way'!X167^(1/3))*COS(('OddsRatio_working_3-way'!Y167)/3)</f>
        <v>0.52640664610252874</v>
      </c>
      <c r="AG167" s="11">
        <f>-'OddsRatio_working_3-way'!U167/(3*'OddsRatio_working_3-way'!X167^(1/3))*COS(('OddsRatio_working_3-way'!Y167+2*PI())/3)</f>
        <v>-0.30841080835160911</v>
      </c>
      <c r="AH167" s="11">
        <f>-'OddsRatio_working_3-way'!U167/(3*'OddsRatio_working_3-way'!X167^(1/3))*COS(('OddsRatio_working_3-way'!Y167+4*PI())/3)</f>
        <v>-0.21799583775091952</v>
      </c>
      <c r="AI167" s="11">
        <f>'OddsRatio_working_3-way'!U167/(3*'OddsRatio_working_3-way'!X167^(1/3))*SIN(('OddsRatio_working_3-way'!Y167)/3)</f>
        <v>-5.2201107615080143E-2</v>
      </c>
      <c r="AJ167" s="11">
        <f>'OddsRatio_working_3-way'!U167/(3*'OddsRatio_working_3-way'!X167^(1/3))*SIN(('OddsRatio_working_3-way'!Y167+2*PI())/3)</f>
        <v>-0.42978097443821445</v>
      </c>
      <c r="AK167" s="11">
        <f>'OddsRatio_working_3-way'!U167/(3*'OddsRatio_working_3-way'!X167^(1/3))*SIN(('OddsRatio_working_3-way'!Y167+4*PI())/3)</f>
        <v>0.48198208205329468</v>
      </c>
      <c r="AL167" s="11">
        <f>'OddsRatio_working_3-way'!Z167+'OddsRatio_working_3-way'!AF167</f>
        <v>1.0528132922050575</v>
      </c>
      <c r="AM167" s="11">
        <f>'OddsRatio_working_3-way'!AA167+'OddsRatio_working_3-way'!AG167</f>
        <v>-0.61682161670321822</v>
      </c>
      <c r="AN167" s="11">
        <f>'OddsRatio_working_3-way'!AB167+'OddsRatio_working_3-way'!AH167</f>
        <v>-0.43599167550183904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1.0528132922050575</v>
      </c>
      <c r="AS167" s="11">
        <f>IF(('OddsRatio_working_3-way'!X167=0),IF(Q167&gt;0,-Q167^(1/3),(-Q167)^(1/3)),'OddsRatio_working_3-way'!AM167-'OddsRatio_working_3-way'!R167/3)</f>
        <v>-0.61682161670321822</v>
      </c>
      <c r="AT167" s="11">
        <f>IF(('OddsRatio_working_3-way'!X167=0),IF(Q167&gt;0,-Q167^(1/3),(-Q167)^(1/3)),'OddsRatio_working_3-way'!AN167-'OddsRatio_working_3-way'!R167/3)</f>
        <v>-0.43599167550183904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2.31</v>
      </c>
      <c r="B168" s="4">
        <f>IF('True_Odds_Calculator_3-way'!B169="","",'True_Odds_Calculator_3-way'!B169)</f>
        <v>3.22</v>
      </c>
      <c r="C168" s="4">
        <f>IF('True_Odds_Calculator_3-way'!C169="","",'True_Odds_Calculator_3-way'!C169)</f>
        <v>3.45</v>
      </c>
      <c r="D168" s="9">
        <f t="shared" si="39"/>
        <v>0.4205584978286645</v>
      </c>
      <c r="E168" s="9">
        <f t="shared" si="40"/>
        <v>0.29986072003270048</v>
      </c>
      <c r="F168" s="9">
        <f t="shared" si="41"/>
        <v>0.27958078213863524</v>
      </c>
      <c r="G168" s="9">
        <f t="shared" si="42"/>
        <v>1.0517484717736001</v>
      </c>
      <c r="H168" s="9">
        <f t="shared" si="43"/>
        <v>2.3777904980234164</v>
      </c>
      <c r="I168" s="9">
        <f t="shared" si="44"/>
        <v>3.3348816073373926</v>
      </c>
      <c r="J168" s="9">
        <f t="shared" si="45"/>
        <v>3.5767837558453204</v>
      </c>
      <c r="K168" s="11">
        <f t="shared" si="46"/>
        <v>0.4329004329004329</v>
      </c>
      <c r="L168" s="11">
        <f t="shared" si="47"/>
        <v>0.3105590062111801</v>
      </c>
      <c r="M168" s="11">
        <f t="shared" si="48"/>
        <v>0.28985507246376813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-0.27765366328693375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0.23303128893191</v>
      </c>
      <c r="Q168" s="11">
        <f>2*'OddsRatio_working_3-way'!K168*'OddsRatio_working_3-way'!L168*'OddsRatio_working_3-way'!M168</f>
        <v>7.7936885930404681E-2</v>
      </c>
      <c r="R168" s="11">
        <f t="shared" si="49"/>
        <v>0</v>
      </c>
      <c r="S168" s="11">
        <f t="shared" si="50"/>
        <v>-0.83928764408589862</v>
      </c>
      <c r="T168" s="11">
        <f t="shared" si="51"/>
        <v>-0.28069820872438084</v>
      </c>
      <c r="U168" s="11">
        <f>'OddsRatio_working_3-way'!S168-'OddsRatio_working_3-way'!R168^2/3</f>
        <v>-0.83928764408589862</v>
      </c>
      <c r="V168" s="11">
        <f>'OddsRatio_working_3-way'!S168*'OddsRatio_working_3-way'!R168/3-2*'OddsRatio_working_3-way'!R168^3/27-'OddsRatio_working_3-way'!T168</f>
        <v>0.28069820872438084</v>
      </c>
      <c r="W168" s="11">
        <f>'OddsRatio_working_3-way'!V168^2+4*'OddsRatio_working_3-way'!U168^3/27</f>
        <v>-8.7933101990623624E-3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0.14797364172390504</v>
      </c>
      <c r="Y168" s="11">
        <f>IF('OddsRatio_working_3-way'!W168&gt;=0,IF('OddsRatio_working_3-way'!V168+SQRT('OddsRatio_working_3-way'!W168)&gt;0,0,PI()),ACOS('OddsRatio_working_3-way'!V168/(2*'OddsRatio_working_3-way'!X168)))</f>
        <v>0.3224127702632964</v>
      </c>
      <c r="Z168" s="11">
        <f>'OddsRatio_working_3-way'!X168^(1/3)*COS('OddsRatio_working_3-way'!Y168/3)</f>
        <v>0.52587423588680016</v>
      </c>
      <c r="AA168" s="11">
        <f>'OddsRatio_working_3-way'!X168^(1/3)*COS(('OddsRatio_working_3-way'!Y168+2*PI())/3)</f>
        <v>-0.31207088478790584</v>
      </c>
      <c r="AB168" s="11">
        <f>'OddsRatio_working_3-way'!X168^(1/3)*COS(('OddsRatio_working_3-way'!Y168+4*PI())/3)</f>
        <v>-0.21380335109889442</v>
      </c>
      <c r="AC168" s="11">
        <f>'OddsRatio_working_3-way'!X168^(1/3)*SIN('OddsRatio_working_3-way'!Y168/3)</f>
        <v>5.6734787027951497E-2</v>
      </c>
      <c r="AD168" s="11">
        <f>'OddsRatio_working_3-way'!X168^(1/3)*SIN(('OddsRatio_working_3-way'!Y168+2*PI())/3)</f>
        <v>0.42705305395972354</v>
      </c>
      <c r="AE168" s="11">
        <f>'OddsRatio_working_3-way'!X168^(1/3)*SIN(('OddsRatio_working_3-way'!Y168+4*PI())/3)</f>
        <v>-0.48378784098767486</v>
      </c>
      <c r="AF168" s="11">
        <f>-'OddsRatio_working_3-way'!U168/(3*'OddsRatio_working_3-way'!X168^(1/3))*COS(('OddsRatio_working_3-way'!Y168)/3)</f>
        <v>0.52587423588680005</v>
      </c>
      <c r="AG168" s="11">
        <f>-'OddsRatio_working_3-way'!U168/(3*'OddsRatio_working_3-way'!X168^(1/3))*COS(('OddsRatio_working_3-way'!Y168+2*PI())/3)</f>
        <v>-0.31207088478790579</v>
      </c>
      <c r="AH168" s="11">
        <f>-'OddsRatio_working_3-way'!U168/(3*'OddsRatio_working_3-way'!X168^(1/3))*COS(('OddsRatio_working_3-way'!Y168+4*PI())/3)</f>
        <v>-0.21380335109889437</v>
      </c>
      <c r="AI168" s="11">
        <f>'OddsRatio_working_3-way'!U168/(3*'OddsRatio_working_3-way'!X168^(1/3))*SIN(('OddsRatio_working_3-way'!Y168)/3)</f>
        <v>-5.673478702795149E-2</v>
      </c>
      <c r="AJ168" s="11">
        <f>'OddsRatio_working_3-way'!U168/(3*'OddsRatio_working_3-way'!X168^(1/3))*SIN(('OddsRatio_working_3-way'!Y168+2*PI())/3)</f>
        <v>-0.42705305395972348</v>
      </c>
      <c r="AK168" s="11">
        <f>'OddsRatio_working_3-way'!U168/(3*'OddsRatio_working_3-way'!X168^(1/3))*SIN(('OddsRatio_working_3-way'!Y168+4*PI())/3)</f>
        <v>0.48378784098767474</v>
      </c>
      <c r="AL168" s="11">
        <f>'OddsRatio_working_3-way'!Z168+'OddsRatio_working_3-way'!AF168</f>
        <v>1.0517484717736001</v>
      </c>
      <c r="AM168" s="11">
        <f>'OddsRatio_working_3-way'!AA168+'OddsRatio_working_3-way'!AG168</f>
        <v>-0.62414176957581158</v>
      </c>
      <c r="AN168" s="11">
        <f>'OddsRatio_working_3-way'!AB168+'OddsRatio_working_3-way'!AH168</f>
        <v>-0.42760670219778879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1.0517484717736001</v>
      </c>
      <c r="AS168" s="11">
        <f>IF(('OddsRatio_working_3-way'!X168=0),IF(Q168&gt;0,-Q168^(1/3),(-Q168)^(1/3)),'OddsRatio_working_3-way'!AM168-'OddsRatio_working_3-way'!R168/3)</f>
        <v>-0.62414176957581158</v>
      </c>
      <c r="AT168" s="11">
        <f>IF(('OddsRatio_working_3-way'!X168=0),IF(Q168&gt;0,-Q168^(1/3),(-Q168)^(1/3)),'OddsRatio_working_3-way'!AN168-'OddsRatio_working_3-way'!R168/3)</f>
        <v>-0.42760670219778879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</v>
      </c>
      <c r="B169" s="4">
        <f>IF('True_Odds_Calculator_3-way'!B170="","",'True_Odds_Calculator_3-way'!B170)</f>
        <v>3.29</v>
      </c>
      <c r="C169" s="4">
        <f>IF('True_Odds_Calculator_3-way'!C170="","",'True_Odds_Calculator_3-way'!C170)</f>
        <v>2.77</v>
      </c>
      <c r="D169" s="9">
        <f t="shared" si="39"/>
        <v>0.34958492313619549</v>
      </c>
      <c r="E169" s="9">
        <f t="shared" si="40"/>
        <v>0.29699903502734293</v>
      </c>
      <c r="F169" s="9">
        <f t="shared" si="41"/>
        <v>0.35341604183646158</v>
      </c>
      <c r="G169" s="9">
        <f t="shared" si="42"/>
        <v>1.0336307015963742</v>
      </c>
      <c r="H169" s="9">
        <f t="shared" si="43"/>
        <v>2.8605352628734737</v>
      </c>
      <c r="I169" s="9">
        <f t="shared" si="44"/>
        <v>3.3670143066556966</v>
      </c>
      <c r="J169" s="9">
        <f t="shared" si="45"/>
        <v>2.829526341825582</v>
      </c>
      <c r="K169" s="11">
        <f t="shared" si="46"/>
        <v>0.35714285714285715</v>
      </c>
      <c r="L169" s="11">
        <f t="shared" si="47"/>
        <v>0.303951367781155</v>
      </c>
      <c r="M169" s="11">
        <f t="shared" si="48"/>
        <v>0.36101083032490977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-0.28592198842821559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0.22964866106208981</v>
      </c>
      <c r="Q169" s="11">
        <f>2*'OddsRatio_working_3-way'!K169*'OddsRatio_working_3-way'!L169*'OddsRatio_working_3-way'!M169</f>
        <v>7.8378382615047704E-2</v>
      </c>
      <c r="R169" s="11">
        <f t="shared" si="49"/>
        <v>0</v>
      </c>
      <c r="S169" s="11">
        <f t="shared" si="50"/>
        <v>-0.80318642971296372</v>
      </c>
      <c r="T169" s="11">
        <f t="shared" si="51"/>
        <v>-0.27412506133548248</v>
      </c>
      <c r="U169" s="11">
        <f>'OddsRatio_working_3-way'!S169-'OddsRatio_working_3-way'!R169^2/3</f>
        <v>-0.80318642971296372</v>
      </c>
      <c r="V169" s="11">
        <f>'OddsRatio_working_3-way'!S169*'OddsRatio_working_3-way'!R169/3-2*'OddsRatio_working_3-way'!R169^3/27-'OddsRatio_working_3-way'!T169</f>
        <v>0.27412506133548248</v>
      </c>
      <c r="W169" s="11">
        <f>'OddsRatio_working_3-way'!V169^2+4*'OddsRatio_working_3-way'!U169^3/27</f>
        <v>-1.6172796965785718E-3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0.13852962584656811</v>
      </c>
      <c r="Y169" s="11">
        <f>IF('OddsRatio_working_3-way'!W169&gt;=0,IF('OddsRatio_working_3-way'!V169+SQRT('OddsRatio_working_3-way'!W169)&gt;0,0,PI()),ACOS('OddsRatio_working_3-way'!V169/(2*'OddsRatio_working_3-way'!X169)))</f>
        <v>0.14566554590321923</v>
      </c>
      <c r="Z169" s="11">
        <f>'OddsRatio_working_3-way'!X169^(1/3)*COS('OddsRatio_working_3-way'!Y169/3)</f>
        <v>0.51681535079818708</v>
      </c>
      <c r="AA169" s="11">
        <f>'OddsRatio_working_3-way'!X169^(1/3)*COS(('OddsRatio_working_3-way'!Y169+2*PI())/3)</f>
        <v>-0.28015686648177668</v>
      </c>
      <c r="AB169" s="11">
        <f>'OddsRatio_working_3-way'!X169^(1/3)*COS(('OddsRatio_working_3-way'!Y169+4*PI())/3)</f>
        <v>-0.23665848431641051</v>
      </c>
      <c r="AC169" s="11">
        <f>'OddsRatio_working_3-way'!X169^(1/3)*SIN('OddsRatio_working_3-way'!Y169/3)</f>
        <v>2.5113802652487471E-2</v>
      </c>
      <c r="AD169" s="11">
        <f>'OddsRatio_working_3-way'!X169^(1/3)*SIN(('OddsRatio_working_3-way'!Y169+2*PI())/3)</f>
        <v>0.43501832153075254</v>
      </c>
      <c r="AE169" s="11">
        <f>'OddsRatio_working_3-way'!X169^(1/3)*SIN(('OddsRatio_working_3-way'!Y169+4*PI())/3)</f>
        <v>-0.46013212418323995</v>
      </c>
      <c r="AF169" s="11">
        <f>-'OddsRatio_working_3-way'!U169/(3*'OddsRatio_working_3-way'!X169^(1/3))*COS(('OddsRatio_working_3-way'!Y169)/3)</f>
        <v>0.51681535079818708</v>
      </c>
      <c r="AG169" s="11">
        <f>-'OddsRatio_working_3-way'!U169/(3*'OddsRatio_working_3-way'!X169^(1/3))*COS(('OddsRatio_working_3-way'!Y169+2*PI())/3)</f>
        <v>-0.28015686648177668</v>
      </c>
      <c r="AH169" s="11">
        <f>-'OddsRatio_working_3-way'!U169/(3*'OddsRatio_working_3-way'!X169^(1/3))*COS(('OddsRatio_working_3-way'!Y169+4*PI())/3)</f>
        <v>-0.23665848431641051</v>
      </c>
      <c r="AI169" s="11">
        <f>'OddsRatio_working_3-way'!U169/(3*'OddsRatio_working_3-way'!X169^(1/3))*SIN(('OddsRatio_working_3-way'!Y169)/3)</f>
        <v>-2.5113802652487471E-2</v>
      </c>
      <c r="AJ169" s="11">
        <f>'OddsRatio_working_3-way'!U169/(3*'OddsRatio_working_3-way'!X169^(1/3))*SIN(('OddsRatio_working_3-way'!Y169+2*PI())/3)</f>
        <v>-0.43501832153075254</v>
      </c>
      <c r="AK169" s="11">
        <f>'OddsRatio_working_3-way'!U169/(3*'OddsRatio_working_3-way'!X169^(1/3))*SIN(('OddsRatio_working_3-way'!Y169+4*PI())/3)</f>
        <v>0.46013212418323995</v>
      </c>
      <c r="AL169" s="11">
        <f>'OddsRatio_working_3-way'!Z169+'OddsRatio_working_3-way'!AF169</f>
        <v>1.0336307015963742</v>
      </c>
      <c r="AM169" s="11">
        <f>'OddsRatio_working_3-way'!AA169+'OddsRatio_working_3-way'!AG169</f>
        <v>-0.56031373296355336</v>
      </c>
      <c r="AN169" s="11">
        <f>'OddsRatio_working_3-way'!AB169+'OddsRatio_working_3-way'!AH169</f>
        <v>-0.47331696863282102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1.0336307015963742</v>
      </c>
      <c r="AS169" s="11">
        <f>IF(('OddsRatio_working_3-way'!X169=0),IF(Q169&gt;0,-Q169^(1/3),(-Q169)^(1/3)),'OddsRatio_working_3-way'!AM169-'OddsRatio_working_3-way'!R169/3)</f>
        <v>-0.56031373296355336</v>
      </c>
      <c r="AT169" s="11">
        <f>IF(('OddsRatio_working_3-way'!X169=0),IF(Q169&gt;0,-Q169^(1/3),(-Q169)^(1/3)),'OddsRatio_working_3-way'!AN169-'OddsRatio_working_3-way'!R169/3)</f>
        <v>-0.47331696863282102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2.5099999999999998</v>
      </c>
      <c r="B170" s="4">
        <f>IF('True_Odds_Calculator_3-way'!B171="","",'True_Odds_Calculator_3-way'!B171)</f>
        <v>3.49</v>
      </c>
      <c r="C170" s="4">
        <f>IF('True_Odds_Calculator_3-way'!C171="","",'True_Odds_Calculator_3-way'!C171)</f>
        <v>2.96</v>
      </c>
      <c r="D170" s="9">
        <f t="shared" si="39"/>
        <v>0.39021642648398858</v>
      </c>
      <c r="E170" s="9">
        <f t="shared" si="40"/>
        <v>0.27957401132303927</v>
      </c>
      <c r="F170" s="9">
        <f t="shared" si="41"/>
        <v>0.33020956219297221</v>
      </c>
      <c r="G170" s="9">
        <f t="shared" si="42"/>
        <v>1.0348877026400667</v>
      </c>
      <c r="H170" s="9">
        <f t="shared" si="43"/>
        <v>2.5626804309865006</v>
      </c>
      <c r="I170" s="9">
        <f t="shared" si="44"/>
        <v>3.5768703795737666</v>
      </c>
      <c r="J170" s="9">
        <f t="shared" si="45"/>
        <v>3.0283798971745308</v>
      </c>
      <c r="K170" s="11">
        <f t="shared" si="46"/>
        <v>0.39840637450199207</v>
      </c>
      <c r="L170" s="11">
        <f t="shared" si="47"/>
        <v>0.28653295128939826</v>
      </c>
      <c r="M170" s="11">
        <f t="shared" si="48"/>
        <v>0.33783783783783783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-0.28421140806556178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0.22985576473629993</v>
      </c>
      <c r="Q170" s="11">
        <f>2*'OddsRatio_working_3-way'!K170*'OddsRatio_working_3-way'!L170*'OddsRatio_working_3-way'!M170</f>
        <v>7.7132806958489897E-2</v>
      </c>
      <c r="R170" s="11">
        <f t="shared" si="49"/>
        <v>0</v>
      </c>
      <c r="S170" s="11">
        <f t="shared" si="50"/>
        <v>-0.8087492557064313</v>
      </c>
      <c r="T170" s="11">
        <f t="shared" si="51"/>
        <v>-0.27139236768672187</v>
      </c>
      <c r="U170" s="11">
        <f>'OddsRatio_working_3-way'!S170-'OddsRatio_working_3-way'!R170^2/3</f>
        <v>-0.8087492557064313</v>
      </c>
      <c r="V170" s="11">
        <f>'OddsRatio_working_3-way'!S170*'OddsRatio_working_3-way'!R170/3-2*'OddsRatio_working_3-way'!R170^3/27-'OddsRatio_working_3-way'!T170</f>
        <v>0.27139236768672187</v>
      </c>
      <c r="W170" s="11">
        <f>'OddsRatio_working_3-way'!V170^2+4*'OddsRatio_working_3-way'!U170^3/27</f>
        <v>-4.7140286055851466E-3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0.13997128798809955</v>
      </c>
      <c r="Y170" s="11">
        <f>IF('OddsRatio_working_3-way'!W170&gt;=0,IF('OddsRatio_working_3-way'!V170+SQRT('OddsRatio_working_3-way'!W170)&gt;0,0,PI()),ACOS('OddsRatio_working_3-way'!V170/(2*'OddsRatio_working_3-way'!X170)))</f>
        <v>0.24778812420017848</v>
      </c>
      <c r="Z170" s="11">
        <f>'OddsRatio_working_3-way'!X170^(1/3)*COS('OddsRatio_working_3-way'!Y170/3)</f>
        <v>0.51744385132003334</v>
      </c>
      <c r="AA170" s="11">
        <f>'OddsRatio_working_3-way'!X170^(1/3)*COS(('OddsRatio_working_3-way'!Y170+2*PI())/3)</f>
        <v>-0.29581922306732478</v>
      </c>
      <c r="AB170" s="11">
        <f>'OddsRatio_working_3-way'!X170^(1/3)*COS(('OddsRatio_working_3-way'!Y170+4*PI())/3)</f>
        <v>-0.22162462825270859</v>
      </c>
      <c r="AC170" s="11">
        <f>'OddsRatio_working_3-way'!X170^(1/3)*SIN('OddsRatio_working_3-way'!Y170/3)</f>
        <v>4.2836269288633842E-2</v>
      </c>
      <c r="AD170" s="11">
        <f>'OddsRatio_working_3-way'!X170^(1/3)*SIN(('OddsRatio_working_3-way'!Y170+2*PI())/3)</f>
        <v>0.42670138563088988</v>
      </c>
      <c r="AE170" s="11">
        <f>'OddsRatio_working_3-way'!X170^(1/3)*SIN(('OddsRatio_working_3-way'!Y170+4*PI())/3)</f>
        <v>-0.46953765491952382</v>
      </c>
      <c r="AF170" s="11">
        <f>-'OddsRatio_working_3-way'!U170/(3*'OddsRatio_working_3-way'!X170^(1/3))*COS(('OddsRatio_working_3-way'!Y170)/3)</f>
        <v>0.51744385132003334</v>
      </c>
      <c r="AG170" s="11">
        <f>-'OddsRatio_working_3-way'!U170/(3*'OddsRatio_working_3-way'!X170^(1/3))*COS(('OddsRatio_working_3-way'!Y170+2*PI())/3)</f>
        <v>-0.29581922306732478</v>
      </c>
      <c r="AH170" s="11">
        <f>-'OddsRatio_working_3-way'!U170/(3*'OddsRatio_working_3-way'!X170^(1/3))*COS(('OddsRatio_working_3-way'!Y170+4*PI())/3)</f>
        <v>-0.22162462825270859</v>
      </c>
      <c r="AI170" s="11">
        <f>'OddsRatio_working_3-way'!U170/(3*'OddsRatio_working_3-way'!X170^(1/3))*SIN(('OddsRatio_working_3-way'!Y170)/3)</f>
        <v>-4.2836269288633842E-2</v>
      </c>
      <c r="AJ170" s="11">
        <f>'OddsRatio_working_3-way'!U170/(3*'OddsRatio_working_3-way'!X170^(1/3))*SIN(('OddsRatio_working_3-way'!Y170+2*PI())/3)</f>
        <v>-0.42670138563088988</v>
      </c>
      <c r="AK170" s="11">
        <f>'OddsRatio_working_3-way'!U170/(3*'OddsRatio_working_3-way'!X170^(1/3))*SIN(('OddsRatio_working_3-way'!Y170+4*PI())/3)</f>
        <v>0.46953765491952382</v>
      </c>
      <c r="AL170" s="11">
        <f>'OddsRatio_working_3-way'!Z170+'OddsRatio_working_3-way'!AF170</f>
        <v>1.0348877026400667</v>
      </c>
      <c r="AM170" s="11">
        <f>'OddsRatio_working_3-way'!AA170+'OddsRatio_working_3-way'!AG170</f>
        <v>-0.59163844613464955</v>
      </c>
      <c r="AN170" s="11">
        <f>'OddsRatio_working_3-way'!AB170+'OddsRatio_working_3-way'!AH170</f>
        <v>-0.44324925650541719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1.0348877026400667</v>
      </c>
      <c r="AS170" s="11">
        <f>IF(('OddsRatio_working_3-way'!X170=0),IF(Q170&gt;0,-Q170^(1/3),(-Q170)^(1/3)),'OddsRatio_working_3-way'!AM170-'OddsRatio_working_3-way'!R170/3)</f>
        <v>-0.59163844613464955</v>
      </c>
      <c r="AT170" s="11">
        <f>IF(('OddsRatio_working_3-way'!X170=0),IF(Q170&gt;0,-Q170^(1/3),(-Q170)^(1/3)),'OddsRatio_working_3-way'!AN170-'OddsRatio_working_3-way'!R170/3)</f>
        <v>-0.44324925650541719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3.37</v>
      </c>
      <c r="B171" s="4">
        <f>IF('True_Odds_Calculator_3-way'!B172="","",'True_Odds_Calculator_3-way'!B172)</f>
        <v>3.34</v>
      </c>
      <c r="C171" s="4">
        <f>IF('True_Odds_Calculator_3-way'!C172="","",'True_Odds_Calculator_3-way'!C172)</f>
        <v>2.35</v>
      </c>
      <c r="D171" s="9">
        <f t="shared" si="39"/>
        <v>0.28992517935598638</v>
      </c>
      <c r="E171" s="9">
        <f t="shared" si="40"/>
        <v>0.29255474592230718</v>
      </c>
      <c r="F171" s="9">
        <f t="shared" si="41"/>
        <v>0.41752007472170655</v>
      </c>
      <c r="G171" s="9">
        <f t="shared" si="42"/>
        <v>1.0334032719381068</v>
      </c>
      <c r="H171" s="9">
        <f t="shared" si="43"/>
        <v>3.4491657544933134</v>
      </c>
      <c r="I171" s="9">
        <f t="shared" si="44"/>
        <v>3.4181636563351696</v>
      </c>
      <c r="J171" s="9">
        <f t="shared" si="45"/>
        <v>2.3950944171164443</v>
      </c>
      <c r="K171" s="11">
        <f t="shared" si="46"/>
        <v>0.29673590504451036</v>
      </c>
      <c r="L171" s="11">
        <f t="shared" si="47"/>
        <v>0.29940119760479045</v>
      </c>
      <c r="M171" s="11">
        <f t="shared" si="48"/>
        <v>0.42553191489361702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-0.28304386239831736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0.22910174347939011</v>
      </c>
      <c r="Q171" s="11">
        <f>2*'OddsRatio_working_3-way'!K171*'OddsRatio_working_3-way'!L171*'OddsRatio_working_3-way'!M171</f>
        <v>7.5611136461844919E-2</v>
      </c>
      <c r="R171" s="11">
        <f t="shared" si="49"/>
        <v>0</v>
      </c>
      <c r="S171" s="11">
        <f t="shared" si="50"/>
        <v>-0.80942134387985254</v>
      </c>
      <c r="T171" s="11">
        <f t="shared" si="51"/>
        <v>-0.26713575705605697</v>
      </c>
      <c r="U171" s="11">
        <f>'OddsRatio_working_3-way'!S171-'OddsRatio_working_3-way'!R171^2/3</f>
        <v>-0.80942134387985254</v>
      </c>
      <c r="V171" s="11">
        <f>'OddsRatio_working_3-way'!S171*'OddsRatio_working_3-way'!R171/3-2*'OddsRatio_working_3-way'!R171^3/27-'OddsRatio_working_3-way'!T171</f>
        <v>0.26713575705605697</v>
      </c>
      <c r="W171" s="11">
        <f>'OddsRatio_working_3-way'!V171^2+4*'OddsRatio_working_3-way'!U171^3/27</f>
        <v>-7.2018716921932319E-3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0.14014580299647392</v>
      </c>
      <c r="Y171" s="11">
        <f>IF('OddsRatio_working_3-way'!W171&gt;=0,IF('OddsRatio_working_3-way'!V171+SQRT('OddsRatio_working_3-way'!W171)&gt;0,0,PI()),ACOS('OddsRatio_working_3-way'!V171/(2*'OddsRatio_working_3-way'!X171)))</f>
        <v>0.3075975564516451</v>
      </c>
      <c r="Z171" s="11">
        <f>'OddsRatio_working_3-way'!X171^(1/3)*COS('OddsRatio_working_3-way'!Y171/3)</f>
        <v>0.51670163596905339</v>
      </c>
      <c r="AA171" s="11">
        <f>'OddsRatio_working_3-way'!X171^(1/3)*COS(('OddsRatio_working_3-way'!Y171+2*PI())/3)</f>
        <v>-0.30439319531390685</v>
      </c>
      <c r="AB171" s="11">
        <f>'OddsRatio_working_3-way'!X171^(1/3)*COS(('OddsRatio_working_3-way'!Y171+4*PI())/3)</f>
        <v>-0.21230844065514659</v>
      </c>
      <c r="AC171" s="11">
        <f>'OddsRatio_working_3-way'!X171^(1/3)*SIN('OddsRatio_working_3-way'!Y171/3)</f>
        <v>5.3165157890496043E-2</v>
      </c>
      <c r="AD171" s="11">
        <f>'OddsRatio_working_3-way'!X171^(1/3)*SIN(('OddsRatio_working_3-way'!Y171+2*PI())/3)</f>
        <v>0.42089416398093149</v>
      </c>
      <c r="AE171" s="11">
        <f>'OddsRatio_working_3-way'!X171^(1/3)*SIN(('OddsRatio_working_3-way'!Y171+4*PI())/3)</f>
        <v>-0.47405932187142735</v>
      </c>
      <c r="AF171" s="11">
        <f>-'OddsRatio_working_3-way'!U171/(3*'OddsRatio_working_3-way'!X171^(1/3))*COS(('OddsRatio_working_3-way'!Y171)/3)</f>
        <v>0.51670163596905339</v>
      </c>
      <c r="AG171" s="11">
        <f>-'OddsRatio_working_3-way'!U171/(3*'OddsRatio_working_3-way'!X171^(1/3))*COS(('OddsRatio_working_3-way'!Y171+2*PI())/3)</f>
        <v>-0.30439319531390685</v>
      </c>
      <c r="AH171" s="11">
        <f>-'OddsRatio_working_3-way'!U171/(3*'OddsRatio_working_3-way'!X171^(1/3))*COS(('OddsRatio_working_3-way'!Y171+4*PI())/3)</f>
        <v>-0.21230844065514659</v>
      </c>
      <c r="AI171" s="11">
        <f>'OddsRatio_working_3-way'!U171/(3*'OddsRatio_working_3-way'!X171^(1/3))*SIN(('OddsRatio_working_3-way'!Y171)/3)</f>
        <v>-5.3165157890496043E-2</v>
      </c>
      <c r="AJ171" s="11">
        <f>'OddsRatio_working_3-way'!U171/(3*'OddsRatio_working_3-way'!X171^(1/3))*SIN(('OddsRatio_working_3-way'!Y171+2*PI())/3)</f>
        <v>-0.42089416398093149</v>
      </c>
      <c r="AK171" s="11">
        <f>'OddsRatio_working_3-way'!U171/(3*'OddsRatio_working_3-way'!X171^(1/3))*SIN(('OddsRatio_working_3-way'!Y171+4*PI())/3)</f>
        <v>0.47405932187142735</v>
      </c>
      <c r="AL171" s="11">
        <f>'OddsRatio_working_3-way'!Z171+'OddsRatio_working_3-way'!AF171</f>
        <v>1.0334032719381068</v>
      </c>
      <c r="AM171" s="11">
        <f>'OddsRatio_working_3-way'!AA171+'OddsRatio_working_3-way'!AG171</f>
        <v>-0.6087863906278137</v>
      </c>
      <c r="AN171" s="11">
        <f>'OddsRatio_working_3-way'!AB171+'OddsRatio_working_3-way'!AH171</f>
        <v>-0.42461688131029318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1.0334032719381068</v>
      </c>
      <c r="AS171" s="11">
        <f>IF(('OddsRatio_working_3-way'!X171=0),IF(Q171&gt;0,-Q171^(1/3),(-Q171)^(1/3)),'OddsRatio_working_3-way'!AM171-'OddsRatio_working_3-way'!R171/3)</f>
        <v>-0.6087863906278137</v>
      </c>
      <c r="AT171" s="11">
        <f>IF(('OddsRatio_working_3-way'!X171=0),IF(Q171&gt;0,-Q171^(1/3),(-Q171)^(1/3)),'OddsRatio_working_3-way'!AN171-'OddsRatio_working_3-way'!R171/3)</f>
        <v>-0.42461688131029318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1.35</v>
      </c>
      <c r="B172" s="4">
        <f>IF('True_Odds_Calculator_3-way'!B173="","",'True_Odds_Calculator_3-way'!B173)</f>
        <v>5.63</v>
      </c>
      <c r="C172" s="4">
        <f>IF('True_Odds_Calculator_3-way'!C173="","",'True_Odds_Calculator_3-way'!C173)</f>
        <v>9.33</v>
      </c>
      <c r="D172" s="9">
        <f t="shared" si="39"/>
        <v>0.7292135166001783</v>
      </c>
      <c r="E172" s="9">
        <f t="shared" si="40"/>
        <v>0.16913880472895235</v>
      </c>
      <c r="F172" s="9">
        <f t="shared" si="41"/>
        <v>0.10164767867086966</v>
      </c>
      <c r="G172" s="9">
        <f t="shared" si="42"/>
        <v>1.0609727456284017</v>
      </c>
      <c r="H172" s="9">
        <f t="shared" si="43"/>
        <v>1.3713404609699407</v>
      </c>
      <c r="I172" s="9">
        <f t="shared" si="44"/>
        <v>5.9123038122594993</v>
      </c>
      <c r="J172" s="9">
        <f t="shared" si="45"/>
        <v>9.8379029710845867</v>
      </c>
      <c r="K172" s="11">
        <f t="shared" si="46"/>
        <v>0.7407407407407407</v>
      </c>
      <c r="L172" s="11">
        <f t="shared" si="47"/>
        <v>0.17761989342806395</v>
      </c>
      <c r="M172" s="11">
        <f t="shared" si="48"/>
        <v>0.10718113612004287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-0.19035760396256463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0.18769566762157366</v>
      </c>
      <c r="Q172" s="11">
        <f>2*'OddsRatio_working_3-way'!K172*'OddsRatio_working_3-way'!L172*'OddsRatio_working_3-way'!M172</f>
        <v>2.8203706629838267E-2</v>
      </c>
      <c r="R172" s="11">
        <f t="shared" si="49"/>
        <v>0</v>
      </c>
      <c r="S172" s="11">
        <f t="shared" si="50"/>
        <v>-0.98601612814209172</v>
      </c>
      <c r="T172" s="11">
        <f t="shared" si="51"/>
        <v>-0.14816170220016403</v>
      </c>
      <c r="U172" s="11">
        <f>'OddsRatio_working_3-way'!S172-'OddsRatio_working_3-way'!R172^2/3</f>
        <v>-0.98601612814209172</v>
      </c>
      <c r="V172" s="11">
        <f>'OddsRatio_working_3-way'!S172*'OddsRatio_working_3-way'!R172/3-2*'OddsRatio_working_3-way'!R172^3/27-'OddsRatio_working_3-way'!T172</f>
        <v>0.14816170220016403</v>
      </c>
      <c r="W172" s="11">
        <f>'OddsRatio_working_3-way'!V172^2+4*'OddsRatio_working_3-way'!U172^3/27</f>
        <v>-0.1200677093959821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0.18842743921390018</v>
      </c>
      <c r="Y172" s="11">
        <f>IF('OddsRatio_working_3-way'!W172&gt;=0,IF('OddsRatio_working_3-way'!V172+SQRT('OddsRatio_working_3-way'!W172)&gt;0,0,PI()),ACOS('OddsRatio_working_3-way'!V172/(2*'OddsRatio_working_3-way'!X172)))</f>
        <v>1.1667378798764756</v>
      </c>
      <c r="Z172" s="11">
        <f>'OddsRatio_working_3-way'!X172^(1/3)*COS('OddsRatio_working_3-way'!Y172/3)</f>
        <v>0.53048637281420097</v>
      </c>
      <c r="AA172" s="11">
        <f>'OddsRatio_working_3-way'!X172^(1/3)*COS(('OddsRatio_working_3-way'!Y172+2*PI())/3)</f>
        <v>-0.45350414420065727</v>
      </c>
      <c r="AB172" s="11">
        <f>'OddsRatio_working_3-way'!X172^(1/3)*COS(('OddsRatio_working_3-way'!Y172+4*PI())/3)</f>
        <v>-7.6982228613543674E-2</v>
      </c>
      <c r="AC172" s="11">
        <f>'OddsRatio_working_3-way'!X172^(1/3)*SIN('OddsRatio_working_3-way'!Y172/3)</f>
        <v>0.21738502932001363</v>
      </c>
      <c r="AD172" s="11">
        <f>'OddsRatio_working_3-way'!X172^(1/3)*SIN(('OddsRatio_working_3-way'!Y172+2*PI())/3)</f>
        <v>0.35072216055855393</v>
      </c>
      <c r="AE172" s="11">
        <f>'OddsRatio_working_3-way'!X172^(1/3)*SIN(('OddsRatio_working_3-way'!Y172+4*PI())/3)</f>
        <v>-0.56810718987856745</v>
      </c>
      <c r="AF172" s="11">
        <f>-'OddsRatio_working_3-way'!U172/(3*'OddsRatio_working_3-way'!X172^(1/3))*COS(('OddsRatio_working_3-way'!Y172)/3)</f>
        <v>0.53048637281420086</v>
      </c>
      <c r="AG172" s="11">
        <f>-'OddsRatio_working_3-way'!U172/(3*'OddsRatio_working_3-way'!X172^(1/3))*COS(('OddsRatio_working_3-way'!Y172+2*PI())/3)</f>
        <v>-0.45350414420065716</v>
      </c>
      <c r="AH172" s="11">
        <f>-'OddsRatio_working_3-way'!U172/(3*'OddsRatio_working_3-way'!X172^(1/3))*COS(('OddsRatio_working_3-way'!Y172+4*PI())/3)</f>
        <v>-7.698222861354366E-2</v>
      </c>
      <c r="AI172" s="11">
        <f>'OddsRatio_working_3-way'!U172/(3*'OddsRatio_working_3-way'!X172^(1/3))*SIN(('OddsRatio_working_3-way'!Y172)/3)</f>
        <v>-0.21738502932001361</v>
      </c>
      <c r="AJ172" s="11">
        <f>'OddsRatio_working_3-way'!U172/(3*'OddsRatio_working_3-way'!X172^(1/3))*SIN(('OddsRatio_working_3-way'!Y172+2*PI())/3)</f>
        <v>-0.35072216055855387</v>
      </c>
      <c r="AK172" s="11">
        <f>'OddsRatio_working_3-way'!U172/(3*'OddsRatio_working_3-way'!X172^(1/3))*SIN(('OddsRatio_working_3-way'!Y172+4*PI())/3)</f>
        <v>0.56810718987856734</v>
      </c>
      <c r="AL172" s="11">
        <f>'OddsRatio_working_3-way'!Z172+'OddsRatio_working_3-way'!AF172</f>
        <v>1.0609727456284017</v>
      </c>
      <c r="AM172" s="11">
        <f>'OddsRatio_working_3-way'!AA172+'OddsRatio_working_3-way'!AG172</f>
        <v>-0.90700828840131442</v>
      </c>
      <c r="AN172" s="11">
        <f>'OddsRatio_working_3-way'!AB172+'OddsRatio_working_3-way'!AH172</f>
        <v>-0.15396445722708735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1.0609727456284017</v>
      </c>
      <c r="AS172" s="11">
        <f>IF(('OddsRatio_working_3-way'!X172=0),IF(Q172&gt;0,-Q172^(1/3),(-Q172)^(1/3)),'OddsRatio_working_3-way'!AM172-'OddsRatio_working_3-way'!R172/3)</f>
        <v>-0.90700828840131442</v>
      </c>
      <c r="AT172" s="11">
        <f>IF(('OddsRatio_working_3-way'!X172=0),IF(Q172&gt;0,-Q172^(1/3),(-Q172)^(1/3)),'OddsRatio_working_3-way'!AN172-'OddsRatio_working_3-way'!R172/3)</f>
        <v>-0.15396445722708735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1.94</v>
      </c>
      <c r="B173" s="4">
        <f>IF('True_Odds_Calculator_3-way'!B174="","",'True_Odds_Calculator_3-way'!B174)</f>
        <v>3.44</v>
      </c>
      <c r="C173" s="4">
        <f>IF('True_Odds_Calculator_3-way'!C174="","",'True_Odds_Calculator_3-way'!C174)</f>
        <v>4.25</v>
      </c>
      <c r="D173" s="9">
        <f t="shared" si="39"/>
        <v>0.49901900680863431</v>
      </c>
      <c r="E173" s="9">
        <f t="shared" si="40"/>
        <v>0.2773194045730985</v>
      </c>
      <c r="F173" s="9">
        <f t="shared" si="41"/>
        <v>0.2236615886182671</v>
      </c>
      <c r="G173" s="9">
        <f t="shared" si="42"/>
        <v>1.0680124326395668</v>
      </c>
      <c r="H173" s="9">
        <f t="shared" si="43"/>
        <v>2.0039316866811925</v>
      </c>
      <c r="I173" s="9">
        <f t="shared" si="44"/>
        <v>3.6059503356405429</v>
      </c>
      <c r="J173" s="9">
        <f t="shared" si="45"/>
        <v>4.4710404060785924</v>
      </c>
      <c r="K173" s="11">
        <f t="shared" si="46"/>
        <v>0.51546391752577325</v>
      </c>
      <c r="L173" s="11">
        <f t="shared" si="47"/>
        <v>0.29069767441860467</v>
      </c>
      <c r="M173" s="11">
        <f t="shared" si="48"/>
        <v>0.23529411764705882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-0.26281608303834592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0.23375689283145523</v>
      </c>
      <c r="Q173" s="11">
        <f>2*'OddsRatio_working_3-way'!K173*'OddsRatio_working_3-way'!L173*'OddsRatio_working_3-way'!M173</f>
        <v>7.0514899798327396E-2</v>
      </c>
      <c r="R173" s="11">
        <f t="shared" si="49"/>
        <v>0</v>
      </c>
      <c r="S173" s="11">
        <f t="shared" si="50"/>
        <v>-0.88943146145797014</v>
      </c>
      <c r="T173" s="11">
        <f t="shared" si="51"/>
        <v>-0.26830511657857326</v>
      </c>
      <c r="U173" s="11">
        <f>'OddsRatio_working_3-way'!S173-'OddsRatio_working_3-way'!R173^2/3</f>
        <v>-0.88943146145797014</v>
      </c>
      <c r="V173" s="11">
        <f>'OddsRatio_working_3-way'!S173*'OddsRatio_working_3-way'!R173/3-2*'OddsRatio_working_3-way'!R173^3/27-'OddsRatio_working_3-way'!T173</f>
        <v>0.26830511657857326</v>
      </c>
      <c r="W173" s="11">
        <f>'OddsRatio_working_3-way'!V173^2+4*'OddsRatio_working_3-way'!U173^3/27</f>
        <v>-3.2252193265035145E-2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0.16143096732603454</v>
      </c>
      <c r="Y173" s="11">
        <f>IF('OddsRatio_working_3-way'!W173&gt;=0,IF('OddsRatio_working_3-way'!V173+SQRT('OddsRatio_working_3-way'!W173)&gt;0,0,PI()),ACOS('OddsRatio_working_3-way'!V173/(2*'OddsRatio_working_3-way'!X173)))</f>
        <v>0.58985523312621535</v>
      </c>
      <c r="Z173" s="11">
        <f>'OddsRatio_working_3-way'!X173^(1/3)*COS('OddsRatio_working_3-way'!Y173/3)</f>
        <v>0.53400621631978329</v>
      </c>
      <c r="AA173" s="11">
        <f>'OddsRatio_working_3-way'!X173^(1/3)*COS(('OddsRatio_working_3-way'!Y173+2*PI())/3)</f>
        <v>-0.3591219773635686</v>
      </c>
      <c r="AB173" s="11">
        <f>'OddsRatio_working_3-way'!X173^(1/3)*COS(('OddsRatio_working_3-way'!Y173+4*PI())/3)</f>
        <v>-0.17488423895621463</v>
      </c>
      <c r="AC173" s="11">
        <f>'OddsRatio_working_3-way'!X173^(1/3)*SIN('OddsRatio_working_3-way'!Y173/3)</f>
        <v>0.10636970786437365</v>
      </c>
      <c r="AD173" s="11">
        <f>'OddsRatio_working_3-way'!X173^(1/3)*SIN(('OddsRatio_working_3-way'!Y173+2*PI())/3)</f>
        <v>0.40927809517955382</v>
      </c>
      <c r="AE173" s="11">
        <f>'OddsRatio_working_3-way'!X173^(1/3)*SIN(('OddsRatio_working_3-way'!Y173+4*PI())/3)</f>
        <v>-0.51564780304392743</v>
      </c>
      <c r="AF173" s="11">
        <f>-'OddsRatio_working_3-way'!U173/(3*'OddsRatio_working_3-way'!X173^(1/3))*COS(('OddsRatio_working_3-way'!Y173)/3)</f>
        <v>0.5340062163197834</v>
      </c>
      <c r="AG173" s="11">
        <f>-'OddsRatio_working_3-way'!U173/(3*'OddsRatio_working_3-way'!X173^(1/3))*COS(('OddsRatio_working_3-way'!Y173+2*PI())/3)</f>
        <v>-0.35912197736356866</v>
      </c>
      <c r="AH173" s="11">
        <f>-'OddsRatio_working_3-way'!U173/(3*'OddsRatio_working_3-way'!X173^(1/3))*COS(('OddsRatio_working_3-way'!Y173+4*PI())/3)</f>
        <v>-0.17488423895621466</v>
      </c>
      <c r="AI173" s="11">
        <f>'OddsRatio_working_3-way'!U173/(3*'OddsRatio_working_3-way'!X173^(1/3))*SIN(('OddsRatio_working_3-way'!Y173)/3)</f>
        <v>-0.10636970786437368</v>
      </c>
      <c r="AJ173" s="11">
        <f>'OddsRatio_working_3-way'!U173/(3*'OddsRatio_working_3-way'!X173^(1/3))*SIN(('OddsRatio_working_3-way'!Y173+2*PI())/3)</f>
        <v>-0.40927809517955394</v>
      </c>
      <c r="AK173" s="11">
        <f>'OddsRatio_working_3-way'!U173/(3*'OddsRatio_working_3-way'!X173^(1/3))*SIN(('OddsRatio_working_3-way'!Y173+4*PI())/3)</f>
        <v>0.51564780304392754</v>
      </c>
      <c r="AL173" s="11">
        <f>'OddsRatio_working_3-way'!Z173+'OddsRatio_working_3-way'!AF173</f>
        <v>1.0680124326395668</v>
      </c>
      <c r="AM173" s="11">
        <f>'OddsRatio_working_3-way'!AA173+'OddsRatio_working_3-way'!AG173</f>
        <v>-0.71824395472713731</v>
      </c>
      <c r="AN173" s="11">
        <f>'OddsRatio_working_3-way'!AB173+'OddsRatio_working_3-way'!AH173</f>
        <v>-0.34976847791242927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1.0680124326395668</v>
      </c>
      <c r="AS173" s="11">
        <f>IF(('OddsRatio_working_3-way'!X173=0),IF(Q173&gt;0,-Q173^(1/3),(-Q173)^(1/3)),'OddsRatio_working_3-way'!AM173-'OddsRatio_working_3-way'!R173/3)</f>
        <v>-0.71824395472713731</v>
      </c>
      <c r="AT173" s="11">
        <f>IF(('OddsRatio_working_3-way'!X173=0),IF(Q173&gt;0,-Q173^(1/3),(-Q173)^(1/3)),'OddsRatio_working_3-way'!AN173-'OddsRatio_working_3-way'!R173/3)</f>
        <v>-0.34976847791242927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2.0299999999999998</v>
      </c>
      <c r="B174" s="4">
        <f>IF('True_Odds_Calculator_3-way'!B175="","",'True_Odds_Calculator_3-way'!B175)</f>
        <v>3.33</v>
      </c>
      <c r="C174" s="4">
        <f>IF('True_Odds_Calculator_3-way'!C175="","",'True_Odds_Calculator_3-way'!C175)</f>
        <v>4.07</v>
      </c>
      <c r="D174" s="9">
        <f t="shared" si="39"/>
        <v>0.47753789737795355</v>
      </c>
      <c r="E174" s="9">
        <f t="shared" si="40"/>
        <v>0.28777429396392035</v>
      </c>
      <c r="F174" s="9">
        <f t="shared" si="41"/>
        <v>0.23468780865812638</v>
      </c>
      <c r="G174" s="9">
        <f t="shared" si="42"/>
        <v>1.0622083872555235</v>
      </c>
      <c r="H174" s="9">
        <f t="shared" si="43"/>
        <v>2.094074638873189</v>
      </c>
      <c r="I174" s="9">
        <f t="shared" si="44"/>
        <v>3.4749455423053695</v>
      </c>
      <c r="J174" s="9">
        <f t="shared" si="45"/>
        <v>4.2609797488744574</v>
      </c>
      <c r="K174" s="11">
        <f t="shared" si="46"/>
        <v>0.49261083743842371</v>
      </c>
      <c r="L174" s="11">
        <f t="shared" si="47"/>
        <v>0.3003003003003003</v>
      </c>
      <c r="M174" s="11">
        <f t="shared" si="48"/>
        <v>0.24570024570024568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-0.2677915324700042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0.23370946017730732</v>
      </c>
      <c r="Q174" s="11">
        <f>2*'OddsRatio_working_3-way'!K174*'OddsRatio_working_3-way'!L174*'OddsRatio_working_3-way'!M174</f>
        <v>7.2693455731666357E-2</v>
      </c>
      <c r="R174" s="11">
        <f t="shared" si="49"/>
        <v>0</v>
      </c>
      <c r="S174" s="11">
        <f t="shared" si="50"/>
        <v>-0.87272908901063007</v>
      </c>
      <c r="T174" s="11">
        <f t="shared" si="51"/>
        <v>-0.27145539316038259</v>
      </c>
      <c r="U174" s="11">
        <f>'OddsRatio_working_3-way'!S174-'OddsRatio_working_3-way'!R174^2/3</f>
        <v>-0.87272908901063007</v>
      </c>
      <c r="V174" s="11">
        <f>'OddsRatio_working_3-way'!S174*'OddsRatio_working_3-way'!R174/3-2*'OddsRatio_working_3-way'!R174^3/27-'OddsRatio_working_3-way'!T174</f>
        <v>0.27145539316038259</v>
      </c>
      <c r="W174" s="11">
        <f>'OddsRatio_working_3-way'!V174^2+4*'OddsRatio_working_3-way'!U174^3/27</f>
        <v>-2.4788917943625657E-2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0.15690518507962345</v>
      </c>
      <c r="Y174" s="11">
        <f>IF('OddsRatio_working_3-way'!W174&gt;=0,IF('OddsRatio_working_3-way'!V174+SQRT('OddsRatio_working_3-way'!W174)&gt;0,0,PI()),ACOS('OddsRatio_working_3-way'!V174/(2*'OddsRatio_working_3-way'!X174)))</f>
        <v>0.52558610891227087</v>
      </c>
      <c r="Z174" s="11">
        <f>'OddsRatio_working_3-way'!X174^(1/3)*COS('OddsRatio_working_3-way'!Y174/3)</f>
        <v>0.53110419362776184</v>
      </c>
      <c r="AA174" s="11">
        <f>'OddsRatio_working_3-way'!X174^(1/3)*COS(('OddsRatio_working_3-way'!Y174+2*PI())/3)</f>
        <v>-0.34696784397566299</v>
      </c>
      <c r="AB174" s="11">
        <f>'OddsRatio_working_3-way'!X174^(1/3)*COS(('OddsRatio_working_3-way'!Y174+4*PI())/3)</f>
        <v>-0.18413634965209869</v>
      </c>
      <c r="AC174" s="11">
        <f>'OddsRatio_working_3-way'!X174^(1/3)*SIN('OddsRatio_working_3-way'!Y174/3)</f>
        <v>9.4010807080258871E-2</v>
      </c>
      <c r="AD174" s="11">
        <f>'OddsRatio_working_3-way'!X174^(1/3)*SIN(('OddsRatio_working_3-way'!Y174+2*PI())/3)</f>
        <v>0.41294432019796173</v>
      </c>
      <c r="AE174" s="11">
        <f>'OddsRatio_working_3-way'!X174^(1/3)*SIN(('OddsRatio_working_3-way'!Y174+4*PI())/3)</f>
        <v>-0.50695512727822056</v>
      </c>
      <c r="AF174" s="11">
        <f>-'OddsRatio_working_3-way'!U174/(3*'OddsRatio_working_3-way'!X174^(1/3))*COS(('OddsRatio_working_3-way'!Y174)/3)</f>
        <v>0.53110419362776162</v>
      </c>
      <c r="AG174" s="11">
        <f>-'OddsRatio_working_3-way'!U174/(3*'OddsRatio_working_3-way'!X174^(1/3))*COS(('OddsRatio_working_3-way'!Y174+2*PI())/3)</f>
        <v>-0.34696784397566288</v>
      </c>
      <c r="AH174" s="11">
        <f>-'OddsRatio_working_3-way'!U174/(3*'OddsRatio_working_3-way'!X174^(1/3))*COS(('OddsRatio_working_3-way'!Y174+4*PI())/3)</f>
        <v>-0.18413634965209863</v>
      </c>
      <c r="AI174" s="11">
        <f>'OddsRatio_working_3-way'!U174/(3*'OddsRatio_working_3-way'!X174^(1/3))*SIN(('OddsRatio_working_3-way'!Y174)/3)</f>
        <v>-9.4010807080258829E-2</v>
      </c>
      <c r="AJ174" s="11">
        <f>'OddsRatio_working_3-way'!U174/(3*'OddsRatio_working_3-way'!X174^(1/3))*SIN(('OddsRatio_working_3-way'!Y174+2*PI())/3)</f>
        <v>-0.41294432019796157</v>
      </c>
      <c r="AK174" s="11">
        <f>'OddsRatio_working_3-way'!U174/(3*'OddsRatio_working_3-way'!X174^(1/3))*SIN(('OddsRatio_working_3-way'!Y174+4*PI())/3)</f>
        <v>0.50695512727822045</v>
      </c>
      <c r="AL174" s="11">
        <f>'OddsRatio_working_3-way'!Z174+'OddsRatio_working_3-way'!AF174</f>
        <v>1.0622083872555235</v>
      </c>
      <c r="AM174" s="11">
        <f>'OddsRatio_working_3-way'!AA174+'OddsRatio_working_3-way'!AG174</f>
        <v>-0.69393568795132587</v>
      </c>
      <c r="AN174" s="11">
        <f>'OddsRatio_working_3-way'!AB174+'OddsRatio_working_3-way'!AH174</f>
        <v>-0.36827269930419732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1.0622083872555235</v>
      </c>
      <c r="AS174" s="11">
        <f>IF(('OddsRatio_working_3-way'!X174=0),IF(Q174&gt;0,-Q174^(1/3),(-Q174)^(1/3)),'OddsRatio_working_3-way'!AM174-'OddsRatio_working_3-way'!R174/3)</f>
        <v>-0.69393568795132587</v>
      </c>
      <c r="AT174" s="11">
        <f>IF(('OddsRatio_working_3-way'!X174=0),IF(Q174&gt;0,-Q174^(1/3),(-Q174)^(1/3)),'OddsRatio_working_3-way'!AN174-'OddsRatio_working_3-way'!R174/3)</f>
        <v>-0.36827269930419732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1.69</v>
      </c>
      <c r="B175" s="4">
        <f>IF('True_Odds_Calculator_3-way'!B176="","",'True_Odds_Calculator_3-way'!B176)</f>
        <v>3.54</v>
      </c>
      <c r="C175" s="4">
        <f>IF('True_Odds_Calculator_3-way'!C176="","",'True_Odds_Calculator_3-way'!C176)</f>
        <v>5.85</v>
      </c>
      <c r="D175" s="9">
        <f t="shared" si="39"/>
        <v>0.57280485613725829</v>
      </c>
      <c r="E175" s="9">
        <f t="shared" si="40"/>
        <v>0.26699480475642662</v>
      </c>
      <c r="F175" s="9">
        <f t="shared" si="41"/>
        <v>0.1602003391063152</v>
      </c>
      <c r="G175" s="9">
        <f t="shared" si="42"/>
        <v>1.0808626886957944</v>
      </c>
      <c r="H175" s="9">
        <f t="shared" si="43"/>
        <v>1.7457952552000975</v>
      </c>
      <c r="I175" s="9">
        <f t="shared" si="44"/>
        <v>3.7453912292873173</v>
      </c>
      <c r="J175" s="9">
        <f t="shared" si="45"/>
        <v>6.2421840401746023</v>
      </c>
      <c r="K175" s="11">
        <f t="shared" si="46"/>
        <v>0.59171597633136097</v>
      </c>
      <c r="L175" s="11">
        <f t="shared" si="47"/>
        <v>0.2824858757062147</v>
      </c>
      <c r="M175" s="11">
        <f t="shared" si="48"/>
        <v>0.17094017094017094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-0.24287270691843954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0.23086895015487935</v>
      </c>
      <c r="Q175" s="11">
        <f>2*'OddsRatio_working_3-way'!K175*'OddsRatio_working_3-way'!L175*'OddsRatio_working_3-way'!M175</f>
        <v>5.7145779741306781E-2</v>
      </c>
      <c r="R175" s="11">
        <f t="shared" si="49"/>
        <v>0</v>
      </c>
      <c r="S175" s="11">
        <f t="shared" si="50"/>
        <v>-0.9505759337232107</v>
      </c>
      <c r="T175" s="11">
        <f t="shared" si="51"/>
        <v>-0.23529107270376506</v>
      </c>
      <c r="U175" s="11">
        <f>'OddsRatio_working_3-way'!S175-'OddsRatio_working_3-way'!R175^2/3</f>
        <v>-0.9505759337232107</v>
      </c>
      <c r="V175" s="11">
        <f>'OddsRatio_working_3-way'!S175*'OddsRatio_working_3-way'!R175/3-2*'OddsRatio_working_3-way'!R175^3/27-'OddsRatio_working_3-way'!T175</f>
        <v>0.23529107270376506</v>
      </c>
      <c r="W175" s="11">
        <f>'OddsRatio_working_3-way'!V175^2+4*'OddsRatio_working_3-way'!U175^3/27</f>
        <v>-7.1887783119340062E-2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0.17836035995522415</v>
      </c>
      <c r="Y175" s="11">
        <f>IF('OddsRatio_working_3-way'!W175&gt;=0,IF('OddsRatio_working_3-way'!V175+SQRT('OddsRatio_working_3-way'!W175)&gt;0,0,PI()),ACOS('OddsRatio_working_3-way'!V175/(2*'OddsRatio_working_3-way'!X175)))</f>
        <v>0.85051701555285286</v>
      </c>
      <c r="Z175" s="11">
        <f>'OddsRatio_working_3-way'!X175^(1/3)*COS('OddsRatio_working_3-way'!Y175/3)</f>
        <v>0.54043134434789719</v>
      </c>
      <c r="AA175" s="11">
        <f>'OddsRatio_working_3-way'!X175^(1/3)*COS(('OddsRatio_working_3-way'!Y175+2*PI())/3)</f>
        <v>-0.40657715854582033</v>
      </c>
      <c r="AB175" s="11">
        <f>'OddsRatio_working_3-way'!X175^(1/3)*COS(('OddsRatio_working_3-way'!Y175+4*PI())/3)</f>
        <v>-0.13385418580207675</v>
      </c>
      <c r="AC175" s="11">
        <f>'OddsRatio_working_3-way'!X175^(1/3)*SIN('OddsRatio_working_3-way'!Y175/3)</f>
        <v>0.15745668172779523</v>
      </c>
      <c r="AD175" s="11">
        <f>'OddsRatio_working_3-way'!X175^(1/3)*SIN(('OddsRatio_working_3-way'!Y175+2*PI())/3)</f>
        <v>0.38929893234275703</v>
      </c>
      <c r="AE175" s="11">
        <f>'OddsRatio_working_3-way'!X175^(1/3)*SIN(('OddsRatio_working_3-way'!Y175+4*PI())/3)</f>
        <v>-0.54675561407055229</v>
      </c>
      <c r="AF175" s="11">
        <f>-'OddsRatio_working_3-way'!U175/(3*'OddsRatio_working_3-way'!X175^(1/3))*COS(('OddsRatio_working_3-way'!Y175)/3)</f>
        <v>0.54043134434789719</v>
      </c>
      <c r="AG175" s="11">
        <f>-'OddsRatio_working_3-way'!U175/(3*'OddsRatio_working_3-way'!X175^(1/3))*COS(('OddsRatio_working_3-way'!Y175+2*PI())/3)</f>
        <v>-0.40657715854582033</v>
      </c>
      <c r="AH175" s="11">
        <f>-'OddsRatio_working_3-way'!U175/(3*'OddsRatio_working_3-way'!X175^(1/3))*COS(('OddsRatio_working_3-way'!Y175+4*PI())/3)</f>
        <v>-0.13385418580207675</v>
      </c>
      <c r="AI175" s="11">
        <f>'OddsRatio_working_3-way'!U175/(3*'OddsRatio_working_3-way'!X175^(1/3))*SIN(('OddsRatio_working_3-way'!Y175)/3)</f>
        <v>-0.15745668172779523</v>
      </c>
      <c r="AJ175" s="11">
        <f>'OddsRatio_working_3-way'!U175/(3*'OddsRatio_working_3-way'!X175^(1/3))*SIN(('OddsRatio_working_3-way'!Y175+2*PI())/3)</f>
        <v>-0.38929893234275703</v>
      </c>
      <c r="AK175" s="11">
        <f>'OddsRatio_working_3-way'!U175/(3*'OddsRatio_working_3-way'!X175^(1/3))*SIN(('OddsRatio_working_3-way'!Y175+4*PI())/3)</f>
        <v>0.54675561407055229</v>
      </c>
      <c r="AL175" s="11">
        <f>'OddsRatio_working_3-way'!Z175+'OddsRatio_working_3-way'!AF175</f>
        <v>1.0808626886957944</v>
      </c>
      <c r="AM175" s="11">
        <f>'OddsRatio_working_3-way'!AA175+'OddsRatio_working_3-way'!AG175</f>
        <v>-0.81315431709164065</v>
      </c>
      <c r="AN175" s="11">
        <f>'OddsRatio_working_3-way'!AB175+'OddsRatio_working_3-way'!AH175</f>
        <v>-0.26770837160415351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1.0808626886957944</v>
      </c>
      <c r="AS175" s="11">
        <f>IF(('OddsRatio_working_3-way'!X175=0),IF(Q175&gt;0,-Q175^(1/3),(-Q175)^(1/3)),'OddsRatio_working_3-way'!AM175-'OddsRatio_working_3-way'!R175/3)</f>
        <v>-0.81315431709164065</v>
      </c>
      <c r="AT175" s="11">
        <f>IF(('OddsRatio_working_3-way'!X175=0),IF(Q175&gt;0,-Q175^(1/3),(-Q175)^(1/3)),'OddsRatio_working_3-way'!AN175-'OddsRatio_working_3-way'!R175/3)</f>
        <v>-0.26770837160415351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2.1800000000000002</v>
      </c>
      <c r="B176" s="4">
        <f>IF('True_Odds_Calculator_3-way'!B177="","",'True_Odds_Calculator_3-way'!B177)</f>
        <v>3.09</v>
      </c>
      <c r="C176" s="4">
        <f>IF('True_Odds_Calculator_3-way'!C177="","",'True_Odds_Calculator_3-way'!C177)</f>
        <v>3.89</v>
      </c>
      <c r="D176" s="9">
        <f t="shared" si="39"/>
        <v>0.44375604209729752</v>
      </c>
      <c r="E176" s="9">
        <f t="shared" si="40"/>
        <v>0.31054306661412595</v>
      </c>
      <c r="F176" s="9">
        <f t="shared" si="41"/>
        <v>0.24570089128857653</v>
      </c>
      <c r="G176" s="9">
        <f t="shared" si="42"/>
        <v>1.0622800366511966</v>
      </c>
      <c r="H176" s="9">
        <f t="shared" si="43"/>
        <v>2.253490443248412</v>
      </c>
      <c r="I176" s="9">
        <f t="shared" si="44"/>
        <v>3.2201652766010009</v>
      </c>
      <c r="J176" s="9">
        <f t="shared" si="45"/>
        <v>4.0699893059219576</v>
      </c>
      <c r="K176" s="11">
        <f t="shared" si="46"/>
        <v>0.4587155963302752</v>
      </c>
      <c r="L176" s="11">
        <f t="shared" si="47"/>
        <v>0.3236245954692557</v>
      </c>
      <c r="M176" s="11">
        <f t="shared" si="48"/>
        <v>0.25706940874035988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-0.27199540158613544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0.23508024670298047</v>
      </c>
      <c r="Q176" s="11">
        <f>2*'OddsRatio_working_3-way'!K176*'OddsRatio_working_3-way'!L176*'OddsRatio_working_3-way'!M176</f>
        <v>7.6324755423045607E-2</v>
      </c>
      <c r="R176" s="11">
        <f t="shared" si="49"/>
        <v>0</v>
      </c>
      <c r="S176" s="11">
        <f t="shared" si="50"/>
        <v>-0.864280224342452</v>
      </c>
      <c r="T176" s="11">
        <f t="shared" si="51"/>
        <v>-0.28061046244884807</v>
      </c>
      <c r="U176" s="11">
        <f>'OddsRatio_working_3-way'!S176-'OddsRatio_working_3-way'!R176^2/3</f>
        <v>-0.864280224342452</v>
      </c>
      <c r="V176" s="11">
        <f>'OddsRatio_working_3-way'!S176*'OddsRatio_working_3-way'!R176/3-2*'OddsRatio_working_3-way'!R176^3/27-'OddsRatio_working_3-way'!T176</f>
        <v>0.28061046244884807</v>
      </c>
      <c r="W176" s="11">
        <f>'OddsRatio_working_3-way'!V176^2+4*'OddsRatio_working_3-way'!U176^3/27</f>
        <v>-1.690225823280686E-2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0.1546322167827287</v>
      </c>
      <c r="Y176" s="11">
        <f>IF('OddsRatio_working_3-way'!W176&gt;=0,IF('OddsRatio_working_3-way'!V176+SQRT('OddsRatio_working_3-way'!W176)&gt;0,0,PI()),ACOS('OddsRatio_working_3-way'!V176/(2*'OddsRatio_working_3-way'!X176)))</f>
        <v>0.4338644480895304</v>
      </c>
      <c r="Z176" s="11">
        <f>'OddsRatio_working_3-way'!X176^(1/3)*COS('OddsRatio_working_3-way'!Y176/3)</f>
        <v>0.53114001832559821</v>
      </c>
      <c r="AA176" s="11">
        <f>'OddsRatio_working_3-way'!X176^(1/3)*COS(('OddsRatio_working_3-way'!Y176+2*PI())/3)</f>
        <v>-0.33256080543680527</v>
      </c>
      <c r="AB176" s="11">
        <f>'OddsRatio_working_3-way'!X176^(1/3)*COS(('OddsRatio_working_3-way'!Y176+4*PI())/3)</f>
        <v>-0.19857921288879299</v>
      </c>
      <c r="AC176" s="11">
        <f>'OddsRatio_working_3-way'!X176^(1/3)*SIN('OddsRatio_working_3-way'!Y176/3)</f>
        <v>7.73543085240498E-2</v>
      </c>
      <c r="AD176" s="11">
        <f>'OddsRatio_working_3-way'!X176^(1/3)*SIN(('OddsRatio_working_3-way'!Y176+2*PI())/3)</f>
        <v>0.42130359457447542</v>
      </c>
      <c r="AE176" s="11">
        <f>'OddsRatio_working_3-way'!X176^(1/3)*SIN(('OddsRatio_working_3-way'!Y176+4*PI())/3)</f>
        <v>-0.49865790309852515</v>
      </c>
      <c r="AF176" s="11">
        <f>-'OddsRatio_working_3-way'!U176/(3*'OddsRatio_working_3-way'!X176^(1/3))*COS(('OddsRatio_working_3-way'!Y176)/3)</f>
        <v>0.53114001832559832</v>
      </c>
      <c r="AG176" s="11">
        <f>-'OddsRatio_working_3-way'!U176/(3*'OddsRatio_working_3-way'!X176^(1/3))*COS(('OddsRatio_working_3-way'!Y176+2*PI())/3)</f>
        <v>-0.33256080543680538</v>
      </c>
      <c r="AH176" s="11">
        <f>-'OddsRatio_working_3-way'!U176/(3*'OddsRatio_working_3-way'!X176^(1/3))*COS(('OddsRatio_working_3-way'!Y176+4*PI())/3)</f>
        <v>-0.19857921288879302</v>
      </c>
      <c r="AI176" s="11">
        <f>'OddsRatio_working_3-way'!U176/(3*'OddsRatio_working_3-way'!X176^(1/3))*SIN(('OddsRatio_working_3-way'!Y176)/3)</f>
        <v>-7.7354308524049814E-2</v>
      </c>
      <c r="AJ176" s="11">
        <f>'OddsRatio_working_3-way'!U176/(3*'OddsRatio_working_3-way'!X176^(1/3))*SIN(('OddsRatio_working_3-way'!Y176+2*PI())/3)</f>
        <v>-0.42130359457447547</v>
      </c>
      <c r="AK176" s="11">
        <f>'OddsRatio_working_3-way'!U176/(3*'OddsRatio_working_3-way'!X176^(1/3))*SIN(('OddsRatio_working_3-way'!Y176+4*PI())/3)</f>
        <v>0.4986579030985252</v>
      </c>
      <c r="AL176" s="11">
        <f>'OddsRatio_working_3-way'!Z176+'OddsRatio_working_3-way'!AF176</f>
        <v>1.0622800366511966</v>
      </c>
      <c r="AM176" s="11">
        <f>'OddsRatio_working_3-way'!AA176+'OddsRatio_working_3-way'!AG176</f>
        <v>-0.66512161087361066</v>
      </c>
      <c r="AN176" s="11">
        <f>'OddsRatio_working_3-way'!AB176+'OddsRatio_working_3-way'!AH176</f>
        <v>-0.39715842577758598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1.0622800366511966</v>
      </c>
      <c r="AS176" s="11">
        <f>IF(('OddsRatio_working_3-way'!X176=0),IF(Q176&gt;0,-Q176^(1/3),(-Q176)^(1/3)),'OddsRatio_working_3-way'!AM176-'OddsRatio_working_3-way'!R176/3)</f>
        <v>-0.66512161087361066</v>
      </c>
      <c r="AT176" s="11">
        <f>IF(('OddsRatio_working_3-way'!X176=0),IF(Q176&gt;0,-Q176^(1/3),(-Q176)^(1/3)),'OddsRatio_working_3-way'!AN176-'OddsRatio_working_3-way'!R176/3)</f>
        <v>-0.39715842577758598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1.9</v>
      </c>
      <c r="B177" s="4">
        <f>IF('True_Odds_Calculator_3-way'!B178="","",'True_Odds_Calculator_3-way'!B178)</f>
        <v>3.39</v>
      </c>
      <c r="C177" s="4">
        <f>IF('True_Odds_Calculator_3-way'!C178="","",'True_Odds_Calculator_3-way'!C178)</f>
        <v>4.55</v>
      </c>
      <c r="D177" s="9">
        <f t="shared" si="39"/>
        <v>0.50985567302682722</v>
      </c>
      <c r="E177" s="9">
        <f t="shared" si="40"/>
        <v>0.28146100136598889</v>
      </c>
      <c r="F177" s="9">
        <f t="shared" si="41"/>
        <v>0.2086833256071835</v>
      </c>
      <c r="G177" s="9">
        <f t="shared" si="42"/>
        <v>1.068154845693585</v>
      </c>
      <c r="H177" s="9">
        <f t="shared" si="43"/>
        <v>1.9613393611242269</v>
      </c>
      <c r="I177" s="9">
        <f t="shared" si="44"/>
        <v>3.5528900812076687</v>
      </c>
      <c r="J177" s="9">
        <f t="shared" si="45"/>
        <v>4.7919497022122259</v>
      </c>
      <c r="K177" s="11">
        <f t="shared" si="46"/>
        <v>0.52631578947368418</v>
      </c>
      <c r="L177" s="11">
        <f t="shared" si="47"/>
        <v>0.29498525073746312</v>
      </c>
      <c r="M177" s="11">
        <f t="shared" si="48"/>
        <v>0.21978021978021978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-0.26055779339430918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0.23339492366041037</v>
      </c>
      <c r="Q177" s="11">
        <f>2*'OddsRatio_working_3-way'!K177*'OddsRatio_working_3-way'!L177*'OddsRatio_working_3-way'!M177</f>
        <v>6.8244129725266181E-2</v>
      </c>
      <c r="R177" s="11">
        <f t="shared" si="49"/>
        <v>0</v>
      </c>
      <c r="S177" s="11">
        <f t="shared" si="50"/>
        <v>-0.8957510754906014</v>
      </c>
      <c r="T177" s="11">
        <f t="shared" si="51"/>
        <v>-0.26191551914929861</v>
      </c>
      <c r="U177" s="11">
        <f>'OddsRatio_working_3-way'!S177-'OddsRatio_working_3-way'!R177^2/3</f>
        <v>-0.8957510754906014</v>
      </c>
      <c r="V177" s="11">
        <f>'OddsRatio_working_3-way'!S177*'OddsRatio_working_3-way'!R177/3-2*'OddsRatio_working_3-way'!R177^3/27-'OddsRatio_working_3-way'!T177</f>
        <v>0.26191551914929861</v>
      </c>
      <c r="W177" s="11">
        <f>'OddsRatio_working_3-way'!V177^2+4*'OddsRatio_working_3-way'!U177^3/27</f>
        <v>-3.7877857985110952E-2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0.16315452580020387</v>
      </c>
      <c r="Y177" s="11">
        <f>IF('OddsRatio_working_3-way'!W177&gt;=0,IF('OddsRatio_working_3-way'!V177+SQRT('OddsRatio_working_3-way'!W177)&gt;0,0,PI()),ACOS('OddsRatio_working_3-way'!V177/(2*'OddsRatio_working_3-way'!X177)))</f>
        <v>0.63905305992635419</v>
      </c>
      <c r="Z177" s="11">
        <f>'OddsRatio_working_3-way'!X177^(1/3)*COS('OddsRatio_working_3-way'!Y177/3)</f>
        <v>0.53407742284679249</v>
      </c>
      <c r="AA177" s="11">
        <f>'OddsRatio_working_3-way'!X177^(1/3)*COS(('OddsRatio_working_3-way'!Y177+2*PI())/3)</f>
        <v>-0.36708244524339445</v>
      </c>
      <c r="AB177" s="11">
        <f>'OddsRatio_working_3-way'!X177^(1/3)*COS(('OddsRatio_working_3-way'!Y177+4*PI())/3)</f>
        <v>-0.16699497760339824</v>
      </c>
      <c r="AC177" s="11">
        <f>'OddsRatio_working_3-way'!X177^(1/3)*SIN('OddsRatio_working_3-way'!Y177/3)</f>
        <v>0.11552055330342252</v>
      </c>
      <c r="AD177" s="11">
        <f>'OddsRatio_working_3-way'!X177^(1/3)*SIN(('OddsRatio_working_3-way'!Y177+2*PI())/3)</f>
        <v>0.40476433912133464</v>
      </c>
      <c r="AE177" s="11">
        <f>'OddsRatio_working_3-way'!X177^(1/3)*SIN(('OddsRatio_working_3-way'!Y177+4*PI())/3)</f>
        <v>-0.52028489242475706</v>
      </c>
      <c r="AF177" s="11">
        <f>-'OddsRatio_working_3-way'!U177/(3*'OddsRatio_working_3-way'!X177^(1/3))*COS(('OddsRatio_working_3-way'!Y177)/3)</f>
        <v>0.53407742284679249</v>
      </c>
      <c r="AG177" s="11">
        <f>-'OddsRatio_working_3-way'!U177/(3*'OddsRatio_working_3-way'!X177^(1/3))*COS(('OddsRatio_working_3-way'!Y177+2*PI())/3)</f>
        <v>-0.36708244524339445</v>
      </c>
      <c r="AH177" s="11">
        <f>-'OddsRatio_working_3-way'!U177/(3*'OddsRatio_working_3-way'!X177^(1/3))*COS(('OddsRatio_working_3-way'!Y177+4*PI())/3)</f>
        <v>-0.16699497760339824</v>
      </c>
      <c r="AI177" s="11">
        <f>'OddsRatio_working_3-way'!U177/(3*'OddsRatio_working_3-way'!X177^(1/3))*SIN(('OddsRatio_working_3-way'!Y177)/3)</f>
        <v>-0.11552055330342252</v>
      </c>
      <c r="AJ177" s="11">
        <f>'OddsRatio_working_3-way'!U177/(3*'OddsRatio_working_3-way'!X177^(1/3))*SIN(('OddsRatio_working_3-way'!Y177+2*PI())/3)</f>
        <v>-0.40476433912133464</v>
      </c>
      <c r="AK177" s="11">
        <f>'OddsRatio_working_3-way'!U177/(3*'OddsRatio_working_3-way'!X177^(1/3))*SIN(('OddsRatio_working_3-way'!Y177+4*PI())/3)</f>
        <v>0.52028489242475706</v>
      </c>
      <c r="AL177" s="11">
        <f>'OddsRatio_working_3-way'!Z177+'OddsRatio_working_3-way'!AF177</f>
        <v>1.068154845693585</v>
      </c>
      <c r="AM177" s="11">
        <f>'OddsRatio_working_3-way'!AA177+'OddsRatio_working_3-way'!AG177</f>
        <v>-0.7341648904867889</v>
      </c>
      <c r="AN177" s="11">
        <f>'OddsRatio_working_3-way'!AB177+'OddsRatio_working_3-way'!AH177</f>
        <v>-0.33398995520679647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1.068154845693585</v>
      </c>
      <c r="AS177" s="11">
        <f>IF(('OddsRatio_working_3-way'!X177=0),IF(Q177&gt;0,-Q177^(1/3),(-Q177)^(1/3)),'OddsRatio_working_3-way'!AM177-'OddsRatio_working_3-way'!R177/3)</f>
        <v>-0.7341648904867889</v>
      </c>
      <c r="AT177" s="11">
        <f>IF(('OddsRatio_working_3-way'!X177=0),IF(Q177&gt;0,-Q177^(1/3),(-Q177)^(1/3)),'OddsRatio_working_3-way'!AN177-'OddsRatio_working_3-way'!R177/3)</f>
        <v>-0.33398995520679647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1.91</v>
      </c>
      <c r="B178" s="4">
        <f>IF('True_Odds_Calculator_3-way'!B179="","",'True_Odds_Calculator_3-way'!B179)</f>
        <v>3.79</v>
      </c>
      <c r="C178" s="4">
        <f>IF('True_Odds_Calculator_3-way'!C179="","",'True_Odds_Calculator_3-way'!C179)</f>
        <v>4.0599999999999996</v>
      </c>
      <c r="D178" s="9">
        <f t="shared" si="39"/>
        <v>0.51007904581066021</v>
      </c>
      <c r="E178" s="9">
        <f t="shared" si="40"/>
        <v>0.25350022027789415</v>
      </c>
      <c r="F178" s="9">
        <f t="shared" si="41"/>
        <v>0.23642073391144583</v>
      </c>
      <c r="G178" s="9">
        <f t="shared" si="42"/>
        <v>1.0554730278671038</v>
      </c>
      <c r="H178" s="9">
        <f t="shared" si="43"/>
        <v>1.960480455359064</v>
      </c>
      <c r="I178" s="9">
        <f t="shared" si="44"/>
        <v>3.944769747749219</v>
      </c>
      <c r="J178" s="9">
        <f t="shared" si="45"/>
        <v>4.2297474652733369</v>
      </c>
      <c r="K178" s="11">
        <f t="shared" si="46"/>
        <v>0.52356020942408377</v>
      </c>
      <c r="L178" s="11">
        <f t="shared" si="47"/>
        <v>0.26385224274406333</v>
      </c>
      <c r="M178" s="11">
        <f t="shared" si="48"/>
        <v>0.24630541871921185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-0.26434336327533092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0.23001072407988396</v>
      </c>
      <c r="Q178" s="11">
        <f>2*'OddsRatio_working_3-way'!K178*'OddsRatio_working_3-way'!L178*'OddsRatio_working_3-way'!M178</f>
        <v>6.805051008280591E-2</v>
      </c>
      <c r="R178" s="11">
        <f t="shared" si="49"/>
        <v>0</v>
      </c>
      <c r="S178" s="11">
        <f t="shared" si="50"/>
        <v>-0.87012104722414663</v>
      </c>
      <c r="T178" s="11">
        <f t="shared" si="51"/>
        <v>-0.25743226249235107</v>
      </c>
      <c r="U178" s="11">
        <f>'OddsRatio_working_3-way'!S178-'OddsRatio_working_3-way'!R178^2/3</f>
        <v>-0.87012104722414663</v>
      </c>
      <c r="V178" s="11">
        <f>'OddsRatio_working_3-way'!S178*'OddsRatio_working_3-way'!R178/3-2*'OddsRatio_working_3-way'!R178^3/27-'OddsRatio_working_3-way'!T178</f>
        <v>0.25743226249235107</v>
      </c>
      <c r="W178" s="11">
        <f>'OddsRatio_working_3-way'!V178^2+4*'OddsRatio_working_3-way'!U178^3/27</f>
        <v>-3.13253561801414E-2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0.15620237350315147</v>
      </c>
      <c r="Y178" s="11">
        <f>IF('OddsRatio_working_3-way'!W178&gt;=0,IF('OddsRatio_working_3-way'!V178+SQRT('OddsRatio_working_3-way'!W178)&gt;0,0,PI()),ACOS('OddsRatio_working_3-way'!V178/(2*'OddsRatio_working_3-way'!X178)))</f>
        <v>0.6023006033034688</v>
      </c>
      <c r="Z178" s="11">
        <f>'OddsRatio_working_3-way'!X178^(1/3)*COS('OddsRatio_working_3-way'!Y178/3)</f>
        <v>0.52773651393355192</v>
      </c>
      <c r="AA178" s="11">
        <f>'OddsRatio_working_3-way'!X178^(1/3)*COS(('OddsRatio_working_3-way'!Y178+2*PI())/3)</f>
        <v>-0.35687842147573229</v>
      </c>
      <c r="AB178" s="11">
        <f>'OddsRatio_working_3-way'!X178^(1/3)*COS(('OddsRatio_working_3-way'!Y178+4*PI())/3)</f>
        <v>-0.17085809245781949</v>
      </c>
      <c r="AC178" s="11">
        <f>'OddsRatio_working_3-way'!X178^(1/3)*SIN('OddsRatio_working_3-way'!Y178/3)</f>
        <v>0.10739888703323464</v>
      </c>
      <c r="AD178" s="11">
        <f>'OddsRatio_working_3-way'!X178^(1/3)*SIN(('OddsRatio_working_3-way'!Y178+2*PI())/3)</f>
        <v>0.40333378405447901</v>
      </c>
      <c r="AE178" s="11">
        <f>'OddsRatio_working_3-way'!X178^(1/3)*SIN(('OddsRatio_working_3-way'!Y178+4*PI())/3)</f>
        <v>-0.5107326710877137</v>
      </c>
      <c r="AF178" s="11">
        <f>-'OddsRatio_working_3-way'!U178/(3*'OddsRatio_working_3-way'!X178^(1/3))*COS(('OddsRatio_working_3-way'!Y178)/3)</f>
        <v>0.52773651393355192</v>
      </c>
      <c r="AG178" s="11">
        <f>-'OddsRatio_working_3-way'!U178/(3*'OddsRatio_working_3-way'!X178^(1/3))*COS(('OddsRatio_working_3-way'!Y178+2*PI())/3)</f>
        <v>-0.35687842147573229</v>
      </c>
      <c r="AH178" s="11">
        <f>-'OddsRatio_working_3-way'!U178/(3*'OddsRatio_working_3-way'!X178^(1/3))*COS(('OddsRatio_working_3-way'!Y178+4*PI())/3)</f>
        <v>-0.17085809245781949</v>
      </c>
      <c r="AI178" s="11">
        <f>'OddsRatio_working_3-way'!U178/(3*'OddsRatio_working_3-way'!X178^(1/3))*SIN(('OddsRatio_working_3-way'!Y178)/3)</f>
        <v>-0.10739888703323464</v>
      </c>
      <c r="AJ178" s="11">
        <f>'OddsRatio_working_3-way'!U178/(3*'OddsRatio_working_3-way'!X178^(1/3))*SIN(('OddsRatio_working_3-way'!Y178+2*PI())/3)</f>
        <v>-0.40333378405447901</v>
      </c>
      <c r="AK178" s="11">
        <f>'OddsRatio_working_3-way'!U178/(3*'OddsRatio_working_3-way'!X178^(1/3))*SIN(('OddsRatio_working_3-way'!Y178+4*PI())/3)</f>
        <v>0.5107326710877137</v>
      </c>
      <c r="AL178" s="11">
        <f>'OddsRatio_working_3-way'!Z178+'OddsRatio_working_3-way'!AF178</f>
        <v>1.0554730278671038</v>
      </c>
      <c r="AM178" s="11">
        <f>'OddsRatio_working_3-way'!AA178+'OddsRatio_working_3-way'!AG178</f>
        <v>-0.71375684295146458</v>
      </c>
      <c r="AN178" s="11">
        <f>'OddsRatio_working_3-way'!AB178+'OddsRatio_working_3-way'!AH178</f>
        <v>-0.34171618491563899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1.0554730278671038</v>
      </c>
      <c r="AS178" s="11">
        <f>IF(('OddsRatio_working_3-way'!X178=0),IF(Q178&gt;0,-Q178^(1/3),(-Q178)^(1/3)),'OddsRatio_working_3-way'!AM178-'OddsRatio_working_3-way'!R178/3)</f>
        <v>-0.71375684295146458</v>
      </c>
      <c r="AT178" s="11">
        <f>IF(('OddsRatio_working_3-way'!X178=0),IF(Q178&gt;0,-Q178^(1/3),(-Q178)^(1/3)),'OddsRatio_working_3-way'!AN178-'OddsRatio_working_3-way'!R178/3)</f>
        <v>-0.34171618491563899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2.0699999999999998</v>
      </c>
      <c r="B179" s="4">
        <f>IF('True_Odds_Calculator_3-way'!B180="","",'True_Odds_Calculator_3-way'!B180)</f>
        <v>3.54</v>
      </c>
      <c r="C179" s="4">
        <f>IF('True_Odds_Calculator_3-way'!C180="","",'True_Odds_Calculator_3-way'!C180)</f>
        <v>3.81</v>
      </c>
      <c r="D179" s="9">
        <f t="shared" si="39"/>
        <v>0.47218972276765125</v>
      </c>
      <c r="E179" s="9">
        <f t="shared" si="40"/>
        <v>0.27371373015298628</v>
      </c>
      <c r="F179" s="9">
        <f t="shared" si="41"/>
        <v>0.25409654707936241</v>
      </c>
      <c r="G179" s="9">
        <f t="shared" si="42"/>
        <v>1.0446661779001818</v>
      </c>
      <c r="H179" s="9">
        <f t="shared" si="43"/>
        <v>2.1177928103531944</v>
      </c>
      <c r="I179" s="9">
        <f t="shared" si="44"/>
        <v>3.6534520918664621</v>
      </c>
      <c r="J179" s="9">
        <f t="shared" si="45"/>
        <v>3.9355119598995114</v>
      </c>
      <c r="K179" s="11">
        <f t="shared" si="46"/>
        <v>0.48309178743961356</v>
      </c>
      <c r="L179" s="11">
        <f t="shared" si="47"/>
        <v>0.2824858757062147</v>
      </c>
      <c r="M179" s="11">
        <f t="shared" si="48"/>
        <v>0.26246719160104987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-0.27354276408562828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0.22995160485803928</v>
      </c>
      <c r="Q179" s="11">
        <f>2*'OddsRatio_working_3-way'!K179*'OddsRatio_working_3-way'!L179*'OddsRatio_working_3-way'!M179</f>
        <v>7.1636013974467061E-2</v>
      </c>
      <c r="R179" s="11">
        <f t="shared" si="49"/>
        <v>0</v>
      </c>
      <c r="S179" s="11">
        <f t="shared" si="50"/>
        <v>-0.84064225067951914</v>
      </c>
      <c r="T179" s="11">
        <f t="shared" si="51"/>
        <v>-0.26188232108396231</v>
      </c>
      <c r="U179" s="11">
        <f>'OddsRatio_working_3-way'!S179-'OddsRatio_working_3-way'!R179^2/3</f>
        <v>-0.84064225067951914</v>
      </c>
      <c r="V179" s="11">
        <f>'OddsRatio_working_3-way'!S179*'OddsRatio_working_3-way'!R179/3-2*'OddsRatio_working_3-way'!R179^3/27-'OddsRatio_working_3-way'!T179</f>
        <v>0.26188232108396231</v>
      </c>
      <c r="W179" s="11">
        <f>'OddsRatio_working_3-way'!V179^2+4*'OddsRatio_working_3-way'!U179^3/27</f>
        <v>-1.9427213750770181E-2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0.14833202945343069</v>
      </c>
      <c r="Y179" s="11">
        <f>IF('OddsRatio_working_3-way'!W179&gt;=0,IF('OddsRatio_working_3-way'!V179+SQRT('OddsRatio_working_3-way'!W179)&gt;0,0,PI()),ACOS('OddsRatio_working_3-way'!V179/(2*'OddsRatio_working_3-way'!X179)))</f>
        <v>0.4890976757194021</v>
      </c>
      <c r="Z179" s="11">
        <f>'OddsRatio_working_3-way'!X179^(1/3)*COS('OddsRatio_working_3-way'!Y179/3)</f>
        <v>0.5223330889500909</v>
      </c>
      <c r="AA179" s="11">
        <f>'OddsRatio_working_3-way'!X179^(1/3)*COS(('OddsRatio_working_3-way'!Y179+2*PI())/3)</f>
        <v>-0.33557535316576509</v>
      </c>
      <c r="AB179" s="11">
        <f>'OddsRatio_working_3-way'!X179^(1/3)*COS(('OddsRatio_working_3-way'!Y179+4*PI())/3)</f>
        <v>-0.18675773578432617</v>
      </c>
      <c r="AC179" s="11">
        <f>'OddsRatio_working_3-way'!X179^(1/3)*SIN('OddsRatio_working_3-way'!Y179/3)</f>
        <v>8.5919891455332659E-2</v>
      </c>
      <c r="AD179" s="11">
        <f>'OddsRatio_working_3-way'!X179^(1/3)*SIN(('OddsRatio_working_3-way'!Y179+2*PI())/3)</f>
        <v>0.40939377854030923</v>
      </c>
      <c r="AE179" s="11">
        <f>'OddsRatio_working_3-way'!X179^(1/3)*SIN(('OddsRatio_working_3-way'!Y179+4*PI())/3)</f>
        <v>-0.4953136699956418</v>
      </c>
      <c r="AF179" s="11">
        <f>-'OddsRatio_working_3-way'!U179/(3*'OddsRatio_working_3-way'!X179^(1/3))*COS(('OddsRatio_working_3-way'!Y179)/3)</f>
        <v>0.5223330889500909</v>
      </c>
      <c r="AG179" s="11">
        <f>-'OddsRatio_working_3-way'!U179/(3*'OddsRatio_working_3-way'!X179^(1/3))*COS(('OddsRatio_working_3-way'!Y179+2*PI())/3)</f>
        <v>-0.33557535316576509</v>
      </c>
      <c r="AH179" s="11">
        <f>-'OddsRatio_working_3-way'!U179/(3*'OddsRatio_working_3-way'!X179^(1/3))*COS(('OddsRatio_working_3-way'!Y179+4*PI())/3)</f>
        <v>-0.18675773578432617</v>
      </c>
      <c r="AI179" s="11">
        <f>'OddsRatio_working_3-way'!U179/(3*'OddsRatio_working_3-way'!X179^(1/3))*SIN(('OddsRatio_working_3-way'!Y179)/3)</f>
        <v>-8.5919891455332659E-2</v>
      </c>
      <c r="AJ179" s="11">
        <f>'OddsRatio_working_3-way'!U179/(3*'OddsRatio_working_3-way'!X179^(1/3))*SIN(('OddsRatio_working_3-way'!Y179+2*PI())/3)</f>
        <v>-0.40939377854030923</v>
      </c>
      <c r="AK179" s="11">
        <f>'OddsRatio_working_3-way'!U179/(3*'OddsRatio_working_3-way'!X179^(1/3))*SIN(('OddsRatio_working_3-way'!Y179+4*PI())/3)</f>
        <v>0.4953136699956418</v>
      </c>
      <c r="AL179" s="11">
        <f>'OddsRatio_working_3-way'!Z179+'OddsRatio_working_3-way'!AF179</f>
        <v>1.0446661779001818</v>
      </c>
      <c r="AM179" s="11">
        <f>'OddsRatio_working_3-way'!AA179+'OddsRatio_working_3-way'!AG179</f>
        <v>-0.67115070633153018</v>
      </c>
      <c r="AN179" s="11">
        <f>'OddsRatio_working_3-way'!AB179+'OddsRatio_working_3-way'!AH179</f>
        <v>-0.37351547156865234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1.0446661779001818</v>
      </c>
      <c r="AS179" s="11">
        <f>IF(('OddsRatio_working_3-way'!X179=0),IF(Q179&gt;0,-Q179^(1/3),(-Q179)^(1/3)),'OddsRatio_working_3-way'!AM179-'OddsRatio_working_3-way'!R179/3)</f>
        <v>-0.67115070633153018</v>
      </c>
      <c r="AT179" s="11">
        <f>IF(('OddsRatio_working_3-way'!X179=0),IF(Q179&gt;0,-Q179^(1/3),(-Q179)^(1/3)),'OddsRatio_working_3-way'!AN179-'OddsRatio_working_3-way'!R179/3)</f>
        <v>-0.37351547156865234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1.59</v>
      </c>
      <c r="B180" s="4">
        <f>IF('True_Odds_Calculator_3-way'!B181="","",'True_Odds_Calculator_3-way'!B181)</f>
        <v>4.21</v>
      </c>
      <c r="C180" s="4">
        <f>IF('True_Odds_Calculator_3-way'!C181="","",'True_Odds_Calculator_3-way'!C181)</f>
        <v>6.02</v>
      </c>
      <c r="D180" s="9">
        <f t="shared" si="39"/>
        <v>0.61498595164705427</v>
      </c>
      <c r="E180" s="9">
        <f t="shared" si="40"/>
        <v>0.22695524989143312</v>
      </c>
      <c r="F180" s="9">
        <f t="shared" si="41"/>
        <v>0.15805879846151277</v>
      </c>
      <c r="G180" s="9">
        <f t="shared" si="42"/>
        <v>1.061107464164603</v>
      </c>
      <c r="H180" s="9">
        <f t="shared" si="43"/>
        <v>1.6260534038571155</v>
      </c>
      <c r="I180" s="9">
        <f t="shared" si="44"/>
        <v>4.4061549599683749</v>
      </c>
      <c r="J180" s="9">
        <f t="shared" si="45"/>
        <v>6.3267594701063059</v>
      </c>
      <c r="K180" s="11">
        <f t="shared" si="46"/>
        <v>0.62893081761006286</v>
      </c>
      <c r="L180" s="11">
        <f t="shared" si="47"/>
        <v>0.23752969121140144</v>
      </c>
      <c r="M180" s="11">
        <f t="shared" si="48"/>
        <v>0.16611295681063123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-0.2359310224377934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0.21887334424920707</v>
      </c>
      <c r="Q180" s="11">
        <f>2*'OddsRatio_working_3-way'!K180*'OddsRatio_working_3-way'!L180*'OddsRatio_working_3-way'!M180</f>
        <v>4.9631143820681886E-2</v>
      </c>
      <c r="R180" s="11">
        <f t="shared" si="49"/>
        <v>0</v>
      </c>
      <c r="S180" s="11">
        <f t="shared" si="50"/>
        <v>-0.92770057107227666</v>
      </c>
      <c r="T180" s="11">
        <f t="shared" si="51"/>
        <v>-0.21036294128623059</v>
      </c>
      <c r="U180" s="11">
        <f>'OddsRatio_working_3-way'!S180-'OddsRatio_working_3-way'!R180^2/3</f>
        <v>-0.92770057107227666</v>
      </c>
      <c r="V180" s="11">
        <f>'OddsRatio_working_3-way'!S180*'OddsRatio_working_3-way'!R180/3-2*'OddsRatio_working_3-way'!R180^3/27-'OddsRatio_working_3-way'!T180</f>
        <v>0.21036294128623059</v>
      </c>
      <c r="W180" s="11">
        <f>'OddsRatio_working_3-way'!V180^2+4*'OddsRatio_working_3-way'!U180^3/27</f>
        <v>-7.4029716100082216E-2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0.17196095717246132</v>
      </c>
      <c r="Y180" s="11">
        <f>IF('OddsRatio_working_3-way'!W180&gt;=0,IF('OddsRatio_working_3-way'!V180+SQRT('OddsRatio_working_3-way'!W180)&gt;0,0,PI()),ACOS('OddsRatio_working_3-way'!V180/(2*'OddsRatio_working_3-way'!X180)))</f>
        <v>0.91264038258519387</v>
      </c>
      <c r="Z180" s="11">
        <f>'OddsRatio_working_3-way'!X180^(1/3)*COS('OddsRatio_working_3-way'!Y180/3)</f>
        <v>0.5305537320823015</v>
      </c>
      <c r="AA180" s="11">
        <f>'OddsRatio_working_3-way'!X180^(1/3)*COS(('OddsRatio_working_3-way'!Y180+2*PI())/3)</f>
        <v>-0.40953252727572842</v>
      </c>
      <c r="AB180" s="11">
        <f>'OddsRatio_working_3-way'!X180^(1/3)*COS(('OddsRatio_working_3-way'!Y180+4*PI())/3)</f>
        <v>-0.121021204806573</v>
      </c>
      <c r="AC180" s="11">
        <f>'OddsRatio_working_3-way'!X180^(1/3)*SIN('OddsRatio_working_3-way'!Y180/3)</f>
        <v>0.16657208969182188</v>
      </c>
      <c r="AD180" s="11">
        <f>'OddsRatio_working_3-way'!X180^(1/3)*SIN(('OddsRatio_working_3-way'!Y180+2*PI())/3)</f>
        <v>0.37618696521000522</v>
      </c>
      <c r="AE180" s="11">
        <f>'OddsRatio_working_3-way'!X180^(1/3)*SIN(('OddsRatio_working_3-way'!Y180+4*PI())/3)</f>
        <v>-0.54275905490182697</v>
      </c>
      <c r="AF180" s="11">
        <f>-'OddsRatio_working_3-way'!U180/(3*'OddsRatio_working_3-way'!X180^(1/3))*COS(('OddsRatio_working_3-way'!Y180)/3)</f>
        <v>0.5305537320823015</v>
      </c>
      <c r="AG180" s="11">
        <f>-'OddsRatio_working_3-way'!U180/(3*'OddsRatio_working_3-way'!X180^(1/3))*COS(('OddsRatio_working_3-way'!Y180+2*PI())/3)</f>
        <v>-0.40953252727572842</v>
      </c>
      <c r="AH180" s="11">
        <f>-'OddsRatio_working_3-way'!U180/(3*'OddsRatio_working_3-way'!X180^(1/3))*COS(('OddsRatio_working_3-way'!Y180+4*PI())/3)</f>
        <v>-0.121021204806573</v>
      </c>
      <c r="AI180" s="11">
        <f>'OddsRatio_working_3-way'!U180/(3*'OddsRatio_working_3-way'!X180^(1/3))*SIN(('OddsRatio_working_3-way'!Y180)/3)</f>
        <v>-0.16657208969182188</v>
      </c>
      <c r="AJ180" s="11">
        <f>'OddsRatio_working_3-way'!U180/(3*'OddsRatio_working_3-way'!X180^(1/3))*SIN(('OddsRatio_working_3-way'!Y180+2*PI())/3)</f>
        <v>-0.37618696521000522</v>
      </c>
      <c r="AK180" s="11">
        <f>'OddsRatio_working_3-way'!U180/(3*'OddsRatio_working_3-way'!X180^(1/3))*SIN(('OddsRatio_working_3-way'!Y180+4*PI())/3)</f>
        <v>0.54275905490182697</v>
      </c>
      <c r="AL180" s="11">
        <f>'OddsRatio_working_3-way'!Z180+'OddsRatio_working_3-way'!AF180</f>
        <v>1.061107464164603</v>
      </c>
      <c r="AM180" s="11">
        <f>'OddsRatio_working_3-way'!AA180+'OddsRatio_working_3-way'!AG180</f>
        <v>-0.81906505455145684</v>
      </c>
      <c r="AN180" s="11">
        <f>'OddsRatio_working_3-way'!AB180+'OddsRatio_working_3-way'!AH180</f>
        <v>-0.24204240961314599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1.061107464164603</v>
      </c>
      <c r="AS180" s="11">
        <f>IF(('OddsRatio_working_3-way'!X180=0),IF(Q180&gt;0,-Q180^(1/3),(-Q180)^(1/3)),'OddsRatio_working_3-way'!AM180-'OddsRatio_working_3-way'!R180/3)</f>
        <v>-0.81906505455145684</v>
      </c>
      <c r="AT180" s="11">
        <f>IF(('OddsRatio_working_3-way'!X180=0),IF(Q180&gt;0,-Q180^(1/3),(-Q180)^(1/3)),'OddsRatio_working_3-way'!AN180-'OddsRatio_working_3-way'!R180/3)</f>
        <v>-0.24204240961314599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2.38</v>
      </c>
      <c r="B181" s="4">
        <f>IF('True_Odds_Calculator_3-way'!B182="","",'True_Odds_Calculator_3-way'!B182)</f>
        <v>3.77</v>
      </c>
      <c r="C181" s="4">
        <f>IF('True_Odds_Calculator_3-way'!C182="","",'True_Odds_Calculator_3-way'!C182)</f>
        <v>2.93</v>
      </c>
      <c r="D181" s="9">
        <f t="shared" si="39"/>
        <v>0.41032697199486423</v>
      </c>
      <c r="E181" s="9">
        <f t="shared" si="40"/>
        <v>0.25742839882827201</v>
      </c>
      <c r="F181" s="9">
        <f t="shared" si="41"/>
        <v>0.33224462917686381</v>
      </c>
      <c r="G181" s="9">
        <f t="shared" si="42"/>
        <v>1.041362924739063</v>
      </c>
      <c r="H181" s="9">
        <f t="shared" si="43"/>
        <v>2.437080836139907</v>
      </c>
      <c r="I181" s="9">
        <f t="shared" si="44"/>
        <v>3.8845753015272035</v>
      </c>
      <c r="J181" s="9">
        <f t="shared" si="45"/>
        <v>3.0098304447463917</v>
      </c>
      <c r="K181" s="11">
        <f t="shared" si="46"/>
        <v>0.42016806722689076</v>
      </c>
      <c r="L181" s="11">
        <f t="shared" si="47"/>
        <v>0.26525198938992045</v>
      </c>
      <c r="M181" s="11">
        <f t="shared" si="48"/>
        <v>0.34129692832764502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-0.28062750616039323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0.23126912201949068</v>
      </c>
      <c r="Q181" s="11">
        <f>2*'OddsRatio_working_3-way'!K181*'OddsRatio_working_3-way'!L181*'OddsRatio_working_3-way'!M181</f>
        <v>7.6075369085358779E-2</v>
      </c>
      <c r="R181" s="11">
        <f t="shared" si="49"/>
        <v>0</v>
      </c>
      <c r="S181" s="11">
        <f t="shared" si="50"/>
        <v>-0.82411423307631271</v>
      </c>
      <c r="T181" s="11">
        <f t="shared" si="51"/>
        <v>-0.2710902082487871</v>
      </c>
      <c r="U181" s="11">
        <f>'OddsRatio_working_3-way'!S181-'OddsRatio_working_3-way'!R181^2/3</f>
        <v>-0.82411423307631271</v>
      </c>
      <c r="V181" s="11">
        <f>'OddsRatio_working_3-way'!S181*'OddsRatio_working_3-way'!R181/3-2*'OddsRatio_working_3-way'!R181^3/27-'OddsRatio_working_3-way'!T181</f>
        <v>0.2710902082487871</v>
      </c>
      <c r="W181" s="11">
        <f>'OddsRatio_working_3-way'!V181^2+4*'OddsRatio_working_3-way'!U181^3/27</f>
        <v>-9.4299420747062795E-3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0.14397902892702555</v>
      </c>
      <c r="Y181" s="11">
        <f>IF('OddsRatio_working_3-way'!W181&gt;=0,IF('OddsRatio_working_3-way'!V181+SQRT('OddsRatio_working_3-way'!W181)&gt;0,0,PI()),ACOS('OddsRatio_working_3-way'!V181/(2*'OddsRatio_working_3-way'!X181)))</f>
        <v>0.34397222089239632</v>
      </c>
      <c r="Z181" s="11">
        <f>'OddsRatio_working_3-way'!X181^(1/3)*COS('OddsRatio_working_3-way'!Y181/3)</f>
        <v>0.5206814623695315</v>
      </c>
      <c r="AA181" s="11">
        <f>'OddsRatio_working_3-way'!X181^(1/3)*COS(('OddsRatio_working_3-way'!Y181+2*PI())/3)</f>
        <v>-0.31227019611194129</v>
      </c>
      <c r="AB181" s="11">
        <f>'OddsRatio_working_3-way'!X181^(1/3)*COS(('OddsRatio_working_3-way'!Y181+4*PI())/3)</f>
        <v>-0.20841126625759013</v>
      </c>
      <c r="AC181" s="11">
        <f>'OddsRatio_working_3-way'!X181^(1/3)*SIN('OddsRatio_working_3-way'!Y181/3)</f>
        <v>5.9962981109156023E-2</v>
      </c>
      <c r="AD181" s="11">
        <f>'OddsRatio_working_3-way'!X181^(1/3)*SIN(('OddsRatio_working_3-way'!Y181+2*PI())/3)</f>
        <v>0.42094188313706754</v>
      </c>
      <c r="AE181" s="11">
        <f>'OddsRatio_working_3-way'!X181^(1/3)*SIN(('OddsRatio_working_3-way'!Y181+4*PI())/3)</f>
        <v>-0.48090486424622364</v>
      </c>
      <c r="AF181" s="11">
        <f>-'OddsRatio_working_3-way'!U181/(3*'OddsRatio_working_3-way'!X181^(1/3))*COS(('OddsRatio_working_3-way'!Y181)/3)</f>
        <v>0.5206814623695315</v>
      </c>
      <c r="AG181" s="11">
        <f>-'OddsRatio_working_3-way'!U181/(3*'OddsRatio_working_3-way'!X181^(1/3))*COS(('OddsRatio_working_3-way'!Y181+2*PI())/3)</f>
        <v>-0.31227019611194129</v>
      </c>
      <c r="AH181" s="11">
        <f>-'OddsRatio_working_3-way'!U181/(3*'OddsRatio_working_3-way'!X181^(1/3))*COS(('OddsRatio_working_3-way'!Y181+4*PI())/3)</f>
        <v>-0.20841126625759013</v>
      </c>
      <c r="AI181" s="11">
        <f>'OddsRatio_working_3-way'!U181/(3*'OddsRatio_working_3-way'!X181^(1/3))*SIN(('OddsRatio_working_3-way'!Y181)/3)</f>
        <v>-5.9962981109156023E-2</v>
      </c>
      <c r="AJ181" s="11">
        <f>'OddsRatio_working_3-way'!U181/(3*'OddsRatio_working_3-way'!X181^(1/3))*SIN(('OddsRatio_working_3-way'!Y181+2*PI())/3)</f>
        <v>-0.42094188313706754</v>
      </c>
      <c r="AK181" s="11">
        <f>'OddsRatio_working_3-way'!U181/(3*'OddsRatio_working_3-way'!X181^(1/3))*SIN(('OddsRatio_working_3-way'!Y181+4*PI())/3)</f>
        <v>0.48090486424622364</v>
      </c>
      <c r="AL181" s="11">
        <f>'OddsRatio_working_3-way'!Z181+'OddsRatio_working_3-way'!AF181</f>
        <v>1.041362924739063</v>
      </c>
      <c r="AM181" s="11">
        <f>'OddsRatio_working_3-way'!AA181+'OddsRatio_working_3-way'!AG181</f>
        <v>-0.62454039222388258</v>
      </c>
      <c r="AN181" s="11">
        <f>'OddsRatio_working_3-way'!AB181+'OddsRatio_working_3-way'!AH181</f>
        <v>-0.41682253251518026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1.041362924739063</v>
      </c>
      <c r="AS181" s="11">
        <f>IF(('OddsRatio_working_3-way'!X181=0),IF(Q181&gt;0,-Q181^(1/3),(-Q181)^(1/3)),'OddsRatio_working_3-way'!AM181-'OddsRatio_working_3-way'!R181/3)</f>
        <v>-0.62454039222388258</v>
      </c>
      <c r="AT181" s="11">
        <f>IF(('OddsRatio_working_3-way'!X181=0),IF(Q181&gt;0,-Q181^(1/3),(-Q181)^(1/3)),'OddsRatio_working_3-way'!AN181-'OddsRatio_working_3-way'!R181/3)</f>
        <v>-0.41682253251518026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1.78</v>
      </c>
      <c r="B182" s="4">
        <f>IF('True_Odds_Calculator_3-way'!B183="","",'True_Odds_Calculator_3-way'!B183)</f>
        <v>4.2</v>
      </c>
      <c r="C182" s="4">
        <f>IF('True_Odds_Calculator_3-way'!C183="","",'True_Odds_Calculator_3-way'!C183)</f>
        <v>4.4800000000000004</v>
      </c>
      <c r="D182" s="9">
        <f t="shared" si="39"/>
        <v>0.5522609297625326</v>
      </c>
      <c r="E182" s="9">
        <f t="shared" si="40"/>
        <v>0.23115477636263226</v>
      </c>
      <c r="F182" s="9">
        <f t="shared" si="41"/>
        <v>0.2165842938748351</v>
      </c>
      <c r="G182" s="9">
        <f t="shared" si="42"/>
        <v>1.0394080371921648</v>
      </c>
      <c r="H182" s="9">
        <f t="shared" si="43"/>
        <v>1.8107382690098888</v>
      </c>
      <c r="I182" s="9">
        <f t="shared" si="44"/>
        <v>4.3261057190149277</v>
      </c>
      <c r="J182" s="9">
        <f t="shared" si="45"/>
        <v>4.6171399694287336</v>
      </c>
      <c r="K182" s="11">
        <f t="shared" si="46"/>
        <v>0.5617977528089888</v>
      </c>
      <c r="L182" s="11">
        <f t="shared" si="47"/>
        <v>0.23809523809523808</v>
      </c>
      <c r="M182" s="11">
        <f t="shared" si="48"/>
        <v>0.2232142857142857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-0.25934418711304763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0.22273656653672708</v>
      </c>
      <c r="Q182" s="11">
        <f>2*'OddsRatio_working_3-way'!K182*'OddsRatio_working_3-way'!L182*'OddsRatio_working_3-way'!M182</f>
        <v>5.9714897194832993E-2</v>
      </c>
      <c r="R182" s="11">
        <f t="shared" si="49"/>
        <v>0</v>
      </c>
      <c r="S182" s="11">
        <f t="shared" si="50"/>
        <v>-0.85884541703507178</v>
      </c>
      <c r="T182" s="11">
        <f t="shared" si="51"/>
        <v>-0.23025346301208358</v>
      </c>
      <c r="U182" s="11">
        <f>'OddsRatio_working_3-way'!S182-'OddsRatio_working_3-way'!R182^2/3</f>
        <v>-0.85884541703507178</v>
      </c>
      <c r="V182" s="11">
        <f>'OddsRatio_working_3-way'!S182*'OddsRatio_working_3-way'!R182/3-2*'OddsRatio_working_3-way'!R182^3/27-'OddsRatio_working_3-way'!T182</f>
        <v>0.23025346301208358</v>
      </c>
      <c r="W182" s="11">
        <f>'OddsRatio_working_3-way'!V182^2+4*'OddsRatio_working_3-way'!U182^3/27</f>
        <v>-4.0834846338023055E-2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0.15317596381864224</v>
      </c>
      <c r="Y182" s="11">
        <f>IF('OddsRatio_working_3-way'!W182&gt;=0,IF('OddsRatio_working_3-way'!V182+SQRT('OddsRatio_working_3-way'!W182)&gt;0,0,PI()),ACOS('OddsRatio_working_3-way'!V182/(2*'OddsRatio_working_3-way'!X182)))</f>
        <v>0.72031514206193736</v>
      </c>
      <c r="Z182" s="11">
        <f>'OddsRatio_working_3-way'!X182^(1/3)*COS('OddsRatio_working_3-way'!Y182/3)</f>
        <v>0.51970401859608228</v>
      </c>
      <c r="AA182" s="11">
        <f>'OddsRatio_working_3-way'!X182^(1/3)*COS(('OddsRatio_working_3-way'!Y182+2*PI())/3)</f>
        <v>-0.37004345202423533</v>
      </c>
      <c r="AB182" s="11">
        <f>'OddsRatio_working_3-way'!X182^(1/3)*COS(('OddsRatio_working_3-way'!Y182+4*PI())/3)</f>
        <v>-0.14966056657184709</v>
      </c>
      <c r="AC182" s="11">
        <f>'OddsRatio_working_3-way'!X182^(1/3)*SIN('OddsRatio_working_3-way'!Y182/3)</f>
        <v>0.12723811824072295</v>
      </c>
      <c r="AD182" s="11">
        <f>'OddsRatio_working_3-way'!X182^(1/3)*SIN(('OddsRatio_working_3-way'!Y182+2*PI())/3)</f>
        <v>0.38645782343270613</v>
      </c>
      <c r="AE182" s="11">
        <f>'OddsRatio_working_3-way'!X182^(1/3)*SIN(('OddsRatio_working_3-way'!Y182+4*PI())/3)</f>
        <v>-0.51369594167342902</v>
      </c>
      <c r="AF182" s="11">
        <f>-'OddsRatio_working_3-way'!U182/(3*'OddsRatio_working_3-way'!X182^(1/3))*COS(('OddsRatio_working_3-way'!Y182)/3)</f>
        <v>0.5197040185960824</v>
      </c>
      <c r="AG182" s="11">
        <f>-'OddsRatio_working_3-way'!U182/(3*'OddsRatio_working_3-way'!X182^(1/3))*COS(('OddsRatio_working_3-way'!Y182+2*PI())/3)</f>
        <v>-0.37004345202423539</v>
      </c>
      <c r="AH182" s="11">
        <f>-'OddsRatio_working_3-way'!U182/(3*'OddsRatio_working_3-way'!X182^(1/3))*COS(('OddsRatio_working_3-way'!Y182+4*PI())/3)</f>
        <v>-0.14966056657184712</v>
      </c>
      <c r="AI182" s="11">
        <f>'OddsRatio_working_3-way'!U182/(3*'OddsRatio_working_3-way'!X182^(1/3))*SIN(('OddsRatio_working_3-way'!Y182)/3)</f>
        <v>-0.12723811824072298</v>
      </c>
      <c r="AJ182" s="11">
        <f>'OddsRatio_working_3-way'!U182/(3*'OddsRatio_working_3-way'!X182^(1/3))*SIN(('OddsRatio_working_3-way'!Y182+2*PI())/3)</f>
        <v>-0.38645782343270624</v>
      </c>
      <c r="AK182" s="11">
        <f>'OddsRatio_working_3-way'!U182/(3*'OddsRatio_working_3-way'!X182^(1/3))*SIN(('OddsRatio_working_3-way'!Y182+4*PI())/3)</f>
        <v>0.51369594167342914</v>
      </c>
      <c r="AL182" s="11">
        <f>'OddsRatio_working_3-way'!Z182+'OddsRatio_working_3-way'!AF182</f>
        <v>1.0394080371921648</v>
      </c>
      <c r="AM182" s="11">
        <f>'OddsRatio_working_3-way'!AA182+'OddsRatio_working_3-way'!AG182</f>
        <v>-0.74008690404847077</v>
      </c>
      <c r="AN182" s="11">
        <f>'OddsRatio_working_3-way'!AB182+'OddsRatio_working_3-way'!AH182</f>
        <v>-0.29932113314369424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1.0394080371921648</v>
      </c>
      <c r="AS182" s="11">
        <f>IF(('OddsRatio_working_3-way'!X182=0),IF(Q182&gt;0,-Q182^(1/3),(-Q182)^(1/3)),'OddsRatio_working_3-way'!AM182-'OddsRatio_working_3-way'!R182/3)</f>
        <v>-0.74008690404847077</v>
      </c>
      <c r="AT182" s="11">
        <f>IF(('OddsRatio_working_3-way'!X182=0),IF(Q182&gt;0,-Q182^(1/3),(-Q182)^(1/3)),'OddsRatio_working_3-way'!AN182-'OddsRatio_working_3-way'!R182/3)</f>
        <v>-0.29932113314369424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3.19</v>
      </c>
      <c r="B183" s="4">
        <f>IF('True_Odds_Calculator_3-way'!B184="","",'True_Odds_Calculator_3-way'!B184)</f>
        <v>3.35</v>
      </c>
      <c r="C183" s="4">
        <f>IF('True_Odds_Calculator_3-way'!C184="","",'True_Odds_Calculator_3-way'!C184)</f>
        <v>2.34</v>
      </c>
      <c r="D183" s="9">
        <f t="shared" si="39"/>
        <v>0.30085901775509538</v>
      </c>
      <c r="E183" s="9">
        <f t="shared" si="40"/>
        <v>0.28623831029112745</v>
      </c>
      <c r="F183" s="9">
        <f t="shared" si="41"/>
        <v>0.41290267195377711</v>
      </c>
      <c r="G183" s="9">
        <f t="shared" si="42"/>
        <v>1.0611031706084484</v>
      </c>
      <c r="H183" s="9">
        <f t="shared" si="43"/>
        <v>3.3238159436325021</v>
      </c>
      <c r="I183" s="9">
        <f t="shared" si="44"/>
        <v>3.4935924509298539</v>
      </c>
      <c r="J183" s="9">
        <f t="shared" si="45"/>
        <v>2.4218782486153208</v>
      </c>
      <c r="K183" s="11">
        <f t="shared" si="46"/>
        <v>0.31347962382445144</v>
      </c>
      <c r="L183" s="11">
        <f t="shared" si="47"/>
        <v>0.29850746268656714</v>
      </c>
      <c r="M183" s="11">
        <f t="shared" si="48"/>
        <v>0.42735042735042739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-0.27578168957479288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0.23513971017831026</v>
      </c>
      <c r="Q183" s="11">
        <f>2*'OddsRatio_working_3-way'!K183*'OddsRatio_working_3-way'!L183*'OddsRatio_working_3-way'!M183</f>
        <v>7.9979493257928663E-2</v>
      </c>
      <c r="R183" s="11">
        <f t="shared" si="49"/>
        <v>0</v>
      </c>
      <c r="S183" s="11">
        <f t="shared" si="50"/>
        <v>-0.85262988467745826</v>
      </c>
      <c r="T183" s="11">
        <f t="shared" si="51"/>
        <v>-0.29001016485627834</v>
      </c>
      <c r="U183" s="11">
        <f>'OddsRatio_working_3-way'!S183-'OddsRatio_working_3-way'!R183^2/3</f>
        <v>-0.85262988467745826</v>
      </c>
      <c r="V183" s="11">
        <f>'OddsRatio_working_3-way'!S183*'OddsRatio_working_3-way'!R183/3-2*'OddsRatio_working_3-way'!R183^3/27-'OddsRatio_working_3-way'!T183</f>
        <v>0.29001016485627834</v>
      </c>
      <c r="W183" s="11">
        <f>'OddsRatio_working_3-way'!V183^2+4*'OddsRatio_working_3-way'!U183^3/27</f>
        <v>-7.722686469020551E-3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0.15151615606015939</v>
      </c>
      <c r="Y183" s="11">
        <f>IF('OddsRatio_working_3-way'!W183&gt;=0,IF('OddsRatio_working_3-way'!V183+SQRT('OddsRatio_working_3-way'!W183)&gt;0,0,PI()),ACOS('OddsRatio_working_3-way'!V183/(2*'OddsRatio_working_3-way'!X183)))</f>
        <v>0.29422492898047148</v>
      </c>
      <c r="Z183" s="11">
        <f>'OddsRatio_working_3-way'!X183^(1/3)*COS('OddsRatio_working_3-way'!Y183/3)</f>
        <v>0.5305515853042243</v>
      </c>
      <c r="AA183" s="11">
        <f>'OddsRatio_working_3-way'!X183^(1/3)*COS(('OddsRatio_working_3-way'!Y183+2*PI())/3)</f>
        <v>-0.31048345425659479</v>
      </c>
      <c r="AB183" s="11">
        <f>'OddsRatio_working_3-way'!X183^(1/3)*COS(('OddsRatio_working_3-way'!Y183+4*PI())/3)</f>
        <v>-0.22006813104762943</v>
      </c>
      <c r="AC183" s="11">
        <f>'OddsRatio_working_3-way'!X183^(1/3)*SIN('OddsRatio_working_3-way'!Y183/3)</f>
        <v>5.220131119356327E-2</v>
      </c>
      <c r="AD183" s="11">
        <f>'OddsRatio_working_3-way'!X183^(1/3)*SIN(('OddsRatio_working_3-way'!Y183+2*PI())/3)</f>
        <v>0.43337049529478339</v>
      </c>
      <c r="AE183" s="11">
        <f>'OddsRatio_working_3-way'!X183^(1/3)*SIN(('OddsRatio_working_3-way'!Y183+4*PI())/3)</f>
        <v>-0.48557180648834652</v>
      </c>
      <c r="AF183" s="11">
        <f>-'OddsRatio_working_3-way'!U183/(3*'OddsRatio_working_3-way'!X183^(1/3))*COS(('OddsRatio_working_3-way'!Y183)/3)</f>
        <v>0.53055158530422408</v>
      </c>
      <c r="AG183" s="11">
        <f>-'OddsRatio_working_3-way'!U183/(3*'OddsRatio_working_3-way'!X183^(1/3))*COS(('OddsRatio_working_3-way'!Y183+2*PI())/3)</f>
        <v>-0.31048345425659468</v>
      </c>
      <c r="AH183" s="11">
        <f>-'OddsRatio_working_3-way'!U183/(3*'OddsRatio_working_3-way'!X183^(1/3))*COS(('OddsRatio_working_3-way'!Y183+4*PI())/3)</f>
        <v>-0.22006813104762932</v>
      </c>
      <c r="AI183" s="11">
        <f>'OddsRatio_working_3-way'!U183/(3*'OddsRatio_working_3-way'!X183^(1/3))*SIN(('OddsRatio_working_3-way'!Y183)/3)</f>
        <v>-5.2201311193563249E-2</v>
      </c>
      <c r="AJ183" s="11">
        <f>'OddsRatio_working_3-way'!U183/(3*'OddsRatio_working_3-way'!X183^(1/3))*SIN(('OddsRatio_working_3-way'!Y183+2*PI())/3)</f>
        <v>-0.43337049529478316</v>
      </c>
      <c r="AK183" s="11">
        <f>'OddsRatio_working_3-way'!U183/(3*'OddsRatio_working_3-way'!X183^(1/3))*SIN(('OddsRatio_working_3-way'!Y183+4*PI())/3)</f>
        <v>0.48557180648834636</v>
      </c>
      <c r="AL183" s="11">
        <f>'OddsRatio_working_3-way'!Z183+'OddsRatio_working_3-way'!AF183</f>
        <v>1.0611031706084484</v>
      </c>
      <c r="AM183" s="11">
        <f>'OddsRatio_working_3-way'!AA183+'OddsRatio_working_3-way'!AG183</f>
        <v>-0.62096690851318948</v>
      </c>
      <c r="AN183" s="11">
        <f>'OddsRatio_working_3-way'!AB183+'OddsRatio_working_3-way'!AH183</f>
        <v>-0.44013626209525875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1.0611031706084484</v>
      </c>
      <c r="AS183" s="11">
        <f>IF(('OddsRatio_working_3-way'!X183=0),IF(Q183&gt;0,-Q183^(1/3),(-Q183)^(1/3)),'OddsRatio_working_3-way'!AM183-'OddsRatio_working_3-way'!R183/3)</f>
        <v>-0.62096690851318948</v>
      </c>
      <c r="AT183" s="11">
        <f>IF(('OddsRatio_working_3-way'!X183=0),IF(Q183&gt;0,-Q183^(1/3),(-Q183)^(1/3)),'OddsRatio_working_3-way'!AN183-'OddsRatio_working_3-way'!R183/3)</f>
        <v>-0.44013626209525875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2.3199999999999998</v>
      </c>
      <c r="B184" s="4">
        <f>IF('True_Odds_Calculator_3-way'!B185="","",'True_Odds_Calculator_3-way'!B185)</f>
        <v>3.08</v>
      </c>
      <c r="C184" s="4">
        <f>IF('True_Odds_Calculator_3-way'!C185="","",'True_Odds_Calculator_3-way'!C185)</f>
        <v>3.35</v>
      </c>
      <c r="D184" s="9">
        <f t="shared" si="39"/>
        <v>0.41118346265541067</v>
      </c>
      <c r="E184" s="9">
        <f t="shared" si="40"/>
        <v>0.3070789228667859</v>
      </c>
      <c r="F184" s="9">
        <f t="shared" si="41"/>
        <v>0.28173761447780343</v>
      </c>
      <c r="G184" s="9">
        <f t="shared" si="42"/>
        <v>1.0848518358964014</v>
      </c>
      <c r="H184" s="9">
        <f t="shared" si="43"/>
        <v>2.4320044233832498</v>
      </c>
      <c r="I184" s="9">
        <f t="shared" si="44"/>
        <v>3.2564918186645153</v>
      </c>
      <c r="J184" s="9">
        <f t="shared" si="45"/>
        <v>3.549401814356544</v>
      </c>
      <c r="K184" s="11">
        <f t="shared" si="46"/>
        <v>0.43103448275862072</v>
      </c>
      <c r="L184" s="11">
        <f t="shared" si="47"/>
        <v>0.32467532467532467</v>
      </c>
      <c r="M184" s="11">
        <f t="shared" si="48"/>
        <v>0.29850746268656714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-0.26953900448496437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0.24020626825567643</v>
      </c>
      <c r="Q184" s="11">
        <f>2*'OddsRatio_working_3-way'!K184*'OddsRatio_working_3-way'!L184*'OddsRatio_working_3-way'!M184</f>
        <v>8.3550006349800476E-2</v>
      </c>
      <c r="R184" s="11">
        <f t="shared" si="49"/>
        <v>0</v>
      </c>
      <c r="S184" s="11">
        <f t="shared" si="50"/>
        <v>-0.89117442840847094</v>
      </c>
      <c r="T184" s="11">
        <f t="shared" si="51"/>
        <v>-0.3099737142290333</v>
      </c>
      <c r="U184" s="11">
        <f>'OddsRatio_working_3-way'!S184-'OddsRatio_working_3-way'!R184^2/3</f>
        <v>-0.89117442840847094</v>
      </c>
      <c r="V184" s="11">
        <f>'OddsRatio_working_3-way'!S184*'OddsRatio_working_3-way'!R184/3-2*'OddsRatio_working_3-way'!R184^3/27-'OddsRatio_working_3-way'!T184</f>
        <v>0.3099737142290333</v>
      </c>
      <c r="W184" s="11">
        <f>'OddsRatio_working_3-way'!V184^2+4*'OddsRatio_working_3-way'!U184^3/27</f>
        <v>-8.7701451581818635E-3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0.16190571999710532</v>
      </c>
      <c r="Y184" s="11">
        <f>IF('OddsRatio_working_3-way'!W184&gt;=0,IF('OddsRatio_working_3-way'!V184+SQRT('OddsRatio_working_3-way'!W184)&gt;0,0,PI()),ACOS('OddsRatio_working_3-way'!V184/(2*'OddsRatio_working_3-way'!X184)))</f>
        <v>0.29340000481043571</v>
      </c>
      <c r="Z184" s="11">
        <f>'OddsRatio_working_3-way'!X184^(1/3)*COS('OddsRatio_working_3-way'!Y184/3)</f>
        <v>0.54242591794820072</v>
      </c>
      <c r="AA184" s="11">
        <f>'OddsRatio_working_3-way'!X184^(1/3)*COS(('OddsRatio_working_3-way'!Y184+2*PI())/3)</f>
        <v>-0.31730200057464342</v>
      </c>
      <c r="AB184" s="11">
        <f>'OddsRatio_working_3-way'!X184^(1/3)*COS(('OddsRatio_working_3-way'!Y184+4*PI())/3)</f>
        <v>-0.22512391737355697</v>
      </c>
      <c r="AC184" s="11">
        <f>'OddsRatio_working_3-way'!X184^(1/3)*SIN('OddsRatio_working_3-way'!Y184/3)</f>
        <v>5.3219041149530938E-2</v>
      </c>
      <c r="AD184" s="11">
        <f>'OddsRatio_working_3-way'!X184^(1/3)*SIN(('OddsRatio_working_3-way'!Y184+2*PI())/3)</f>
        <v>0.44314510403946988</v>
      </c>
      <c r="AE184" s="11">
        <f>'OddsRatio_working_3-way'!X184^(1/3)*SIN(('OddsRatio_working_3-way'!Y184+4*PI())/3)</f>
        <v>-0.49636414518900085</v>
      </c>
      <c r="AF184" s="11">
        <f>-'OddsRatio_working_3-way'!U184/(3*'OddsRatio_working_3-way'!X184^(1/3))*COS(('OddsRatio_working_3-way'!Y184)/3)</f>
        <v>0.54242591794820083</v>
      </c>
      <c r="AG184" s="11">
        <f>-'OddsRatio_working_3-way'!U184/(3*'OddsRatio_working_3-way'!X184^(1/3))*COS(('OddsRatio_working_3-way'!Y184+2*PI())/3)</f>
        <v>-0.31730200057464347</v>
      </c>
      <c r="AH184" s="11">
        <f>-'OddsRatio_working_3-way'!U184/(3*'OddsRatio_working_3-way'!X184^(1/3))*COS(('OddsRatio_working_3-way'!Y184+4*PI())/3)</f>
        <v>-0.225123917373557</v>
      </c>
      <c r="AI184" s="11">
        <f>'OddsRatio_working_3-way'!U184/(3*'OddsRatio_working_3-way'!X184^(1/3))*SIN(('OddsRatio_working_3-way'!Y184)/3)</f>
        <v>-5.3219041149530945E-2</v>
      </c>
      <c r="AJ184" s="11">
        <f>'OddsRatio_working_3-way'!U184/(3*'OddsRatio_working_3-way'!X184^(1/3))*SIN(('OddsRatio_working_3-way'!Y184+2*PI())/3)</f>
        <v>-0.44314510403946999</v>
      </c>
      <c r="AK184" s="11">
        <f>'OddsRatio_working_3-way'!U184/(3*'OddsRatio_working_3-way'!X184^(1/3))*SIN(('OddsRatio_working_3-way'!Y184+4*PI())/3)</f>
        <v>0.49636414518900096</v>
      </c>
      <c r="AL184" s="11">
        <f>'OddsRatio_working_3-way'!Z184+'OddsRatio_working_3-way'!AF184</f>
        <v>1.0848518358964014</v>
      </c>
      <c r="AM184" s="11">
        <f>'OddsRatio_working_3-way'!AA184+'OddsRatio_working_3-way'!AG184</f>
        <v>-0.63460400114928683</v>
      </c>
      <c r="AN184" s="11">
        <f>'OddsRatio_working_3-way'!AB184+'OddsRatio_working_3-way'!AH184</f>
        <v>-0.45024783474711394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1.0848518358964014</v>
      </c>
      <c r="AS184" s="11">
        <f>IF(('OddsRatio_working_3-way'!X184=0),IF(Q184&gt;0,-Q184^(1/3),(-Q184)^(1/3)),'OddsRatio_working_3-way'!AM184-'OddsRatio_working_3-way'!R184/3)</f>
        <v>-0.63460400114928683</v>
      </c>
      <c r="AT184" s="11">
        <f>IF(('OddsRatio_working_3-way'!X184=0),IF(Q184&gt;0,-Q184^(1/3),(-Q184)^(1/3)),'OddsRatio_working_3-way'!AN184-'OddsRatio_working_3-way'!R184/3)</f>
        <v>-0.45024783474711394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1.18</v>
      </c>
      <c r="B185" s="4">
        <f>IF('True_Odds_Calculator_3-way'!B186="","",'True_Odds_Calculator_3-way'!B186)</f>
        <v>6.62</v>
      </c>
      <c r="C185" s="4">
        <f>IF('True_Odds_Calculator_3-way'!C186="","",'True_Odds_Calculator_3-way'!C186)</f>
        <v>14.3</v>
      </c>
      <c r="D185" s="9">
        <f t="shared" si="39"/>
        <v>0.8174389834569129</v>
      </c>
      <c r="E185" s="9">
        <f t="shared" si="40"/>
        <v>0.12542410044448052</v>
      </c>
      <c r="F185" s="9">
        <f t="shared" si="41"/>
        <v>5.7136916098606598E-2</v>
      </c>
      <c r="G185" s="9">
        <f t="shared" si="42"/>
        <v>1.2407383183448069</v>
      </c>
      <c r="H185" s="9">
        <f t="shared" si="43"/>
        <v>1.223332897302065</v>
      </c>
      <c r="I185" s="9">
        <f t="shared" si="44"/>
        <v>7.9729493490978154</v>
      </c>
      <c r="J185" s="9">
        <f t="shared" si="45"/>
        <v>17.501819633985935</v>
      </c>
      <c r="K185" s="11">
        <f t="shared" si="46"/>
        <v>0.84745762711864414</v>
      </c>
      <c r="L185" s="11">
        <f t="shared" si="47"/>
        <v>0.15105740181268881</v>
      </c>
      <c r="M185" s="11">
        <f t="shared" si="48"/>
        <v>6.9930069930069921E-2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-0.12044379400618832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0.17098473240620818</v>
      </c>
      <c r="Q185" s="11">
        <f>2*'OddsRatio_working_3-way'!K185*'OddsRatio_working_3-way'!L185*'OddsRatio_working_3-way'!M185</f>
        <v>1.7904160461383052E-2</v>
      </c>
      <c r="R185" s="11">
        <f t="shared" si="49"/>
        <v>0</v>
      </c>
      <c r="S185" s="11">
        <f t="shared" si="50"/>
        <v>-1.4196226033648782</v>
      </c>
      <c r="T185" s="11">
        <f t="shared" si="51"/>
        <v>-0.14865158150417571</v>
      </c>
      <c r="U185" s="11">
        <f>'OddsRatio_working_3-way'!S185-'OddsRatio_working_3-way'!R185^2/3</f>
        <v>-1.4196226033648782</v>
      </c>
      <c r="V185" s="11">
        <f>'OddsRatio_working_3-way'!S185*'OddsRatio_working_3-way'!R185/3-2*'OddsRatio_working_3-way'!R185^3/27-'OddsRatio_working_3-way'!T185</f>
        <v>0.14865158150417571</v>
      </c>
      <c r="W185" s="11">
        <f>'OddsRatio_working_3-way'!V185^2+4*'OddsRatio_working_3-way'!U185^3/27</f>
        <v>-0.40175539753338702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0.32551984970853914</v>
      </c>
      <c r="Y185" s="11">
        <f>IF('OddsRatio_working_3-way'!W185&gt;=0,IF('OddsRatio_working_3-way'!V185+SQRT('OddsRatio_working_3-way'!W185)&gt;0,0,PI()),ACOS('OddsRatio_working_3-way'!V185/(2*'OddsRatio_working_3-way'!X185)))</f>
        <v>1.3404347958785525</v>
      </c>
      <c r="Z185" s="11">
        <f>'OddsRatio_working_3-way'!X185^(1/3)*COS('OddsRatio_working_3-way'!Y185/3)</f>
        <v>0.62036915917240343</v>
      </c>
      <c r="AA185" s="11">
        <f>'OddsRatio_working_3-way'!X185^(1/3)*COS(('OddsRatio_working_3-way'!Y185+2*PI())/3)</f>
        <v>-0.56759909083607962</v>
      </c>
      <c r="AB185" s="11">
        <f>'OddsRatio_working_3-way'!X185^(1/3)*COS(('OddsRatio_working_3-way'!Y185+4*PI())/3)</f>
        <v>-5.2770068336323916E-2</v>
      </c>
      <c r="AC185" s="11">
        <f>'OddsRatio_working_3-way'!X185^(1/3)*SIN('OddsRatio_working_3-way'!Y185/3)</f>
        <v>0.29723667472686593</v>
      </c>
      <c r="AD185" s="11">
        <f>'OddsRatio_working_3-way'!X185^(1/3)*SIN(('OddsRatio_working_3-way'!Y185+2*PI())/3)</f>
        <v>0.38863711420426034</v>
      </c>
      <c r="AE185" s="11">
        <f>'OddsRatio_working_3-way'!X185^(1/3)*SIN(('OddsRatio_working_3-way'!Y185+4*PI())/3)</f>
        <v>-0.68587378893112627</v>
      </c>
      <c r="AF185" s="11">
        <f>-'OddsRatio_working_3-way'!U185/(3*'OddsRatio_working_3-way'!X185^(1/3))*COS(('OddsRatio_working_3-way'!Y185)/3)</f>
        <v>0.62036915917240343</v>
      </c>
      <c r="AG185" s="11">
        <f>-'OddsRatio_working_3-way'!U185/(3*'OddsRatio_working_3-way'!X185^(1/3))*COS(('OddsRatio_working_3-way'!Y185+2*PI())/3)</f>
        <v>-0.56759909083607962</v>
      </c>
      <c r="AH185" s="11">
        <f>-'OddsRatio_working_3-way'!U185/(3*'OddsRatio_working_3-way'!X185^(1/3))*COS(('OddsRatio_working_3-way'!Y185+4*PI())/3)</f>
        <v>-5.2770068336323916E-2</v>
      </c>
      <c r="AI185" s="11">
        <f>'OddsRatio_working_3-way'!U185/(3*'OddsRatio_working_3-way'!X185^(1/3))*SIN(('OddsRatio_working_3-way'!Y185)/3)</f>
        <v>-0.29723667472686593</v>
      </c>
      <c r="AJ185" s="11">
        <f>'OddsRatio_working_3-way'!U185/(3*'OddsRatio_working_3-way'!X185^(1/3))*SIN(('OddsRatio_working_3-way'!Y185+2*PI())/3)</f>
        <v>-0.38863711420426034</v>
      </c>
      <c r="AK185" s="11">
        <f>'OddsRatio_working_3-way'!U185/(3*'OddsRatio_working_3-way'!X185^(1/3))*SIN(('OddsRatio_working_3-way'!Y185+4*PI())/3)</f>
        <v>0.68587378893112627</v>
      </c>
      <c r="AL185" s="11">
        <f>'OddsRatio_working_3-way'!Z185+'OddsRatio_working_3-way'!AF185</f>
        <v>1.2407383183448069</v>
      </c>
      <c r="AM185" s="11">
        <f>'OddsRatio_working_3-way'!AA185+'OddsRatio_working_3-way'!AG185</f>
        <v>-1.1351981816721592</v>
      </c>
      <c r="AN185" s="11">
        <f>'OddsRatio_working_3-way'!AB185+'OddsRatio_working_3-way'!AH185</f>
        <v>-0.10554013667264783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1.2407383183448069</v>
      </c>
      <c r="AS185" s="11">
        <f>IF(('OddsRatio_working_3-way'!X185=0),IF(Q185&gt;0,-Q185^(1/3),(-Q185)^(1/3)),'OddsRatio_working_3-way'!AM185-'OddsRatio_working_3-way'!R185/3)</f>
        <v>-1.1351981816721592</v>
      </c>
      <c r="AT185" s="11">
        <f>IF(('OddsRatio_working_3-way'!X185=0),IF(Q185&gt;0,-Q185^(1/3),(-Q185)^(1/3)),'OddsRatio_working_3-way'!AN185-'OddsRatio_working_3-way'!R185/3)</f>
        <v>-0.10554013667264783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3.26</v>
      </c>
      <c r="B186" s="4">
        <f>IF('True_Odds_Calculator_3-way'!B187="","",'True_Odds_Calculator_3-way'!B187)</f>
        <v>3.59</v>
      </c>
      <c r="C186" s="4">
        <f>IF('True_Odds_Calculator_3-way'!C187="","",'True_Odds_Calculator_3-way'!C187)</f>
        <v>2.29</v>
      </c>
      <c r="D186" s="9">
        <f t="shared" si="39"/>
        <v>0.29967125699539687</v>
      </c>
      <c r="E186" s="9">
        <f t="shared" si="40"/>
        <v>0.271869749886677</v>
      </c>
      <c r="F186" s="9">
        <f t="shared" si="41"/>
        <v>0.42845899311792629</v>
      </c>
      <c r="G186" s="9">
        <f t="shared" si="42"/>
        <v>1.0340663895755533</v>
      </c>
      <c r="H186" s="9">
        <f t="shared" si="43"/>
        <v>3.3369900404407509</v>
      </c>
      <c r="I186" s="9">
        <f t="shared" si="44"/>
        <v>3.6782319490006823</v>
      </c>
      <c r="J186" s="9">
        <f t="shared" si="45"/>
        <v>2.3339456425524636</v>
      </c>
      <c r="K186" s="11">
        <f t="shared" si="46"/>
        <v>0.30674846625766872</v>
      </c>
      <c r="L186" s="11">
        <f t="shared" si="47"/>
        <v>0.2785515320334262</v>
      </c>
      <c r="M186" s="11">
        <f t="shared" si="48"/>
        <v>0.4366812227074236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-0.28174121460467616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0.22909775855081266</v>
      </c>
      <c r="Q186" s="11">
        <f>2*'OddsRatio_working_3-way'!K186*'OddsRatio_working_3-way'!L186*'OddsRatio_working_3-way'!M186</f>
        <v>7.4624677052381988E-2</v>
      </c>
      <c r="R186" s="11">
        <f t="shared" si="49"/>
        <v>0</v>
      </c>
      <c r="S186" s="11">
        <f t="shared" si="50"/>
        <v>-0.8131496091981788</v>
      </c>
      <c r="T186" s="11">
        <f t="shared" si="51"/>
        <v>-0.26486957954338081</v>
      </c>
      <c r="U186" s="11">
        <f>'OddsRatio_working_3-way'!S186-'OddsRatio_working_3-way'!R186^2/3</f>
        <v>-0.8131496091981788</v>
      </c>
      <c r="V186" s="11">
        <f>'OddsRatio_working_3-way'!S186*'OddsRatio_working_3-way'!R186/3-2*'OddsRatio_working_3-way'!R186^3/27-'OddsRatio_working_3-way'!T186</f>
        <v>0.26486957954338081</v>
      </c>
      <c r="W186" s="11">
        <f>'OddsRatio_working_3-way'!V186^2+4*'OddsRatio_working_3-way'!U186^3/27</f>
        <v>-9.4981077171948508E-3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0.14111520283502604</v>
      </c>
      <c r="Y186" s="11">
        <f>IF('OddsRatio_working_3-way'!W186&gt;=0,IF('OddsRatio_working_3-way'!V186+SQRT('OddsRatio_working_3-way'!W186)&gt;0,0,PI()),ACOS('OddsRatio_working_3-way'!V186/(2*'OddsRatio_working_3-way'!X186)))</f>
        <v>0.35257381917153019</v>
      </c>
      <c r="Z186" s="11">
        <f>'OddsRatio_working_3-way'!X186^(1/3)*COS('OddsRatio_working_3-way'!Y186/3)</f>
        <v>0.51703319478777676</v>
      </c>
      <c r="AA186" s="11">
        <f>'OddsRatio_working_3-way'!X186^(1/3)*COS(('OddsRatio_working_3-way'!Y186+2*PI())/3)</f>
        <v>-0.31138349549850014</v>
      </c>
      <c r="AB186" s="11">
        <f>'OddsRatio_working_3-way'!X186^(1/3)*COS(('OddsRatio_working_3-way'!Y186+4*PI())/3)</f>
        <v>-0.20564969928927657</v>
      </c>
      <c r="AC186" s="11">
        <f>'OddsRatio_working_3-way'!X186^(1/3)*SIN('OddsRatio_working_3-way'!Y186/3)</f>
        <v>6.1045435703836227E-2</v>
      </c>
      <c r="AD186" s="11">
        <f>'OddsRatio_working_3-way'!X186^(1/3)*SIN(('OddsRatio_working_3-way'!Y186+2*PI())/3)</f>
        <v>0.4172411634341246</v>
      </c>
      <c r="AE186" s="11">
        <f>'OddsRatio_working_3-way'!X186^(1/3)*SIN(('OddsRatio_working_3-way'!Y186+4*PI())/3)</f>
        <v>-0.47828659913796084</v>
      </c>
      <c r="AF186" s="11">
        <f>-'OddsRatio_working_3-way'!U186/(3*'OddsRatio_working_3-way'!X186^(1/3))*COS(('OddsRatio_working_3-way'!Y186)/3)</f>
        <v>0.51703319478777665</v>
      </c>
      <c r="AG186" s="11">
        <f>-'OddsRatio_working_3-way'!U186/(3*'OddsRatio_working_3-way'!X186^(1/3))*COS(('OddsRatio_working_3-way'!Y186+2*PI())/3)</f>
        <v>-0.31138349549850003</v>
      </c>
      <c r="AH186" s="11">
        <f>-'OddsRatio_working_3-way'!U186/(3*'OddsRatio_working_3-way'!X186^(1/3))*COS(('OddsRatio_working_3-way'!Y186+4*PI())/3)</f>
        <v>-0.20564969928927651</v>
      </c>
      <c r="AI186" s="11">
        <f>'OddsRatio_working_3-way'!U186/(3*'OddsRatio_working_3-way'!X186^(1/3))*SIN(('OddsRatio_working_3-way'!Y186)/3)</f>
        <v>-6.1045435703836214E-2</v>
      </c>
      <c r="AJ186" s="11">
        <f>'OddsRatio_working_3-way'!U186/(3*'OddsRatio_working_3-way'!X186^(1/3))*SIN(('OddsRatio_working_3-way'!Y186+2*PI())/3)</f>
        <v>-0.41724116343412454</v>
      </c>
      <c r="AK186" s="11">
        <f>'OddsRatio_working_3-way'!U186/(3*'OddsRatio_working_3-way'!X186^(1/3))*SIN(('OddsRatio_working_3-way'!Y186+4*PI())/3)</f>
        <v>0.47828659913796073</v>
      </c>
      <c r="AL186" s="11">
        <f>'OddsRatio_working_3-way'!Z186+'OddsRatio_working_3-way'!AF186</f>
        <v>1.0340663895755533</v>
      </c>
      <c r="AM186" s="11">
        <f>'OddsRatio_working_3-way'!AA186+'OddsRatio_working_3-way'!AG186</f>
        <v>-0.62276699099700017</v>
      </c>
      <c r="AN186" s="11">
        <f>'OddsRatio_working_3-way'!AB186+'OddsRatio_working_3-way'!AH186</f>
        <v>-0.41129939857855308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1.0340663895755533</v>
      </c>
      <c r="AS186" s="11">
        <f>IF(('OddsRatio_working_3-way'!X186=0),IF(Q186&gt;0,-Q186^(1/3),(-Q186)^(1/3)),'OddsRatio_working_3-way'!AM186-'OddsRatio_working_3-way'!R186/3)</f>
        <v>-0.62276699099700017</v>
      </c>
      <c r="AT186" s="11">
        <f>IF(('OddsRatio_working_3-way'!X186=0),IF(Q186&gt;0,-Q186^(1/3),(-Q186)^(1/3)),'OddsRatio_working_3-way'!AN186-'OddsRatio_working_3-way'!R186/3)</f>
        <v>-0.41129939857855308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3.02</v>
      </c>
      <c r="B187" s="4">
        <f>IF('True_Odds_Calculator_3-way'!B188="","",'True_Odds_Calculator_3-way'!B188)</f>
        <v>3.2</v>
      </c>
      <c r="C187" s="4">
        <f>IF('True_Odds_Calculator_3-way'!C188="","",'True_Odds_Calculator_3-way'!C188)</f>
        <v>2.57</v>
      </c>
      <c r="D187" s="9">
        <f t="shared" si="39"/>
        <v>0.32037825067597375</v>
      </c>
      <c r="E187" s="9">
        <f t="shared" si="40"/>
        <v>0.30208394034134667</v>
      </c>
      <c r="F187" s="9">
        <f t="shared" si="41"/>
        <v>0.37753780898267958</v>
      </c>
      <c r="G187" s="9">
        <f t="shared" si="42"/>
        <v>1.0501537162606152</v>
      </c>
      <c r="H187" s="9">
        <f t="shared" si="43"/>
        <v>3.121310506846442</v>
      </c>
      <c r="I187" s="9">
        <f t="shared" si="44"/>
        <v>3.3103381757733534</v>
      </c>
      <c r="J187" s="9">
        <f t="shared" si="45"/>
        <v>2.6487413345291659</v>
      </c>
      <c r="K187" s="11">
        <f t="shared" si="46"/>
        <v>0.33112582781456956</v>
      </c>
      <c r="L187" s="11">
        <f t="shared" si="47"/>
        <v>0.3125</v>
      </c>
      <c r="M187" s="11">
        <f t="shared" si="48"/>
        <v>0.38910505836575876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-0.28092064575978548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0.23312482284124</v>
      </c>
      <c r="Q187" s="11">
        <f>2*'OddsRatio_working_3-way'!K187*'OddsRatio_working_3-way'!L187*'OddsRatio_working_3-way'!M187</f>
        <v>8.0526709098873911E-2</v>
      </c>
      <c r="R187" s="11">
        <f t="shared" si="49"/>
        <v>0</v>
      </c>
      <c r="S187" s="11">
        <f t="shared" si="50"/>
        <v>-0.82986005606930169</v>
      </c>
      <c r="T187" s="11">
        <f t="shared" si="51"/>
        <v>-0.28665286910856702</v>
      </c>
      <c r="U187" s="11">
        <f>'OddsRatio_working_3-way'!S187-'OddsRatio_working_3-way'!R187^2/3</f>
        <v>-0.82986005606930169</v>
      </c>
      <c r="V187" s="11">
        <f>'OddsRatio_working_3-way'!S187*'OddsRatio_working_3-way'!R187/3-2*'OddsRatio_working_3-way'!R187^3/27-'OddsRatio_working_3-way'!T187</f>
        <v>0.28665286910856702</v>
      </c>
      <c r="W187" s="11">
        <f>'OddsRatio_working_3-way'!V187^2+4*'OddsRatio_working_3-way'!U187^3/27</f>
        <v>-2.4964773193232453E-3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0.14548740898055104</v>
      </c>
      <c r="Y187" s="11">
        <f>IF('OddsRatio_working_3-way'!W187&gt;=0,IF('OddsRatio_working_3-way'!V187+SQRT('OddsRatio_working_3-way'!W187)&gt;0,0,PI()),ACOS('OddsRatio_working_3-way'!V187/(2*'OddsRatio_working_3-way'!X187)))</f>
        <v>0.17257033295353708</v>
      </c>
      <c r="Z187" s="11">
        <f>'OddsRatio_working_3-way'!X187^(1/3)*COS('OddsRatio_working_3-way'!Y187/3)</f>
        <v>0.52507685813030758</v>
      </c>
      <c r="AA187" s="11">
        <f>'OddsRatio_working_3-way'!X187^(1/3)*COS(('OddsRatio_working_3-way'!Y187+2*PI())/3)</f>
        <v>-0.2887249486759958</v>
      </c>
      <c r="AB187" s="11">
        <f>'OddsRatio_working_3-way'!X187^(1/3)*COS(('OddsRatio_working_3-way'!Y187+4*PI())/3)</f>
        <v>-0.2363519094543117</v>
      </c>
      <c r="AC187" s="11">
        <f>'OddsRatio_working_3-way'!X187^(1/3)*SIN('OddsRatio_working_3-way'!Y187/3)</f>
        <v>3.023758829291813E-2</v>
      </c>
      <c r="AD187" s="11">
        <f>'OddsRatio_working_3-way'!X187^(1/3)*SIN(('OddsRatio_working_3-way'!Y187+2*PI())/3)</f>
        <v>0.43961110393370495</v>
      </c>
      <c r="AE187" s="11">
        <f>'OddsRatio_working_3-way'!X187^(1/3)*SIN(('OddsRatio_working_3-way'!Y187+4*PI())/3)</f>
        <v>-0.46984869222662318</v>
      </c>
      <c r="AF187" s="11">
        <f>-'OddsRatio_working_3-way'!U187/(3*'OddsRatio_working_3-way'!X187^(1/3))*COS(('OddsRatio_working_3-way'!Y187)/3)</f>
        <v>0.52507685813030769</v>
      </c>
      <c r="AG187" s="11">
        <f>-'OddsRatio_working_3-way'!U187/(3*'OddsRatio_working_3-way'!X187^(1/3))*COS(('OddsRatio_working_3-way'!Y187+2*PI())/3)</f>
        <v>-0.28872494867599585</v>
      </c>
      <c r="AH187" s="11">
        <f>-'OddsRatio_working_3-way'!U187/(3*'OddsRatio_working_3-way'!X187^(1/3))*COS(('OddsRatio_working_3-way'!Y187+4*PI())/3)</f>
        <v>-0.23635190945431175</v>
      </c>
      <c r="AI187" s="11">
        <f>'OddsRatio_working_3-way'!U187/(3*'OddsRatio_working_3-way'!X187^(1/3))*SIN(('OddsRatio_working_3-way'!Y187)/3)</f>
        <v>-3.0237588292918137E-2</v>
      </c>
      <c r="AJ187" s="11">
        <f>'OddsRatio_working_3-way'!U187/(3*'OddsRatio_working_3-way'!X187^(1/3))*SIN(('OddsRatio_working_3-way'!Y187+2*PI())/3)</f>
        <v>-0.43961110393370506</v>
      </c>
      <c r="AK187" s="11">
        <f>'OddsRatio_working_3-way'!U187/(3*'OddsRatio_working_3-way'!X187^(1/3))*SIN(('OddsRatio_working_3-way'!Y187+4*PI())/3)</f>
        <v>0.46984869222662323</v>
      </c>
      <c r="AL187" s="11">
        <f>'OddsRatio_working_3-way'!Z187+'OddsRatio_working_3-way'!AF187</f>
        <v>1.0501537162606152</v>
      </c>
      <c r="AM187" s="11">
        <f>'OddsRatio_working_3-way'!AA187+'OddsRatio_working_3-way'!AG187</f>
        <v>-0.5774498973519917</v>
      </c>
      <c r="AN187" s="11">
        <f>'OddsRatio_working_3-way'!AB187+'OddsRatio_working_3-way'!AH187</f>
        <v>-0.47270381890862345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1.0501537162606152</v>
      </c>
      <c r="AS187" s="11">
        <f>IF(('OddsRatio_working_3-way'!X187=0),IF(Q187&gt;0,-Q187^(1/3),(-Q187)^(1/3)),'OddsRatio_working_3-way'!AM187-'OddsRatio_working_3-way'!R187/3)</f>
        <v>-0.5774498973519917</v>
      </c>
      <c r="AT187" s="11">
        <f>IF(('OddsRatio_working_3-way'!X187=0),IF(Q187&gt;0,-Q187^(1/3),(-Q187)^(1/3)),'OddsRatio_working_3-way'!AN187-'OddsRatio_working_3-way'!R187/3)</f>
        <v>-0.47270381890862345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1.74</v>
      </c>
      <c r="B188" s="4">
        <f>IF('True_Odds_Calculator_3-way'!B189="","",'True_Odds_Calculator_3-way'!B189)</f>
        <v>3.82</v>
      </c>
      <c r="C188" s="4">
        <f>IF('True_Odds_Calculator_3-way'!C189="","",'True_Odds_Calculator_3-way'!C189)</f>
        <v>5.31</v>
      </c>
      <c r="D188" s="9">
        <f t="shared" si="39"/>
        <v>0.56435349927105083</v>
      </c>
      <c r="E188" s="9">
        <f t="shared" si="40"/>
        <v>0.25369676432575078</v>
      </c>
      <c r="F188" s="9">
        <f t="shared" si="41"/>
        <v>0.18194973640319842</v>
      </c>
      <c r="G188" s="9">
        <f t="shared" si="42"/>
        <v>1.0431608703267794</v>
      </c>
      <c r="H188" s="9">
        <f t="shared" si="43"/>
        <v>1.7719390440418168</v>
      </c>
      <c r="I188" s="9">
        <f t="shared" si="44"/>
        <v>3.9417136543215179</v>
      </c>
      <c r="J188" s="9">
        <f t="shared" si="45"/>
        <v>5.4960233511084189</v>
      </c>
      <c r="K188" s="11">
        <f t="shared" si="46"/>
        <v>0.57471264367816088</v>
      </c>
      <c r="L188" s="11">
        <f t="shared" si="47"/>
        <v>0.26178010471204188</v>
      </c>
      <c r="M188" s="11">
        <f t="shared" si="48"/>
        <v>0.18832391713747648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-0.2548302415775282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0.22298086716494248</v>
      </c>
      <c r="Q188" s="11">
        <f>2*'OddsRatio_working_3-way'!K188*'OddsRatio_working_3-way'!L188*'OddsRatio_working_3-way'!M188</f>
        <v>5.666603994026493E-2</v>
      </c>
      <c r="R188" s="11">
        <f t="shared" si="49"/>
        <v>0</v>
      </c>
      <c r="S188" s="11">
        <f t="shared" si="50"/>
        <v>-0.87501728909637266</v>
      </c>
      <c r="T188" s="11">
        <f t="shared" si="51"/>
        <v>-0.22236779900797274</v>
      </c>
      <c r="U188" s="11">
        <f>'OddsRatio_working_3-way'!S188-'OddsRatio_working_3-way'!R188^2/3</f>
        <v>-0.87501728909637266</v>
      </c>
      <c r="V188" s="11">
        <f>'OddsRatio_working_3-way'!S188*'OddsRatio_working_3-way'!R188/3-2*'OddsRatio_working_3-way'!R188^3/27-'OddsRatio_working_3-way'!T188</f>
        <v>0.22236779900797274</v>
      </c>
      <c r="W188" s="11">
        <f>'OddsRatio_working_3-way'!V188^2+4*'OddsRatio_working_3-way'!U188^3/27</f>
        <v>-4.9806130361073161E-2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0.15752267169896791</v>
      </c>
      <c r="Y188" s="11">
        <f>IF('OddsRatio_working_3-way'!W188&gt;=0,IF('OddsRatio_working_3-way'!V188+SQRT('OddsRatio_working_3-way'!W188)&gt;0,0,PI()),ACOS('OddsRatio_working_3-way'!V188/(2*'OddsRatio_working_3-way'!X188)))</f>
        <v>0.7872051165981796</v>
      </c>
      <c r="Z188" s="11">
        <f>'OddsRatio_working_3-way'!X188^(1/3)*COS('OddsRatio_working_3-way'!Y188/3)</f>
        <v>0.5215804351633897</v>
      </c>
      <c r="AA188" s="11">
        <f>'OddsRatio_working_3-way'!X188^(1/3)*COS(('OddsRatio_working_3-way'!Y188+2*PI())/3)</f>
        <v>-0.38211502755545884</v>
      </c>
      <c r="AB188" s="11">
        <f>'OddsRatio_working_3-way'!X188^(1/3)*COS(('OddsRatio_working_3-way'!Y188+4*PI())/3)</f>
        <v>-0.1394654076079308</v>
      </c>
      <c r="AC188" s="11">
        <f>'OddsRatio_working_3-way'!X188^(1/3)*SIN('OddsRatio_working_3-way'!Y188/3)</f>
        <v>0.14009382339546572</v>
      </c>
      <c r="AD188" s="11">
        <f>'OddsRatio_working_3-way'!X188^(1/3)*SIN(('OddsRatio_working_3-way'!Y188+2*PI())/3)</f>
        <v>0.38165499527070501</v>
      </c>
      <c r="AE188" s="11">
        <f>'OddsRatio_working_3-way'!X188^(1/3)*SIN(('OddsRatio_working_3-way'!Y188+4*PI())/3)</f>
        <v>-0.52174881866617073</v>
      </c>
      <c r="AF188" s="11">
        <f>-'OddsRatio_working_3-way'!U188/(3*'OddsRatio_working_3-way'!X188^(1/3))*COS(('OddsRatio_working_3-way'!Y188)/3)</f>
        <v>0.5215804351633897</v>
      </c>
      <c r="AG188" s="11">
        <f>-'OddsRatio_working_3-way'!U188/(3*'OddsRatio_working_3-way'!X188^(1/3))*COS(('OddsRatio_working_3-way'!Y188+2*PI())/3)</f>
        <v>-0.38211502755545884</v>
      </c>
      <c r="AH188" s="11">
        <f>-'OddsRatio_working_3-way'!U188/(3*'OddsRatio_working_3-way'!X188^(1/3))*COS(('OddsRatio_working_3-way'!Y188+4*PI())/3)</f>
        <v>-0.1394654076079308</v>
      </c>
      <c r="AI188" s="11">
        <f>'OddsRatio_working_3-way'!U188/(3*'OddsRatio_working_3-way'!X188^(1/3))*SIN(('OddsRatio_working_3-way'!Y188)/3)</f>
        <v>-0.14009382339546572</v>
      </c>
      <c r="AJ188" s="11">
        <f>'OddsRatio_working_3-way'!U188/(3*'OddsRatio_working_3-way'!X188^(1/3))*SIN(('OddsRatio_working_3-way'!Y188+2*PI())/3)</f>
        <v>-0.38165499527070501</v>
      </c>
      <c r="AK188" s="11">
        <f>'OddsRatio_working_3-way'!U188/(3*'OddsRatio_working_3-way'!X188^(1/3))*SIN(('OddsRatio_working_3-way'!Y188+4*PI())/3)</f>
        <v>0.52174881866617073</v>
      </c>
      <c r="AL188" s="11">
        <f>'OddsRatio_working_3-way'!Z188+'OddsRatio_working_3-way'!AF188</f>
        <v>1.0431608703267794</v>
      </c>
      <c r="AM188" s="11">
        <f>'OddsRatio_working_3-way'!AA188+'OddsRatio_working_3-way'!AG188</f>
        <v>-0.76423005511091768</v>
      </c>
      <c r="AN188" s="11">
        <f>'OddsRatio_working_3-way'!AB188+'OddsRatio_working_3-way'!AH188</f>
        <v>-0.2789308152158616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1.0431608703267794</v>
      </c>
      <c r="AS188" s="11">
        <f>IF(('OddsRatio_working_3-way'!X188=0),IF(Q188&gt;0,-Q188^(1/3),(-Q188)^(1/3)),'OddsRatio_working_3-way'!AM188-'OddsRatio_working_3-way'!R188/3)</f>
        <v>-0.76423005511091768</v>
      </c>
      <c r="AT188" s="11">
        <f>IF(('OddsRatio_working_3-way'!X188=0),IF(Q188&gt;0,-Q188^(1/3),(-Q188)^(1/3)),'OddsRatio_working_3-way'!AN188-'OddsRatio_working_3-way'!R188/3)</f>
        <v>-0.2789308152158616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2.78</v>
      </c>
      <c r="B189" s="4">
        <f>IF('True_Odds_Calculator_3-way'!B190="","",'True_Odds_Calculator_3-way'!B190)</f>
        <v>3.13</v>
      </c>
      <c r="C189" s="4">
        <f>IF('True_Odds_Calculator_3-way'!C190="","",'True_Odds_Calculator_3-way'!C190)</f>
        <v>2.79</v>
      </c>
      <c r="D189" s="9">
        <f t="shared" si="39"/>
        <v>0.34691591687267759</v>
      </c>
      <c r="E189" s="9">
        <f t="shared" si="40"/>
        <v>0.3074363518258923</v>
      </c>
      <c r="F189" s="9">
        <f t="shared" si="41"/>
        <v>0.34564773130143012</v>
      </c>
      <c r="G189" s="9">
        <f t="shared" si="42"/>
        <v>1.0576083496073947</v>
      </c>
      <c r="H189" s="9">
        <f t="shared" si="43"/>
        <v>2.882542862301162</v>
      </c>
      <c r="I189" s="9">
        <f t="shared" si="44"/>
        <v>3.252705784663751</v>
      </c>
      <c r="J189" s="9">
        <f t="shared" si="45"/>
        <v>2.8931189457972364</v>
      </c>
      <c r="K189" s="11">
        <f t="shared" si="46"/>
        <v>0.35971223021582738</v>
      </c>
      <c r="L189" s="11">
        <f t="shared" si="47"/>
        <v>0.31948881789137379</v>
      </c>
      <c r="M189" s="11">
        <f t="shared" si="48"/>
        <v>0.35842293906810035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-0.27954987344762972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0.23479103968191001</v>
      </c>
      <c r="Q189" s="11">
        <f>2*'OddsRatio_working_3-way'!K189*'OddsRatio_working_3-way'!L189*'OddsRatio_working_3-way'!M189</f>
        <v>8.2382820941021076E-2</v>
      </c>
      <c r="R189" s="11">
        <f t="shared" si="49"/>
        <v>0</v>
      </c>
      <c r="S189" s="11">
        <f t="shared" si="50"/>
        <v>-0.83988962966171854</v>
      </c>
      <c r="T189" s="11">
        <f t="shared" si="51"/>
        <v>-0.29469811567077853</v>
      </c>
      <c r="U189" s="11">
        <f>'OddsRatio_working_3-way'!S189-'OddsRatio_working_3-way'!R189^2/3</f>
        <v>-0.83988962966171854</v>
      </c>
      <c r="V189" s="11">
        <f>'OddsRatio_working_3-way'!S189*'OddsRatio_working_3-way'!R189/3-2*'OddsRatio_working_3-way'!R189^3/27-'OddsRatio_working_3-way'!T189</f>
        <v>0.29469811567077853</v>
      </c>
      <c r="W189" s="11">
        <f>'OddsRatio_working_3-way'!V189^2+4*'OddsRatio_working_3-way'!U189^3/27</f>
        <v>-9.2641302960985716E-4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0.14813287313212875</v>
      </c>
      <c r="Y189" s="11">
        <f>IF('OddsRatio_working_3-way'!W189&gt;=0,IF('OddsRatio_working_3-way'!V189+SQRT('OddsRatio_working_3-way'!W189)&gt;0,0,PI()),ACOS('OddsRatio_working_3-way'!V189/(2*'OddsRatio_working_3-way'!X189)))</f>
        <v>0.10291716787962835</v>
      </c>
      <c r="Z189" s="11">
        <f>'OddsRatio_working_3-way'!X189^(1/3)*COS('OddsRatio_working_3-way'!Y189/3)</f>
        <v>0.52880417480369735</v>
      </c>
      <c r="AA189" s="11">
        <f>'OddsRatio_working_3-way'!X189^(1/3)*COS(('OddsRatio_working_3-way'!Y189+2*PI())/3)</f>
        <v>-0.28011882841470714</v>
      </c>
      <c r="AB189" s="11">
        <f>'OddsRatio_working_3-way'!X189^(1/3)*COS(('OddsRatio_working_3-way'!Y189+4*PI())/3)</f>
        <v>-0.24868534638899004</v>
      </c>
      <c r="AC189" s="11">
        <f>'OddsRatio_working_3-way'!X189^(1/3)*SIN('OddsRatio_working_3-way'!Y189/3)</f>
        <v>1.8148129309115062E-2</v>
      </c>
      <c r="AD189" s="11">
        <f>'OddsRatio_working_3-way'!X189^(1/3)*SIN(('OddsRatio_working_3-way'!Y189+2*PI())/3)</f>
        <v>0.44888378435271131</v>
      </c>
      <c r="AE189" s="11">
        <f>'OddsRatio_working_3-way'!X189^(1/3)*SIN(('OddsRatio_working_3-way'!Y189+4*PI())/3)</f>
        <v>-0.46703191366182634</v>
      </c>
      <c r="AF189" s="11">
        <f>-'OddsRatio_working_3-way'!U189/(3*'OddsRatio_working_3-way'!X189^(1/3))*COS(('OddsRatio_working_3-way'!Y189)/3)</f>
        <v>0.52880417480369724</v>
      </c>
      <c r="AG189" s="11">
        <f>-'OddsRatio_working_3-way'!U189/(3*'OddsRatio_working_3-way'!X189^(1/3))*COS(('OddsRatio_working_3-way'!Y189+2*PI())/3)</f>
        <v>-0.28011882841470709</v>
      </c>
      <c r="AH189" s="11">
        <f>-'OddsRatio_working_3-way'!U189/(3*'OddsRatio_working_3-way'!X189^(1/3))*COS(('OddsRatio_working_3-way'!Y189+4*PI())/3)</f>
        <v>-0.24868534638898998</v>
      </c>
      <c r="AI189" s="11">
        <f>'OddsRatio_working_3-way'!U189/(3*'OddsRatio_working_3-way'!X189^(1/3))*SIN(('OddsRatio_working_3-way'!Y189)/3)</f>
        <v>-1.8148129309115059E-2</v>
      </c>
      <c r="AJ189" s="11">
        <f>'OddsRatio_working_3-way'!U189/(3*'OddsRatio_working_3-way'!X189^(1/3))*SIN(('OddsRatio_working_3-way'!Y189+2*PI())/3)</f>
        <v>-0.4488837843527112</v>
      </c>
      <c r="AK189" s="11">
        <f>'OddsRatio_working_3-way'!U189/(3*'OddsRatio_working_3-way'!X189^(1/3))*SIN(('OddsRatio_working_3-way'!Y189+4*PI())/3)</f>
        <v>0.46703191366182623</v>
      </c>
      <c r="AL189" s="11">
        <f>'OddsRatio_working_3-way'!Z189+'OddsRatio_working_3-way'!AF189</f>
        <v>1.0576083496073947</v>
      </c>
      <c r="AM189" s="11">
        <f>'OddsRatio_working_3-way'!AA189+'OddsRatio_working_3-way'!AG189</f>
        <v>-0.56023765682941429</v>
      </c>
      <c r="AN189" s="11">
        <f>'OddsRatio_working_3-way'!AB189+'OddsRatio_working_3-way'!AH189</f>
        <v>-0.49737069277798002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1.0576083496073947</v>
      </c>
      <c r="AS189" s="11">
        <f>IF(('OddsRatio_working_3-way'!X189=0),IF(Q189&gt;0,-Q189^(1/3),(-Q189)^(1/3)),'OddsRatio_working_3-way'!AM189-'OddsRatio_working_3-way'!R189/3)</f>
        <v>-0.56023765682941429</v>
      </c>
      <c r="AT189" s="11">
        <f>IF(('OddsRatio_working_3-way'!X189=0),IF(Q189&gt;0,-Q189^(1/3),(-Q189)^(1/3)),'OddsRatio_working_3-way'!AN189-'OddsRatio_working_3-way'!R189/3)</f>
        <v>-0.49737069277798002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1.69</v>
      </c>
      <c r="B190" s="4">
        <f>IF('True_Odds_Calculator_3-way'!B191="","",'True_Odds_Calculator_3-way'!B191)</f>
        <v>4.16</v>
      </c>
      <c r="C190" s="4">
        <f>IF('True_Odds_Calculator_3-way'!C191="","",'True_Odds_Calculator_3-way'!C191)</f>
        <v>4.8499999999999996</v>
      </c>
      <c r="D190" s="9">
        <f t="shared" si="39"/>
        <v>0.57575911601341068</v>
      </c>
      <c r="E190" s="9">
        <f t="shared" si="40"/>
        <v>0.22859745023851272</v>
      </c>
      <c r="F190" s="9">
        <f t="shared" si="41"/>
        <v>0.1956434337480768</v>
      </c>
      <c r="G190" s="9">
        <f t="shared" si="42"/>
        <v>1.0678803752293669</v>
      </c>
      <c r="H190" s="9">
        <f t="shared" si="43"/>
        <v>1.7368374589082629</v>
      </c>
      <c r="I190" s="9">
        <f t="shared" si="44"/>
        <v>4.3745019857248</v>
      </c>
      <c r="J190" s="9">
        <f t="shared" si="45"/>
        <v>5.1113394446330611</v>
      </c>
      <c r="K190" s="11">
        <f t="shared" si="46"/>
        <v>0.59171597633136097</v>
      </c>
      <c r="L190" s="11">
        <f t="shared" si="47"/>
        <v>0.24038461538461536</v>
      </c>
      <c r="M190" s="11">
        <f t="shared" si="48"/>
        <v>0.2061855670103093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-0.24619267604840733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0.22582340492424066</v>
      </c>
      <c r="Q190" s="11">
        <f>2*'OddsRatio_working_3-way'!K190*'OddsRatio_working_3-way'!L190*'OddsRatio_working_3-way'!M190</f>
        <v>5.865542985045212E-2</v>
      </c>
      <c r="R190" s="11">
        <f t="shared" si="49"/>
        <v>0</v>
      </c>
      <c r="S190" s="11">
        <f t="shared" si="50"/>
        <v>-0.91726288754356933</v>
      </c>
      <c r="T190" s="11">
        <f t="shared" si="51"/>
        <v>-0.23825010066066737</v>
      </c>
      <c r="U190" s="11">
        <f>'OddsRatio_working_3-way'!S190-'OddsRatio_working_3-way'!R190^2/3</f>
        <v>-0.91726288754356933</v>
      </c>
      <c r="V190" s="11">
        <f>'OddsRatio_working_3-way'!S190*'OddsRatio_working_3-way'!R190/3-2*'OddsRatio_working_3-way'!R190^3/27-'OddsRatio_working_3-way'!T190</f>
        <v>0.23825010066066737</v>
      </c>
      <c r="W190" s="11">
        <f>'OddsRatio_working_3-way'!V190^2+4*'OddsRatio_working_3-way'!U190^3/27</f>
        <v>-5.7571494108554888E-2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0.16906700193515958</v>
      </c>
      <c r="Y190" s="11">
        <f>IF('OddsRatio_working_3-way'!W190&gt;=0,IF('OddsRatio_working_3-way'!V190+SQRT('OddsRatio_working_3-way'!W190)&gt;0,0,PI()),ACOS('OddsRatio_working_3-way'!V190/(2*'OddsRatio_working_3-way'!X190)))</f>
        <v>0.78893335898426831</v>
      </c>
      <c r="Z190" s="11">
        <f>'OddsRatio_working_3-way'!X190^(1/3)*COS('OddsRatio_working_3-way'!Y190/3)</f>
        <v>0.53394018761468343</v>
      </c>
      <c r="AA190" s="11">
        <f>'OddsRatio_working_3-way'!X190^(1/3)*COS(('OddsRatio_working_3-way'!Y190+2*PI())/3)</f>
        <v>-0.39145555048156466</v>
      </c>
      <c r="AB190" s="11">
        <f>'OddsRatio_working_3-way'!X190^(1/3)*COS(('OddsRatio_working_3-way'!Y190+4*PI())/3)</f>
        <v>-0.14248463713311862</v>
      </c>
      <c r="AC190" s="11">
        <f>'OddsRatio_working_3-way'!X190^(1/3)*SIN('OddsRatio_working_3-way'!Y190/3)</f>
        <v>0.14374342384211233</v>
      </c>
      <c r="AD190" s="11">
        <f>'OddsRatio_working_3-way'!X190^(1/3)*SIN(('OddsRatio_working_3-way'!Y190+2*PI())/3)</f>
        <v>0.39053405465468899</v>
      </c>
      <c r="AE190" s="11">
        <f>'OddsRatio_working_3-way'!X190^(1/3)*SIN(('OddsRatio_working_3-way'!Y190+4*PI())/3)</f>
        <v>-0.53427747849680129</v>
      </c>
      <c r="AF190" s="11">
        <f>-'OddsRatio_working_3-way'!U190/(3*'OddsRatio_working_3-way'!X190^(1/3))*COS(('OddsRatio_working_3-way'!Y190)/3)</f>
        <v>0.53394018761468331</v>
      </c>
      <c r="AG190" s="11">
        <f>-'OddsRatio_working_3-way'!U190/(3*'OddsRatio_working_3-way'!X190^(1/3))*COS(('OddsRatio_working_3-way'!Y190+2*PI())/3)</f>
        <v>-0.39145555048156461</v>
      </c>
      <c r="AH190" s="11">
        <f>-'OddsRatio_working_3-way'!U190/(3*'OddsRatio_working_3-way'!X190^(1/3))*COS(('OddsRatio_working_3-way'!Y190+4*PI())/3)</f>
        <v>-0.1424846371331186</v>
      </c>
      <c r="AI190" s="11">
        <f>'OddsRatio_working_3-way'!U190/(3*'OddsRatio_working_3-way'!X190^(1/3))*SIN(('OddsRatio_working_3-way'!Y190)/3)</f>
        <v>-0.14374342384211231</v>
      </c>
      <c r="AJ190" s="11">
        <f>'OddsRatio_working_3-way'!U190/(3*'OddsRatio_working_3-way'!X190^(1/3))*SIN(('OddsRatio_working_3-way'!Y190+2*PI())/3)</f>
        <v>-0.39053405465468893</v>
      </c>
      <c r="AK190" s="11">
        <f>'OddsRatio_working_3-way'!U190/(3*'OddsRatio_working_3-way'!X190^(1/3))*SIN(('OddsRatio_working_3-way'!Y190+4*PI())/3)</f>
        <v>0.53427747849680118</v>
      </c>
      <c r="AL190" s="11">
        <f>'OddsRatio_working_3-way'!Z190+'OddsRatio_working_3-way'!AF190</f>
        <v>1.0678803752293669</v>
      </c>
      <c r="AM190" s="11">
        <f>'OddsRatio_working_3-way'!AA190+'OddsRatio_working_3-way'!AG190</f>
        <v>-0.78291110096312932</v>
      </c>
      <c r="AN190" s="11">
        <f>'OddsRatio_working_3-way'!AB190+'OddsRatio_working_3-way'!AH190</f>
        <v>-0.28496927426623719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1.0678803752293669</v>
      </c>
      <c r="AS190" s="11">
        <f>IF(('OddsRatio_working_3-way'!X190=0),IF(Q190&gt;0,-Q190^(1/3),(-Q190)^(1/3)),'OddsRatio_working_3-way'!AM190-'OddsRatio_working_3-way'!R190/3)</f>
        <v>-0.78291110096312932</v>
      </c>
      <c r="AT190" s="11">
        <f>IF(('OddsRatio_working_3-way'!X190=0),IF(Q190&gt;0,-Q190^(1/3),(-Q190)^(1/3)),'OddsRatio_working_3-way'!AN190-'OddsRatio_working_3-way'!R190/3)</f>
        <v>-0.28496927426623719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1.62</v>
      </c>
      <c r="B191" s="4">
        <f>IF('True_Odds_Calculator_3-way'!B192="","",'True_Odds_Calculator_3-way'!B192)</f>
        <v>4.18</v>
      </c>
      <c r="C191" s="4">
        <f>IF('True_Odds_Calculator_3-way'!C192="","",'True_Odds_Calculator_3-way'!C192)</f>
        <v>5.76</v>
      </c>
      <c r="D191" s="9">
        <f t="shared" si="39"/>
        <v>0.60445139623062327</v>
      </c>
      <c r="E191" s="9">
        <f t="shared" si="40"/>
        <v>0.22954725576826221</v>
      </c>
      <c r="F191" s="9">
        <f t="shared" si="41"/>
        <v>0.16600134800111449</v>
      </c>
      <c r="G191" s="9">
        <f t="shared" si="42"/>
        <v>1.0554721570027592</v>
      </c>
      <c r="H191" s="9">
        <f t="shared" si="43"/>
        <v>1.6543927373417109</v>
      </c>
      <c r="I191" s="9">
        <f t="shared" si="44"/>
        <v>4.3564014592687741</v>
      </c>
      <c r="J191" s="9">
        <f t="shared" si="45"/>
        <v>6.0240474673331343</v>
      </c>
      <c r="K191" s="11">
        <f t="shared" si="46"/>
        <v>0.61728395061728392</v>
      </c>
      <c r="L191" s="11">
        <f t="shared" si="47"/>
        <v>0.23923444976076558</v>
      </c>
      <c r="M191" s="11">
        <f t="shared" si="48"/>
        <v>0.1736111111111111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-0.24060906334298149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0.21946232959878187</v>
      </c>
      <c r="Q191" s="11">
        <f>2*'OddsRatio_working_3-way'!K191*'OddsRatio_working_3-way'!L191*'OddsRatio_working_3-way'!M191</f>
        <v>5.1276245233360239E-2</v>
      </c>
      <c r="R191" s="11">
        <f t="shared" si="49"/>
        <v>0</v>
      </c>
      <c r="S191" s="11">
        <f t="shared" si="50"/>
        <v>-0.9121116492853989</v>
      </c>
      <c r="T191" s="11">
        <f t="shared" si="51"/>
        <v>-0.21311019843116794</v>
      </c>
      <c r="U191" s="11">
        <f>'OddsRatio_working_3-way'!S191-'OddsRatio_working_3-way'!R191^2/3</f>
        <v>-0.9121116492853989</v>
      </c>
      <c r="V191" s="11">
        <f>'OddsRatio_working_3-way'!S191*'OddsRatio_working_3-way'!R191/3-2*'OddsRatio_working_3-way'!R191^3/27-'OddsRatio_working_3-way'!T191</f>
        <v>0.21311019843116794</v>
      </c>
      <c r="W191" s="11">
        <f>'OddsRatio_working_3-way'!V191^2+4*'OddsRatio_working_3-way'!U191^3/27</f>
        <v>-6.7003177098980293E-2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0.16764481335128747</v>
      </c>
      <c r="Y191" s="11">
        <f>IF('OddsRatio_working_3-way'!W191&gt;=0,IF('OddsRatio_working_3-way'!V191+SQRT('OddsRatio_working_3-way'!W191)&gt;0,0,PI()),ACOS('OddsRatio_working_3-way'!V191/(2*'OddsRatio_working_3-way'!X191)))</f>
        <v>0.88201044024424013</v>
      </c>
      <c r="Z191" s="11">
        <f>'OddsRatio_working_3-way'!X191^(1/3)*COS('OddsRatio_working_3-way'!Y191/3)</f>
        <v>0.52773607850137971</v>
      </c>
      <c r="AA191" s="11">
        <f>'OddsRatio_working_3-way'!X191^(1/3)*COS(('OddsRatio_working_3-way'!Y191+2*PI())/3)</f>
        <v>-0.40224753884271386</v>
      </c>
      <c r="AB191" s="11">
        <f>'OddsRatio_working_3-way'!X191^(1/3)*COS(('OddsRatio_working_3-way'!Y191+4*PI())/3)</f>
        <v>-0.12548853965866599</v>
      </c>
      <c r="AC191" s="11">
        <f>'OddsRatio_working_3-way'!X191^(1/3)*SIN('OddsRatio_working_3-way'!Y191/3)</f>
        <v>0.15978688267956145</v>
      </c>
      <c r="AD191" s="11">
        <f>'OddsRatio_working_3-way'!X191^(1/3)*SIN(('OddsRatio_working_3-way'!Y191+2*PI())/3)</f>
        <v>0.37713940913599281</v>
      </c>
      <c r="AE191" s="11">
        <f>'OddsRatio_working_3-way'!X191^(1/3)*SIN(('OddsRatio_working_3-way'!Y191+4*PI())/3)</f>
        <v>-0.53692629181555429</v>
      </c>
      <c r="AF191" s="11">
        <f>-'OddsRatio_working_3-way'!U191/(3*'OddsRatio_working_3-way'!X191^(1/3))*COS(('OddsRatio_working_3-way'!Y191)/3)</f>
        <v>0.5277360785013796</v>
      </c>
      <c r="AG191" s="11">
        <f>-'OddsRatio_working_3-way'!U191/(3*'OddsRatio_working_3-way'!X191^(1/3))*COS(('OddsRatio_working_3-way'!Y191+2*PI())/3)</f>
        <v>-0.40224753884271375</v>
      </c>
      <c r="AH191" s="11">
        <f>-'OddsRatio_working_3-way'!U191/(3*'OddsRatio_working_3-way'!X191^(1/3))*COS(('OddsRatio_working_3-way'!Y191+4*PI())/3)</f>
        <v>-0.12548853965866597</v>
      </c>
      <c r="AI191" s="11">
        <f>'OddsRatio_working_3-way'!U191/(3*'OddsRatio_working_3-way'!X191^(1/3))*SIN(('OddsRatio_working_3-way'!Y191)/3)</f>
        <v>-0.15978688267956143</v>
      </c>
      <c r="AJ191" s="11">
        <f>'OddsRatio_working_3-way'!U191/(3*'OddsRatio_working_3-way'!X191^(1/3))*SIN(('OddsRatio_working_3-way'!Y191+2*PI())/3)</f>
        <v>-0.37713940913599275</v>
      </c>
      <c r="AK191" s="11">
        <f>'OddsRatio_working_3-way'!U191/(3*'OddsRatio_working_3-way'!X191^(1/3))*SIN(('OddsRatio_working_3-way'!Y191+4*PI())/3)</f>
        <v>0.53692629181555418</v>
      </c>
      <c r="AL191" s="11">
        <f>'OddsRatio_working_3-way'!Z191+'OddsRatio_working_3-way'!AF191</f>
        <v>1.0554721570027592</v>
      </c>
      <c r="AM191" s="11">
        <f>'OddsRatio_working_3-way'!AA191+'OddsRatio_working_3-way'!AG191</f>
        <v>-0.80449507768542761</v>
      </c>
      <c r="AN191" s="11">
        <f>'OddsRatio_working_3-way'!AB191+'OddsRatio_working_3-way'!AH191</f>
        <v>-0.25097707931733193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1.0554721570027592</v>
      </c>
      <c r="AS191" s="11">
        <f>IF(('OddsRatio_working_3-way'!X191=0),IF(Q191&gt;0,-Q191^(1/3),(-Q191)^(1/3)),'OddsRatio_working_3-way'!AM191-'OddsRatio_working_3-way'!R191/3)</f>
        <v>-0.80449507768542761</v>
      </c>
      <c r="AT191" s="11">
        <f>IF(('OddsRatio_working_3-way'!X191=0),IF(Q191&gt;0,-Q191^(1/3),(-Q191)^(1/3)),'OddsRatio_working_3-way'!AN191-'OddsRatio_working_3-way'!R191/3)</f>
        <v>-0.25097707931733193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1.41</v>
      </c>
      <c r="B192" s="4">
        <f>IF('True_Odds_Calculator_3-way'!B193="","",'True_Odds_Calculator_3-way'!B193)</f>
        <v>6.02</v>
      </c>
      <c r="C192" s="4">
        <f>IF('True_Odds_Calculator_3-way'!C193="","",'True_Odds_Calculator_3-way'!C193)</f>
        <v>6.71</v>
      </c>
      <c r="D192" s="9">
        <f t="shared" si="39"/>
        <v>0.69839354913183704</v>
      </c>
      <c r="E192" s="9">
        <f t="shared" si="40"/>
        <v>0.15904268078053477</v>
      </c>
      <c r="F192" s="9">
        <f t="shared" si="41"/>
        <v>0.14256377008762813</v>
      </c>
      <c r="G192" s="9">
        <f t="shared" si="42"/>
        <v>1.0533108314599895</v>
      </c>
      <c r="H192" s="9">
        <f t="shared" si="43"/>
        <v>1.431857440898596</v>
      </c>
      <c r="I192" s="9">
        <f t="shared" si="44"/>
        <v>6.2876203739291467</v>
      </c>
      <c r="J192" s="9">
        <f t="shared" si="45"/>
        <v>7.0144048476365404</v>
      </c>
      <c r="K192" s="11">
        <f t="shared" si="46"/>
        <v>0.70921985815602839</v>
      </c>
      <c r="L192" s="11">
        <f t="shared" si="47"/>
        <v>0.16611295681063123</v>
      </c>
      <c r="M192" s="11">
        <f t="shared" si="48"/>
        <v>0.14903129657228018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-0.20634101286432149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0.19559018918206467</v>
      </c>
      <c r="Q192" s="11">
        <f>2*'OddsRatio_working_3-way'!K192*'OddsRatio_working_3-way'!L192*'OddsRatio_working_3-way'!M192</f>
        <v>3.5114935221196533E-2</v>
      </c>
      <c r="R192" s="11">
        <f t="shared" si="49"/>
        <v>0</v>
      </c>
      <c r="S192" s="11">
        <f t="shared" si="50"/>
        <v>-0.94789778564610427</v>
      </c>
      <c r="T192" s="11">
        <f t="shared" si="51"/>
        <v>-0.17017913566357351</v>
      </c>
      <c r="U192" s="11">
        <f>'OddsRatio_working_3-way'!S192-'OddsRatio_working_3-way'!R192^2/3</f>
        <v>-0.94789778564610427</v>
      </c>
      <c r="V192" s="11">
        <f>'OddsRatio_working_3-way'!S192*'OddsRatio_working_3-way'!R192/3-2*'OddsRatio_working_3-way'!R192^3/27-'OddsRatio_working_3-way'!T192</f>
        <v>0.17017913566357351</v>
      </c>
      <c r="W192" s="11">
        <f>'OddsRatio_working_3-way'!V192^2+4*'OddsRatio_working_3-way'!U192^3/27</f>
        <v>-9.7216223320545886E-2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0.17760712368578213</v>
      </c>
      <c r="Y192" s="11">
        <f>IF('OddsRatio_working_3-way'!W192&gt;=0,IF('OddsRatio_working_3-way'!V192+SQRT('OddsRatio_working_3-way'!W192)&gt;0,0,PI()),ACOS('OddsRatio_working_3-way'!V192/(2*'OddsRatio_working_3-way'!X192)))</f>
        <v>1.0711801003486616</v>
      </c>
      <c r="Z192" s="11">
        <f>'OddsRatio_working_3-way'!X192^(1/3)*COS('OddsRatio_working_3-way'!Y192/3)</f>
        <v>0.52665541572999475</v>
      </c>
      <c r="AA192" s="11">
        <f>'OddsRatio_working_3-way'!X192^(1/3)*COS(('OddsRatio_working_3-way'!Y192+2*PI())/3)</f>
        <v>-0.43347470673134786</v>
      </c>
      <c r="AB192" s="11">
        <f>'OddsRatio_working_3-way'!X192^(1/3)*COS(('OddsRatio_working_3-way'!Y192+4*PI())/3)</f>
        <v>-9.3180708998647055E-2</v>
      </c>
      <c r="AC192" s="11">
        <f>'OddsRatio_working_3-way'!X192^(1/3)*SIN('OddsRatio_working_3-way'!Y192/3)</f>
        <v>0.19646883119458888</v>
      </c>
      <c r="AD192" s="11">
        <f>'OddsRatio_working_3-way'!X192^(1/3)*SIN(('OddsRatio_working_3-way'!Y192+2*PI())/3)</f>
        <v>0.3578625534655358</v>
      </c>
      <c r="AE192" s="11">
        <f>'OddsRatio_working_3-way'!X192^(1/3)*SIN(('OddsRatio_working_3-way'!Y192+4*PI())/3)</f>
        <v>-0.55433138466012455</v>
      </c>
      <c r="AF192" s="11">
        <f>-'OddsRatio_working_3-way'!U192/(3*'OddsRatio_working_3-way'!X192^(1/3))*COS(('OddsRatio_working_3-way'!Y192)/3)</f>
        <v>0.52665541572999464</v>
      </c>
      <c r="AG192" s="11">
        <f>-'OddsRatio_working_3-way'!U192/(3*'OddsRatio_working_3-way'!X192^(1/3))*COS(('OddsRatio_working_3-way'!Y192+2*PI())/3)</f>
        <v>-0.43347470673134775</v>
      </c>
      <c r="AH192" s="11">
        <f>-'OddsRatio_working_3-way'!U192/(3*'OddsRatio_working_3-way'!X192^(1/3))*COS(('OddsRatio_working_3-way'!Y192+4*PI())/3)</f>
        <v>-9.3180708998647041E-2</v>
      </c>
      <c r="AI192" s="11">
        <f>'OddsRatio_working_3-way'!U192/(3*'OddsRatio_working_3-way'!X192^(1/3))*SIN(('OddsRatio_working_3-way'!Y192)/3)</f>
        <v>-0.19646883119458886</v>
      </c>
      <c r="AJ192" s="11">
        <f>'OddsRatio_working_3-way'!U192/(3*'OddsRatio_working_3-way'!X192^(1/3))*SIN(('OddsRatio_working_3-way'!Y192+2*PI())/3)</f>
        <v>-0.35786255346553569</v>
      </c>
      <c r="AK192" s="11">
        <f>'OddsRatio_working_3-way'!U192/(3*'OddsRatio_working_3-way'!X192^(1/3))*SIN(('OddsRatio_working_3-way'!Y192+4*PI())/3)</f>
        <v>0.55433138466012444</v>
      </c>
      <c r="AL192" s="11">
        <f>'OddsRatio_working_3-way'!Z192+'OddsRatio_working_3-way'!AF192</f>
        <v>1.0533108314599895</v>
      </c>
      <c r="AM192" s="11">
        <f>'OddsRatio_working_3-way'!AA192+'OddsRatio_working_3-way'!AG192</f>
        <v>-0.86694941346269561</v>
      </c>
      <c r="AN192" s="11">
        <f>'OddsRatio_working_3-way'!AB192+'OddsRatio_working_3-way'!AH192</f>
        <v>-0.18636141799729411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1.0533108314599895</v>
      </c>
      <c r="AS192" s="11">
        <f>IF(('OddsRatio_working_3-way'!X192=0),IF(Q192&gt;0,-Q192^(1/3),(-Q192)^(1/3)),'OddsRatio_working_3-way'!AM192-'OddsRatio_working_3-way'!R192/3)</f>
        <v>-0.86694941346269561</v>
      </c>
      <c r="AT192" s="11">
        <f>IF(('OddsRatio_working_3-way'!X192=0),IF(Q192&gt;0,-Q192^(1/3),(-Q192)^(1/3)),'OddsRatio_working_3-way'!AN192-'OddsRatio_working_3-way'!R192/3)</f>
        <v>-0.18636141799729411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3.62</v>
      </c>
      <c r="B193" s="4">
        <f>IF('True_Odds_Calculator_3-way'!B194="","",'True_Odds_Calculator_3-way'!B194)</f>
        <v>3.77</v>
      </c>
      <c r="C193" s="4">
        <f>IF('True_Odds_Calculator_3-way'!C194="","",'True_Odds_Calculator_3-way'!C194)</f>
        <v>2.06</v>
      </c>
      <c r="D193" s="9">
        <f t="shared" si="39"/>
        <v>0.2679171021335216</v>
      </c>
      <c r="E193" s="9">
        <f t="shared" si="40"/>
        <v>0.25713957437962892</v>
      </c>
      <c r="F193" s="9">
        <f t="shared" si="41"/>
        <v>0.47494332348684937</v>
      </c>
      <c r="G193" s="9">
        <f t="shared" si="42"/>
        <v>1.0429380997294355</v>
      </c>
      <c r="H193" s="9">
        <f t="shared" si="43"/>
        <v>3.7324978212911204</v>
      </c>
      <c r="I193" s="9">
        <f t="shared" si="44"/>
        <v>3.8889385362505364</v>
      </c>
      <c r="J193" s="9">
        <f t="shared" si="45"/>
        <v>2.1055143857132017</v>
      </c>
      <c r="K193" s="11">
        <f t="shared" si="46"/>
        <v>0.27624309392265195</v>
      </c>
      <c r="L193" s="11">
        <f t="shared" si="47"/>
        <v>0.26525198938992045</v>
      </c>
      <c r="M193" s="11">
        <f t="shared" si="48"/>
        <v>0.4854368932038835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-0.2736338270485319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0.22942596840167712</v>
      </c>
      <c r="Q193" s="11">
        <f>2*'OddsRatio_working_3-way'!K193*'OddsRatio_working_3-way'!L193*'OddsRatio_working_3-way'!M193</f>
        <v>7.1139835163310752E-2</v>
      </c>
      <c r="R193" s="11">
        <f t="shared" si="49"/>
        <v>0</v>
      </c>
      <c r="S193" s="11">
        <f t="shared" si="50"/>
        <v>-0.83844154385556269</v>
      </c>
      <c r="T193" s="11">
        <f t="shared" si="51"/>
        <v>-0.25998187406374046</v>
      </c>
      <c r="U193" s="11">
        <f>'OddsRatio_working_3-way'!S193-'OddsRatio_working_3-way'!R193^2/3</f>
        <v>-0.83844154385556269</v>
      </c>
      <c r="V193" s="11">
        <f>'OddsRatio_working_3-way'!S193*'OddsRatio_working_3-way'!R193/3-2*'OddsRatio_working_3-way'!R193^3/27-'OddsRatio_working_3-way'!T193</f>
        <v>0.25998187406374046</v>
      </c>
      <c r="W193" s="11">
        <f>'OddsRatio_working_3-way'!V193^2+4*'OddsRatio_working_3-way'!U193^3/27</f>
        <v>-1.972959949725292E-2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0.14774993598894343</v>
      </c>
      <c r="Y193" s="11">
        <f>IF('OddsRatio_working_3-way'!W193&gt;=0,IF('OddsRatio_working_3-way'!V193+SQRT('OddsRatio_working_3-way'!W193)&gt;0,0,PI()),ACOS('OddsRatio_working_3-way'!V193/(2*'OddsRatio_working_3-way'!X193)))</f>
        <v>0.49534730165795549</v>
      </c>
      <c r="Z193" s="11">
        <f>'OddsRatio_working_3-way'!X193^(1/3)*COS('OddsRatio_working_3-way'!Y193/3)</f>
        <v>0.52146904986471776</v>
      </c>
      <c r="AA193" s="11">
        <f>'OddsRatio_working_3-way'!X193^(1/3)*COS(('OddsRatio_working_3-way'!Y193+2*PI())/3)</f>
        <v>-0.33598682382602774</v>
      </c>
      <c r="AB193" s="11">
        <f>'OddsRatio_working_3-way'!X193^(1/3)*COS(('OddsRatio_working_3-way'!Y193+4*PI())/3)</f>
        <v>-0.18548222603868972</v>
      </c>
      <c r="AC193" s="11">
        <f>'OddsRatio_working_3-way'!X193^(1/3)*SIN('OddsRatio_working_3-way'!Y193/3)</f>
        <v>8.6893870046795899E-2</v>
      </c>
      <c r="AD193" s="11">
        <f>'OddsRatio_working_3-way'!X193^(1/3)*SIN(('OddsRatio_working_3-way'!Y193+2*PI())/3)</f>
        <v>0.40815850944678189</v>
      </c>
      <c r="AE193" s="11">
        <f>'OddsRatio_working_3-way'!X193^(1/3)*SIN(('OddsRatio_working_3-way'!Y193+4*PI())/3)</f>
        <v>-0.49505237949357778</v>
      </c>
      <c r="AF193" s="11">
        <f>-'OddsRatio_working_3-way'!U193/(3*'OddsRatio_working_3-way'!X193^(1/3))*COS(('OddsRatio_working_3-way'!Y193)/3)</f>
        <v>0.52146904986471776</v>
      </c>
      <c r="AG193" s="11">
        <f>-'OddsRatio_working_3-way'!U193/(3*'OddsRatio_working_3-way'!X193^(1/3))*COS(('OddsRatio_working_3-way'!Y193+2*PI())/3)</f>
        <v>-0.33598682382602774</v>
      </c>
      <c r="AH193" s="11">
        <f>-'OddsRatio_working_3-way'!U193/(3*'OddsRatio_working_3-way'!X193^(1/3))*COS(('OddsRatio_working_3-way'!Y193+4*PI())/3)</f>
        <v>-0.18548222603868972</v>
      </c>
      <c r="AI193" s="11">
        <f>'OddsRatio_working_3-way'!U193/(3*'OddsRatio_working_3-way'!X193^(1/3))*SIN(('OddsRatio_working_3-way'!Y193)/3)</f>
        <v>-8.6893870046795899E-2</v>
      </c>
      <c r="AJ193" s="11">
        <f>'OddsRatio_working_3-way'!U193/(3*'OddsRatio_working_3-way'!X193^(1/3))*SIN(('OddsRatio_working_3-way'!Y193+2*PI())/3)</f>
        <v>-0.40815850944678189</v>
      </c>
      <c r="AK193" s="11">
        <f>'OddsRatio_working_3-way'!U193/(3*'OddsRatio_working_3-way'!X193^(1/3))*SIN(('OddsRatio_working_3-way'!Y193+4*PI())/3)</f>
        <v>0.49505237949357778</v>
      </c>
      <c r="AL193" s="11">
        <f>'OddsRatio_working_3-way'!Z193+'OddsRatio_working_3-way'!AF193</f>
        <v>1.0429380997294355</v>
      </c>
      <c r="AM193" s="11">
        <f>'OddsRatio_working_3-way'!AA193+'OddsRatio_working_3-way'!AG193</f>
        <v>-0.67197364765205547</v>
      </c>
      <c r="AN193" s="11">
        <f>'OddsRatio_working_3-way'!AB193+'OddsRatio_working_3-way'!AH193</f>
        <v>-0.37096445207737944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1.0429380997294355</v>
      </c>
      <c r="AS193" s="11">
        <f>IF(('OddsRatio_working_3-way'!X193=0),IF(Q193&gt;0,-Q193^(1/3),(-Q193)^(1/3)),'OddsRatio_working_3-way'!AM193-'OddsRatio_working_3-way'!R193/3)</f>
        <v>-0.67197364765205547</v>
      </c>
      <c r="AT193" s="11">
        <f>IF(('OddsRatio_working_3-way'!X193=0),IF(Q193&gt;0,-Q193^(1/3),(-Q193)^(1/3)),'OddsRatio_working_3-way'!AN193-'OddsRatio_working_3-way'!R193/3)</f>
        <v>-0.37096445207737944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2.2999999999999998</v>
      </c>
      <c r="B194" s="4">
        <f>IF('True_Odds_Calculator_3-way'!B195="","",'True_Odds_Calculator_3-way'!B195)</f>
        <v>3.84</v>
      </c>
      <c r="C194" s="4">
        <f>IF('True_Odds_Calculator_3-way'!C195="","",'True_Odds_Calculator_3-way'!C195)</f>
        <v>3.01</v>
      </c>
      <c r="D194" s="9">
        <f t="shared" si="39"/>
        <v>0.42453786284952599</v>
      </c>
      <c r="E194" s="9">
        <f t="shared" si="40"/>
        <v>0.25244546258852363</v>
      </c>
      <c r="F194" s="9">
        <f t="shared" si="41"/>
        <v>0.32301667456195055</v>
      </c>
      <c r="G194" s="9">
        <f t="shared" si="42"/>
        <v>1.0426942356854989</v>
      </c>
      <c r="H194" s="9">
        <f t="shared" si="43"/>
        <v>2.3555025063911481</v>
      </c>
      <c r="I194" s="9">
        <f t="shared" si="44"/>
        <v>3.9612516293468163</v>
      </c>
      <c r="J194" s="9">
        <f t="shared" si="45"/>
        <v>3.0958154137278524</v>
      </c>
      <c r="K194" s="11">
        <f t="shared" si="46"/>
        <v>0.43478260869565222</v>
      </c>
      <c r="L194" s="11">
        <f t="shared" si="47"/>
        <v>0.26041666666666669</v>
      </c>
      <c r="M194" s="11">
        <f t="shared" si="48"/>
        <v>0.33222591362126247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-0.27914650440560462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0.23133937599306661</v>
      </c>
      <c r="Q194" s="11">
        <f>2*'OddsRatio_working_3-way'!K194*'OddsRatio_working_3-way'!L194*'OddsRatio_working_3-way'!M194</f>
        <v>7.5232317396119228E-2</v>
      </c>
      <c r="R194" s="11">
        <f t="shared" si="49"/>
        <v>0</v>
      </c>
      <c r="S194" s="11">
        <f t="shared" si="50"/>
        <v>-0.82873821574683437</v>
      </c>
      <c r="T194" s="11">
        <f t="shared" si="51"/>
        <v>-0.26950836284449897</v>
      </c>
      <c r="U194" s="11">
        <f>'OddsRatio_working_3-way'!S194-'OddsRatio_working_3-way'!R194^2/3</f>
        <v>-0.82873821574683437</v>
      </c>
      <c r="V194" s="11">
        <f>'OddsRatio_working_3-way'!S194*'OddsRatio_working_3-way'!R194/3-2*'OddsRatio_working_3-way'!R194^3/27-'OddsRatio_working_3-way'!T194</f>
        <v>0.26950836284449897</v>
      </c>
      <c r="W194" s="11">
        <f>'OddsRatio_working_3-way'!V194^2+4*'OddsRatio_working_3-way'!U194^3/27</f>
        <v>-1.168868425359719E-2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0.14519249455181843</v>
      </c>
      <c r="Y194" s="11">
        <f>IF('OddsRatio_working_3-way'!W194&gt;=0,IF('OddsRatio_working_3-way'!V194+SQRT('OddsRatio_working_3-way'!W194)&gt;0,0,PI()),ACOS('OddsRatio_working_3-way'!V194/(2*'OddsRatio_working_3-way'!X194)))</f>
        <v>0.38150036364526119</v>
      </c>
      <c r="Z194" s="11">
        <f>'OddsRatio_working_3-way'!X194^(1/3)*COS('OddsRatio_working_3-way'!Y194/3)</f>
        <v>0.52134711784274945</v>
      </c>
      <c r="AA194" s="11">
        <f>'OddsRatio_working_3-way'!X194^(1/3)*COS(('OddsRatio_working_3-way'!Y194+2*PI())/3)</f>
        <v>-0.31840085726888423</v>
      </c>
      <c r="AB194" s="11">
        <f>'OddsRatio_working_3-way'!X194^(1/3)*COS(('OddsRatio_working_3-way'!Y194+4*PI())/3)</f>
        <v>-0.20294626057386558</v>
      </c>
      <c r="AC194" s="11">
        <f>'OddsRatio_working_3-way'!X194^(1/3)*SIN('OddsRatio_working_3-way'!Y194/3)</f>
        <v>6.6657742481048846E-2</v>
      </c>
      <c r="AD194" s="11">
        <f>'OddsRatio_working_3-way'!X194^(1/3)*SIN(('OddsRatio_working_3-way'!Y194+2*PI())/3)</f>
        <v>0.41817097700109601</v>
      </c>
      <c r="AE194" s="11">
        <f>'OddsRatio_working_3-way'!X194^(1/3)*SIN(('OddsRatio_working_3-way'!Y194+4*PI())/3)</f>
        <v>-0.48482871948214468</v>
      </c>
      <c r="AF194" s="11">
        <f>-'OddsRatio_working_3-way'!U194/(3*'OddsRatio_working_3-way'!X194^(1/3))*COS(('OddsRatio_working_3-way'!Y194)/3)</f>
        <v>0.52134711784274945</v>
      </c>
      <c r="AG194" s="11">
        <f>-'OddsRatio_working_3-way'!U194/(3*'OddsRatio_working_3-way'!X194^(1/3))*COS(('OddsRatio_working_3-way'!Y194+2*PI())/3)</f>
        <v>-0.31840085726888423</v>
      </c>
      <c r="AH194" s="11">
        <f>-'OddsRatio_working_3-way'!U194/(3*'OddsRatio_working_3-way'!X194^(1/3))*COS(('OddsRatio_working_3-way'!Y194+4*PI())/3)</f>
        <v>-0.20294626057386558</v>
      </c>
      <c r="AI194" s="11">
        <f>'OddsRatio_working_3-way'!U194/(3*'OddsRatio_working_3-way'!X194^(1/3))*SIN(('OddsRatio_working_3-way'!Y194)/3)</f>
        <v>-6.6657742481048846E-2</v>
      </c>
      <c r="AJ194" s="11">
        <f>'OddsRatio_working_3-way'!U194/(3*'OddsRatio_working_3-way'!X194^(1/3))*SIN(('OddsRatio_working_3-way'!Y194+2*PI())/3)</f>
        <v>-0.41817097700109601</v>
      </c>
      <c r="AK194" s="11">
        <f>'OddsRatio_working_3-way'!U194/(3*'OddsRatio_working_3-way'!X194^(1/3))*SIN(('OddsRatio_working_3-way'!Y194+4*PI())/3)</f>
        <v>0.48482871948214468</v>
      </c>
      <c r="AL194" s="11">
        <f>'OddsRatio_working_3-way'!Z194+'OddsRatio_working_3-way'!AF194</f>
        <v>1.0426942356854989</v>
      </c>
      <c r="AM194" s="11">
        <f>'OddsRatio_working_3-way'!AA194+'OddsRatio_working_3-way'!AG194</f>
        <v>-0.63680171453776846</v>
      </c>
      <c r="AN194" s="11">
        <f>'OddsRatio_working_3-way'!AB194+'OddsRatio_working_3-way'!AH194</f>
        <v>-0.40589252114773117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1.0426942356854989</v>
      </c>
      <c r="AS194" s="11">
        <f>IF(('OddsRatio_working_3-way'!X194=0),IF(Q194&gt;0,-Q194^(1/3),(-Q194)^(1/3)),'OddsRatio_working_3-way'!AM194-'OddsRatio_working_3-way'!R194/3)</f>
        <v>-0.63680171453776846</v>
      </c>
      <c r="AT194" s="11">
        <f>IF(('OddsRatio_working_3-way'!X194=0),IF(Q194&gt;0,-Q194^(1/3),(-Q194)^(1/3)),'OddsRatio_working_3-way'!AN194-'OddsRatio_working_3-way'!R194/3)</f>
        <v>-0.40589252114773117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3.29</v>
      </c>
      <c r="B195" s="4">
        <f>IF('True_Odds_Calculator_3-way'!B196="","",'True_Odds_Calculator_3-way'!B196)</f>
        <v>3.32</v>
      </c>
      <c r="C195" s="4">
        <f>IF('True_Odds_Calculator_3-way'!C196="","",'True_Odds_Calculator_3-way'!C196)</f>
        <v>2.37</v>
      </c>
      <c r="D195" s="9">
        <f t="shared" si="39"/>
        <v>0.2953577969670117</v>
      </c>
      <c r="E195" s="9">
        <f t="shared" si="40"/>
        <v>0.29265625182270094</v>
      </c>
      <c r="F195" s="9">
        <f t="shared" si="41"/>
        <v>0.41198595121028742</v>
      </c>
      <c r="G195" s="9">
        <f t="shared" si="42"/>
        <v>1.0418009003028459</v>
      </c>
      <c r="H195" s="9">
        <f t="shared" si="43"/>
        <v>3.3857240616935171</v>
      </c>
      <c r="I195" s="9">
        <f t="shared" si="44"/>
        <v>3.416978088702602</v>
      </c>
      <c r="J195" s="9">
        <f t="shared" si="45"/>
        <v>2.4272672334148995</v>
      </c>
      <c r="K195" s="11">
        <f t="shared" si="46"/>
        <v>0.303951367781155</v>
      </c>
      <c r="L195" s="11">
        <f t="shared" si="47"/>
        <v>0.30120481927710846</v>
      </c>
      <c r="M195" s="11">
        <f t="shared" si="48"/>
        <v>0.42194092827004215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-0.28116529061109974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0.23100365758366465</v>
      </c>
      <c r="Q195" s="11">
        <f>2*'OddsRatio_working_3-way'!K195*'OddsRatio_working_3-way'!L195*'OddsRatio_working_3-way'!M195</f>
        <v>7.7258748355740675E-2</v>
      </c>
      <c r="R195" s="11">
        <f t="shared" si="49"/>
        <v>0</v>
      </c>
      <c r="S195" s="11">
        <f t="shared" si="50"/>
        <v>-0.8215937930375008</v>
      </c>
      <c r="T195" s="11">
        <f t="shared" si="51"/>
        <v>-0.27478053278846176</v>
      </c>
      <c r="U195" s="11">
        <f>'OddsRatio_working_3-way'!S195-'OddsRatio_working_3-way'!R195^2/3</f>
        <v>-0.8215937930375008</v>
      </c>
      <c r="V195" s="11">
        <f>'OddsRatio_working_3-way'!S195*'OddsRatio_working_3-way'!R195/3-2*'OddsRatio_working_3-way'!R195^3/27-'OddsRatio_working_3-way'!T195</f>
        <v>0.27478053278846176</v>
      </c>
      <c r="W195" s="11">
        <f>'OddsRatio_working_3-way'!V195^2+4*'OddsRatio_working_3-way'!U195^3/27</f>
        <v>-6.6570294963895355E-3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0.14331902411743919</v>
      </c>
      <c r="Y195" s="11">
        <f>IF('OddsRatio_working_3-way'!W195&gt;=0,IF('OddsRatio_working_3-way'!V195+SQRT('OddsRatio_working_3-way'!W195)&gt;0,0,PI()),ACOS('OddsRatio_working_3-way'!V195/(2*'OddsRatio_working_3-way'!X195)))</f>
        <v>0.28863803267779953</v>
      </c>
      <c r="Z195" s="11">
        <f>'OddsRatio_working_3-way'!X195^(1/3)*COS('OddsRatio_working_3-way'!Y195/3)</f>
        <v>0.52090045015142294</v>
      </c>
      <c r="AA195" s="11">
        <f>'OddsRatio_working_3-way'!X195^(1/3)*COS(('OddsRatio_working_3-way'!Y195+2*PI())/3)</f>
        <v>-0.30398743942629802</v>
      </c>
      <c r="AB195" s="11">
        <f>'OddsRatio_working_3-way'!X195^(1/3)*COS(('OddsRatio_working_3-way'!Y195+4*PI())/3)</f>
        <v>-0.21691301072512509</v>
      </c>
      <c r="AC195" s="11">
        <f>'OddsRatio_working_3-way'!X195^(1/3)*SIN('OddsRatio_working_3-way'!Y195/3)</f>
        <v>5.0272444850155036E-2</v>
      </c>
      <c r="AD195" s="11">
        <f>'OddsRatio_working_3-way'!X195^(1/3)*SIN(('OddsRatio_working_3-way'!Y195+2*PI())/3)</f>
        <v>0.42597680024880441</v>
      </c>
      <c r="AE195" s="11">
        <f>'OddsRatio_working_3-way'!X195^(1/3)*SIN(('OddsRatio_working_3-way'!Y195+4*PI())/3)</f>
        <v>-0.47624924509895944</v>
      </c>
      <c r="AF195" s="11">
        <f>-'OddsRatio_working_3-way'!U195/(3*'OddsRatio_working_3-way'!X195^(1/3))*COS(('OddsRatio_working_3-way'!Y195)/3)</f>
        <v>0.52090045015142283</v>
      </c>
      <c r="AG195" s="11">
        <f>-'OddsRatio_working_3-way'!U195/(3*'OddsRatio_working_3-way'!X195^(1/3))*COS(('OddsRatio_working_3-way'!Y195+2*PI())/3)</f>
        <v>-0.30398743942629797</v>
      </c>
      <c r="AH195" s="11">
        <f>-'OddsRatio_working_3-way'!U195/(3*'OddsRatio_working_3-way'!X195^(1/3))*COS(('OddsRatio_working_3-way'!Y195+4*PI())/3)</f>
        <v>-0.21691301072512506</v>
      </c>
      <c r="AI195" s="11">
        <f>'OddsRatio_working_3-way'!U195/(3*'OddsRatio_working_3-way'!X195^(1/3))*SIN(('OddsRatio_working_3-way'!Y195)/3)</f>
        <v>-5.0272444850155022E-2</v>
      </c>
      <c r="AJ195" s="11">
        <f>'OddsRatio_working_3-way'!U195/(3*'OddsRatio_working_3-way'!X195^(1/3))*SIN(('OddsRatio_working_3-way'!Y195+2*PI())/3)</f>
        <v>-0.4259768002488043</v>
      </c>
      <c r="AK195" s="11">
        <f>'OddsRatio_working_3-way'!U195/(3*'OddsRatio_working_3-way'!X195^(1/3))*SIN(('OddsRatio_working_3-way'!Y195+4*PI())/3)</f>
        <v>0.47624924509895933</v>
      </c>
      <c r="AL195" s="11">
        <f>'OddsRatio_working_3-way'!Z195+'OddsRatio_working_3-way'!AF195</f>
        <v>1.0418009003028459</v>
      </c>
      <c r="AM195" s="11">
        <f>'OddsRatio_working_3-way'!AA195+'OddsRatio_working_3-way'!AG195</f>
        <v>-0.60797487885259605</v>
      </c>
      <c r="AN195" s="11">
        <f>'OddsRatio_working_3-way'!AB195+'OddsRatio_working_3-way'!AH195</f>
        <v>-0.43382602145025018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1.0418009003028459</v>
      </c>
      <c r="AS195" s="11">
        <f>IF(('OddsRatio_working_3-way'!X195=0),IF(Q195&gt;0,-Q195^(1/3),(-Q195)^(1/3)),'OddsRatio_working_3-way'!AM195-'OddsRatio_working_3-way'!R195/3)</f>
        <v>-0.60797487885259605</v>
      </c>
      <c r="AT195" s="11">
        <f>IF(('OddsRatio_working_3-way'!X195=0),IF(Q195&gt;0,-Q195^(1/3),(-Q195)^(1/3)),'OddsRatio_working_3-way'!AN195-'OddsRatio_working_3-way'!R195/3)</f>
        <v>-0.43382602145025018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1.41</v>
      </c>
      <c r="B196" s="4">
        <f>IF('True_Odds_Calculator_3-way'!B197="","",'True_Odds_Calculator_3-way'!B197)</f>
        <v>4.84</v>
      </c>
      <c r="C196" s="4">
        <f>IF('True_Odds_Calculator_3-way'!C197="","",'True_Odds_Calculator_3-way'!C197)</f>
        <v>8.64</v>
      </c>
      <c r="D196" s="9">
        <f t="shared" ref="D196:D259" si="52">(K196/(AR196+K196-(AR196*K196)))</f>
        <v>0.69515969809392719</v>
      </c>
      <c r="E196" s="9">
        <f t="shared" ref="E196:E259" si="53">(L196/(AR196+L196-(AR196*L196)))</f>
        <v>0.19580587969707264</v>
      </c>
      <c r="F196" s="9">
        <f t="shared" ref="F196:F259" si="54">(M196/(AR196+M196-(AR196*M196)))</f>
        <v>0.10903442220900011</v>
      </c>
      <c r="G196" s="9">
        <f t="shared" ref="G196:G259" si="55">AR196</f>
        <v>1.0695570147649232</v>
      </c>
      <c r="H196" s="9">
        <f t="shared" ref="H196:H259" si="56">IF(A196="","",1/D196)</f>
        <v>1.4385183760536187</v>
      </c>
      <c r="I196" s="9">
        <f t="shared" ref="I196:I259" si="57">IF(B196="","",1/E196)</f>
        <v>5.1070989366973043</v>
      </c>
      <c r="J196" s="9">
        <f t="shared" ref="J196:J259" si="58">IF(C196="","",1/F196)</f>
        <v>9.1714155928040153</v>
      </c>
      <c r="K196" s="11">
        <f t="shared" ref="K196:K259" si="59">1/A196</f>
        <v>0.70921985815602839</v>
      </c>
      <c r="L196" s="11">
        <f t="shared" ref="L196:L259" si="60">1/B196</f>
        <v>0.20661157024793389</v>
      </c>
      <c r="M196" s="11">
        <f t="shared" ref="M196:M259" si="61">1/C196</f>
        <v>0.11574074074074073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-0.2040000260503162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0.20165251266153908</v>
      </c>
      <c r="Q196" s="11">
        <f>2*'OddsRatio_working_3-way'!K196*'OddsRatio_working_3-way'!L196*'OddsRatio_working_3-way'!M196</f>
        <v>3.3919682533480079E-2</v>
      </c>
      <c r="R196" s="11">
        <f t="shared" ref="R196:R259" si="62">O196/N196</f>
        <v>0</v>
      </c>
      <c r="S196" s="11">
        <f t="shared" ref="S196:S259" si="63">P196/N196</f>
        <v>-0.98849258289703301</v>
      </c>
      <c r="T196" s="11">
        <f t="shared" ref="T196:T259" si="64">Q196/N196</f>
        <v>-0.16627293236283144</v>
      </c>
      <c r="U196" s="11">
        <f>'OddsRatio_working_3-way'!S196-'OddsRatio_working_3-way'!R196^2/3</f>
        <v>-0.98849258289703301</v>
      </c>
      <c r="V196" s="11">
        <f>'OddsRatio_working_3-way'!S196*'OddsRatio_working_3-way'!R196/3-2*'OddsRatio_working_3-way'!R196^3/27-'OddsRatio_working_3-way'!T196</f>
        <v>0.16627293236283144</v>
      </c>
      <c r="W196" s="11">
        <f>'OddsRatio_working_3-way'!V196^2+4*'OddsRatio_working_3-way'!U196^3/27</f>
        <v>-0.11544568038074085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0.18913775959421453</v>
      </c>
      <c r="Y196" s="11">
        <f>IF('OddsRatio_working_3-way'!W196&gt;=0,IF('OddsRatio_working_3-way'!V196+SQRT('OddsRatio_working_3-way'!W196)&gt;0,0,PI()),ACOS('OddsRatio_working_3-way'!V196/(2*'OddsRatio_working_3-way'!X196)))</f>
        <v>1.1156930326576591</v>
      </c>
      <c r="Z196" s="11">
        <f>'OddsRatio_working_3-way'!X196^(1/3)*COS('OddsRatio_working_3-way'!Y196/3)</f>
        <v>0.53477850738246169</v>
      </c>
      <c r="AA196" s="11">
        <f>'OddsRatio_working_3-way'!X196^(1/3)*COS(('OddsRatio_working_3-way'!Y196+2*PI())/3)</f>
        <v>-0.44803284409952104</v>
      </c>
      <c r="AB196" s="11">
        <f>'OddsRatio_working_3-way'!X196^(1/3)*COS(('OddsRatio_working_3-way'!Y196+4*PI())/3)</f>
        <v>-8.6745663282940755E-2</v>
      </c>
      <c r="AC196" s="11">
        <f>'OddsRatio_working_3-way'!X196^(1/3)*SIN('OddsRatio_working_3-way'!Y196/3)</f>
        <v>0.20858925109921367</v>
      </c>
      <c r="AD196" s="11">
        <f>'OddsRatio_working_3-way'!X196^(1/3)*SIN(('OddsRatio_working_3-way'!Y196+2*PI())/3)</f>
        <v>0.35883714724152893</v>
      </c>
      <c r="AE196" s="11">
        <f>'OddsRatio_working_3-way'!X196^(1/3)*SIN(('OddsRatio_working_3-way'!Y196+4*PI())/3)</f>
        <v>-0.5674263983407426</v>
      </c>
      <c r="AF196" s="11">
        <f>-'OddsRatio_working_3-way'!U196/(3*'OddsRatio_working_3-way'!X196^(1/3))*COS(('OddsRatio_working_3-way'!Y196)/3)</f>
        <v>0.53477850738246147</v>
      </c>
      <c r="AG196" s="11">
        <f>-'OddsRatio_working_3-way'!U196/(3*'OddsRatio_working_3-way'!X196^(1/3))*COS(('OddsRatio_working_3-way'!Y196+2*PI())/3)</f>
        <v>-0.44803284409952088</v>
      </c>
      <c r="AH196" s="11">
        <f>-'OddsRatio_working_3-way'!U196/(3*'OddsRatio_working_3-way'!X196^(1/3))*COS(('OddsRatio_working_3-way'!Y196+4*PI())/3)</f>
        <v>-8.6745663282940727E-2</v>
      </c>
      <c r="AI196" s="11">
        <f>'OddsRatio_working_3-way'!U196/(3*'OddsRatio_working_3-way'!X196^(1/3))*SIN(('OddsRatio_working_3-way'!Y196)/3)</f>
        <v>-0.20858925109921359</v>
      </c>
      <c r="AJ196" s="11">
        <f>'OddsRatio_working_3-way'!U196/(3*'OddsRatio_working_3-way'!X196^(1/3))*SIN(('OddsRatio_working_3-way'!Y196+2*PI())/3)</f>
        <v>-0.35883714724152882</v>
      </c>
      <c r="AK196" s="11">
        <f>'OddsRatio_working_3-way'!U196/(3*'OddsRatio_working_3-way'!X196^(1/3))*SIN(('OddsRatio_working_3-way'!Y196+4*PI())/3)</f>
        <v>0.56742639834074238</v>
      </c>
      <c r="AL196" s="11">
        <f>'OddsRatio_working_3-way'!Z196+'OddsRatio_working_3-way'!AF196</f>
        <v>1.0695570147649232</v>
      </c>
      <c r="AM196" s="11">
        <f>'OddsRatio_working_3-way'!AA196+'OddsRatio_working_3-way'!AG196</f>
        <v>-0.89606568819904187</v>
      </c>
      <c r="AN196" s="11">
        <f>'OddsRatio_working_3-way'!AB196+'OddsRatio_working_3-way'!AH196</f>
        <v>-0.17349132656588148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1.0695570147649232</v>
      </c>
      <c r="AS196" s="11">
        <f>IF(('OddsRatio_working_3-way'!X196=0),IF(Q196&gt;0,-Q196^(1/3),(-Q196)^(1/3)),'OddsRatio_working_3-way'!AM196-'OddsRatio_working_3-way'!R196/3)</f>
        <v>-0.89606568819904187</v>
      </c>
      <c r="AT196" s="11">
        <f>IF(('OddsRatio_working_3-way'!X196=0),IF(Q196&gt;0,-Q196^(1/3),(-Q196)^(1/3)),'OddsRatio_working_3-way'!AN196-'OddsRatio_working_3-way'!R196/3)</f>
        <v>-0.17349132656588148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4.6399999999999997</v>
      </c>
      <c r="B197" s="4">
        <f>IF('True_Odds_Calculator_3-way'!B198="","",'True_Odds_Calculator_3-way'!B198)</f>
        <v>3.97</v>
      </c>
      <c r="C197" s="4">
        <f>IF('True_Odds_Calculator_3-way'!C198="","",'True_Odds_Calculator_3-way'!C198)</f>
        <v>1.79</v>
      </c>
      <c r="D197" s="9">
        <f t="shared" si="52"/>
        <v>0.20826957909366178</v>
      </c>
      <c r="E197" s="9">
        <f t="shared" si="53"/>
        <v>0.24379847734238388</v>
      </c>
      <c r="F197" s="9">
        <f t="shared" si="54"/>
        <v>0.54793194356395436</v>
      </c>
      <c r="G197" s="9">
        <f t="shared" si="55"/>
        <v>1.0443597108055547</v>
      </c>
      <c r="H197" s="9">
        <f t="shared" si="56"/>
        <v>4.8014693473322181</v>
      </c>
      <c r="I197" s="9">
        <f t="shared" si="57"/>
        <v>4.101748341092498</v>
      </c>
      <c r="J197" s="9">
        <f t="shared" si="58"/>
        <v>1.8250441715363881</v>
      </c>
      <c r="K197" s="11">
        <f t="shared" si="59"/>
        <v>0.21551724137931036</v>
      </c>
      <c r="L197" s="11">
        <f t="shared" si="60"/>
        <v>0.25188916876574308</v>
      </c>
      <c r="M197" s="11">
        <f t="shared" si="61"/>
        <v>0.55865921787709494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-0.25901409967940048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0.22442446648845343</v>
      </c>
      <c r="Q197" s="11">
        <f>2*'OddsRatio_working_3-way'!K197*'OddsRatio_working_3-way'!L197*'OddsRatio_working_3-way'!M197</f>
        <v>6.0655261213095515E-2</v>
      </c>
      <c r="R197" s="11">
        <f t="shared" si="62"/>
        <v>0</v>
      </c>
      <c r="S197" s="11">
        <f t="shared" si="63"/>
        <v>-0.86645656265909454</v>
      </c>
      <c r="T197" s="11">
        <f t="shared" si="64"/>
        <v>-0.23417744936732285</v>
      </c>
      <c r="U197" s="11">
        <f>'OddsRatio_working_3-way'!S197-'OddsRatio_working_3-way'!R197^2/3</f>
        <v>-0.86645656265909454</v>
      </c>
      <c r="V197" s="11">
        <f>'OddsRatio_working_3-way'!S197*'OddsRatio_working_3-way'!R197/3-2*'OddsRatio_working_3-way'!R197^3/27-'OddsRatio_working_3-way'!T197</f>
        <v>0.23417744936732285</v>
      </c>
      <c r="W197" s="11">
        <f>'OddsRatio_working_3-way'!V197^2+4*'OddsRatio_working_3-way'!U197^3/27</f>
        <v>-4.1529758261676195E-2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0.15521665185625322</v>
      </c>
      <c r="Y197" s="11">
        <f>IF('OddsRatio_working_3-way'!W197&gt;=0,IF('OddsRatio_working_3-way'!V197+SQRT('OddsRatio_working_3-way'!W197)&gt;0,0,PI()),ACOS('OddsRatio_working_3-way'!V197/(2*'OddsRatio_working_3-way'!X197)))</f>
        <v>0.71612267239625049</v>
      </c>
      <c r="Z197" s="11">
        <f>'OddsRatio_working_3-way'!X197^(1/3)*COS('OddsRatio_working_3-way'!Y197/3)</f>
        <v>0.52217985540277734</v>
      </c>
      <c r="AA197" s="11">
        <f>'OddsRatio_working_3-way'!X197^(1/3)*COS(('OddsRatio_working_3-way'!Y197+2*PI())/3)</f>
        <v>-0.37113668877787159</v>
      </c>
      <c r="AB197" s="11">
        <f>'OddsRatio_working_3-way'!X197^(1/3)*COS(('OddsRatio_working_3-way'!Y197+4*PI())/3)</f>
        <v>-0.15104316662490552</v>
      </c>
      <c r="AC197" s="11">
        <f>'OddsRatio_working_3-way'!X197^(1/3)*SIN('OddsRatio_working_3-way'!Y197/3)</f>
        <v>0.12707105426190779</v>
      </c>
      <c r="AD197" s="11">
        <f>'OddsRatio_working_3-way'!X197^(1/3)*SIN(('OddsRatio_working_3-way'!Y197+2*PI())/3)</f>
        <v>0.38868549299233629</v>
      </c>
      <c r="AE197" s="11">
        <f>'OddsRatio_working_3-way'!X197^(1/3)*SIN(('OddsRatio_working_3-way'!Y197+4*PI())/3)</f>
        <v>-0.51575654725424402</v>
      </c>
      <c r="AF197" s="11">
        <f>-'OddsRatio_working_3-way'!U197/(3*'OddsRatio_working_3-way'!X197^(1/3))*COS(('OddsRatio_working_3-way'!Y197)/3)</f>
        <v>0.52217985540277734</v>
      </c>
      <c r="AG197" s="11">
        <f>-'OddsRatio_working_3-way'!U197/(3*'OddsRatio_working_3-way'!X197^(1/3))*COS(('OddsRatio_working_3-way'!Y197+2*PI())/3)</f>
        <v>-0.37113668877787159</v>
      </c>
      <c r="AH197" s="11">
        <f>-'OddsRatio_working_3-way'!U197/(3*'OddsRatio_working_3-way'!X197^(1/3))*COS(('OddsRatio_working_3-way'!Y197+4*PI())/3)</f>
        <v>-0.15104316662490552</v>
      </c>
      <c r="AI197" s="11">
        <f>'OddsRatio_working_3-way'!U197/(3*'OddsRatio_working_3-way'!X197^(1/3))*SIN(('OddsRatio_working_3-way'!Y197)/3)</f>
        <v>-0.12707105426190779</v>
      </c>
      <c r="AJ197" s="11">
        <f>'OddsRatio_working_3-way'!U197/(3*'OddsRatio_working_3-way'!X197^(1/3))*SIN(('OddsRatio_working_3-way'!Y197+2*PI())/3)</f>
        <v>-0.38868549299233629</v>
      </c>
      <c r="AK197" s="11">
        <f>'OddsRatio_working_3-way'!U197/(3*'OddsRatio_working_3-way'!X197^(1/3))*SIN(('OddsRatio_working_3-way'!Y197+4*PI())/3)</f>
        <v>0.51575654725424402</v>
      </c>
      <c r="AL197" s="11">
        <f>'OddsRatio_working_3-way'!Z197+'OddsRatio_working_3-way'!AF197</f>
        <v>1.0443597108055547</v>
      </c>
      <c r="AM197" s="11">
        <f>'OddsRatio_working_3-way'!AA197+'OddsRatio_working_3-way'!AG197</f>
        <v>-0.74227337755574319</v>
      </c>
      <c r="AN197" s="11">
        <f>'OddsRatio_working_3-way'!AB197+'OddsRatio_working_3-way'!AH197</f>
        <v>-0.30208633324981105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1.0443597108055547</v>
      </c>
      <c r="AS197" s="11">
        <f>IF(('OddsRatio_working_3-way'!X197=0),IF(Q197&gt;0,-Q197^(1/3),(-Q197)^(1/3)),'OddsRatio_working_3-way'!AM197-'OddsRatio_working_3-way'!R197/3)</f>
        <v>-0.74227337755574319</v>
      </c>
      <c r="AT197" s="11">
        <f>IF(('OddsRatio_working_3-way'!X197=0),IF(Q197&gt;0,-Q197^(1/3),(-Q197)^(1/3)),'OddsRatio_working_3-way'!AN197-'OddsRatio_working_3-way'!R197/3)</f>
        <v>-0.30208633324981105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2.76</v>
      </c>
      <c r="B198" s="4">
        <f>IF('True_Odds_Calculator_3-way'!B199="","",'True_Odds_Calculator_3-way'!B199)</f>
        <v>3.29</v>
      </c>
      <c r="C198" s="4">
        <f>IF('True_Odds_Calculator_3-way'!C199="","",'True_Odds_Calculator_3-way'!C199)</f>
        <v>2.77</v>
      </c>
      <c r="D198" s="9">
        <f t="shared" si="52"/>
        <v>0.3529500627866759</v>
      </c>
      <c r="E198" s="9">
        <f t="shared" si="53"/>
        <v>0.29539271410920603</v>
      </c>
      <c r="F198" s="9">
        <f t="shared" si="54"/>
        <v>0.35165722310411829</v>
      </c>
      <c r="G198" s="9">
        <f t="shared" si="55"/>
        <v>1.041626135090113</v>
      </c>
      <c r="H198" s="9">
        <f t="shared" si="56"/>
        <v>2.8332619977585982</v>
      </c>
      <c r="I198" s="9">
        <f t="shared" si="57"/>
        <v>3.3853238493563595</v>
      </c>
      <c r="J198" s="9">
        <f t="shared" si="58"/>
        <v>2.8436782591094998</v>
      </c>
      <c r="K198" s="11">
        <f t="shared" si="59"/>
        <v>0.3623188405797102</v>
      </c>
      <c r="L198" s="11">
        <f t="shared" si="60"/>
        <v>0.303951367781155</v>
      </c>
      <c r="M198" s="11">
        <f t="shared" si="61"/>
        <v>0.36101083032490977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-0.28361987902058106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0.23138661650268433</v>
      </c>
      <c r="Q198" s="11">
        <f>2*'OddsRatio_working_3-way'!K198*'OddsRatio_working_3-way'!L198*'OddsRatio_working_3-way'!M198</f>
        <v>7.9514301203671603E-2</v>
      </c>
      <c r="R198" s="11">
        <f t="shared" si="62"/>
        <v>0</v>
      </c>
      <c r="S198" s="11">
        <f t="shared" si="63"/>
        <v>-0.81583356322457778</v>
      </c>
      <c r="T198" s="11">
        <f t="shared" si="64"/>
        <v>-0.28035517636583435</v>
      </c>
      <c r="U198" s="11">
        <f>'OddsRatio_working_3-way'!S198-'OddsRatio_working_3-way'!R198^2/3</f>
        <v>-0.81583356322457778</v>
      </c>
      <c r="V198" s="11">
        <f>'OddsRatio_working_3-way'!S198*'OddsRatio_working_3-way'!R198/3-2*'OddsRatio_working_3-way'!R198^3/27-'OddsRatio_working_3-way'!T198</f>
        <v>0.28035517636583435</v>
      </c>
      <c r="W198" s="11">
        <f>'OddsRatio_working_3-way'!V198^2+4*'OddsRatio_working_3-way'!U198^3/27</f>
        <v>-1.8463224969294811E-3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0.14181444514932845</v>
      </c>
      <c r="Y198" s="11">
        <f>IF('OddsRatio_working_3-way'!W198&gt;=0,IF('OddsRatio_working_3-way'!V198+SQRT('OddsRatio_working_3-way'!W198)&gt;0,0,PI()),ACOS('OddsRatio_working_3-way'!V198/(2*'OddsRatio_working_3-way'!X198)))</f>
        <v>0.15208232483423378</v>
      </c>
      <c r="Z198" s="11">
        <f>'OddsRatio_working_3-way'!X198^(1/3)*COS('OddsRatio_working_3-way'!Y198/3)</f>
        <v>0.52081306754505652</v>
      </c>
      <c r="AA198" s="11">
        <f>'OddsRatio_working_3-way'!X198^(1/3)*COS(('OddsRatio_working_3-way'!Y198+2*PI())/3)</f>
        <v>-0.28329107685024102</v>
      </c>
      <c r="AB198" s="11">
        <f>'OddsRatio_working_3-way'!X198^(1/3)*COS(('OddsRatio_working_3-way'!Y198+4*PI())/3)</f>
        <v>-0.23752199069481564</v>
      </c>
      <c r="AC198" s="11">
        <f>'OddsRatio_working_3-way'!X198^(1/3)*SIN('OddsRatio_working_3-way'!Y198/3)</f>
        <v>2.6424794212398118E-2</v>
      </c>
      <c r="AD198" s="11">
        <f>'OddsRatio_working_3-way'!X198^(1/3)*SIN(('OddsRatio_working_3-way'!Y198+2*PI())/3)</f>
        <v>0.43782495001072064</v>
      </c>
      <c r="AE198" s="11">
        <f>'OddsRatio_working_3-way'!X198^(1/3)*SIN(('OddsRatio_working_3-way'!Y198+4*PI())/3)</f>
        <v>-0.46424974422311865</v>
      </c>
      <c r="AF198" s="11">
        <f>-'OddsRatio_working_3-way'!U198/(3*'OddsRatio_working_3-way'!X198^(1/3))*COS(('OddsRatio_working_3-way'!Y198)/3)</f>
        <v>0.52081306754505652</v>
      </c>
      <c r="AG198" s="11">
        <f>-'OddsRatio_working_3-way'!U198/(3*'OddsRatio_working_3-way'!X198^(1/3))*COS(('OddsRatio_working_3-way'!Y198+2*PI())/3)</f>
        <v>-0.28329107685024102</v>
      </c>
      <c r="AH198" s="11">
        <f>-'OddsRatio_working_3-way'!U198/(3*'OddsRatio_working_3-way'!X198^(1/3))*COS(('OddsRatio_working_3-way'!Y198+4*PI())/3)</f>
        <v>-0.23752199069481564</v>
      </c>
      <c r="AI198" s="11">
        <f>'OddsRatio_working_3-way'!U198/(3*'OddsRatio_working_3-way'!X198^(1/3))*SIN(('OddsRatio_working_3-way'!Y198)/3)</f>
        <v>-2.6424794212398118E-2</v>
      </c>
      <c r="AJ198" s="11">
        <f>'OddsRatio_working_3-way'!U198/(3*'OddsRatio_working_3-way'!X198^(1/3))*SIN(('OddsRatio_working_3-way'!Y198+2*PI())/3)</f>
        <v>-0.43782495001072064</v>
      </c>
      <c r="AK198" s="11">
        <f>'OddsRatio_working_3-way'!U198/(3*'OddsRatio_working_3-way'!X198^(1/3))*SIN(('OddsRatio_working_3-way'!Y198+4*PI())/3)</f>
        <v>0.46424974422311865</v>
      </c>
      <c r="AL198" s="11">
        <f>'OddsRatio_working_3-way'!Z198+'OddsRatio_working_3-way'!AF198</f>
        <v>1.041626135090113</v>
      </c>
      <c r="AM198" s="11">
        <f>'OddsRatio_working_3-way'!AA198+'OddsRatio_working_3-way'!AG198</f>
        <v>-0.56658215370048204</v>
      </c>
      <c r="AN198" s="11">
        <f>'OddsRatio_working_3-way'!AB198+'OddsRatio_working_3-way'!AH198</f>
        <v>-0.47504398138963128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1.041626135090113</v>
      </c>
      <c r="AS198" s="11">
        <f>IF(('OddsRatio_working_3-way'!X198=0),IF(Q198&gt;0,-Q198^(1/3),(-Q198)^(1/3)),'OddsRatio_working_3-way'!AM198-'OddsRatio_working_3-way'!R198/3)</f>
        <v>-0.56658215370048204</v>
      </c>
      <c r="AT198" s="11">
        <f>IF(('OddsRatio_working_3-way'!X198=0),IF(Q198&gt;0,-Q198^(1/3),(-Q198)^(1/3)),'OddsRatio_working_3-way'!AN198-'OddsRatio_working_3-way'!R198/3)</f>
        <v>-0.47504398138963128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1.31</v>
      </c>
      <c r="B199" s="4">
        <f>IF('True_Odds_Calculator_3-way'!B200="","",'True_Odds_Calculator_3-way'!B200)</f>
        <v>5.76</v>
      </c>
      <c r="C199" s="4">
        <f>IF('True_Odds_Calculator_3-way'!C200="","",'True_Odds_Calculator_3-way'!C200)</f>
        <v>10.68</v>
      </c>
      <c r="D199" s="9">
        <f t="shared" si="52"/>
        <v>0.74949029967025926</v>
      </c>
      <c r="E199" s="9">
        <f t="shared" si="53"/>
        <v>0.1630735430269071</v>
      </c>
      <c r="F199" s="9">
        <f t="shared" si="54"/>
        <v>8.7436157302833772E-2</v>
      </c>
      <c r="G199" s="9">
        <f t="shared" si="55"/>
        <v>1.0781938176795847</v>
      </c>
      <c r="H199" s="9">
        <f t="shared" si="56"/>
        <v>1.3342400834806711</v>
      </c>
      <c r="I199" s="9">
        <f t="shared" si="57"/>
        <v>6.1322025721548235</v>
      </c>
      <c r="J199" s="9">
        <f t="shared" si="58"/>
        <v>11.436916155138377</v>
      </c>
      <c r="K199" s="11">
        <f t="shared" si="59"/>
        <v>0.76335877862595414</v>
      </c>
      <c r="L199" s="11">
        <f t="shared" si="60"/>
        <v>0.1736111111111111</v>
      </c>
      <c r="M199" s="11">
        <f t="shared" si="61"/>
        <v>9.3632958801498134E-2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-0.17724703217670024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0.18303198451045605</v>
      </c>
      <c r="Q199" s="11">
        <f>2*'OddsRatio_working_3-way'!K199*'OddsRatio_working_3-way'!L199*'OddsRatio_working_3-way'!M199</f>
        <v>2.48178962048076E-2</v>
      </c>
      <c r="R199" s="11">
        <f t="shared" si="62"/>
        <v>0</v>
      </c>
      <c r="S199" s="11">
        <f t="shared" si="63"/>
        <v>-1.0326377951873897</v>
      </c>
      <c r="T199" s="11">
        <f t="shared" si="64"/>
        <v>-0.14001868409320539</v>
      </c>
      <c r="U199" s="11">
        <f>'OddsRatio_working_3-way'!S199-'OddsRatio_working_3-way'!R199^2/3</f>
        <v>-1.0326377951873897</v>
      </c>
      <c r="V199" s="11">
        <f>'OddsRatio_working_3-way'!S199*'OddsRatio_working_3-way'!R199/3-2*'OddsRatio_working_3-way'!R199^3/27-'OddsRatio_working_3-way'!T199</f>
        <v>0.14001868409320539</v>
      </c>
      <c r="W199" s="11">
        <f>'OddsRatio_working_3-way'!V199^2+4*'OddsRatio_working_3-way'!U199^3/27</f>
        <v>-0.14352718724608868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0.20194827254849293</v>
      </c>
      <c r="Y199" s="11">
        <f>IF('OddsRatio_working_3-way'!W199&gt;=0,IF('OddsRatio_working_3-way'!V199+SQRT('OddsRatio_working_3-way'!W199)&gt;0,0,PI()),ACOS('OddsRatio_working_3-way'!V199/(2*'OddsRatio_working_3-way'!X199)))</f>
        <v>1.2167780642770418</v>
      </c>
      <c r="Z199" s="11">
        <f>'OddsRatio_working_3-way'!X199^(1/3)*COS('OddsRatio_working_3-way'!Y199/3)</f>
        <v>0.53909690883979244</v>
      </c>
      <c r="AA199" s="11">
        <f>'OddsRatio_working_3-way'!X199^(1/3)*COS(('OddsRatio_working_3-way'!Y199+2*PI())/3)</f>
        <v>-0.47002374206498926</v>
      </c>
      <c r="AB199" s="11">
        <f>'OddsRatio_working_3-way'!X199^(1/3)*COS(('OddsRatio_working_3-way'!Y199+4*PI())/3)</f>
        <v>-6.907316677480306E-2</v>
      </c>
      <c r="AC199" s="11">
        <f>'OddsRatio_working_3-way'!X199^(1/3)*SIN('OddsRatio_working_3-way'!Y199/3)</f>
        <v>0.23148892257552425</v>
      </c>
      <c r="AD199" s="11">
        <f>'OddsRatio_working_3-way'!X199^(1/3)*SIN(('OddsRatio_working_3-way'!Y199+2*PI())/3)</f>
        <v>0.35112715686916185</v>
      </c>
      <c r="AE199" s="11">
        <f>'OddsRatio_working_3-way'!X199^(1/3)*SIN(('OddsRatio_working_3-way'!Y199+4*PI())/3)</f>
        <v>-0.58261607944468619</v>
      </c>
      <c r="AF199" s="11">
        <f>-'OddsRatio_working_3-way'!U199/(3*'OddsRatio_working_3-way'!X199^(1/3))*COS(('OddsRatio_working_3-way'!Y199)/3)</f>
        <v>0.53909690883979233</v>
      </c>
      <c r="AG199" s="11">
        <f>-'OddsRatio_working_3-way'!U199/(3*'OddsRatio_working_3-way'!X199^(1/3))*COS(('OddsRatio_working_3-way'!Y199+2*PI())/3)</f>
        <v>-0.4700237420649892</v>
      </c>
      <c r="AH199" s="11">
        <f>-'OddsRatio_working_3-way'!U199/(3*'OddsRatio_working_3-way'!X199^(1/3))*COS(('OddsRatio_working_3-way'!Y199+4*PI())/3)</f>
        <v>-6.9073166774803046E-2</v>
      </c>
      <c r="AI199" s="11">
        <f>'OddsRatio_working_3-way'!U199/(3*'OddsRatio_working_3-way'!X199^(1/3))*SIN(('OddsRatio_working_3-way'!Y199)/3)</f>
        <v>-0.23148892257552423</v>
      </c>
      <c r="AJ199" s="11">
        <f>'OddsRatio_working_3-way'!U199/(3*'OddsRatio_working_3-way'!X199^(1/3))*SIN(('OddsRatio_working_3-way'!Y199+2*PI())/3)</f>
        <v>-0.35112715686916179</v>
      </c>
      <c r="AK199" s="11">
        <f>'OddsRatio_working_3-way'!U199/(3*'OddsRatio_working_3-way'!X199^(1/3))*SIN(('OddsRatio_working_3-way'!Y199+4*PI())/3)</f>
        <v>0.58261607944468607</v>
      </c>
      <c r="AL199" s="11">
        <f>'OddsRatio_working_3-way'!Z199+'OddsRatio_working_3-way'!AF199</f>
        <v>1.0781938176795847</v>
      </c>
      <c r="AM199" s="11">
        <f>'OddsRatio_working_3-way'!AA199+'OddsRatio_working_3-way'!AG199</f>
        <v>-0.94004748412997841</v>
      </c>
      <c r="AN199" s="11">
        <f>'OddsRatio_working_3-way'!AB199+'OddsRatio_working_3-way'!AH199</f>
        <v>-0.13814633354960609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1.0781938176795847</v>
      </c>
      <c r="AS199" s="11">
        <f>IF(('OddsRatio_working_3-way'!X199=0),IF(Q199&gt;0,-Q199^(1/3),(-Q199)^(1/3)),'OddsRatio_working_3-way'!AM199-'OddsRatio_working_3-way'!R199/3)</f>
        <v>-0.94004748412997841</v>
      </c>
      <c r="AT199" s="11">
        <f>IF(('OddsRatio_working_3-way'!X199=0),IF(Q199&gt;0,-Q199^(1/3),(-Q199)^(1/3)),'OddsRatio_working_3-way'!AN199-'OddsRatio_working_3-way'!R199/3)</f>
        <v>-0.13814633354960609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1.82</v>
      </c>
      <c r="B200" s="4">
        <f>IF('True_Odds_Calculator_3-way'!B201="","",'True_Odds_Calculator_3-way'!B201)</f>
        <v>3.88</v>
      </c>
      <c r="C200" s="4">
        <f>IF('True_Odds_Calculator_3-way'!C201="","",'True_Odds_Calculator_3-way'!C201)</f>
        <v>4.49</v>
      </c>
      <c r="D200" s="9">
        <f t="shared" si="52"/>
        <v>0.53724680635943478</v>
      </c>
      <c r="E200" s="9">
        <f t="shared" si="53"/>
        <v>0.24843480629635042</v>
      </c>
      <c r="F200" s="9">
        <f t="shared" si="54"/>
        <v>0.21431838734421454</v>
      </c>
      <c r="G200" s="9">
        <f t="shared" si="55"/>
        <v>1.0504169709270312</v>
      </c>
      <c r="H200" s="9">
        <f t="shared" si="56"/>
        <v>1.8613419161601661</v>
      </c>
      <c r="I200" s="9">
        <f t="shared" si="57"/>
        <v>4.0252008762698495</v>
      </c>
      <c r="J200" s="9">
        <f t="shared" si="58"/>
        <v>4.6659552285353394</v>
      </c>
      <c r="K200" s="11">
        <f t="shared" si="59"/>
        <v>0.54945054945054939</v>
      </c>
      <c r="L200" s="11">
        <f t="shared" si="60"/>
        <v>0.25773195876288663</v>
      </c>
      <c r="M200" s="11">
        <f t="shared" si="61"/>
        <v>0.22271714922048996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-0.25994550532469829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0.22676678130952235</v>
      </c>
      <c r="Q200" s="11">
        <f>2*'OddsRatio_working_3-way'!K200*'OddsRatio_working_3-way'!L200*'OddsRatio_working_3-way'!M200</f>
        <v>6.3078381449102175E-2</v>
      </c>
      <c r="R200" s="11">
        <f t="shared" si="62"/>
        <v>0</v>
      </c>
      <c r="S200" s="11">
        <f t="shared" si="63"/>
        <v>-0.87236277090564673</v>
      </c>
      <c r="T200" s="11">
        <f t="shared" si="64"/>
        <v>-0.24266001972340656</v>
      </c>
      <c r="U200" s="11">
        <f>'OddsRatio_working_3-way'!S200-'OddsRatio_working_3-way'!R200^2/3</f>
        <v>-0.87236277090564673</v>
      </c>
      <c r="V200" s="11">
        <f>'OddsRatio_working_3-way'!S200*'OddsRatio_working_3-way'!R200/3-2*'OddsRatio_working_3-way'!R200^3/27-'OddsRatio_working_3-way'!T200</f>
        <v>0.24266001972340656</v>
      </c>
      <c r="W200" s="11">
        <f>'OddsRatio_working_3-way'!V200^2+4*'OddsRatio_working_3-way'!U200^3/27</f>
        <v>-3.9469111553382764E-2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0.15680640669751572</v>
      </c>
      <c r="Y200" s="11">
        <f>IF('OddsRatio_working_3-way'!W200&gt;=0,IF('OddsRatio_working_3-way'!V200+SQRT('OddsRatio_working_3-way'!W200)&gt;0,0,PI()),ACOS('OddsRatio_working_3-way'!V200/(2*'OddsRatio_working_3-way'!X200)))</f>
        <v>0.68604621207765881</v>
      </c>
      <c r="Z200" s="11">
        <f>'OddsRatio_working_3-way'!X200^(1/3)*COS('OddsRatio_working_3-way'!Y200/3)</f>
        <v>0.52520848546351562</v>
      </c>
      <c r="AA200" s="11">
        <f>'OddsRatio_working_3-way'!X200^(1/3)*COS(('OddsRatio_working_3-way'!Y200+2*PI())/3)</f>
        <v>-0.3684707994163488</v>
      </c>
      <c r="AB200" s="11">
        <f>'OddsRatio_working_3-way'!X200^(1/3)*COS(('OddsRatio_working_3-way'!Y200+4*PI())/3)</f>
        <v>-0.15673768604716698</v>
      </c>
      <c r="AC200" s="11">
        <f>'OddsRatio_working_3-way'!X200^(1/3)*SIN('OddsRatio_working_3-way'!Y200/3)</f>
        <v>0.12224417000005473</v>
      </c>
      <c r="AD200" s="11">
        <f>'OddsRatio_working_3-way'!X200^(1/3)*SIN(('OddsRatio_working_3-way'!Y200+2*PI())/3)</f>
        <v>0.39372180569452725</v>
      </c>
      <c r="AE200" s="11">
        <f>'OddsRatio_working_3-way'!X200^(1/3)*SIN(('OddsRatio_working_3-way'!Y200+4*PI())/3)</f>
        <v>-0.51596597569458191</v>
      </c>
      <c r="AF200" s="11">
        <f>-'OddsRatio_working_3-way'!U200/(3*'OddsRatio_working_3-way'!X200^(1/3))*COS(('OddsRatio_working_3-way'!Y200)/3)</f>
        <v>0.52520848546351562</v>
      </c>
      <c r="AG200" s="11">
        <f>-'OddsRatio_working_3-way'!U200/(3*'OddsRatio_working_3-way'!X200^(1/3))*COS(('OddsRatio_working_3-way'!Y200+2*PI())/3)</f>
        <v>-0.3684707994163488</v>
      </c>
      <c r="AH200" s="11">
        <f>-'OddsRatio_working_3-way'!U200/(3*'OddsRatio_working_3-way'!X200^(1/3))*COS(('OddsRatio_working_3-way'!Y200+4*PI())/3)</f>
        <v>-0.15673768604716698</v>
      </c>
      <c r="AI200" s="11">
        <f>'OddsRatio_working_3-way'!U200/(3*'OddsRatio_working_3-way'!X200^(1/3))*SIN(('OddsRatio_working_3-way'!Y200)/3)</f>
        <v>-0.12224417000005473</v>
      </c>
      <c r="AJ200" s="11">
        <f>'OddsRatio_working_3-way'!U200/(3*'OddsRatio_working_3-way'!X200^(1/3))*SIN(('OddsRatio_working_3-way'!Y200+2*PI())/3)</f>
        <v>-0.39372180569452725</v>
      </c>
      <c r="AK200" s="11">
        <f>'OddsRatio_working_3-way'!U200/(3*'OddsRatio_working_3-way'!X200^(1/3))*SIN(('OddsRatio_working_3-way'!Y200+4*PI())/3)</f>
        <v>0.51596597569458191</v>
      </c>
      <c r="AL200" s="11">
        <f>'OddsRatio_working_3-way'!Z200+'OddsRatio_working_3-way'!AF200</f>
        <v>1.0504169709270312</v>
      </c>
      <c r="AM200" s="11">
        <f>'OddsRatio_working_3-way'!AA200+'OddsRatio_working_3-way'!AG200</f>
        <v>-0.73694159883269761</v>
      </c>
      <c r="AN200" s="11">
        <f>'OddsRatio_working_3-way'!AB200+'OddsRatio_working_3-way'!AH200</f>
        <v>-0.31347537209433396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1.0504169709270312</v>
      </c>
      <c r="AS200" s="11">
        <f>IF(('OddsRatio_working_3-way'!X200=0),IF(Q200&gt;0,-Q200^(1/3),(-Q200)^(1/3)),'OddsRatio_working_3-way'!AM200-'OddsRatio_working_3-way'!R200/3)</f>
        <v>-0.73694159883269761</v>
      </c>
      <c r="AT200" s="11">
        <f>IF(('OddsRatio_working_3-way'!X200=0),IF(Q200&gt;0,-Q200^(1/3),(-Q200)^(1/3)),'OddsRatio_working_3-way'!AN200-'OddsRatio_working_3-way'!R200/3)</f>
        <v>-0.31347537209433396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1.39</v>
      </c>
      <c r="B201" s="4">
        <f>IF('True_Odds_Calculator_3-way'!B202="","",'True_Odds_Calculator_3-way'!B202)</f>
        <v>5</v>
      </c>
      <c r="C201" s="4">
        <f>IF('True_Odds_Calculator_3-way'!C202="","",'True_Odds_Calculator_3-way'!C202)</f>
        <v>9.35</v>
      </c>
      <c r="D201" s="9">
        <f t="shared" si="52"/>
        <v>0.7075750505181625</v>
      </c>
      <c r="E201" s="9">
        <f t="shared" si="53"/>
        <v>0.19088541019677682</v>
      </c>
      <c r="F201" s="9">
        <f t="shared" si="54"/>
        <v>0.10153953928506068</v>
      </c>
      <c r="G201" s="9">
        <f t="shared" si="55"/>
        <v>1.0596862654001902</v>
      </c>
      <c r="H201" s="9">
        <f t="shared" si="56"/>
        <v>1.4132776435060741</v>
      </c>
      <c r="I201" s="9">
        <f t="shared" si="57"/>
        <v>5.2387450616007607</v>
      </c>
      <c r="J201" s="9">
        <f t="shared" si="58"/>
        <v>9.8483803160915873</v>
      </c>
      <c r="K201" s="11">
        <f t="shared" si="59"/>
        <v>0.71942446043165476</v>
      </c>
      <c r="L201" s="11">
        <f t="shared" si="60"/>
        <v>0.2</v>
      </c>
      <c r="M201" s="11">
        <f t="shared" si="61"/>
        <v>0.10695187165775401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-0.20045396837610119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0.19605278344169585</v>
      </c>
      <c r="Q201" s="11">
        <f>2*'OddsRatio_working_3-way'!K201*'OddsRatio_working_3-way'!L201*'OddsRatio_working_3-way'!M201</f>
        <v>3.0777517023814108E-2</v>
      </c>
      <c r="R201" s="11">
        <f t="shared" si="62"/>
        <v>0</v>
      </c>
      <c r="S201" s="11">
        <f t="shared" si="63"/>
        <v>-0.97804391217564912</v>
      </c>
      <c r="T201" s="11">
        <f t="shared" si="64"/>
        <v>-0.15353907569476438</v>
      </c>
      <c r="U201" s="11">
        <f>'OddsRatio_working_3-way'!S201-'OddsRatio_working_3-way'!R201^2/3</f>
        <v>-0.97804391217564912</v>
      </c>
      <c r="V201" s="11">
        <f>'OddsRatio_working_3-way'!S201*'OddsRatio_working_3-way'!R201/3-2*'OddsRatio_working_3-way'!R201^3/27-'OddsRatio_working_3-way'!T201</f>
        <v>0.15353907569476438</v>
      </c>
      <c r="W201" s="11">
        <f>'OddsRatio_working_3-way'!V201^2+4*'OddsRatio_working_3-way'!U201^3/27</f>
        <v>-0.11502832431448579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0.18614683188258158</v>
      </c>
      <c r="Y201" s="11">
        <f>IF('OddsRatio_working_3-way'!W201&gt;=0,IF('OddsRatio_working_3-way'!V201+SQRT('OddsRatio_working_3-way'!W201)&gt;0,0,PI()),ACOS('OddsRatio_working_3-way'!V201/(2*'OddsRatio_working_3-way'!X201)))</f>
        <v>1.1456941314026095</v>
      </c>
      <c r="Z201" s="11">
        <f>'OddsRatio_working_3-way'!X201^(1/3)*COS('OddsRatio_working_3-way'!Y201/3)</f>
        <v>0.52984313270009509</v>
      </c>
      <c r="AA201" s="11">
        <f>'OddsRatio_working_3-way'!X201^(1/3)*COS(('OddsRatio_working_3-way'!Y201+2*PI())/3)</f>
        <v>-0.44920577373587955</v>
      </c>
      <c r="AB201" s="11">
        <f>'OddsRatio_working_3-way'!X201^(1/3)*COS(('OddsRatio_working_3-way'!Y201+4*PI())/3)</f>
        <v>-8.0637358964215644E-2</v>
      </c>
      <c r="AC201" s="11">
        <f>'OddsRatio_working_3-way'!X201^(1/3)*SIN('OddsRatio_working_3-way'!Y201/3)</f>
        <v>0.21279307348321383</v>
      </c>
      <c r="AD201" s="11">
        <f>'OddsRatio_working_3-way'!X201^(1/3)*SIN(('OddsRatio_working_3-way'!Y201+2*PI())/3)</f>
        <v>0.3524610761974048</v>
      </c>
      <c r="AE201" s="11">
        <f>'OddsRatio_working_3-way'!X201^(1/3)*SIN(('OddsRatio_working_3-way'!Y201+4*PI())/3)</f>
        <v>-0.56525414968061871</v>
      </c>
      <c r="AF201" s="11">
        <f>-'OddsRatio_working_3-way'!U201/(3*'OddsRatio_working_3-way'!X201^(1/3))*COS(('OddsRatio_working_3-way'!Y201)/3)</f>
        <v>0.52984313270009509</v>
      </c>
      <c r="AG201" s="11">
        <f>-'OddsRatio_working_3-way'!U201/(3*'OddsRatio_working_3-way'!X201^(1/3))*COS(('OddsRatio_working_3-way'!Y201+2*PI())/3)</f>
        <v>-0.44920577373587955</v>
      </c>
      <c r="AH201" s="11">
        <f>-'OddsRatio_working_3-way'!U201/(3*'OddsRatio_working_3-way'!X201^(1/3))*COS(('OddsRatio_working_3-way'!Y201+4*PI())/3)</f>
        <v>-8.0637358964215644E-2</v>
      </c>
      <c r="AI201" s="11">
        <f>'OddsRatio_working_3-way'!U201/(3*'OddsRatio_working_3-way'!X201^(1/3))*SIN(('OddsRatio_working_3-way'!Y201)/3)</f>
        <v>-0.21279307348321383</v>
      </c>
      <c r="AJ201" s="11">
        <f>'OddsRatio_working_3-way'!U201/(3*'OddsRatio_working_3-way'!X201^(1/3))*SIN(('OddsRatio_working_3-way'!Y201+2*PI())/3)</f>
        <v>-0.3524610761974048</v>
      </c>
      <c r="AK201" s="11">
        <f>'OddsRatio_working_3-way'!U201/(3*'OddsRatio_working_3-way'!X201^(1/3))*SIN(('OddsRatio_working_3-way'!Y201+4*PI())/3)</f>
        <v>0.56525414968061871</v>
      </c>
      <c r="AL201" s="11">
        <f>'OddsRatio_working_3-way'!Z201+'OddsRatio_working_3-way'!AF201</f>
        <v>1.0596862654001902</v>
      </c>
      <c r="AM201" s="11">
        <f>'OddsRatio_working_3-way'!AA201+'OddsRatio_working_3-way'!AG201</f>
        <v>-0.89841154747175911</v>
      </c>
      <c r="AN201" s="11">
        <f>'OddsRatio_working_3-way'!AB201+'OddsRatio_working_3-way'!AH201</f>
        <v>-0.16127471792843129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1.0596862654001902</v>
      </c>
      <c r="AS201" s="11">
        <f>IF(('OddsRatio_working_3-way'!X201=0),IF(Q201&gt;0,-Q201^(1/3),(-Q201)^(1/3)),'OddsRatio_working_3-way'!AM201-'OddsRatio_working_3-way'!R201/3)</f>
        <v>-0.89841154747175911</v>
      </c>
      <c r="AT201" s="11">
        <f>IF(('OddsRatio_working_3-way'!X201=0),IF(Q201&gt;0,-Q201^(1/3),(-Q201)^(1/3)),'OddsRatio_working_3-way'!AN201-'OddsRatio_working_3-way'!R201/3)</f>
        <v>-0.16127471792843129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2.25</v>
      </c>
      <c r="B202" s="4">
        <f>IF('True_Odds_Calculator_3-way'!B203="","",'True_Odds_Calculator_3-way'!B203)</f>
        <v>3.07</v>
      </c>
      <c r="C202" s="4">
        <f>IF('True_Odds_Calculator_3-way'!C203="","",'True_Odds_Calculator_3-way'!C203)</f>
        <v>3.86</v>
      </c>
      <c r="D202" s="9">
        <f t="shared" si="52"/>
        <v>0.43343301795042438</v>
      </c>
      <c r="E202" s="9">
        <f t="shared" si="53"/>
        <v>0.31598975615007657</v>
      </c>
      <c r="F202" s="9">
        <f t="shared" si="54"/>
        <v>0.2505772258994991</v>
      </c>
      <c r="G202" s="9">
        <f t="shared" si="55"/>
        <v>1.045729251968301</v>
      </c>
      <c r="H202" s="9">
        <f t="shared" si="56"/>
        <v>2.3071615649603765</v>
      </c>
      <c r="I202" s="9">
        <f t="shared" si="57"/>
        <v>3.1646595515743829</v>
      </c>
      <c r="J202" s="9">
        <f t="shared" si="58"/>
        <v>3.9907856606293404</v>
      </c>
      <c r="K202" s="11">
        <f t="shared" si="59"/>
        <v>0.44444444444444442</v>
      </c>
      <c r="L202" s="11">
        <f t="shared" si="60"/>
        <v>0.32573289902280134</v>
      </c>
      <c r="M202" s="11">
        <f t="shared" si="61"/>
        <v>0.2590673575129534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-0.27754805826062023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0.23178230465871186</v>
      </c>
      <c r="Q202" s="11">
        <f>2*'OddsRatio_working_3-way'!K202*'OddsRatio_working_3-way'!L202*'OddsRatio_working_3-way'!M202</f>
        <v>7.5010454582107394E-2</v>
      </c>
      <c r="R202" s="11">
        <f t="shared" si="62"/>
        <v>0</v>
      </c>
      <c r="S202" s="11">
        <f t="shared" si="63"/>
        <v>-0.8351069220634435</v>
      </c>
      <c r="T202" s="11">
        <f t="shared" si="64"/>
        <v>-0.27026113982635713</v>
      </c>
      <c r="U202" s="11">
        <f>'OddsRatio_working_3-way'!S202-'OddsRatio_working_3-way'!R202^2/3</f>
        <v>-0.8351069220634435</v>
      </c>
      <c r="V202" s="11">
        <f>'OddsRatio_working_3-way'!S202*'OddsRatio_working_3-way'!R202/3-2*'OddsRatio_working_3-way'!R202^3/27-'OddsRatio_working_3-way'!T202</f>
        <v>0.27026113982635713</v>
      </c>
      <c r="W202" s="11">
        <f>'OddsRatio_working_3-way'!V202^2+4*'OddsRatio_working_3-way'!U202^3/27</f>
        <v>-1.3241368128833267E-2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0.14686937378932599</v>
      </c>
      <c r="Y202" s="11">
        <f>IF('OddsRatio_working_3-way'!W202&gt;=0,IF('OddsRatio_working_3-way'!V202+SQRT('OddsRatio_working_3-way'!W202)&gt;0,0,PI()),ACOS('OddsRatio_working_3-way'!V202/(2*'OddsRatio_working_3-way'!X202)))</f>
        <v>0.40252911064512453</v>
      </c>
      <c r="Z202" s="11">
        <f>'OddsRatio_working_3-way'!X202^(1/3)*COS('OddsRatio_working_3-way'!Y202/3)</f>
        <v>0.52286462598415051</v>
      </c>
      <c r="AA202" s="11">
        <f>'OddsRatio_working_3-way'!X202^(1/3)*COS(('OddsRatio_working_3-way'!Y202+2*PI())/3)</f>
        <v>-0.32255651185555095</v>
      </c>
      <c r="AB202" s="11">
        <f>'OddsRatio_working_3-way'!X202^(1/3)*COS(('OddsRatio_working_3-way'!Y202+4*PI())/3)</f>
        <v>-0.2003081141285997</v>
      </c>
      <c r="AC202" s="11">
        <f>'OddsRatio_working_3-way'!X202^(1/3)*SIN('OddsRatio_working_3-way'!Y202/3)</f>
        <v>7.0580145335655764E-2</v>
      </c>
      <c r="AD202" s="11">
        <f>'OddsRatio_working_3-way'!X202^(1/3)*SIN(('OddsRatio_working_3-way'!Y202+2*PI())/3)</f>
        <v>0.4175239761746955</v>
      </c>
      <c r="AE202" s="11">
        <f>'OddsRatio_working_3-way'!X202^(1/3)*SIN(('OddsRatio_working_3-way'!Y202+4*PI())/3)</f>
        <v>-0.48810412151035126</v>
      </c>
      <c r="AF202" s="11">
        <f>-'OddsRatio_working_3-way'!U202/(3*'OddsRatio_working_3-way'!X202^(1/3))*COS(('OddsRatio_working_3-way'!Y202)/3)</f>
        <v>0.5228646259841504</v>
      </c>
      <c r="AG202" s="11">
        <f>-'OddsRatio_working_3-way'!U202/(3*'OddsRatio_working_3-way'!X202^(1/3))*COS(('OddsRatio_working_3-way'!Y202+2*PI())/3)</f>
        <v>-0.32255651185555084</v>
      </c>
      <c r="AH202" s="11">
        <f>-'OddsRatio_working_3-way'!U202/(3*'OddsRatio_working_3-way'!X202^(1/3))*COS(('OddsRatio_working_3-way'!Y202+4*PI())/3)</f>
        <v>-0.20030811412859967</v>
      </c>
      <c r="AI202" s="11">
        <f>'OddsRatio_working_3-way'!U202/(3*'OddsRatio_working_3-way'!X202^(1/3))*SIN(('OddsRatio_working_3-way'!Y202)/3)</f>
        <v>-7.058014533565575E-2</v>
      </c>
      <c r="AJ202" s="11">
        <f>'OddsRatio_working_3-way'!U202/(3*'OddsRatio_working_3-way'!X202^(1/3))*SIN(('OddsRatio_working_3-way'!Y202+2*PI())/3)</f>
        <v>-0.41752397617469544</v>
      </c>
      <c r="AK202" s="11">
        <f>'OddsRatio_working_3-way'!U202/(3*'OddsRatio_working_3-way'!X202^(1/3))*SIN(('OddsRatio_working_3-way'!Y202+4*PI())/3)</f>
        <v>0.48810412151035121</v>
      </c>
      <c r="AL202" s="11">
        <f>'OddsRatio_working_3-way'!Z202+'OddsRatio_working_3-way'!AF202</f>
        <v>1.045729251968301</v>
      </c>
      <c r="AM202" s="11">
        <f>'OddsRatio_working_3-way'!AA202+'OddsRatio_working_3-way'!AG202</f>
        <v>-0.6451130237111018</v>
      </c>
      <c r="AN202" s="11">
        <f>'OddsRatio_working_3-way'!AB202+'OddsRatio_working_3-way'!AH202</f>
        <v>-0.40061622825719934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1.045729251968301</v>
      </c>
      <c r="AS202" s="11">
        <f>IF(('OddsRatio_working_3-way'!X202=0),IF(Q202&gt;0,-Q202^(1/3),(-Q202)^(1/3)),'OddsRatio_working_3-way'!AM202-'OddsRatio_working_3-way'!R202/3)</f>
        <v>-0.6451130237111018</v>
      </c>
      <c r="AT202" s="11">
        <f>IF(('OddsRatio_working_3-way'!X202=0),IF(Q202&gt;0,-Q202^(1/3),(-Q202)^(1/3)),'OddsRatio_working_3-way'!AN202-'OddsRatio_working_3-way'!R202/3)</f>
        <v>-0.40061622825719934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1.71</v>
      </c>
      <c r="B2" s="4">
        <f>IF('True_Odds_Calculator_2-way'!B3="","",'True_Odds_Calculator_2-way'!B3)</f>
        <v>2.2200000000000002</v>
      </c>
      <c r="C2" s="4">
        <f t="shared" ref="C2:C65" si="0">IF(A2="","",((1/A2)+(1/B2))-1)</f>
        <v>3.5245772087877381E-2</v>
      </c>
      <c r="D2" s="4">
        <f>IF(A2="","",(2*A2)/(2-($C2*A2)))</f>
        <v>1.7631322279503969</v>
      </c>
      <c r="E2" s="4">
        <f>IF(B2="","",(2*B2)/(2-($C2*B2)))</f>
        <v>2.3103888990323171</v>
      </c>
      <c r="G2" s="4">
        <f t="shared" ref="G2:G65" si="1">IF(A2="","",C2+1)</f>
        <v>1.0352457720878774</v>
      </c>
    </row>
    <row r="3" spans="1:7" x14ac:dyDescent="0.2">
      <c r="A3" s="4">
        <f>IF('True_Odds_Calculator_2-way'!A4="","",'True_Odds_Calculator_2-way'!A4)</f>
        <v>1.59</v>
      </c>
      <c r="B3" s="4">
        <f>IF('True_Odds_Calculator_2-way'!B4="","",'True_Odds_Calculator_2-way'!B4)</f>
        <v>2.4700000000000002</v>
      </c>
      <c r="C3" s="4">
        <f t="shared" si="0"/>
        <v>3.37891172052045E-2</v>
      </c>
      <c r="D3" s="4">
        <f t="shared" ref="D3:D66" si="2">IF(A3="","",(2*A3)/(2-($C3*A3)))</f>
        <v>1.6338901254342355</v>
      </c>
      <c r="E3" s="4">
        <f t="shared" ref="E3:E66" si="3">IF(B3="","",(2*B3)/(2-($C3*B3)))</f>
        <v>2.5775604633610079</v>
      </c>
      <c r="G3" s="4">
        <f t="shared" si="1"/>
        <v>1.0337891172052045</v>
      </c>
    </row>
    <row r="4" spans="1:7" x14ac:dyDescent="0.2">
      <c r="A4" s="4">
        <f>IF('True_Odds_Calculator_2-way'!A5="","",'True_Odds_Calculator_2-way'!A5)</f>
        <v>1.72</v>
      </c>
      <c r="B4" s="4">
        <f>IF('True_Odds_Calculator_2-way'!B5="","",'True_Odds_Calculator_2-way'!B5)</f>
        <v>2.21</v>
      </c>
      <c r="C4" s="4">
        <f t="shared" si="0"/>
        <v>3.3884036620014824E-2</v>
      </c>
      <c r="D4" s="4">
        <f t="shared" si="2"/>
        <v>1.7716256524981358</v>
      </c>
      <c r="E4" s="4">
        <f t="shared" si="3"/>
        <v>2.2959652089876781</v>
      </c>
      <c r="G4" s="4">
        <f t="shared" si="1"/>
        <v>1.0338840366200148</v>
      </c>
    </row>
    <row r="5" spans="1:7" x14ac:dyDescent="0.2">
      <c r="A5" s="4">
        <f>IF('True_Odds_Calculator_2-way'!A6="","",'True_Odds_Calculator_2-way'!A6)</f>
        <v>1.51</v>
      </c>
      <c r="B5" s="4">
        <f>IF('True_Odds_Calculator_2-way'!B6="","",'True_Odds_Calculator_2-way'!B6)</f>
        <v>2.67</v>
      </c>
      <c r="C5" s="4">
        <f t="shared" si="0"/>
        <v>3.678349083513166E-2</v>
      </c>
      <c r="D5" s="4">
        <f t="shared" si="2"/>
        <v>1.5531328851821176</v>
      </c>
      <c r="E5" s="4">
        <f t="shared" si="3"/>
        <v>2.8078838318765889</v>
      </c>
      <c r="G5" s="4">
        <f t="shared" si="1"/>
        <v>1.0367834908351317</v>
      </c>
    </row>
    <row r="6" spans="1:7" x14ac:dyDescent="0.2">
      <c r="A6" s="4">
        <f>IF('True_Odds_Calculator_2-way'!A7="","",'True_Odds_Calculator_2-way'!A7)</f>
        <v>2.02</v>
      </c>
      <c r="B6" s="4">
        <f>IF('True_Odds_Calculator_2-way'!B7="","",'True_Odds_Calculator_2-way'!B7)</f>
        <v>1.89</v>
      </c>
      <c r="C6" s="4">
        <f t="shared" si="0"/>
        <v>2.4150034051024338E-2</v>
      </c>
      <c r="D6" s="4">
        <f t="shared" si="2"/>
        <v>2.0705027387602368</v>
      </c>
      <c r="E6" s="4">
        <f t="shared" si="3"/>
        <v>1.9341405339682862</v>
      </c>
      <c r="G6" s="4">
        <f t="shared" si="1"/>
        <v>1.0241500340510243</v>
      </c>
    </row>
    <row r="7" spans="1:7" x14ac:dyDescent="0.2">
      <c r="A7" s="4">
        <f>IF('True_Odds_Calculator_2-way'!A8="","",'True_Odds_Calculator_2-way'!A8)</f>
        <v>1.65</v>
      </c>
      <c r="B7" s="4">
        <f>IF('True_Odds_Calculator_2-way'!B8="","",'True_Odds_Calculator_2-way'!B8)</f>
        <v>2.35</v>
      </c>
      <c r="C7" s="4">
        <f t="shared" si="0"/>
        <v>3.1592520954223158E-2</v>
      </c>
      <c r="D7" s="4">
        <f t="shared" si="2"/>
        <v>1.6941561987984708</v>
      </c>
      <c r="E7" s="4">
        <f t="shared" si="3"/>
        <v>2.4405979543666407</v>
      </c>
      <c r="G7" s="4">
        <f t="shared" si="1"/>
        <v>1.0315925209542232</v>
      </c>
    </row>
    <row r="8" spans="1:7" x14ac:dyDescent="0.2">
      <c r="A8" s="4">
        <f>IF('True_Odds_Calculator_2-way'!A9="","",'True_Odds_Calculator_2-way'!A9)</f>
        <v>1.93</v>
      </c>
      <c r="B8" s="4">
        <f>IF('True_Odds_Calculator_2-way'!B9="","",'True_Odds_Calculator_2-way'!B9)</f>
        <v>1.97</v>
      </c>
      <c r="C8" s="4">
        <f t="shared" si="0"/>
        <v>2.5748928223876311E-2</v>
      </c>
      <c r="D8" s="4">
        <f t="shared" si="2"/>
        <v>1.9791780536685666</v>
      </c>
      <c r="E8" s="4">
        <f t="shared" si="3"/>
        <v>2.0212647191728026</v>
      </c>
      <c r="G8" s="4">
        <f t="shared" si="1"/>
        <v>1.0257489282238763</v>
      </c>
    </row>
    <row r="9" spans="1:7" x14ac:dyDescent="0.2">
      <c r="A9" s="4">
        <f>IF('True_Odds_Calculator_2-way'!A10="","",'True_Odds_Calculator_2-way'!A10)</f>
        <v>1.43</v>
      </c>
      <c r="B9" s="4">
        <f>IF('True_Odds_Calculator_2-way'!B10="","",'True_Odds_Calculator_2-way'!B10)</f>
        <v>2.95</v>
      </c>
      <c r="C9" s="4">
        <f t="shared" si="0"/>
        <v>3.8283750148156992E-2</v>
      </c>
      <c r="D9" s="4">
        <f t="shared" si="2"/>
        <v>1.4702448375010893</v>
      </c>
      <c r="E9" s="4">
        <f t="shared" si="3"/>
        <v>3.1265517880303877</v>
      </c>
      <c r="G9" s="4">
        <f t="shared" si="1"/>
        <v>1.038283750148157</v>
      </c>
    </row>
    <row r="10" spans="1:7" x14ac:dyDescent="0.2">
      <c r="A10" s="4">
        <f>IF('True_Odds_Calculator_2-way'!A11="","",'True_Odds_Calculator_2-way'!A11)</f>
        <v>1.95</v>
      </c>
      <c r="B10" s="4">
        <f>IF('True_Odds_Calculator_2-way'!B11="","",'True_Odds_Calculator_2-way'!B11)</f>
        <v>1.95</v>
      </c>
      <c r="C10" s="4">
        <f t="shared" si="0"/>
        <v>2.5641025641025772E-2</v>
      </c>
      <c r="D10" s="4">
        <f t="shared" si="2"/>
        <v>2.0000000000000004</v>
      </c>
      <c r="E10" s="4">
        <f t="shared" si="3"/>
        <v>2.0000000000000004</v>
      </c>
      <c r="G10" s="4">
        <f t="shared" si="1"/>
        <v>1.0256410256410258</v>
      </c>
    </row>
    <row r="11" spans="1:7" x14ac:dyDescent="0.2">
      <c r="A11" s="4">
        <f>IF('True_Odds_Calculator_2-way'!A12="","",'True_Odds_Calculator_2-way'!A12)</f>
        <v>1.58</v>
      </c>
      <c r="B11" s="4">
        <f>IF('True_Odds_Calculator_2-way'!B12="","",'True_Odds_Calculator_2-way'!B12)</f>
        <v>2.5099999999999998</v>
      </c>
      <c r="C11" s="4">
        <f t="shared" si="0"/>
        <v>3.1317766907055233E-2</v>
      </c>
      <c r="D11" s="4">
        <f t="shared" si="2"/>
        <v>1.6200825197107724</v>
      </c>
      <c r="E11" s="4">
        <f t="shared" si="3"/>
        <v>2.6126885829105997</v>
      </c>
      <c r="G11" s="4">
        <f t="shared" si="1"/>
        <v>1.0313177669070552</v>
      </c>
    </row>
    <row r="12" spans="1:7" x14ac:dyDescent="0.2">
      <c r="A12" s="4">
        <f>IF('True_Odds_Calculator_2-way'!A13="","",'True_Odds_Calculator_2-way'!A13)</f>
        <v>1.74</v>
      </c>
      <c r="B12" s="4">
        <f>IF('True_Odds_Calculator_2-way'!B13="","",'True_Odds_Calculator_2-way'!B13)</f>
        <v>2.17</v>
      </c>
      <c r="C12" s="4">
        <f t="shared" si="0"/>
        <v>3.5542136765718491E-2</v>
      </c>
      <c r="D12" s="4">
        <f t="shared" si="2"/>
        <v>1.7955204717295163</v>
      </c>
      <c r="E12" s="4">
        <f t="shared" si="3"/>
        <v>2.2570386753541753</v>
      </c>
      <c r="G12" s="4">
        <f t="shared" si="1"/>
        <v>1.0355421367657185</v>
      </c>
    </row>
    <row r="13" spans="1:7" x14ac:dyDescent="0.2">
      <c r="A13" s="4">
        <f>IF('True_Odds_Calculator_2-way'!A14="","",'True_Odds_Calculator_2-way'!A14)</f>
        <v>1.86</v>
      </c>
      <c r="B13" s="4">
        <f>IF('True_Odds_Calculator_2-way'!B14="","",'True_Odds_Calculator_2-way'!B14)</f>
        <v>2.04</v>
      </c>
      <c r="C13" s="4">
        <f t="shared" si="0"/>
        <v>2.7830487033523088E-2</v>
      </c>
      <c r="D13" s="4">
        <f t="shared" si="2"/>
        <v>1.9094202898550725</v>
      </c>
      <c r="E13" s="4">
        <f t="shared" si="3"/>
        <v>2.0996015936254984</v>
      </c>
      <c r="G13" s="4">
        <f t="shared" si="1"/>
        <v>1.0278304870335231</v>
      </c>
    </row>
    <row r="14" spans="1:7" x14ac:dyDescent="0.2">
      <c r="A14" s="4">
        <f>IF('True_Odds_Calculator_2-way'!A15="","",'True_Odds_Calculator_2-way'!A15)</f>
        <v>1.74</v>
      </c>
      <c r="B14" s="4">
        <f>IF('True_Odds_Calculator_2-way'!B15="","",'True_Odds_Calculator_2-way'!B15)</f>
        <v>2.17</v>
      </c>
      <c r="C14" s="4">
        <f t="shared" si="0"/>
        <v>3.5542136765718491E-2</v>
      </c>
      <c r="D14" s="4">
        <f t="shared" si="2"/>
        <v>1.7955204717295163</v>
      </c>
      <c r="E14" s="4">
        <f t="shared" si="3"/>
        <v>2.2570386753541753</v>
      </c>
      <c r="G14" s="4">
        <f t="shared" si="1"/>
        <v>1.0355421367657185</v>
      </c>
    </row>
    <row r="15" spans="1:7" x14ac:dyDescent="0.2">
      <c r="A15" s="4">
        <f>IF('True_Odds_Calculator_2-way'!A16="","",'True_Odds_Calculator_2-way'!A16)</f>
        <v>1.76</v>
      </c>
      <c r="B15" s="4">
        <f>IF('True_Odds_Calculator_2-way'!B16="","",'True_Odds_Calculator_2-way'!B16)</f>
        <v>2.14</v>
      </c>
      <c r="C15" s="4">
        <f t="shared" si="0"/>
        <v>3.5471537807986397E-2</v>
      </c>
      <c r="D15" s="4">
        <f t="shared" si="2"/>
        <v>1.8167084699980707</v>
      </c>
      <c r="E15" s="4">
        <f t="shared" si="3"/>
        <v>2.2244271202456889</v>
      </c>
      <c r="G15" s="4">
        <f t="shared" si="1"/>
        <v>1.0354715378079864</v>
      </c>
    </row>
    <row r="16" spans="1:7" x14ac:dyDescent="0.2">
      <c r="A16" s="4">
        <f>IF('True_Odds_Calculator_2-way'!A17="","",'True_Odds_Calculator_2-way'!A17)</f>
        <v>1.76</v>
      </c>
      <c r="B16" s="4">
        <f>IF('True_Odds_Calculator_2-way'!B17="","",'True_Odds_Calculator_2-way'!B17)</f>
        <v>2.1800000000000002</v>
      </c>
      <c r="C16" s="4">
        <f t="shared" si="0"/>
        <v>2.6897414512093487E-2</v>
      </c>
      <c r="D16" s="4">
        <f t="shared" si="2"/>
        <v>1.8026686713023867</v>
      </c>
      <c r="E16" s="4">
        <f t="shared" si="3"/>
        <v>2.2458440646218687</v>
      </c>
      <c r="G16" s="4">
        <f t="shared" si="1"/>
        <v>1.0268974145120935</v>
      </c>
    </row>
    <row r="17" spans="1:7" x14ac:dyDescent="0.2">
      <c r="A17" s="4">
        <f>IF('True_Odds_Calculator_2-way'!A18="","",'True_Odds_Calculator_2-way'!A18)</f>
        <v>2.0299999999999998</v>
      </c>
      <c r="B17" s="4">
        <f>IF('True_Odds_Calculator_2-way'!B18="","",'True_Odds_Calculator_2-way'!B18)</f>
        <v>1.88</v>
      </c>
      <c r="C17" s="4">
        <f t="shared" si="0"/>
        <v>2.4525731055444977E-2</v>
      </c>
      <c r="D17" s="4">
        <f t="shared" si="2"/>
        <v>2.0818241326641935</v>
      </c>
      <c r="E17" s="4">
        <f t="shared" si="3"/>
        <v>1.9243646631706333</v>
      </c>
      <c r="G17" s="4">
        <f t="shared" si="1"/>
        <v>1.024525731055445</v>
      </c>
    </row>
    <row r="18" spans="1:7" x14ac:dyDescent="0.2">
      <c r="A18" s="4">
        <f>IF('True_Odds_Calculator_2-way'!A19="","",'True_Odds_Calculator_2-way'!A19)</f>
        <v>2.12</v>
      </c>
      <c r="B18" s="4">
        <f>IF('True_Odds_Calculator_2-way'!B19="","",'True_Odds_Calculator_2-way'!B19)</f>
        <v>1.8</v>
      </c>
      <c r="C18" s="4">
        <f t="shared" si="0"/>
        <v>2.7253668763102645E-2</v>
      </c>
      <c r="D18" s="4">
        <f t="shared" si="2"/>
        <v>2.1830663615560639</v>
      </c>
      <c r="E18" s="4">
        <f t="shared" si="3"/>
        <v>1.8452611218568664</v>
      </c>
      <c r="G18" s="4">
        <f t="shared" si="1"/>
        <v>1.0272536687631026</v>
      </c>
    </row>
    <row r="19" spans="1:7" x14ac:dyDescent="0.2">
      <c r="A19" s="4">
        <f>IF('True_Odds_Calculator_2-way'!A20="","",'True_Odds_Calculator_2-way'!A20)</f>
        <v>1.88</v>
      </c>
      <c r="B19" s="4">
        <f>IF('True_Odds_Calculator_2-way'!B20="","",'True_Odds_Calculator_2-way'!B20)</f>
        <v>2.0299999999999998</v>
      </c>
      <c r="C19" s="4">
        <f t="shared" si="0"/>
        <v>2.4525731055444977E-2</v>
      </c>
      <c r="D19" s="4">
        <f t="shared" si="2"/>
        <v>1.9243646631706333</v>
      </c>
      <c r="E19" s="4">
        <f t="shared" si="3"/>
        <v>2.0818241326641935</v>
      </c>
      <c r="G19" s="4">
        <f t="shared" si="1"/>
        <v>1.024525731055445</v>
      </c>
    </row>
    <row r="20" spans="1:7" x14ac:dyDescent="0.2">
      <c r="A20" s="4">
        <f>IF('True_Odds_Calculator_2-way'!A21="","",'True_Odds_Calculator_2-way'!A21)</f>
        <v>1.57</v>
      </c>
      <c r="B20" s="4">
        <f>IF('True_Odds_Calculator_2-way'!B21="","",'True_Odds_Calculator_2-way'!B21)</f>
        <v>2.5499999999999998</v>
      </c>
      <c r="C20" s="4">
        <f t="shared" si="0"/>
        <v>2.9099537904333728E-2</v>
      </c>
      <c r="D20" s="4">
        <f t="shared" si="2"/>
        <v>1.606702116986054</v>
      </c>
      <c r="E20" s="4">
        <f t="shared" si="3"/>
        <v>2.6482553332230858</v>
      </c>
      <c r="G20" s="4">
        <f t="shared" si="1"/>
        <v>1.0290995379043337</v>
      </c>
    </row>
    <row r="21" spans="1:7" x14ac:dyDescent="0.2">
      <c r="A21" s="4">
        <f>IF('True_Odds_Calculator_2-way'!A22="","",'True_Odds_Calculator_2-way'!A22)</f>
        <v>2.06</v>
      </c>
      <c r="B21" s="4">
        <f>IF('True_Odds_Calculator_2-way'!B22="","",'True_Odds_Calculator_2-way'!B22)</f>
        <v>1.86</v>
      </c>
      <c r="C21" s="4">
        <f t="shared" si="0"/>
        <v>2.3071301806034006E-2</v>
      </c>
      <c r="D21" s="4">
        <f t="shared" si="2"/>
        <v>2.1101442890186144</v>
      </c>
      <c r="E21" s="4">
        <f t="shared" si="3"/>
        <v>1.9007838079174522</v>
      </c>
      <c r="G21" s="4">
        <f t="shared" si="1"/>
        <v>1.023071301806034</v>
      </c>
    </row>
    <row r="22" spans="1:7" x14ac:dyDescent="0.2">
      <c r="A22" s="4">
        <f>IF('True_Odds_Calculator_2-way'!A23="","",'True_Odds_Calculator_2-way'!A23)</f>
        <v>2.27</v>
      </c>
      <c r="B22" s="4">
        <f>IF('True_Odds_Calculator_2-way'!B23="","",'True_Odds_Calculator_2-way'!B23)</f>
        <v>1.7</v>
      </c>
      <c r="C22" s="4">
        <f t="shared" si="0"/>
        <v>2.876392847888054E-2</v>
      </c>
      <c r="D22" s="4">
        <f t="shared" si="2"/>
        <v>2.3466099118273029</v>
      </c>
      <c r="E22" s="4">
        <f t="shared" si="3"/>
        <v>1.7426055543011967</v>
      </c>
      <c r="G22" s="4">
        <f t="shared" si="1"/>
        <v>1.0287639284788805</v>
      </c>
    </row>
    <row r="23" spans="1:7" x14ac:dyDescent="0.2">
      <c r="A23" s="4">
        <f>IF('True_Odds_Calculator_2-way'!A24="","",'True_Odds_Calculator_2-way'!A24)</f>
        <v>2.29</v>
      </c>
      <c r="B23" s="4">
        <f>IF('True_Odds_Calculator_2-way'!B24="","",'True_Odds_Calculator_2-way'!B24)</f>
        <v>1.68</v>
      </c>
      <c r="C23" s="4">
        <f t="shared" si="0"/>
        <v>3.1919317945518833E-2</v>
      </c>
      <c r="D23" s="4">
        <f t="shared" si="2"/>
        <v>2.3768688990485605</v>
      </c>
      <c r="E23" s="4">
        <f t="shared" si="3"/>
        <v>1.7262855604415328</v>
      </c>
      <c r="G23" s="4">
        <f t="shared" si="1"/>
        <v>1.0319193179455188</v>
      </c>
    </row>
    <row r="24" spans="1:7" x14ac:dyDescent="0.2">
      <c r="A24" s="4">
        <f>IF('True_Odds_Calculator_2-way'!A25="","",'True_Odds_Calculator_2-way'!A25)</f>
        <v>1.95</v>
      </c>
      <c r="B24" s="4">
        <f>IF('True_Odds_Calculator_2-way'!B25="","",'True_Odds_Calculator_2-way'!B25)</f>
        <v>1.95</v>
      </c>
      <c r="C24" s="4">
        <f t="shared" si="0"/>
        <v>2.5641025641025772E-2</v>
      </c>
      <c r="D24" s="4">
        <f t="shared" si="2"/>
        <v>2.0000000000000004</v>
      </c>
      <c r="E24" s="4">
        <f t="shared" si="3"/>
        <v>2.0000000000000004</v>
      </c>
      <c r="G24" s="4">
        <f t="shared" si="1"/>
        <v>1.0256410256410258</v>
      </c>
    </row>
    <row r="25" spans="1:7" x14ac:dyDescent="0.2">
      <c r="A25" s="4">
        <f>IF('True_Odds_Calculator_2-way'!A26="","",'True_Odds_Calculator_2-way'!A26)</f>
        <v>1.82</v>
      </c>
      <c r="B25" s="4">
        <f>IF('True_Odds_Calculator_2-way'!B26="","",'True_Odds_Calculator_2-way'!B26)</f>
        <v>2.08</v>
      </c>
      <c r="C25" s="4">
        <f t="shared" si="0"/>
        <v>3.0219780219780112E-2</v>
      </c>
      <c r="D25" s="4">
        <f t="shared" si="2"/>
        <v>1.8714652956298199</v>
      </c>
      <c r="E25" s="4">
        <f t="shared" si="3"/>
        <v>2.1474926253687316</v>
      </c>
      <c r="G25" s="4">
        <f t="shared" si="1"/>
        <v>1.0302197802197801</v>
      </c>
    </row>
    <row r="26" spans="1:7" x14ac:dyDescent="0.2">
      <c r="A26" s="4">
        <f>IF('True_Odds_Calculator_2-way'!A27="","",'True_Odds_Calculator_2-way'!A27)</f>
        <v>2.21</v>
      </c>
      <c r="B26" s="4">
        <f>IF('True_Odds_Calculator_2-way'!B27="","",'True_Odds_Calculator_2-way'!B27)</f>
        <v>1.74</v>
      </c>
      <c r="C26" s="4">
        <f t="shared" si="0"/>
        <v>2.720133146096626E-2</v>
      </c>
      <c r="D26" s="4">
        <f t="shared" si="2"/>
        <v>2.2784855128281092</v>
      </c>
      <c r="E26" s="4">
        <f t="shared" si="3"/>
        <v>1.7821754646150993</v>
      </c>
      <c r="G26" s="4">
        <f t="shared" si="1"/>
        <v>1.0272013314609663</v>
      </c>
    </row>
    <row r="27" spans="1:7" x14ac:dyDescent="0.2">
      <c r="A27" s="4">
        <f>IF('True_Odds_Calculator_2-way'!A28="","",'True_Odds_Calculator_2-way'!A28)</f>
        <v>1.96</v>
      </c>
      <c r="B27" s="4">
        <f>IF('True_Odds_Calculator_2-way'!B28="","",'True_Odds_Calculator_2-way'!B28)</f>
        <v>1.94</v>
      </c>
      <c r="C27" s="4">
        <f t="shared" si="0"/>
        <v>2.5667999158426325E-2</v>
      </c>
      <c r="D27" s="4">
        <f t="shared" si="2"/>
        <v>2.0105752961082914</v>
      </c>
      <c r="E27" s="4">
        <f t="shared" si="3"/>
        <v>1.9895353704478862</v>
      </c>
      <c r="G27" s="4">
        <f t="shared" si="1"/>
        <v>1.0256679991584263</v>
      </c>
    </row>
    <row r="28" spans="1:7" x14ac:dyDescent="0.2">
      <c r="A28" s="4">
        <f>IF('True_Odds_Calculator_2-way'!A29="","",'True_Odds_Calculator_2-way'!A29)</f>
        <v>2.25</v>
      </c>
      <c r="B28" s="4">
        <f>IF('True_Odds_Calculator_2-way'!B29="","",'True_Odds_Calculator_2-way'!B29)</f>
        <v>1.71</v>
      </c>
      <c r="C28" s="4">
        <f t="shared" si="0"/>
        <v>2.9239766081871288E-2</v>
      </c>
      <c r="D28" s="4">
        <f t="shared" si="2"/>
        <v>2.3265306122448979</v>
      </c>
      <c r="E28" s="4">
        <f t="shared" si="3"/>
        <v>1.7538461538461536</v>
      </c>
      <c r="G28" s="4">
        <f t="shared" si="1"/>
        <v>1.0292397660818713</v>
      </c>
    </row>
    <row r="29" spans="1:7" x14ac:dyDescent="0.2">
      <c r="A29" s="4">
        <f>IF('True_Odds_Calculator_2-way'!A30="","",'True_Odds_Calculator_2-way'!A30)</f>
        <v>2.2599999999999998</v>
      </c>
      <c r="B29" s="4">
        <f>IF('True_Odds_Calculator_2-way'!B30="","",'True_Odds_Calculator_2-way'!B30)</f>
        <v>1.7</v>
      </c>
      <c r="C29" s="4">
        <f t="shared" si="0"/>
        <v>3.0713170223841679E-2</v>
      </c>
      <c r="D29" s="4">
        <f t="shared" si="2"/>
        <v>2.3412553321145642</v>
      </c>
      <c r="E29" s="4">
        <f t="shared" si="3"/>
        <v>1.7455701953657428</v>
      </c>
      <c r="G29" s="4">
        <f t="shared" si="1"/>
        <v>1.0307131702238417</v>
      </c>
    </row>
    <row r="30" spans="1:7" x14ac:dyDescent="0.2">
      <c r="A30" s="4">
        <f>IF('True_Odds_Calculator_2-way'!A31="","",'True_Odds_Calculator_2-way'!A31)</f>
        <v>1.85</v>
      </c>
      <c r="B30" s="4">
        <f>IF('True_Odds_Calculator_2-way'!B31="","",'True_Odds_Calculator_2-way'!B31)</f>
        <v>2.06</v>
      </c>
      <c r="C30" s="4">
        <f t="shared" si="0"/>
        <v>2.5977433744424072E-2</v>
      </c>
      <c r="D30" s="4">
        <f t="shared" si="2"/>
        <v>1.8955483710519774</v>
      </c>
      <c r="E30" s="4">
        <f t="shared" si="3"/>
        <v>2.1166342682588173</v>
      </c>
      <c r="G30" s="4">
        <f t="shared" si="1"/>
        <v>1.0259774337444241</v>
      </c>
    </row>
    <row r="31" spans="1:7" x14ac:dyDescent="0.2">
      <c r="A31" s="4">
        <f>IF('True_Odds_Calculator_2-way'!A32="","",'True_Odds_Calculator_2-way'!A32)</f>
        <v>2.29</v>
      </c>
      <c r="B31" s="4">
        <f>IF('True_Odds_Calculator_2-way'!B32="","",'True_Odds_Calculator_2-way'!B32)</f>
        <v>1.69</v>
      </c>
      <c r="C31" s="4">
        <f t="shared" si="0"/>
        <v>2.8397199038784571E-2</v>
      </c>
      <c r="D31" s="4">
        <f t="shared" si="2"/>
        <v>2.3669612550074923</v>
      </c>
      <c r="E31" s="4">
        <f t="shared" si="3"/>
        <v>1.7315496297621977</v>
      </c>
      <c r="G31" s="4">
        <f t="shared" si="1"/>
        <v>1.0283971990387846</v>
      </c>
    </row>
    <row r="32" spans="1:7" x14ac:dyDescent="0.2">
      <c r="A32" s="4">
        <f>IF('True_Odds_Calculator_2-way'!A33="","",'True_Odds_Calculator_2-way'!A33)</f>
        <v>1.9</v>
      </c>
      <c r="B32" s="4">
        <f>IF('True_Odds_Calculator_2-way'!B33="","",'True_Odds_Calculator_2-way'!B33)</f>
        <v>2.0099999999999998</v>
      </c>
      <c r="C32" s="4">
        <f t="shared" si="0"/>
        <v>2.3828227284629522E-2</v>
      </c>
      <c r="D32" s="4">
        <f t="shared" si="2"/>
        <v>1.9440061084245355</v>
      </c>
      <c r="E32" s="4">
        <f t="shared" si="3"/>
        <v>2.05931517929361</v>
      </c>
      <c r="G32" s="4">
        <f t="shared" si="1"/>
        <v>1.0238282272846295</v>
      </c>
    </row>
    <row r="33" spans="1:7" x14ac:dyDescent="0.2">
      <c r="A33" s="4">
        <f>IF('True_Odds_Calculator_2-way'!A34="","",'True_Odds_Calculator_2-way'!A34)</f>
        <v>1.85</v>
      </c>
      <c r="B33" s="4">
        <f>IF('True_Odds_Calculator_2-way'!B34="","",'True_Odds_Calculator_2-way'!B34)</f>
        <v>2.0499999999999998</v>
      </c>
      <c r="C33" s="4">
        <f t="shared" si="0"/>
        <v>2.8345418589321048E-2</v>
      </c>
      <c r="D33" s="4">
        <f t="shared" si="2"/>
        <v>1.8998121477770822</v>
      </c>
      <c r="E33" s="4">
        <f t="shared" si="3"/>
        <v>2.1113430758524703</v>
      </c>
      <c r="G33" s="4">
        <f t="shared" si="1"/>
        <v>1.028345418589321</v>
      </c>
    </row>
    <row r="34" spans="1:7" x14ac:dyDescent="0.2">
      <c r="A34" s="4">
        <f>IF('True_Odds_Calculator_2-way'!A35="","",'True_Odds_Calculator_2-way'!A35)</f>
        <v>2</v>
      </c>
      <c r="B34" s="4">
        <f>IF('True_Odds_Calculator_2-way'!B35="","",'True_Odds_Calculator_2-way'!B35)</f>
        <v>1.88</v>
      </c>
      <c r="C34" s="4">
        <f t="shared" si="0"/>
        <v>3.1914893617021267E-2</v>
      </c>
      <c r="D34" s="4">
        <f t="shared" si="2"/>
        <v>2.0659340659340657</v>
      </c>
      <c r="E34" s="4">
        <f t="shared" si="3"/>
        <v>1.9381443298969072</v>
      </c>
      <c r="G34" s="4">
        <f t="shared" si="1"/>
        <v>1.0319148936170213</v>
      </c>
    </row>
    <row r="35" spans="1:7" x14ac:dyDescent="0.2">
      <c r="A35" s="4">
        <f>IF('True_Odds_Calculator_2-way'!A36="","",'True_Odds_Calculator_2-way'!A36)</f>
        <v>1.95</v>
      </c>
      <c r="B35" s="4">
        <f>IF('True_Odds_Calculator_2-way'!B36="","",'True_Odds_Calculator_2-way'!B36)</f>
        <v>1.93</v>
      </c>
      <c r="C35" s="4">
        <f t="shared" si="0"/>
        <v>3.0955227846419575E-2</v>
      </c>
      <c r="D35" s="4">
        <f t="shared" si="2"/>
        <v>2.0106851876586083</v>
      </c>
      <c r="E35" s="4">
        <f t="shared" si="3"/>
        <v>1.9894277785119598</v>
      </c>
      <c r="G35" s="4">
        <f t="shared" si="1"/>
        <v>1.0309552278464196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1.83</v>
      </c>
      <c r="C36" s="4">
        <f t="shared" si="0"/>
        <v>2.9539874871307603E-2</v>
      </c>
      <c r="D36" s="4">
        <f t="shared" si="2"/>
        <v>2.1352836729517204</v>
      </c>
      <c r="E36" s="4">
        <f t="shared" si="3"/>
        <v>1.8808371192373576</v>
      </c>
      <c r="G36" s="4">
        <f t="shared" si="1"/>
        <v>1.0295398748713076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1.91</v>
      </c>
      <c r="C37" s="4">
        <f t="shared" si="0"/>
        <v>3.1174422622053388E-2</v>
      </c>
      <c r="D37" s="4">
        <f t="shared" si="2"/>
        <v>2.0324087827801334</v>
      </c>
      <c r="E37" s="4">
        <f t="shared" si="3"/>
        <v>1.9686085750909044</v>
      </c>
      <c r="G37" s="4">
        <f t="shared" si="1"/>
        <v>1.0311744226220534</v>
      </c>
    </row>
    <row r="38" spans="1:7" x14ac:dyDescent="0.2">
      <c r="A38" s="4">
        <f>IF('True_Odds_Calculator_2-way'!A39="","",'True_Odds_Calculator_2-way'!A39)</f>
        <v>2.3199999999999998</v>
      </c>
      <c r="B38" s="4">
        <f>IF('True_Odds_Calculator_2-way'!B39="","",'True_Odds_Calculator_2-way'!B39)</f>
        <v>1.66</v>
      </c>
      <c r="C38" s="4">
        <f t="shared" si="0"/>
        <v>3.3444121312837582E-2</v>
      </c>
      <c r="D38" s="4">
        <f t="shared" si="2"/>
        <v>2.4136375031336175</v>
      </c>
      <c r="E38" s="4">
        <f t="shared" si="3"/>
        <v>1.707394928178755</v>
      </c>
      <c r="G38" s="4">
        <f t="shared" si="1"/>
        <v>1.0334441213128376</v>
      </c>
    </row>
    <row r="39" spans="1:7" x14ac:dyDescent="0.2">
      <c r="A39" s="4">
        <f>IF('True_Odds_Calculator_2-way'!A40="","",'True_Odds_Calculator_2-way'!A40)</f>
        <v>1.78</v>
      </c>
      <c r="B39" s="4">
        <f>IF('True_Odds_Calculator_2-way'!B40="","",'True_Odds_Calculator_2-way'!B40)</f>
        <v>2.13</v>
      </c>
      <c r="C39" s="4">
        <f t="shared" si="0"/>
        <v>3.128132088410629E-2</v>
      </c>
      <c r="D39" s="4">
        <f t="shared" si="2"/>
        <v>1.8309750325976726</v>
      </c>
      <c r="E39" s="4">
        <f t="shared" si="3"/>
        <v>2.2034055907479515</v>
      </c>
      <c r="G39" s="4">
        <f t="shared" si="1"/>
        <v>1.0312813208841063</v>
      </c>
    </row>
    <row r="40" spans="1:7" x14ac:dyDescent="0.2">
      <c r="A40" s="4">
        <f>IF('True_Odds_Calculator_2-way'!A41="","",'True_Odds_Calculator_2-way'!A41)</f>
        <v>2.09</v>
      </c>
      <c r="B40" s="4">
        <f>IF('True_Odds_Calculator_2-way'!B41="","",'True_Odds_Calculator_2-way'!B41)</f>
        <v>1.8</v>
      </c>
      <c r="C40" s="4">
        <f t="shared" si="0"/>
        <v>3.4024455077086735E-2</v>
      </c>
      <c r="D40" s="4">
        <f t="shared" si="2"/>
        <v>2.1670506912442398</v>
      </c>
      <c r="E40" s="4">
        <f t="shared" si="3"/>
        <v>1.8568608094768018</v>
      </c>
      <c r="G40" s="4">
        <f t="shared" si="1"/>
        <v>1.0340244550770867</v>
      </c>
    </row>
    <row r="41" spans="1:7" x14ac:dyDescent="0.2">
      <c r="A41" s="4">
        <f>IF('True_Odds_Calculator_2-way'!A42="","",'True_Odds_Calculator_2-way'!A42)</f>
        <v>1.97</v>
      </c>
      <c r="B41" s="4">
        <f>IF('True_Odds_Calculator_2-way'!B42="","",'True_Odds_Calculator_2-way'!B42)</f>
        <v>1.92</v>
      </c>
      <c r="C41" s="4">
        <f t="shared" si="0"/>
        <v>2.844754653130277E-2</v>
      </c>
      <c r="D41" s="4">
        <f t="shared" si="2"/>
        <v>2.0267924123888115</v>
      </c>
      <c r="E41" s="4">
        <f t="shared" si="3"/>
        <v>1.9739066903246005</v>
      </c>
      <c r="G41" s="4">
        <f t="shared" si="1"/>
        <v>1.0284475465313028</v>
      </c>
    </row>
    <row r="42" spans="1:7" x14ac:dyDescent="0.2">
      <c r="A42" s="4">
        <f>IF('True_Odds_Calculator_2-way'!A43="","",'True_Odds_Calculator_2-way'!A43)</f>
        <v>2.0499999999999998</v>
      </c>
      <c r="B42" s="4">
        <f>IF('True_Odds_Calculator_2-way'!B43="","",'True_Odds_Calculator_2-way'!B43)</f>
        <v>1.85</v>
      </c>
      <c r="C42" s="4">
        <f t="shared" si="0"/>
        <v>2.8345418589321048E-2</v>
      </c>
      <c r="D42" s="4">
        <f t="shared" si="2"/>
        <v>2.1113430758524703</v>
      </c>
      <c r="E42" s="4">
        <f t="shared" si="3"/>
        <v>1.8998121477770822</v>
      </c>
      <c r="G42" s="4">
        <f t="shared" si="1"/>
        <v>1.028345418589321</v>
      </c>
    </row>
    <row r="43" spans="1:7" x14ac:dyDescent="0.2">
      <c r="A43" s="4">
        <f>IF('True_Odds_Calculator_2-way'!A44="","",'True_Odds_Calculator_2-way'!A44)</f>
        <v>2.06</v>
      </c>
      <c r="B43" s="4">
        <f>IF('True_Odds_Calculator_2-way'!B44="","",'True_Odds_Calculator_2-way'!B44)</f>
        <v>1.83</v>
      </c>
      <c r="C43" s="4">
        <f t="shared" si="0"/>
        <v>3.1884980635577431E-2</v>
      </c>
      <c r="D43" s="4">
        <f t="shared" si="2"/>
        <v>2.1299508446804905</v>
      </c>
      <c r="E43" s="4">
        <f t="shared" si="3"/>
        <v>1.8849942497124856</v>
      </c>
      <c r="G43" s="4">
        <f t="shared" si="1"/>
        <v>1.0318849806355774</v>
      </c>
    </row>
    <row r="44" spans="1:7" x14ac:dyDescent="0.2">
      <c r="A44" s="4">
        <f>IF('True_Odds_Calculator_2-way'!A45="","",'True_Odds_Calculator_2-way'!A45)</f>
        <v>1.88</v>
      </c>
      <c r="B44" s="4">
        <f>IF('True_Odds_Calculator_2-way'!B45="","",'True_Odds_Calculator_2-way'!B45)</f>
        <v>2.0099999999999998</v>
      </c>
      <c r="C44" s="4">
        <f t="shared" si="0"/>
        <v>2.9427331427966497E-2</v>
      </c>
      <c r="D44" s="4">
        <f t="shared" si="2"/>
        <v>1.9334834220221038</v>
      </c>
      <c r="E44" s="4">
        <f t="shared" si="3"/>
        <v>2.0712563034422273</v>
      </c>
      <c r="G44" s="4">
        <f t="shared" si="1"/>
        <v>1.0294273314279665</v>
      </c>
    </row>
    <row r="45" spans="1:7" x14ac:dyDescent="0.2">
      <c r="A45" s="4">
        <f>IF('True_Odds_Calculator_2-way'!A46="","",'True_Odds_Calculator_2-way'!A46)</f>
        <v>1.99</v>
      </c>
      <c r="B45" s="4">
        <f>IF('True_Odds_Calculator_2-way'!B46="","",'True_Odds_Calculator_2-way'!B46)</f>
        <v>1.89</v>
      </c>
      <c r="C45" s="4">
        <f t="shared" si="0"/>
        <v>3.16130919145996E-2</v>
      </c>
      <c r="D45" s="4">
        <f t="shared" si="2"/>
        <v>2.0546283903744778</v>
      </c>
      <c r="E45" s="4">
        <f t="shared" si="3"/>
        <v>1.9482012897878844</v>
      </c>
      <c r="G45" s="4">
        <f t="shared" si="1"/>
        <v>1.0316130919145996</v>
      </c>
    </row>
    <row r="46" spans="1:7" x14ac:dyDescent="0.2">
      <c r="A46" s="4">
        <f>IF('True_Odds_Calculator_2-way'!A47="","",'True_Odds_Calculator_2-way'!A47)</f>
        <v>2.27</v>
      </c>
      <c r="B46" s="4">
        <f>IF('True_Odds_Calculator_2-way'!B47="","",'True_Odds_Calculator_2-way'!B47)</f>
        <v>1.68</v>
      </c>
      <c r="C46" s="4">
        <f t="shared" si="0"/>
        <v>3.5766729599328695E-2</v>
      </c>
      <c r="D46" s="4">
        <f t="shared" si="2"/>
        <v>2.3660503784588656</v>
      </c>
      <c r="E46" s="4">
        <f t="shared" si="3"/>
        <v>1.7320374239258789</v>
      </c>
      <c r="G46" s="4">
        <f t="shared" si="1"/>
        <v>1.0357667295993287</v>
      </c>
    </row>
    <row r="47" spans="1:7" x14ac:dyDescent="0.2">
      <c r="A47" s="4">
        <f>IF('True_Odds_Calculator_2-way'!A48="","",'True_Odds_Calculator_2-way'!A48)</f>
        <v>2.1</v>
      </c>
      <c r="B47" s="4">
        <f>IF('True_Odds_Calculator_2-way'!B48="","",'True_Odds_Calculator_2-way'!B48)</f>
        <v>1.79</v>
      </c>
      <c r="C47" s="4">
        <f t="shared" si="0"/>
        <v>3.4849694067571102E-2</v>
      </c>
      <c r="D47" s="4">
        <f t="shared" si="2"/>
        <v>2.1797622499275153</v>
      </c>
      <c r="E47" s="4">
        <f t="shared" si="3"/>
        <v>1.8476284099287292</v>
      </c>
      <c r="G47" s="4">
        <f t="shared" si="1"/>
        <v>1.0348496940675711</v>
      </c>
    </row>
    <row r="48" spans="1:7" x14ac:dyDescent="0.2">
      <c r="A48" s="4">
        <f>IF('True_Odds_Calculator_2-way'!A49="","",'True_Odds_Calculator_2-way'!A49)</f>
        <v>2.13</v>
      </c>
      <c r="B48" s="4">
        <f>IF('True_Odds_Calculator_2-way'!B49="","",'True_Odds_Calculator_2-way'!B49)</f>
        <v>1.77</v>
      </c>
      <c r="C48" s="4">
        <f t="shared" si="0"/>
        <v>3.4455319487546765E-2</v>
      </c>
      <c r="D48" s="4">
        <f t="shared" si="2"/>
        <v>2.2111375032990233</v>
      </c>
      <c r="E48" s="4">
        <f t="shared" si="3"/>
        <v>1.8256700806275876</v>
      </c>
      <c r="G48" s="4">
        <f t="shared" si="1"/>
        <v>1.0344553194875468</v>
      </c>
    </row>
    <row r="49" spans="1:7" x14ac:dyDescent="0.2">
      <c r="A49" s="4">
        <f>IF('True_Odds_Calculator_2-way'!A50="","",'True_Odds_Calculator_2-way'!A50)</f>
        <v>2.41</v>
      </c>
      <c r="B49" s="4">
        <f>IF('True_Odds_Calculator_2-way'!B50="","",'True_Odds_Calculator_2-way'!B50)</f>
        <v>1.62</v>
      </c>
      <c r="C49" s="4">
        <f t="shared" si="0"/>
        <v>3.2221709953383471E-2</v>
      </c>
      <c r="D49" s="4">
        <f t="shared" si="2"/>
        <v>2.5073534133966988</v>
      </c>
      <c r="E49" s="4">
        <f t="shared" si="3"/>
        <v>1.6634144263133228</v>
      </c>
      <c r="G49" s="4">
        <f t="shared" si="1"/>
        <v>1.0322217099533835</v>
      </c>
    </row>
    <row r="50" spans="1:7" x14ac:dyDescent="0.2">
      <c r="A50" s="4">
        <f>IF('True_Odds_Calculator_2-way'!A51="","",'True_Odds_Calculator_2-way'!A51)</f>
        <v>2.2400000000000002</v>
      </c>
      <c r="B50" s="4">
        <f>IF('True_Odds_Calculator_2-way'!B51="","",'True_Odds_Calculator_2-way'!B51)</f>
        <v>1.7</v>
      </c>
      <c r="C50" s="4">
        <f t="shared" si="0"/>
        <v>3.4663865546218364E-2</v>
      </c>
      <c r="D50" s="4">
        <f t="shared" si="2"/>
        <v>2.3304773561811505</v>
      </c>
      <c r="E50" s="4">
        <f t="shared" si="3"/>
        <v>1.7516099356025756</v>
      </c>
      <c r="G50" s="4">
        <f t="shared" si="1"/>
        <v>1.0346638655462184</v>
      </c>
    </row>
    <row r="51" spans="1:7" x14ac:dyDescent="0.2">
      <c r="A51" s="4">
        <f>IF('True_Odds_Calculator_2-way'!A52="","",'True_Odds_Calculator_2-way'!A52)</f>
        <v>2.0499999999999998</v>
      </c>
      <c r="B51" s="4">
        <f>IF('True_Odds_Calculator_2-way'!B52="","",'True_Odds_Calculator_2-way'!B52)</f>
        <v>1.85</v>
      </c>
      <c r="C51" s="4">
        <f t="shared" si="0"/>
        <v>2.8345418589321048E-2</v>
      </c>
      <c r="D51" s="4">
        <f t="shared" si="2"/>
        <v>2.1113430758524703</v>
      </c>
      <c r="E51" s="4">
        <f t="shared" si="3"/>
        <v>1.8998121477770822</v>
      </c>
      <c r="G51" s="4">
        <f t="shared" si="1"/>
        <v>1.028345418589321</v>
      </c>
    </row>
    <row r="52" spans="1:7" x14ac:dyDescent="0.2">
      <c r="A52" s="4">
        <f>IF('True_Odds_Calculator_2-way'!A53="","",'True_Odds_Calculator_2-way'!A53)</f>
        <v>2.13</v>
      </c>
      <c r="B52" s="4">
        <f>IF('True_Odds_Calculator_2-way'!B53="","",'True_Odds_Calculator_2-way'!B53)</f>
        <v>1.77</v>
      </c>
      <c r="C52" s="4">
        <f t="shared" si="0"/>
        <v>3.4455319487546765E-2</v>
      </c>
      <c r="D52" s="4">
        <f t="shared" si="2"/>
        <v>2.2111375032990233</v>
      </c>
      <c r="E52" s="4">
        <f t="shared" si="3"/>
        <v>1.8256700806275876</v>
      </c>
      <c r="G52" s="4">
        <f t="shared" si="1"/>
        <v>1.0344553194875468</v>
      </c>
    </row>
    <row r="53" spans="1:7" x14ac:dyDescent="0.2">
      <c r="A53" s="4">
        <f>IF('True_Odds_Calculator_2-way'!A54="","",'True_Odds_Calculator_2-way'!A54)</f>
        <v>2.14</v>
      </c>
      <c r="B53" s="4">
        <f>IF('True_Odds_Calculator_2-way'!B54="","",'True_Odds_Calculator_2-way'!B54)</f>
        <v>1.76</v>
      </c>
      <c r="C53" s="4">
        <f t="shared" si="0"/>
        <v>3.5471537807986397E-2</v>
      </c>
      <c r="D53" s="4">
        <f t="shared" si="2"/>
        <v>2.2244271202456889</v>
      </c>
      <c r="E53" s="4">
        <f t="shared" si="3"/>
        <v>1.8167084699980707</v>
      </c>
      <c r="G53" s="4">
        <f t="shared" si="1"/>
        <v>1.0354715378079864</v>
      </c>
    </row>
    <row r="54" spans="1:7" x14ac:dyDescent="0.2">
      <c r="A54" s="4">
        <f>IF('True_Odds_Calculator_2-way'!A55="","",'True_Odds_Calculator_2-way'!A55)</f>
        <v>2.1</v>
      </c>
      <c r="B54" s="4">
        <f>IF('True_Odds_Calculator_2-way'!B55="","",'True_Odds_Calculator_2-way'!B55)</f>
        <v>1.79</v>
      </c>
      <c r="C54" s="4">
        <f t="shared" si="0"/>
        <v>3.4849694067571102E-2</v>
      </c>
      <c r="D54" s="4">
        <f t="shared" si="2"/>
        <v>2.1797622499275153</v>
      </c>
      <c r="E54" s="4">
        <f t="shared" si="3"/>
        <v>1.8476284099287292</v>
      </c>
      <c r="G54" s="4">
        <f t="shared" si="1"/>
        <v>1.0348496940675711</v>
      </c>
    </row>
    <row r="55" spans="1:7" x14ac:dyDescent="0.2">
      <c r="A55" s="4">
        <f>IF('True_Odds_Calculator_2-way'!A56="","",'True_Odds_Calculator_2-way'!A56)</f>
        <v>2.48</v>
      </c>
      <c r="B55" s="4">
        <f>IF('True_Odds_Calculator_2-way'!B56="","",'True_Odds_Calculator_2-way'!B56)</f>
        <v>1.59</v>
      </c>
      <c r="C55" s="4">
        <f t="shared" si="0"/>
        <v>3.2156624061675743E-2</v>
      </c>
      <c r="D55" s="4">
        <f t="shared" si="2"/>
        <v>2.5829948906065767</v>
      </c>
      <c r="E55" s="4">
        <f t="shared" si="3"/>
        <v>1.6317139783166432</v>
      </c>
      <c r="G55" s="4">
        <f t="shared" si="1"/>
        <v>1.0321566240616757</v>
      </c>
    </row>
    <row r="56" spans="1:7" x14ac:dyDescent="0.2">
      <c r="A56" s="4">
        <f>IF('True_Odds_Calculator_2-way'!A57="","",'True_Odds_Calculator_2-way'!A57)</f>
        <v>1.88</v>
      </c>
      <c r="B56" s="4">
        <f>IF('True_Odds_Calculator_2-way'!B57="","",'True_Odds_Calculator_2-way'!B57)</f>
        <v>1.95</v>
      </c>
      <c r="C56" s="4">
        <f t="shared" si="0"/>
        <v>4.4735406437534042E-2</v>
      </c>
      <c r="D56" s="4">
        <f t="shared" si="2"/>
        <v>1.9625267665952888</v>
      </c>
      <c r="E56" s="4">
        <f t="shared" si="3"/>
        <v>2.0389321468298109</v>
      </c>
      <c r="G56" s="4">
        <f t="shared" si="1"/>
        <v>1.044735406437534</v>
      </c>
    </row>
    <row r="57" spans="1:7" x14ac:dyDescent="0.2">
      <c r="A57" s="4">
        <f>IF('True_Odds_Calculator_2-way'!A58="","",'True_Odds_Calculator_2-way'!A58)</f>
        <v>1.85</v>
      </c>
      <c r="B57" s="4">
        <f>IF('True_Odds_Calculator_2-way'!B58="","",'True_Odds_Calculator_2-way'!B58)</f>
        <v>1.99</v>
      </c>
      <c r="C57" s="4">
        <f t="shared" si="0"/>
        <v>4.3053103354610656E-2</v>
      </c>
      <c r="D57" s="4">
        <f t="shared" si="2"/>
        <v>1.9267303414889438</v>
      </c>
      <c r="E57" s="4">
        <f t="shared" si="3"/>
        <v>2.0790625441197226</v>
      </c>
      <c r="G57" s="4">
        <f t="shared" si="1"/>
        <v>1.0430531033546107</v>
      </c>
    </row>
    <row r="58" spans="1:7" x14ac:dyDescent="0.2">
      <c r="A58" s="4">
        <f>IF('True_Odds_Calculator_2-way'!A59="","",'True_Odds_Calculator_2-way'!A59)</f>
        <v>1.76</v>
      </c>
      <c r="B58" s="4">
        <f>IF('True_Odds_Calculator_2-way'!B59="","",'True_Odds_Calculator_2-way'!B59)</f>
        <v>2.09</v>
      </c>
      <c r="C58" s="4">
        <f t="shared" si="0"/>
        <v>4.6650717703349276E-2</v>
      </c>
      <c r="D58" s="4">
        <f t="shared" si="2"/>
        <v>1.8353457738748626</v>
      </c>
      <c r="E58" s="4">
        <f t="shared" si="3"/>
        <v>2.1971090670170828</v>
      </c>
      <c r="G58" s="4">
        <f t="shared" si="1"/>
        <v>1.0466507177033493</v>
      </c>
    </row>
    <row r="59" spans="1:7" x14ac:dyDescent="0.2">
      <c r="A59" s="4">
        <f>IF('True_Odds_Calculator_2-way'!A60="","",'True_Odds_Calculator_2-way'!A60)</f>
        <v>1.56</v>
      </c>
      <c r="B59" s="4">
        <f>IF('True_Odds_Calculator_2-way'!B60="","",'True_Odds_Calculator_2-way'!B60)</f>
        <v>2.46</v>
      </c>
      <c r="C59" s="4">
        <f t="shared" si="0"/>
        <v>4.7529706066291366E-2</v>
      </c>
      <c r="D59" s="4">
        <f t="shared" si="2"/>
        <v>1.6200607902735562</v>
      </c>
      <c r="E59" s="4">
        <f t="shared" si="3"/>
        <v>2.6127450980392153</v>
      </c>
      <c r="G59" s="4">
        <f t="shared" si="1"/>
        <v>1.0475297060662914</v>
      </c>
    </row>
    <row r="60" spans="1:7" x14ac:dyDescent="0.2">
      <c r="A60" s="4">
        <f>IF('True_Odds_Calculator_2-way'!A61="","",'True_Odds_Calculator_2-way'!A61)</f>
        <v>1.85</v>
      </c>
      <c r="B60" s="4">
        <f>IF('True_Odds_Calculator_2-way'!B61="","",'True_Odds_Calculator_2-way'!B61)</f>
        <v>1.99</v>
      </c>
      <c r="C60" s="4">
        <f t="shared" si="0"/>
        <v>4.3053103354610656E-2</v>
      </c>
      <c r="D60" s="4">
        <f t="shared" si="2"/>
        <v>1.9267303414889438</v>
      </c>
      <c r="E60" s="4">
        <f t="shared" si="3"/>
        <v>2.0790625441197226</v>
      </c>
      <c r="G60" s="4">
        <f t="shared" si="1"/>
        <v>1.0430531033546107</v>
      </c>
    </row>
    <row r="61" spans="1:7" x14ac:dyDescent="0.2">
      <c r="A61" s="4">
        <f>IF('True_Odds_Calculator_2-way'!A62="","",'True_Odds_Calculator_2-way'!A62)</f>
        <v>2.11</v>
      </c>
      <c r="B61" s="4">
        <f>IF('True_Odds_Calculator_2-way'!B62="","",'True_Odds_Calculator_2-way'!B62)</f>
        <v>1.75</v>
      </c>
      <c r="C61" s="4">
        <f t="shared" si="0"/>
        <v>4.5362220717670931E-2</v>
      </c>
      <c r="D61" s="4">
        <f t="shared" si="2"/>
        <v>2.2160540135033755</v>
      </c>
      <c r="E61" s="4">
        <f t="shared" si="3"/>
        <v>1.8223318938926589</v>
      </c>
      <c r="G61" s="4">
        <f t="shared" si="1"/>
        <v>1.0453622207176709</v>
      </c>
    </row>
    <row r="62" spans="1:7" x14ac:dyDescent="0.2">
      <c r="A62" s="4">
        <f>IF('True_Odds_Calculator_2-way'!A63="","",'True_Odds_Calculator_2-way'!A63)</f>
        <v>1.68</v>
      </c>
      <c r="B62" s="4">
        <f>IF('True_Odds_Calculator_2-way'!B63="","",'True_Odds_Calculator_2-way'!B63)</f>
        <v>2.2000000000000002</v>
      </c>
      <c r="C62" s="4">
        <f t="shared" si="0"/>
        <v>4.9783549783549708E-2</v>
      </c>
      <c r="D62" s="4">
        <f t="shared" si="2"/>
        <v>1.7533206831119543</v>
      </c>
      <c r="E62" s="4">
        <f t="shared" si="3"/>
        <v>2.327455919395466</v>
      </c>
      <c r="G62" s="4">
        <f t="shared" si="1"/>
        <v>1.0497835497835497</v>
      </c>
    </row>
    <row r="63" spans="1:7" x14ac:dyDescent="0.2">
      <c r="A63" s="4">
        <f>IF('True_Odds_Calculator_2-way'!A64="","",'True_Odds_Calculator_2-way'!A64)</f>
        <v>1.6</v>
      </c>
      <c r="B63" s="4">
        <f>IF('True_Odds_Calculator_2-way'!B64="","",'True_Odds_Calculator_2-way'!B64)</f>
        <v>2.37</v>
      </c>
      <c r="C63" s="4">
        <f t="shared" si="0"/>
        <v>4.6940928270042148E-2</v>
      </c>
      <c r="D63" s="4">
        <f t="shared" si="2"/>
        <v>1.6624287593160894</v>
      </c>
      <c r="E63" s="4">
        <f t="shared" si="3"/>
        <v>2.5095962938451355</v>
      </c>
      <c r="G63" s="4">
        <f t="shared" si="1"/>
        <v>1.0469409282700421</v>
      </c>
    </row>
    <row r="64" spans="1:7" x14ac:dyDescent="0.2">
      <c r="A64" s="4">
        <f>IF('True_Odds_Calculator_2-way'!A65="","",'True_Odds_Calculator_2-way'!A65)</f>
        <v>1.71</v>
      </c>
      <c r="B64" s="4">
        <f>IF('True_Odds_Calculator_2-way'!B65="","",'True_Odds_Calculator_2-way'!B65)</f>
        <v>2.16</v>
      </c>
      <c r="C64" s="4">
        <f t="shared" si="0"/>
        <v>4.7758284600389889E-2</v>
      </c>
      <c r="D64" s="4">
        <f t="shared" si="2"/>
        <v>1.7827975673327543</v>
      </c>
      <c r="E64" s="4">
        <f t="shared" si="3"/>
        <v>2.2774694783573808</v>
      </c>
      <c r="G64" s="4">
        <f t="shared" si="1"/>
        <v>1.0477582846003899</v>
      </c>
    </row>
    <row r="65" spans="1:7" x14ac:dyDescent="0.2">
      <c r="A65" s="4">
        <f>IF('True_Odds_Calculator_2-way'!A66="","",'True_Odds_Calculator_2-way'!A66)</f>
        <v>2.0499999999999998</v>
      </c>
      <c r="B65" s="4">
        <f>IF('True_Odds_Calculator_2-way'!B66="","",'True_Odds_Calculator_2-way'!B66)</f>
        <v>1.79</v>
      </c>
      <c r="C65" s="4">
        <f t="shared" si="0"/>
        <v>4.6464095925875526E-2</v>
      </c>
      <c r="D65" s="4">
        <f t="shared" si="2"/>
        <v>2.1525150315295498</v>
      </c>
      <c r="E65" s="4">
        <f t="shared" si="3"/>
        <v>1.8676676421936633</v>
      </c>
      <c r="G65" s="4">
        <f t="shared" si="1"/>
        <v>1.0464640959258755</v>
      </c>
    </row>
    <row r="66" spans="1:7" x14ac:dyDescent="0.2">
      <c r="A66" s="4">
        <f>IF('True_Odds_Calculator_2-way'!A67="","",'True_Odds_Calculator_2-way'!A67)</f>
        <v>1.85</v>
      </c>
      <c r="B66" s="4">
        <f>IF('True_Odds_Calculator_2-way'!B67="","",'True_Odds_Calculator_2-way'!B67)</f>
        <v>2</v>
      </c>
      <c r="C66" s="4">
        <f t="shared" ref="C66:C129" si="4">IF(A66="","",((1/A66)+(1/B66))-1)</f>
        <v>4.0540540540540349E-2</v>
      </c>
      <c r="D66" s="4">
        <f t="shared" si="2"/>
        <v>1.9220779220779218</v>
      </c>
      <c r="E66" s="4">
        <f t="shared" si="3"/>
        <v>2.0845070422535206</v>
      </c>
      <c r="G66" s="4">
        <f t="shared" ref="G66:G129" si="5">IF(A66="","",C66+1)</f>
        <v>1.0405405405405403</v>
      </c>
    </row>
    <row r="67" spans="1:7" x14ac:dyDescent="0.2">
      <c r="A67" s="4">
        <f>IF('True_Odds_Calculator_2-way'!A68="","",'True_Odds_Calculator_2-way'!A68)</f>
        <v>1.97</v>
      </c>
      <c r="B67" s="4">
        <f>IF('True_Odds_Calculator_2-way'!B68="","",'True_Odds_Calculator_2-way'!B68)</f>
        <v>1.87</v>
      </c>
      <c r="C67" s="4">
        <f t="shared" si="4"/>
        <v>4.2373571486739481E-2</v>
      </c>
      <c r="D67" s="4">
        <f t="shared" ref="D67:D130" si="6">IF(A67="","",(2*A67)/(2-($C67*A67)))</f>
        <v>2.0558051284913081</v>
      </c>
      <c r="E67" s="4">
        <f t="shared" ref="E67:E130" si="7">IF(B67="","",(2*B67)/(2-($C67*B67)))</f>
        <v>1.9471444805623825</v>
      </c>
      <c r="G67" s="4">
        <f t="shared" si="5"/>
        <v>1.0423735714867395</v>
      </c>
    </row>
    <row r="68" spans="1:7" x14ac:dyDescent="0.2">
      <c r="A68" s="4">
        <f>IF('True_Odds_Calculator_2-way'!A69="","",'True_Odds_Calculator_2-way'!A69)</f>
        <v>1.93</v>
      </c>
      <c r="B68" s="4">
        <f>IF('True_Odds_Calculator_2-way'!B69="","",'True_Odds_Calculator_2-way'!B69)</f>
        <v>1.98</v>
      </c>
      <c r="C68" s="4">
        <f t="shared" si="4"/>
        <v>2.3185220076411994E-2</v>
      </c>
      <c r="D68" s="4">
        <f t="shared" si="6"/>
        <v>1.974169551066798</v>
      </c>
      <c r="E68" s="4">
        <f t="shared" si="7"/>
        <v>2.0265153523890338</v>
      </c>
      <c r="G68" s="4">
        <f t="shared" si="5"/>
        <v>1.023185220076412</v>
      </c>
    </row>
    <row r="69" spans="1:7" x14ac:dyDescent="0.2">
      <c r="A69" s="4">
        <f>IF('True_Odds_Calculator_2-way'!A70="","",'True_Odds_Calculator_2-way'!A70)</f>
        <v>1.35</v>
      </c>
      <c r="B69" s="4">
        <f>IF('True_Odds_Calculator_2-way'!B70="","",'True_Odds_Calculator_2-way'!B70)</f>
        <v>3.36</v>
      </c>
      <c r="C69" s="4">
        <f t="shared" si="4"/>
        <v>3.8359788359788372E-2</v>
      </c>
      <c r="D69" s="4">
        <f t="shared" si="6"/>
        <v>1.3858845096241981</v>
      </c>
      <c r="E69" s="4">
        <f t="shared" si="7"/>
        <v>3.5914489311163895</v>
      </c>
      <c r="G69" s="4">
        <f t="shared" si="5"/>
        <v>1.0383597883597884</v>
      </c>
    </row>
    <row r="70" spans="1:7" x14ac:dyDescent="0.2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1.74</v>
      </c>
      <c r="C70" s="4">
        <f t="shared" si="4"/>
        <v>3.3428240008436028E-2</v>
      </c>
      <c r="D70" s="4">
        <f t="shared" si="6"/>
        <v>2.2624358821424311</v>
      </c>
      <c r="E70" s="4">
        <f t="shared" si="7"/>
        <v>1.7921194368326561</v>
      </c>
      <c r="G70" s="4">
        <f t="shared" si="5"/>
        <v>1.033428240008436</v>
      </c>
    </row>
    <row r="71" spans="1:7" x14ac:dyDescent="0.2">
      <c r="A71" s="4">
        <f>IF('True_Odds_Calculator_2-way'!A72="","",'True_Odds_Calculator_2-way'!A72)</f>
        <v>2.58</v>
      </c>
      <c r="B71" s="4">
        <f>IF('True_Odds_Calculator_2-way'!B72="","",'True_Odds_Calculator_2-way'!B72)</f>
        <v>1.51</v>
      </c>
      <c r="C71" s="4">
        <f t="shared" si="4"/>
        <v>4.9848554853945348E-2</v>
      </c>
      <c r="D71" s="4">
        <f t="shared" si="6"/>
        <v>2.7573076650859938</v>
      </c>
      <c r="E71" s="4">
        <f t="shared" si="7"/>
        <v>1.5690523178541222</v>
      </c>
      <c r="G71" s="4">
        <f t="shared" si="5"/>
        <v>1.0498485548539453</v>
      </c>
    </row>
    <row r="72" spans="1:7" x14ac:dyDescent="0.2">
      <c r="A72" s="4">
        <f>IF('True_Odds_Calculator_2-way'!A73="","",'True_Odds_Calculator_2-way'!A73)</f>
        <v>2.25</v>
      </c>
      <c r="B72" s="4">
        <f>IF('True_Odds_Calculator_2-way'!B73="","",'True_Odds_Calculator_2-way'!B73)</f>
        <v>1.69</v>
      </c>
      <c r="C72" s="4">
        <f t="shared" si="4"/>
        <v>3.6160420775805502E-2</v>
      </c>
      <c r="D72" s="4">
        <f t="shared" si="6"/>
        <v>2.3454124903623752</v>
      </c>
      <c r="E72" s="4">
        <f t="shared" si="7"/>
        <v>1.7432664756446994</v>
      </c>
      <c r="G72" s="4">
        <f t="shared" si="5"/>
        <v>1.0361604207758055</v>
      </c>
    </row>
    <row r="73" spans="1:7" x14ac:dyDescent="0.2">
      <c r="A73" s="4">
        <f>IF('True_Odds_Calculator_2-way'!A74="","",'True_Odds_Calculator_2-way'!A74)</f>
        <v>2.2799999999999998</v>
      </c>
      <c r="B73" s="4">
        <f>IF('True_Odds_Calculator_2-way'!B74="","",'True_Odds_Calculator_2-way'!B74)</f>
        <v>1.68</v>
      </c>
      <c r="C73" s="4">
        <f t="shared" si="4"/>
        <v>3.383458646616555E-2</v>
      </c>
      <c r="D73" s="4">
        <f t="shared" si="6"/>
        <v>2.3714710252600297</v>
      </c>
      <c r="E73" s="4">
        <f t="shared" si="7"/>
        <v>1.7291440953412784</v>
      </c>
      <c r="G73" s="4">
        <f t="shared" si="5"/>
        <v>1.0338345864661656</v>
      </c>
    </row>
    <row r="74" spans="1:7" x14ac:dyDescent="0.2">
      <c r="A74" s="4">
        <f>IF('True_Odds_Calculator_2-way'!A75="","",'True_Odds_Calculator_2-way'!A75)</f>
        <v>2.15</v>
      </c>
      <c r="B74" s="4">
        <f>IF('True_Odds_Calculator_2-way'!B75="","",'True_Odds_Calculator_2-way'!B75)</f>
        <v>1.76</v>
      </c>
      <c r="C74" s="4">
        <f t="shared" si="4"/>
        <v>3.3298097251585723E-2</v>
      </c>
      <c r="D74" s="4">
        <f t="shared" si="6"/>
        <v>2.2298173246906305</v>
      </c>
      <c r="E74" s="4">
        <f t="shared" si="7"/>
        <v>1.8131288931480596</v>
      </c>
      <c r="G74" s="4">
        <f t="shared" si="5"/>
        <v>1.0332980972515857</v>
      </c>
    </row>
    <row r="75" spans="1:7" x14ac:dyDescent="0.2">
      <c r="A75" s="4">
        <f>IF('True_Odds_Calculator_2-way'!A76="","",'True_Odds_Calculator_2-way'!A76)</f>
        <v>2.11</v>
      </c>
      <c r="B75" s="4">
        <f>IF('True_Odds_Calculator_2-way'!B76="","",'True_Odds_Calculator_2-way'!B76)</f>
        <v>1.79</v>
      </c>
      <c r="C75" s="4">
        <f t="shared" si="4"/>
        <v>3.2592867166194583E-2</v>
      </c>
      <c r="D75" s="4">
        <f t="shared" si="6"/>
        <v>2.1851369724319478</v>
      </c>
      <c r="E75" s="4">
        <f t="shared" si="7"/>
        <v>1.8437843247333352</v>
      </c>
      <c r="G75" s="4">
        <f t="shared" si="5"/>
        <v>1.0325928671661946</v>
      </c>
    </row>
    <row r="76" spans="1:7" x14ac:dyDescent="0.2">
      <c r="A76" s="4">
        <f>IF('True_Odds_Calculator_2-way'!A77="","",'True_Odds_Calculator_2-way'!A77)</f>
        <v>2.1800000000000002</v>
      </c>
      <c r="B76" s="4">
        <f>IF('True_Odds_Calculator_2-way'!B77="","",'True_Odds_Calculator_2-way'!B77)</f>
        <v>1.74</v>
      </c>
      <c r="C76" s="4">
        <f t="shared" si="4"/>
        <v>3.3428240008436028E-2</v>
      </c>
      <c r="D76" s="4">
        <f t="shared" si="6"/>
        <v>2.2624358821424311</v>
      </c>
      <c r="E76" s="4">
        <f t="shared" si="7"/>
        <v>1.7921194368326561</v>
      </c>
      <c r="G76" s="4">
        <f t="shared" si="5"/>
        <v>1.033428240008436</v>
      </c>
    </row>
    <row r="77" spans="1:7" x14ac:dyDescent="0.2">
      <c r="A77" s="4">
        <f>IF('True_Odds_Calculator_2-way'!A78="","",'True_Odds_Calculator_2-way'!A78)</f>
        <v>2.5099999999999998</v>
      </c>
      <c r="B77" s="4">
        <f>IF('True_Odds_Calculator_2-way'!B78="","",'True_Odds_Calculator_2-way'!B78)</f>
        <v>1.57</v>
      </c>
      <c r="C77" s="4">
        <f t="shared" si="4"/>
        <v>3.5349049661227649E-2</v>
      </c>
      <c r="D77" s="4">
        <f t="shared" si="6"/>
        <v>2.6265204785550034</v>
      </c>
      <c r="E77" s="4">
        <f t="shared" si="7"/>
        <v>1.6148093511176675</v>
      </c>
      <c r="G77" s="4">
        <f t="shared" si="5"/>
        <v>1.0353490496612276</v>
      </c>
    </row>
    <row r="78" spans="1:7" x14ac:dyDescent="0.2">
      <c r="A78" s="4">
        <f>IF('True_Odds_Calculator_2-way'!A79="","",'True_Odds_Calculator_2-way'!A79)</f>
        <v>2.44</v>
      </c>
      <c r="B78" s="4">
        <f>IF('True_Odds_Calculator_2-way'!B79="","",'True_Odds_Calculator_2-way'!B79)</f>
        <v>1.57</v>
      </c>
      <c r="C78" s="4">
        <f t="shared" si="4"/>
        <v>4.6778740733006252E-2</v>
      </c>
      <c r="D78" s="4">
        <f t="shared" si="6"/>
        <v>2.5876790056741421</v>
      </c>
      <c r="E78" s="4">
        <f t="shared" si="7"/>
        <v>1.6298502382573181</v>
      </c>
      <c r="G78" s="4">
        <f t="shared" si="5"/>
        <v>1.0467787407330063</v>
      </c>
    </row>
    <row r="79" spans="1:7" x14ac:dyDescent="0.2">
      <c r="A79" s="4">
        <f>IF('True_Odds_Calculator_2-way'!A80="","",'True_Odds_Calculator_2-way'!A80)</f>
        <v>2.59</v>
      </c>
      <c r="B79" s="4">
        <f>IF('True_Odds_Calculator_2-way'!B80="","",'True_Odds_Calculator_2-way'!B80)</f>
        <v>1.51</v>
      </c>
      <c r="C79" s="4">
        <f t="shared" si="4"/>
        <v>4.8352041729525119E-2</v>
      </c>
      <c r="D79" s="4">
        <f t="shared" si="6"/>
        <v>2.7630082305980426</v>
      </c>
      <c r="E79" s="4">
        <f t="shared" si="7"/>
        <v>1.56721232643411</v>
      </c>
      <c r="G79" s="4">
        <f t="shared" si="5"/>
        <v>1.0483520417295251</v>
      </c>
    </row>
    <row r="80" spans="1:7" x14ac:dyDescent="0.2">
      <c r="A80" s="4">
        <f>IF('True_Odds_Calculator_2-way'!A81="","",'True_Odds_Calculator_2-way'!A81)</f>
        <v>1.88</v>
      </c>
      <c r="B80" s="4">
        <f>IF('True_Odds_Calculator_2-way'!B81="","",'True_Odds_Calculator_2-way'!B81)</f>
        <v>2.04</v>
      </c>
      <c r="C80" s="4">
        <f t="shared" si="4"/>
        <v>2.2110972048393851E-2</v>
      </c>
      <c r="D80" s="4">
        <f t="shared" si="6"/>
        <v>1.9199038846615937</v>
      </c>
      <c r="E80" s="4">
        <f t="shared" si="7"/>
        <v>2.087070091423596</v>
      </c>
      <c r="G80" s="4">
        <f t="shared" si="5"/>
        <v>1.0221109720483939</v>
      </c>
    </row>
    <row r="81" spans="1:7" x14ac:dyDescent="0.2">
      <c r="A81" s="4">
        <f>IF('True_Odds_Calculator_2-way'!A82="","",'True_Odds_Calculator_2-way'!A82)</f>
        <v>1.88</v>
      </c>
      <c r="B81" s="4">
        <f>IF('True_Odds_Calculator_2-way'!B82="","",'True_Odds_Calculator_2-way'!B82)</f>
        <v>2.02</v>
      </c>
      <c r="C81" s="4">
        <f t="shared" si="4"/>
        <v>2.6964398567516312E-2</v>
      </c>
      <c r="D81" s="4">
        <f t="shared" si="6"/>
        <v>1.9288906948394962</v>
      </c>
      <c r="E81" s="4">
        <f t="shared" si="7"/>
        <v>2.0765529308836395</v>
      </c>
      <c r="G81" s="4">
        <f t="shared" si="5"/>
        <v>1.0269643985675163</v>
      </c>
    </row>
    <row r="82" spans="1:7" x14ac:dyDescent="0.2">
      <c r="A82" s="4">
        <f>IF('True_Odds_Calculator_2-way'!A83="","",'True_Odds_Calculator_2-way'!A83)</f>
        <v>1.83</v>
      </c>
      <c r="B82" s="4">
        <f>IF('True_Odds_Calculator_2-way'!B83="","",'True_Odds_Calculator_2-way'!B83)</f>
        <v>2.0699999999999998</v>
      </c>
      <c r="C82" s="4">
        <f t="shared" si="4"/>
        <v>2.9539874871307603E-2</v>
      </c>
      <c r="D82" s="4">
        <f t="shared" si="6"/>
        <v>1.8808371192373576</v>
      </c>
      <c r="E82" s="4">
        <f t="shared" si="7"/>
        <v>2.1352836729517204</v>
      </c>
      <c r="G82" s="4">
        <f t="shared" si="5"/>
        <v>1.0295398748713076</v>
      </c>
    </row>
    <row r="83" spans="1:7" x14ac:dyDescent="0.2">
      <c r="A83" s="4">
        <f>IF('True_Odds_Calculator_2-way'!A84="","",'True_Odds_Calculator_2-way'!A84)</f>
        <v>2.09</v>
      </c>
      <c r="B83" s="4">
        <f>IF('True_Odds_Calculator_2-way'!B84="","",'True_Odds_Calculator_2-way'!B84)</f>
        <v>1.8</v>
      </c>
      <c r="C83" s="4">
        <f t="shared" si="4"/>
        <v>3.4024455077086735E-2</v>
      </c>
      <c r="D83" s="4">
        <f t="shared" si="6"/>
        <v>2.1670506912442398</v>
      </c>
      <c r="E83" s="4">
        <f t="shared" si="7"/>
        <v>1.8568608094768018</v>
      </c>
      <c r="G83" s="4">
        <f t="shared" si="5"/>
        <v>1.0340244550770867</v>
      </c>
    </row>
    <row r="84" spans="1:7" x14ac:dyDescent="0.2">
      <c r="A84" s="4">
        <f>IF('True_Odds_Calculator_2-way'!A85="","",'True_Odds_Calculator_2-way'!A85)</f>
        <v>2.0699999999999998</v>
      </c>
      <c r="B84" s="4">
        <f>IF('True_Odds_Calculator_2-way'!B85="","",'True_Odds_Calculator_2-way'!B85)</f>
        <v>1.83</v>
      </c>
      <c r="C84" s="4">
        <f t="shared" si="4"/>
        <v>2.9539874871307603E-2</v>
      </c>
      <c r="D84" s="4">
        <f t="shared" si="6"/>
        <v>2.1352836729517204</v>
      </c>
      <c r="E84" s="4">
        <f t="shared" si="7"/>
        <v>1.8808371192373576</v>
      </c>
      <c r="G84" s="4">
        <f t="shared" si="5"/>
        <v>1.0295398748713076</v>
      </c>
    </row>
    <row r="85" spans="1:7" x14ac:dyDescent="0.2">
      <c r="A85" s="4">
        <f>IF('True_Odds_Calculator_2-way'!A86="","",'True_Odds_Calculator_2-way'!A86)</f>
        <v>2.0099999999999998</v>
      </c>
      <c r="B85" s="4">
        <f>IF('True_Odds_Calculator_2-way'!B86="","",'True_Odds_Calculator_2-way'!B86)</f>
        <v>1.88</v>
      </c>
      <c r="C85" s="4">
        <f t="shared" si="4"/>
        <v>2.9427331427966497E-2</v>
      </c>
      <c r="D85" s="4">
        <f t="shared" si="6"/>
        <v>2.0712563034422273</v>
      </c>
      <c r="E85" s="4">
        <f t="shared" si="7"/>
        <v>1.9334834220221038</v>
      </c>
      <c r="G85" s="4">
        <f t="shared" si="5"/>
        <v>1.0294273314279665</v>
      </c>
    </row>
    <row r="86" spans="1:7" x14ac:dyDescent="0.2">
      <c r="A86" s="4">
        <f>IF('True_Odds_Calculator_2-way'!A87="","",'True_Odds_Calculator_2-way'!A87)</f>
        <v>2.15</v>
      </c>
      <c r="B86" s="4">
        <f>IF('True_Odds_Calculator_2-way'!B87="","",'True_Odds_Calculator_2-way'!B87)</f>
        <v>1.76</v>
      </c>
      <c r="C86" s="4">
        <f t="shared" si="4"/>
        <v>3.3298097251585723E-2</v>
      </c>
      <c r="D86" s="4">
        <f t="shared" si="6"/>
        <v>2.2298173246906305</v>
      </c>
      <c r="E86" s="4">
        <f t="shared" si="7"/>
        <v>1.8131288931480596</v>
      </c>
      <c r="G86" s="4">
        <f t="shared" si="5"/>
        <v>1.0332980972515857</v>
      </c>
    </row>
    <row r="87" spans="1:7" x14ac:dyDescent="0.2">
      <c r="A87" s="4">
        <f>IF('True_Odds_Calculator_2-way'!A88="","",'True_Odds_Calculator_2-way'!A88)</f>
        <v>2.21</v>
      </c>
      <c r="B87" s="4">
        <f>IF('True_Odds_Calculator_2-way'!B88="","",'True_Odds_Calculator_2-way'!B88)</f>
        <v>1.72</v>
      </c>
      <c r="C87" s="4">
        <f t="shared" si="4"/>
        <v>3.3884036620014824E-2</v>
      </c>
      <c r="D87" s="4">
        <f t="shared" si="6"/>
        <v>2.2959652089876781</v>
      </c>
      <c r="E87" s="4">
        <f t="shared" si="7"/>
        <v>1.7716256524981358</v>
      </c>
      <c r="G87" s="4">
        <f t="shared" si="5"/>
        <v>1.0338840366200148</v>
      </c>
    </row>
    <row r="88" spans="1:7" x14ac:dyDescent="0.2">
      <c r="A88" s="4">
        <f>IF('True_Odds_Calculator_2-way'!A89="","",'True_Odds_Calculator_2-way'!A89)</f>
        <v>2.02</v>
      </c>
      <c r="B88" s="4">
        <f>IF('True_Odds_Calculator_2-way'!B89="","",'True_Odds_Calculator_2-way'!B89)</f>
        <v>1.87</v>
      </c>
      <c r="C88" s="4">
        <f t="shared" si="4"/>
        <v>2.9808863239265015E-2</v>
      </c>
      <c r="D88" s="4">
        <f t="shared" si="6"/>
        <v>2.082703865027292</v>
      </c>
      <c r="E88" s="4">
        <f t="shared" si="7"/>
        <v>1.9236135865967305</v>
      </c>
      <c r="G88" s="4">
        <f t="shared" si="5"/>
        <v>1.029808863239265</v>
      </c>
    </row>
    <row r="89" spans="1:7" x14ac:dyDescent="0.2">
      <c r="A89" s="4">
        <f>IF('True_Odds_Calculator_2-way'!A90="","",'True_Odds_Calculator_2-way'!A90)</f>
        <v>2.0299999999999998</v>
      </c>
      <c r="B89" s="4">
        <f>IF('True_Odds_Calculator_2-way'!B90="","",'True_Odds_Calculator_2-way'!B90)</f>
        <v>1.86</v>
      </c>
      <c r="C89" s="4">
        <f t="shared" si="4"/>
        <v>3.0245246040574214E-2</v>
      </c>
      <c r="D89" s="4">
        <f t="shared" si="6"/>
        <v>2.0942925287037548</v>
      </c>
      <c r="E89" s="4">
        <f t="shared" si="7"/>
        <v>1.9138324294186226</v>
      </c>
      <c r="G89" s="4">
        <f t="shared" si="5"/>
        <v>1.0302452460405742</v>
      </c>
    </row>
    <row r="90" spans="1:7" x14ac:dyDescent="0.2">
      <c r="A90" s="4">
        <f>IF('True_Odds_Calculator_2-way'!A91="","",'True_Odds_Calculator_2-way'!A91)</f>
        <v>2.2599999999999998</v>
      </c>
      <c r="B90" s="4">
        <f>IF('True_Odds_Calculator_2-way'!B91="","",'True_Odds_Calculator_2-way'!B91)</f>
        <v>1.69</v>
      </c>
      <c r="C90" s="4">
        <f t="shared" si="4"/>
        <v>3.4193852437555794E-2</v>
      </c>
      <c r="D90" s="4">
        <f t="shared" si="6"/>
        <v>2.3508340001231001</v>
      </c>
      <c r="E90" s="4">
        <f t="shared" si="7"/>
        <v>1.740283410033262</v>
      </c>
      <c r="G90" s="4">
        <f t="shared" si="5"/>
        <v>1.0341938524375558</v>
      </c>
    </row>
    <row r="91" spans="1:7" x14ac:dyDescent="0.2">
      <c r="A91" s="4">
        <f>IF('True_Odds_Calculator_2-way'!A92="","",'True_Odds_Calculator_2-way'!A92)</f>
        <v>1.38</v>
      </c>
      <c r="B91" s="4">
        <f>IF('True_Odds_Calculator_2-way'!B92="","",'True_Odds_Calculator_2-way'!B92)</f>
        <v>3.12</v>
      </c>
      <c r="C91" s="4">
        <f t="shared" si="4"/>
        <v>4.5150501672240884E-2</v>
      </c>
      <c r="D91" s="4">
        <f t="shared" si="6"/>
        <v>1.4243747518856689</v>
      </c>
      <c r="E91" s="4">
        <f t="shared" si="7"/>
        <v>3.3564078578110386</v>
      </c>
      <c r="G91" s="4">
        <f t="shared" si="5"/>
        <v>1.0451505016722409</v>
      </c>
    </row>
    <row r="92" spans="1:7" x14ac:dyDescent="0.2">
      <c r="A92" s="4">
        <f>IF('True_Odds_Calculator_2-way'!A93="","",'True_Odds_Calculator_2-way'!A93)</f>
        <v>1.93</v>
      </c>
      <c r="B92" s="4">
        <f>IF('True_Odds_Calculator_2-way'!B93="","",'True_Odds_Calculator_2-way'!B93)</f>
        <v>1.95</v>
      </c>
      <c r="C92" s="4">
        <f t="shared" si="4"/>
        <v>3.0955227846419575E-2</v>
      </c>
      <c r="D92" s="4">
        <f t="shared" si="6"/>
        <v>1.9894277785119598</v>
      </c>
      <c r="E92" s="4">
        <f t="shared" si="7"/>
        <v>2.0106851876586083</v>
      </c>
      <c r="G92" s="4">
        <f t="shared" si="5"/>
        <v>1.0309552278464196</v>
      </c>
    </row>
    <row r="93" spans="1:7" x14ac:dyDescent="0.2">
      <c r="A93" s="4">
        <f>IF('True_Odds_Calculator_2-way'!A94="","",'True_Odds_Calculator_2-way'!A94)</f>
        <v>1.24</v>
      </c>
      <c r="B93" s="4">
        <f>IF('True_Odds_Calculator_2-way'!B94="","",'True_Odds_Calculator_2-way'!B94)</f>
        <v>4.1100000000000003</v>
      </c>
      <c r="C93" s="4">
        <f t="shared" si="4"/>
        <v>4.9760615336315928E-2</v>
      </c>
      <c r="D93" s="4">
        <f t="shared" si="6"/>
        <v>1.2794737899176543</v>
      </c>
      <c r="E93" s="4">
        <f t="shared" si="7"/>
        <v>4.5781530722242199</v>
      </c>
      <c r="G93" s="4">
        <f t="shared" si="5"/>
        <v>1.0497606153363159</v>
      </c>
    </row>
    <row r="94" spans="1:7" x14ac:dyDescent="0.2">
      <c r="A94" s="4">
        <f>IF('True_Odds_Calculator_2-way'!A95="","",'True_Odds_Calculator_2-way'!A95)</f>
        <v>1.75</v>
      </c>
      <c r="B94" s="4">
        <f>IF('True_Odds_Calculator_2-way'!B95="","",'True_Odds_Calculator_2-way'!B95)</f>
        <v>2.16</v>
      </c>
      <c r="C94" s="4">
        <f t="shared" si="4"/>
        <v>3.4391534391534417E-2</v>
      </c>
      <c r="D94" s="4">
        <f t="shared" si="6"/>
        <v>1.8042959427207637</v>
      </c>
      <c r="E94" s="4">
        <f t="shared" si="7"/>
        <v>2.2433234421364987</v>
      </c>
      <c r="G94" s="4">
        <f t="shared" si="5"/>
        <v>1.0343915343915344</v>
      </c>
    </row>
    <row r="95" spans="1:7" x14ac:dyDescent="0.2">
      <c r="A95" s="4">
        <f>IF('True_Odds_Calculator_2-way'!A96="","",'True_Odds_Calculator_2-way'!A96)</f>
        <v>2.15</v>
      </c>
      <c r="B95" s="4">
        <f>IF('True_Odds_Calculator_2-way'!B96="","",'True_Odds_Calculator_2-way'!B96)</f>
        <v>1.76</v>
      </c>
      <c r="C95" s="4">
        <f t="shared" si="4"/>
        <v>3.3298097251585723E-2</v>
      </c>
      <c r="D95" s="4">
        <f t="shared" si="6"/>
        <v>2.2298173246906305</v>
      </c>
      <c r="E95" s="4">
        <f t="shared" si="7"/>
        <v>1.8131288931480596</v>
      </c>
      <c r="G95" s="4">
        <f t="shared" si="5"/>
        <v>1.0332980972515857</v>
      </c>
    </row>
    <row r="96" spans="1:7" x14ac:dyDescent="0.2">
      <c r="A96" s="4">
        <f>IF('True_Odds_Calculator_2-way'!A97="","",'True_Odds_Calculator_2-way'!A97)</f>
        <v>2.17</v>
      </c>
      <c r="B96" s="4">
        <f>IF('True_Odds_Calculator_2-way'!B97="","",'True_Odds_Calculator_2-way'!B97)</f>
        <v>1.75</v>
      </c>
      <c r="C96" s="4">
        <f t="shared" si="4"/>
        <v>3.2258064516129004E-2</v>
      </c>
      <c r="D96" s="4">
        <f t="shared" si="6"/>
        <v>2.2487046632124348</v>
      </c>
      <c r="E96" s="4">
        <f t="shared" si="7"/>
        <v>1.8008298755186722</v>
      </c>
      <c r="G96" s="4">
        <f t="shared" si="5"/>
        <v>1.032258064516129</v>
      </c>
    </row>
    <row r="97" spans="1:7" x14ac:dyDescent="0.2">
      <c r="A97" s="4">
        <f>IF('True_Odds_Calculator_2-way'!A98="","",'True_Odds_Calculator_2-way'!A98)</f>
        <v>1.7</v>
      </c>
      <c r="B97" s="4">
        <f>IF('True_Odds_Calculator_2-way'!B98="","",'True_Odds_Calculator_2-way'!B98)</f>
        <v>2.25</v>
      </c>
      <c r="C97" s="4">
        <f t="shared" si="4"/>
        <v>3.2679738562091387E-2</v>
      </c>
      <c r="D97" s="4">
        <f t="shared" si="6"/>
        <v>1.7485714285714284</v>
      </c>
      <c r="E97" s="4">
        <f t="shared" si="7"/>
        <v>2.3358778625954195</v>
      </c>
      <c r="G97" s="4">
        <f t="shared" si="5"/>
        <v>1.0326797385620914</v>
      </c>
    </row>
    <row r="98" spans="1:7" x14ac:dyDescent="0.2">
      <c r="A98" s="4">
        <f>IF('True_Odds_Calculator_2-way'!A99="","",'True_Odds_Calculator_2-way'!A99)</f>
        <v>1.69</v>
      </c>
      <c r="B98" s="4">
        <f>IF('True_Odds_Calculator_2-way'!B99="","",'True_Odds_Calculator_2-way'!B99)</f>
        <v>2.27</v>
      </c>
      <c r="C98" s="4">
        <f t="shared" si="4"/>
        <v>3.2244610692594433E-2</v>
      </c>
      <c r="D98" s="4">
        <f t="shared" si="6"/>
        <v>1.7373366845549443</v>
      </c>
      <c r="E98" s="4">
        <f t="shared" si="7"/>
        <v>2.3562325338574457</v>
      </c>
      <c r="G98" s="4">
        <f t="shared" si="5"/>
        <v>1.0322446106925944</v>
      </c>
    </row>
    <row r="99" spans="1:7" x14ac:dyDescent="0.2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1.81</v>
      </c>
      <c r="C99" s="4">
        <f t="shared" si="4"/>
        <v>3.0955087366835166E-2</v>
      </c>
      <c r="D99" s="4">
        <f t="shared" si="6"/>
        <v>2.159867538325388</v>
      </c>
      <c r="E99" s="4">
        <f t="shared" si="7"/>
        <v>1.8621674173619833</v>
      </c>
      <c r="G99" s="4">
        <f t="shared" si="5"/>
        <v>1.0309550873668352</v>
      </c>
    </row>
    <row r="100" spans="1:7" x14ac:dyDescent="0.2">
      <c r="A100" s="4">
        <f>IF('True_Odds_Calculator_2-way'!A101="","",'True_Odds_Calculator_2-way'!A101)</f>
        <v>1.34</v>
      </c>
      <c r="B100" s="4">
        <f>IF('True_Odds_Calculator_2-way'!B101="","",'True_Odds_Calculator_2-way'!B101)</f>
        <v>3.36</v>
      </c>
      <c r="C100" s="4">
        <f t="shared" si="4"/>
        <v>4.3887704335465516E-2</v>
      </c>
      <c r="D100" s="4">
        <f t="shared" si="6"/>
        <v>1.3805960995952411</v>
      </c>
      <c r="E100" s="4">
        <f t="shared" si="7"/>
        <v>3.6274572993876895</v>
      </c>
      <c r="G100" s="4">
        <f t="shared" si="5"/>
        <v>1.0438877043354655</v>
      </c>
    </row>
    <row r="101" spans="1:7" x14ac:dyDescent="0.2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1.57</v>
      </c>
      <c r="C101" s="4">
        <f t="shared" si="4"/>
        <v>3.3768071984632497E-2</v>
      </c>
      <c r="D101" s="4">
        <f t="shared" si="6"/>
        <v>2.6319850984566258</v>
      </c>
      <c r="E101" s="4">
        <f t="shared" si="7"/>
        <v>1.6127506929724442</v>
      </c>
      <c r="G101" s="4">
        <f t="shared" si="5"/>
        <v>1.0337680719846325</v>
      </c>
    </row>
    <row r="102" spans="1:7" x14ac:dyDescent="0.2">
      <c r="A102" s="4">
        <f>IF('True_Odds_Calculator_2-way'!A103="","",'True_Odds_Calculator_2-way'!A103)</f>
        <v>2.1800000000000002</v>
      </c>
      <c r="B102" s="4">
        <f>IF('True_Odds_Calculator_2-way'!B103="","",'True_Odds_Calculator_2-way'!B103)</f>
        <v>1.74</v>
      </c>
      <c r="C102" s="4">
        <f t="shared" si="4"/>
        <v>3.3428240008436028E-2</v>
      </c>
      <c r="D102" s="4">
        <f t="shared" si="6"/>
        <v>2.2624358821424311</v>
      </c>
      <c r="E102" s="4">
        <f t="shared" si="7"/>
        <v>1.7921194368326561</v>
      </c>
      <c r="G102" s="4">
        <f t="shared" si="5"/>
        <v>1.033428240008436</v>
      </c>
    </row>
    <row r="103" spans="1:7" x14ac:dyDescent="0.2">
      <c r="A103" s="4">
        <f>IF('True_Odds_Calculator_2-way'!A104="","",'True_Odds_Calculator_2-way'!A104)</f>
        <v>2.35</v>
      </c>
      <c r="B103" s="4">
        <f>IF('True_Odds_Calculator_2-way'!B104="","",'True_Odds_Calculator_2-way'!B104)</f>
        <v>1.64</v>
      </c>
      <c r="C103" s="4">
        <f t="shared" si="4"/>
        <v>3.5288012454592677E-2</v>
      </c>
      <c r="D103" s="4">
        <f t="shared" si="6"/>
        <v>2.4516539440203564</v>
      </c>
      <c r="E103" s="4">
        <f t="shared" si="7"/>
        <v>1.6888694127957931</v>
      </c>
      <c r="G103" s="4">
        <f t="shared" si="5"/>
        <v>1.0352880124545927</v>
      </c>
    </row>
    <row r="104" spans="1:7" x14ac:dyDescent="0.2">
      <c r="A104" s="4">
        <f>IF('True_Odds_Calculator_2-way'!A105="","",'True_Odds_Calculator_2-way'!A105)</f>
        <v>2</v>
      </c>
      <c r="B104" s="4">
        <f>IF('True_Odds_Calculator_2-way'!B105="","",'True_Odds_Calculator_2-way'!B105)</f>
        <v>1.85</v>
      </c>
      <c r="C104" s="4">
        <f t="shared" si="4"/>
        <v>4.0540540540540349E-2</v>
      </c>
      <c r="D104" s="4">
        <f t="shared" si="6"/>
        <v>2.0845070422535206</v>
      </c>
      <c r="E104" s="4">
        <f t="shared" si="7"/>
        <v>1.9220779220779218</v>
      </c>
      <c r="G104" s="4">
        <f t="shared" si="5"/>
        <v>1.0405405405405403</v>
      </c>
    </row>
    <row r="105" spans="1:7" x14ac:dyDescent="0.2">
      <c r="A105" s="4">
        <f>IF('True_Odds_Calculator_2-way'!A106="","",'True_Odds_Calculator_2-way'!A106)</f>
        <v>2.0499999999999998</v>
      </c>
      <c r="B105" s="4">
        <f>IF('True_Odds_Calculator_2-way'!B106="","",'True_Odds_Calculator_2-way'!B106)</f>
        <v>1.79</v>
      </c>
      <c r="C105" s="4">
        <f t="shared" si="4"/>
        <v>4.6464095925875526E-2</v>
      </c>
      <c r="D105" s="4">
        <f t="shared" si="6"/>
        <v>2.1525150315295498</v>
      </c>
      <c r="E105" s="4">
        <f t="shared" si="7"/>
        <v>1.8676676421936633</v>
      </c>
      <c r="G105" s="4">
        <f t="shared" si="5"/>
        <v>1.0464640959258755</v>
      </c>
    </row>
    <row r="106" spans="1:7" x14ac:dyDescent="0.2">
      <c r="A106" s="4">
        <f>IF('True_Odds_Calculator_2-way'!A107="","",'True_Odds_Calculator_2-way'!A107)</f>
        <v>1.97</v>
      </c>
      <c r="B106" s="4">
        <f>IF('True_Odds_Calculator_2-way'!B107="","",'True_Odds_Calculator_2-way'!B107)</f>
        <v>1.87</v>
      </c>
      <c r="C106" s="4">
        <f t="shared" si="4"/>
        <v>4.2373571486739481E-2</v>
      </c>
      <c r="D106" s="4">
        <f t="shared" si="6"/>
        <v>2.0558051284913081</v>
      </c>
      <c r="E106" s="4">
        <f t="shared" si="7"/>
        <v>1.9471444805623825</v>
      </c>
      <c r="G106" s="4">
        <f t="shared" si="5"/>
        <v>1.0423735714867395</v>
      </c>
    </row>
    <row r="107" spans="1:7" x14ac:dyDescent="0.2">
      <c r="A107" s="4">
        <f>IF('True_Odds_Calculator_2-way'!A108="","",'True_Odds_Calculator_2-way'!A108)</f>
        <v>2.0499999999999998</v>
      </c>
      <c r="B107" s="4">
        <f>IF('True_Odds_Calculator_2-way'!B108="","",'True_Odds_Calculator_2-way'!B108)</f>
        <v>1.8</v>
      </c>
      <c r="C107" s="4">
        <f t="shared" si="4"/>
        <v>4.3360433604336057E-2</v>
      </c>
      <c r="D107" s="4">
        <f t="shared" si="6"/>
        <v>2.1453488372093021</v>
      </c>
      <c r="E107" s="4">
        <f t="shared" si="7"/>
        <v>1.8730964467005078</v>
      </c>
      <c r="G107" s="4">
        <f t="shared" si="5"/>
        <v>1.0433604336043361</v>
      </c>
    </row>
    <row r="108" spans="1:7" x14ac:dyDescent="0.2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1.86</v>
      </c>
      <c r="C108" s="4">
        <f t="shared" si="4"/>
        <v>4.5248621800120015E-2</v>
      </c>
      <c r="D108" s="4">
        <f t="shared" si="6"/>
        <v>2.0618985988408078</v>
      </c>
      <c r="E108" s="4">
        <f t="shared" si="7"/>
        <v>1.9417095013512797</v>
      </c>
      <c r="G108" s="4">
        <f t="shared" si="5"/>
        <v>1.04524862180012</v>
      </c>
    </row>
    <row r="109" spans="1:7" x14ac:dyDescent="0.2">
      <c r="A109" s="4">
        <f>IF('True_Odds_Calculator_2-way'!A110="","",'True_Odds_Calculator_2-way'!A110)</f>
        <v>1.6</v>
      </c>
      <c r="B109" s="4">
        <f>IF('True_Odds_Calculator_2-way'!B110="","",'True_Odds_Calculator_2-way'!B110)</f>
        <v>2.2599999999999998</v>
      </c>
      <c r="C109" s="4">
        <f t="shared" si="4"/>
        <v>6.7477876106194712E-2</v>
      </c>
      <c r="D109" s="4">
        <f t="shared" si="6"/>
        <v>1.6913002806361088</v>
      </c>
      <c r="E109" s="4">
        <f t="shared" si="7"/>
        <v>2.4465493910690119</v>
      </c>
      <c r="G109" s="4">
        <f t="shared" si="5"/>
        <v>1.0674778761061947</v>
      </c>
    </row>
    <row r="110" spans="1:7" x14ac:dyDescent="0.2">
      <c r="A110" s="4">
        <f>IF('True_Odds_Calculator_2-way'!A111="","",'True_Odds_Calculator_2-way'!A111)</f>
        <v>1.71</v>
      </c>
      <c r="B110" s="4">
        <f>IF('True_Odds_Calculator_2-way'!B111="","",'True_Odds_Calculator_2-way'!B111)</f>
        <v>2.12</v>
      </c>
      <c r="C110" s="4">
        <f t="shared" si="4"/>
        <v>5.6493434844973933E-2</v>
      </c>
      <c r="D110" s="4">
        <f t="shared" si="6"/>
        <v>1.7967882632831085</v>
      </c>
      <c r="E110" s="4">
        <f t="shared" si="7"/>
        <v>2.2550385668076633</v>
      </c>
      <c r="G110" s="4">
        <f t="shared" si="5"/>
        <v>1.0564934348449739</v>
      </c>
    </row>
    <row r="111" spans="1:7" x14ac:dyDescent="0.2">
      <c r="A111" s="4">
        <f>IF('True_Odds_Calculator_2-way'!A112="","",'True_Odds_Calculator_2-way'!A112)</f>
        <v>1.82</v>
      </c>
      <c r="B111" s="4">
        <f>IF('True_Odds_Calculator_2-way'!B112="","",'True_Odds_Calculator_2-way'!B112)</f>
        <v>2.0099999999999998</v>
      </c>
      <c r="C111" s="4">
        <f t="shared" si="4"/>
        <v>4.6962987261494726E-2</v>
      </c>
      <c r="D111" s="4">
        <f t="shared" si="6"/>
        <v>1.9012525336520971</v>
      </c>
      <c r="E111" s="4">
        <f t="shared" si="7"/>
        <v>2.1095669223228186</v>
      </c>
      <c r="G111" s="4">
        <f t="shared" si="5"/>
        <v>1.0469629872614947</v>
      </c>
    </row>
    <row r="112" spans="1:7" x14ac:dyDescent="0.2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</v>
      </c>
      <c r="C112" s="4">
        <f t="shared" si="4"/>
        <v>5.75858250276855E-2</v>
      </c>
      <c r="D112" s="4">
        <f t="shared" si="6"/>
        <v>1.8096192384769538</v>
      </c>
      <c r="E112" s="4">
        <f t="shared" si="7"/>
        <v>2.2351485148514851</v>
      </c>
      <c r="G112" s="4">
        <f t="shared" si="5"/>
        <v>1.0575858250276855</v>
      </c>
    </row>
    <row r="113" spans="1:7" x14ac:dyDescent="0.2">
      <c r="A113" s="4">
        <f>IF('True_Odds_Calculator_2-way'!A114="","",'True_Odds_Calculator_2-way'!A114)</f>
        <v>1.74</v>
      </c>
      <c r="B113" s="4">
        <f>IF('True_Odds_Calculator_2-way'!B114="","",'True_Odds_Calculator_2-way'!B114)</f>
        <v>2.0699999999999998</v>
      </c>
      <c r="C113" s="4">
        <f t="shared" si="4"/>
        <v>5.7804431117774335E-2</v>
      </c>
      <c r="D113" s="4">
        <f t="shared" si="6"/>
        <v>1.8321379520830152</v>
      </c>
      <c r="E113" s="4">
        <f t="shared" si="7"/>
        <v>2.2017238217494954</v>
      </c>
      <c r="G113" s="4">
        <f t="shared" si="5"/>
        <v>1.0578044311177743</v>
      </c>
    </row>
    <row r="114" spans="1:7" x14ac:dyDescent="0.2">
      <c r="A114" s="4">
        <f>IF('True_Odds_Calculator_2-way'!A115="","",'True_Odds_Calculator_2-way'!A115)</f>
        <v>1.77</v>
      </c>
      <c r="B114" s="4">
        <f>IF('True_Odds_Calculator_2-way'!B115="","",'True_Odds_Calculator_2-way'!B115)</f>
        <v>2.0299999999999998</v>
      </c>
      <c r="C114" s="4">
        <f t="shared" si="4"/>
        <v>5.7582588850852989E-2</v>
      </c>
      <c r="D114" s="4">
        <f t="shared" si="6"/>
        <v>1.8650437310217747</v>
      </c>
      <c r="E114" s="4">
        <f t="shared" si="7"/>
        <v>2.1560109207644533</v>
      </c>
      <c r="G114" s="4">
        <f t="shared" si="5"/>
        <v>1.057582588850853</v>
      </c>
    </row>
    <row r="115" spans="1:7" x14ac:dyDescent="0.2">
      <c r="A115" s="4">
        <f>IF('True_Odds_Calculator_2-way'!A116="","",'True_Odds_Calculator_2-way'!A116)</f>
        <v>2</v>
      </c>
      <c r="B115" s="4">
        <f>IF('True_Odds_Calculator_2-way'!B116="","",'True_Odds_Calculator_2-way'!B116)</f>
        <v>1.83</v>
      </c>
      <c r="C115" s="4">
        <f t="shared" si="4"/>
        <v>4.644808743169393E-2</v>
      </c>
      <c r="D115" s="4">
        <f t="shared" si="6"/>
        <v>2.0974212034383952</v>
      </c>
      <c r="E115" s="4">
        <f t="shared" si="7"/>
        <v>1.9112271540469974</v>
      </c>
      <c r="G115" s="4">
        <f t="shared" si="5"/>
        <v>1.0464480874316939</v>
      </c>
    </row>
    <row r="116" spans="1:7" x14ac:dyDescent="0.2">
      <c r="A116" s="4">
        <f>IF('True_Odds_Calculator_2-way'!A117="","",'True_Odds_Calculator_2-way'!A117)</f>
        <v>1.68</v>
      </c>
      <c r="B116" s="4">
        <f>IF('True_Odds_Calculator_2-way'!B117="","",'True_Odds_Calculator_2-way'!B117)</f>
        <v>2.17</v>
      </c>
      <c r="C116" s="4">
        <f t="shared" si="4"/>
        <v>5.6067588325652729E-2</v>
      </c>
      <c r="D116" s="4">
        <f t="shared" si="6"/>
        <v>1.76303317535545</v>
      </c>
      <c r="E116" s="4">
        <f t="shared" si="7"/>
        <v>2.3105590062111796</v>
      </c>
      <c r="G116" s="4">
        <f t="shared" si="5"/>
        <v>1.0560675883256527</v>
      </c>
    </row>
    <row r="117" spans="1:7" x14ac:dyDescent="0.2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1.98</v>
      </c>
      <c r="C117" s="4">
        <f t="shared" si="4"/>
        <v>4.852876592007016E-2</v>
      </c>
      <c r="D117" s="4">
        <f t="shared" si="6"/>
        <v>1.925988581095369</v>
      </c>
      <c r="E117" s="4">
        <f t="shared" si="7"/>
        <v>2.0799269239552407</v>
      </c>
      <c r="G117" s="4">
        <f t="shared" si="5"/>
        <v>1.0485287659200702</v>
      </c>
    </row>
    <row r="118" spans="1:7" x14ac:dyDescent="0.2">
      <c r="A118" s="4">
        <f>IF('True_Odds_Calculator_2-way'!A119="","",'True_Odds_Calculator_2-way'!A119)</f>
        <v>1.83</v>
      </c>
      <c r="B118" s="4">
        <f>IF('True_Odds_Calculator_2-way'!B119="","",'True_Odds_Calculator_2-way'!B119)</f>
        <v>2</v>
      </c>
      <c r="C118" s="4">
        <f t="shared" si="4"/>
        <v>4.644808743169393E-2</v>
      </c>
      <c r="D118" s="4">
        <f t="shared" si="6"/>
        <v>1.9112271540469974</v>
      </c>
      <c r="E118" s="4">
        <f t="shared" si="7"/>
        <v>2.0974212034383952</v>
      </c>
      <c r="G118" s="4">
        <f t="shared" si="5"/>
        <v>1.0464480874316939</v>
      </c>
    </row>
    <row r="119" spans="1:7" x14ac:dyDescent="0.2">
      <c r="A119" s="4">
        <f>IF('True_Odds_Calculator_2-way'!A120="","",'True_Odds_Calculator_2-way'!A120)</f>
        <v>2.0099999999999998</v>
      </c>
      <c r="B119" s="4">
        <f>IF('True_Odds_Calculator_2-way'!B120="","",'True_Odds_Calculator_2-way'!B120)</f>
        <v>1.89</v>
      </c>
      <c r="C119" s="4">
        <f t="shared" si="4"/>
        <v>2.6612966911474523E-2</v>
      </c>
      <c r="D119" s="4">
        <f t="shared" si="6"/>
        <v>2.065236891462122</v>
      </c>
      <c r="E119" s="4">
        <f t="shared" si="7"/>
        <v>1.9387583250401901</v>
      </c>
      <c r="G119" s="4">
        <f t="shared" si="5"/>
        <v>1.0266129669114745</v>
      </c>
    </row>
    <row r="120" spans="1:7" x14ac:dyDescent="0.2">
      <c r="A120" s="4">
        <f>IF('True_Odds_Calculator_2-way'!A121="","",'True_Odds_Calculator_2-way'!A121)</f>
        <v>2.5</v>
      </c>
      <c r="B120" s="4">
        <f>IF('True_Odds_Calculator_2-way'!B121="","",'True_Odds_Calculator_2-way'!B121)</f>
        <v>1.59</v>
      </c>
      <c r="C120" s="4">
        <f t="shared" si="4"/>
        <v>2.8930817610062887E-2</v>
      </c>
      <c r="D120" s="4">
        <f t="shared" si="6"/>
        <v>2.5938009787928222</v>
      </c>
      <c r="E120" s="4">
        <f t="shared" si="7"/>
        <v>1.6274309109518936</v>
      </c>
      <c r="G120" s="4">
        <f t="shared" si="5"/>
        <v>1.0289308176100629</v>
      </c>
    </row>
    <row r="121" spans="1:7" x14ac:dyDescent="0.2">
      <c r="A121" s="4">
        <f>IF('True_Odds_Calculator_2-way'!A122="","",'True_Odds_Calculator_2-way'!A122)</f>
        <v>2.4</v>
      </c>
      <c r="B121" s="4">
        <f>IF('True_Odds_Calculator_2-way'!B122="","",'True_Odds_Calculator_2-way'!B122)</f>
        <v>1.64</v>
      </c>
      <c r="C121" s="4">
        <f t="shared" si="4"/>
        <v>2.6422764227642226E-2</v>
      </c>
      <c r="D121" s="4">
        <f t="shared" si="6"/>
        <v>2.4785894206549117</v>
      </c>
      <c r="E121" s="4">
        <f t="shared" si="7"/>
        <v>1.6763202725724018</v>
      </c>
      <c r="G121" s="4">
        <f t="shared" si="5"/>
        <v>1.0264227642276422</v>
      </c>
    </row>
    <row r="122" spans="1:7" x14ac:dyDescent="0.2">
      <c r="A122" s="4">
        <f>IF('True_Odds_Calculator_2-way'!A123="","",'True_Odds_Calculator_2-way'!A123)</f>
        <v>1.65</v>
      </c>
      <c r="B122" s="4">
        <f>IF('True_Odds_Calculator_2-way'!B123="","",'True_Odds_Calculator_2-way'!B123)</f>
        <v>2.36</v>
      </c>
      <c r="C122" s="4">
        <f t="shared" si="4"/>
        <v>2.9789419619928204E-2</v>
      </c>
      <c r="D122" s="4">
        <f t="shared" si="6"/>
        <v>1.691572545612511</v>
      </c>
      <c r="E122" s="4">
        <f t="shared" si="7"/>
        <v>2.4459798994974875</v>
      </c>
      <c r="G122" s="4">
        <f t="shared" si="5"/>
        <v>1.0297894196199282</v>
      </c>
    </row>
    <row r="123" spans="1:7" x14ac:dyDescent="0.2">
      <c r="A123" s="4">
        <f>IF('True_Odds_Calculator_2-way'!A124="","",'True_Odds_Calculator_2-way'!A124)</f>
        <v>2.08</v>
      </c>
      <c r="B123" s="4">
        <f>IF('True_Odds_Calculator_2-way'!B124="","",'True_Odds_Calculator_2-way'!B124)</f>
        <v>1.83</v>
      </c>
      <c r="C123" s="4">
        <f t="shared" si="4"/>
        <v>2.7217318200924545E-2</v>
      </c>
      <c r="D123" s="4">
        <f t="shared" si="6"/>
        <v>2.1405916094927453</v>
      </c>
      <c r="E123" s="4">
        <f t="shared" si="7"/>
        <v>1.8767379942806428</v>
      </c>
      <c r="G123" s="4">
        <f t="shared" si="5"/>
        <v>1.0272173182009245</v>
      </c>
    </row>
    <row r="124" spans="1:7" x14ac:dyDescent="0.2">
      <c r="A124" s="4">
        <f>IF('True_Odds_Calculator_2-way'!A125="","",'True_Odds_Calculator_2-way'!A125)</f>
        <v>2.4</v>
      </c>
      <c r="B124" s="4">
        <f>IF('True_Odds_Calculator_2-way'!B125="","",'True_Odds_Calculator_2-way'!B125)</f>
        <v>1.62</v>
      </c>
      <c r="C124" s="4">
        <f t="shared" si="4"/>
        <v>3.3950617283950546E-2</v>
      </c>
      <c r="D124" s="4">
        <f t="shared" si="6"/>
        <v>2.5019305019305014</v>
      </c>
      <c r="E124" s="4">
        <f t="shared" si="7"/>
        <v>1.6658097686375322</v>
      </c>
      <c r="G124" s="4">
        <f t="shared" si="5"/>
        <v>1.0339506172839505</v>
      </c>
    </row>
    <row r="125" spans="1:7" x14ac:dyDescent="0.2">
      <c r="A125" s="4">
        <f>IF('True_Odds_Calculator_2-way'!A126="","",'True_Odds_Calculator_2-way'!A126)</f>
        <v>2.29</v>
      </c>
      <c r="B125" s="4">
        <f>IF('True_Odds_Calculator_2-way'!B126="","",'True_Odds_Calculator_2-way'!B126)</f>
        <v>1.68</v>
      </c>
      <c r="C125" s="4">
        <f t="shared" si="4"/>
        <v>3.1919317945518833E-2</v>
      </c>
      <c r="D125" s="4">
        <f t="shared" si="6"/>
        <v>2.3768688990485605</v>
      </c>
      <c r="E125" s="4">
        <f t="shared" si="7"/>
        <v>1.7262855604415328</v>
      </c>
      <c r="G125" s="4">
        <f t="shared" si="5"/>
        <v>1.0319193179455188</v>
      </c>
    </row>
    <row r="126" spans="1:7" x14ac:dyDescent="0.2">
      <c r="A126" s="4">
        <f>IF('True_Odds_Calculator_2-way'!A127="","",'True_Odds_Calculator_2-way'!A127)</f>
        <v>2.4700000000000002</v>
      </c>
      <c r="B126" s="4">
        <f>IF('True_Odds_Calculator_2-way'!B127="","",'True_Odds_Calculator_2-way'!B127)</f>
        <v>1.59</v>
      </c>
      <c r="C126" s="4">
        <f t="shared" si="4"/>
        <v>3.37891172052045E-2</v>
      </c>
      <c r="D126" s="4">
        <f t="shared" si="6"/>
        <v>2.5775604633610079</v>
      </c>
      <c r="E126" s="4">
        <f t="shared" si="7"/>
        <v>1.6338901254342355</v>
      </c>
      <c r="G126" s="4">
        <f t="shared" si="5"/>
        <v>1.0337891172052045</v>
      </c>
    </row>
    <row r="127" spans="1:7" x14ac:dyDescent="0.2">
      <c r="A127" s="4">
        <f>IF('True_Odds_Calculator_2-way'!A128="","",'True_Odds_Calculator_2-way'!A128)</f>
        <v>1.64</v>
      </c>
      <c r="B127" s="4">
        <f>IF('True_Odds_Calculator_2-way'!B128="","",'True_Odds_Calculator_2-way'!B128)</f>
        <v>2.36</v>
      </c>
      <c r="C127" s="4">
        <f t="shared" si="4"/>
        <v>3.3484911120297722E-2</v>
      </c>
      <c r="D127" s="4">
        <f t="shared" si="6"/>
        <v>1.6863018473335656</v>
      </c>
      <c r="E127" s="4">
        <f t="shared" si="7"/>
        <v>2.4570848146267141</v>
      </c>
      <c r="G127" s="4">
        <f t="shared" si="5"/>
        <v>1.0334849111202977</v>
      </c>
    </row>
    <row r="128" spans="1:7" x14ac:dyDescent="0.2">
      <c r="A128" s="4">
        <f>IF('True_Odds_Calculator_2-way'!A129="","",'True_Odds_Calculator_2-way'!A129)</f>
        <v>2.0299999999999998</v>
      </c>
      <c r="B128" s="4">
        <f>IF('True_Odds_Calculator_2-way'!B129="","",'True_Odds_Calculator_2-way'!B129)</f>
        <v>1.86</v>
      </c>
      <c r="C128" s="4">
        <f t="shared" si="4"/>
        <v>3.0245246040574214E-2</v>
      </c>
      <c r="D128" s="4">
        <f t="shared" si="6"/>
        <v>2.0942925287037548</v>
      </c>
      <c r="E128" s="4">
        <f t="shared" si="7"/>
        <v>1.9138324294186226</v>
      </c>
      <c r="G128" s="4">
        <f t="shared" si="5"/>
        <v>1.0302452460405742</v>
      </c>
    </row>
    <row r="129" spans="1:7" x14ac:dyDescent="0.2">
      <c r="A129" s="4">
        <f>IF('True_Odds_Calculator_2-way'!A130="","",'True_Odds_Calculator_2-way'!A130)</f>
        <v>1.85</v>
      </c>
      <c r="B129" s="4">
        <f>IF('True_Odds_Calculator_2-way'!B130="","",'True_Odds_Calculator_2-way'!B130)</f>
        <v>2.0499999999999998</v>
      </c>
      <c r="C129" s="4">
        <f t="shared" si="4"/>
        <v>2.8345418589321048E-2</v>
      </c>
      <c r="D129" s="4">
        <f t="shared" si="6"/>
        <v>1.8998121477770822</v>
      </c>
      <c r="E129" s="4">
        <f t="shared" si="7"/>
        <v>2.1113430758524703</v>
      </c>
      <c r="G129" s="4">
        <f t="shared" si="5"/>
        <v>1.028345418589321</v>
      </c>
    </row>
    <row r="130" spans="1:7" x14ac:dyDescent="0.2">
      <c r="A130" s="4">
        <f>IF('True_Odds_Calculator_2-way'!A131="","",'True_Odds_Calculator_2-way'!A131)</f>
        <v>1.74</v>
      </c>
      <c r="B130" s="4">
        <f>IF('True_Odds_Calculator_2-way'!B131="","",'True_Odds_Calculator_2-way'!B131)</f>
        <v>2.19</v>
      </c>
      <c r="C130" s="4">
        <f t="shared" ref="C130:C193" si="8">IF(A130="","",((1/A130)+(1/B130))-1)</f>
        <v>3.1333648244370904E-2</v>
      </c>
      <c r="D130" s="4">
        <f t="shared" si="6"/>
        <v>1.7887621461765948</v>
      </c>
      <c r="E130" s="4">
        <f t="shared" si="7"/>
        <v>2.2678093197643276</v>
      </c>
      <c r="G130" s="4">
        <f t="shared" ref="G130:G193" si="9">IF(A130="","",C130+1)</f>
        <v>1.0313336482443709</v>
      </c>
    </row>
    <row r="131" spans="1:7" x14ac:dyDescent="0.2">
      <c r="A131" s="4">
        <f>IF('True_Odds_Calculator_2-way'!A132="","",'True_Odds_Calculator_2-way'!A132)</f>
        <v>1.68</v>
      </c>
      <c r="B131" s="4">
        <f>IF('True_Odds_Calculator_2-way'!B132="","",'True_Odds_Calculator_2-way'!B132)</f>
        <v>2.2200000000000002</v>
      </c>
      <c r="C131" s="4">
        <f t="shared" si="8"/>
        <v>4.5688545688545634E-2</v>
      </c>
      <c r="D131" s="4">
        <f t="shared" ref="D131:D194" si="10">IF(A131="","",(2*A131)/(2-($C131*A131)))</f>
        <v>1.7470489038785832</v>
      </c>
      <c r="E131" s="4">
        <f t="shared" ref="E131:E194" si="11">IF(B131="","",(2*B131)/(2-($C131*B131)))</f>
        <v>2.3386004514672689</v>
      </c>
      <c r="G131" s="4">
        <f t="shared" si="9"/>
        <v>1.0456885456885456</v>
      </c>
    </row>
    <row r="132" spans="1:7" x14ac:dyDescent="0.2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1.93</v>
      </c>
      <c r="C132" s="4">
        <f t="shared" si="8"/>
        <v>4.1694924449990456E-2</v>
      </c>
      <c r="D132" s="4">
        <f t="shared" si="10"/>
        <v>1.9892075654965866</v>
      </c>
      <c r="E132" s="4">
        <f t="shared" si="11"/>
        <v>2.0109101819272834</v>
      </c>
      <c r="G132" s="4">
        <f t="shared" si="9"/>
        <v>1.0416949244499905</v>
      </c>
    </row>
    <row r="133" spans="1:7" x14ac:dyDescent="0.2">
      <c r="A133" s="4">
        <f>IF('True_Odds_Calculator_2-way'!A134="","",'True_Odds_Calculator_2-way'!A134)</f>
        <v>1.85</v>
      </c>
      <c r="B133" s="4">
        <f>IF('True_Odds_Calculator_2-way'!B134="","",'True_Odds_Calculator_2-way'!B134)</f>
        <v>1.99</v>
      </c>
      <c r="C133" s="4">
        <f t="shared" si="8"/>
        <v>4.3053103354610656E-2</v>
      </c>
      <c r="D133" s="4">
        <f t="shared" si="10"/>
        <v>1.9267303414889438</v>
      </c>
      <c r="E133" s="4">
        <f t="shared" si="11"/>
        <v>2.0790625441197226</v>
      </c>
      <c r="G133" s="4">
        <f t="shared" si="9"/>
        <v>1.0430531033546107</v>
      </c>
    </row>
    <row r="134" spans="1:7" x14ac:dyDescent="0.2">
      <c r="A134" s="4">
        <f>IF('True_Odds_Calculator_2-way'!A135="","",'True_Odds_Calculator_2-way'!A135)</f>
        <v>2.0299999999999998</v>
      </c>
      <c r="B134" s="4">
        <f>IF('True_Odds_Calculator_2-way'!B135="","",'True_Odds_Calculator_2-way'!B135)</f>
        <v>1.82</v>
      </c>
      <c r="C134" s="4">
        <f t="shared" si="8"/>
        <v>4.2061386888973207E-2</v>
      </c>
      <c r="D134" s="4">
        <f t="shared" si="10"/>
        <v>2.1205303334672561</v>
      </c>
      <c r="E134" s="4">
        <f t="shared" si="11"/>
        <v>1.8924345643599858</v>
      </c>
      <c r="G134" s="4">
        <f t="shared" si="9"/>
        <v>1.0420613868889732</v>
      </c>
    </row>
    <row r="135" spans="1:7" x14ac:dyDescent="0.2">
      <c r="A135" s="4">
        <f>IF('True_Odds_Calculator_2-way'!A136="","",'True_Odds_Calculator_2-way'!A136)</f>
        <v>1.65</v>
      </c>
      <c r="B135" s="4">
        <f>IF('True_Odds_Calculator_2-way'!B136="","",'True_Odds_Calculator_2-way'!B136)</f>
        <v>2.36</v>
      </c>
      <c r="C135" s="4">
        <f t="shared" si="8"/>
        <v>2.9789419619928204E-2</v>
      </c>
      <c r="D135" s="4">
        <f t="shared" si="10"/>
        <v>1.691572545612511</v>
      </c>
      <c r="E135" s="4">
        <f t="shared" si="11"/>
        <v>2.4459798994974875</v>
      </c>
      <c r="G135" s="4">
        <f t="shared" si="9"/>
        <v>1.0297894196199282</v>
      </c>
    </row>
    <row r="136" spans="1:7" x14ac:dyDescent="0.2">
      <c r="A136" s="4">
        <f>IF('True_Odds_Calculator_2-way'!A137="","",'True_Odds_Calculator_2-way'!A137)</f>
        <v>1.81</v>
      </c>
      <c r="B136" s="4">
        <f>IF('True_Odds_Calculator_2-way'!B137="","",'True_Odds_Calculator_2-way'!B137)</f>
        <v>2.1</v>
      </c>
      <c r="C136" s="4">
        <f t="shared" si="8"/>
        <v>2.8676664035780064E-2</v>
      </c>
      <c r="D136" s="4">
        <f t="shared" si="10"/>
        <v>1.858225372769494</v>
      </c>
      <c r="E136" s="4">
        <f t="shared" si="11"/>
        <v>2.1651951011107946</v>
      </c>
      <c r="G136" s="4">
        <f t="shared" si="9"/>
        <v>1.0286766640357801</v>
      </c>
    </row>
    <row r="137" spans="1:7" x14ac:dyDescent="0.2">
      <c r="A137" s="4">
        <f>IF('True_Odds_Calculator_2-way'!A138="","",'True_Odds_Calculator_2-way'!A138)</f>
        <v>1.78</v>
      </c>
      <c r="B137" s="4">
        <f>IF('True_Odds_Calculator_2-way'!B138="","",'True_Odds_Calculator_2-way'!B138)</f>
        <v>2.11</v>
      </c>
      <c r="C137" s="4">
        <f t="shared" si="8"/>
        <v>3.5731402098088338E-2</v>
      </c>
      <c r="D137" s="4">
        <f t="shared" si="10"/>
        <v>1.8384649273092173</v>
      </c>
      <c r="E137" s="4">
        <f t="shared" si="11"/>
        <v>2.1926557300484557</v>
      </c>
      <c r="G137" s="4">
        <f t="shared" si="9"/>
        <v>1.0357314020980883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2.21</v>
      </c>
      <c r="C138" s="4">
        <f t="shared" si="8"/>
        <v>3.3884036620014824E-2</v>
      </c>
      <c r="D138" s="4">
        <f t="shared" si="10"/>
        <v>1.7716256524981358</v>
      </c>
      <c r="E138" s="4">
        <f t="shared" si="11"/>
        <v>2.2959652089876781</v>
      </c>
      <c r="G138" s="4">
        <f t="shared" si="9"/>
        <v>1.0338840366200148</v>
      </c>
    </row>
    <row r="139" spans="1:7" x14ac:dyDescent="0.2">
      <c r="A139" s="4">
        <f>IF('True_Odds_Calculator_2-way'!A140="","",'True_Odds_Calculator_2-way'!A140)</f>
        <v>1.64</v>
      </c>
      <c r="B139" s="4">
        <f>IF('True_Odds_Calculator_2-way'!B140="","",'True_Odds_Calculator_2-way'!B140)</f>
        <v>2.36</v>
      </c>
      <c r="C139" s="4">
        <f t="shared" si="8"/>
        <v>3.3484911120297722E-2</v>
      </c>
      <c r="D139" s="4">
        <f t="shared" si="10"/>
        <v>1.6863018473335656</v>
      </c>
      <c r="E139" s="4">
        <f t="shared" si="11"/>
        <v>2.4570848146267141</v>
      </c>
      <c r="G139" s="4">
        <f t="shared" si="9"/>
        <v>1.0334849111202977</v>
      </c>
    </row>
    <row r="140" spans="1:7" x14ac:dyDescent="0.2">
      <c r="A140" s="4">
        <f>IF('True_Odds_Calculator_2-way'!A141="","",'True_Odds_Calculator_2-way'!A141)</f>
        <v>1.47</v>
      </c>
      <c r="B140" s="4">
        <f>IF('True_Odds_Calculator_2-way'!B141="","",'True_Odds_Calculator_2-way'!B141)</f>
        <v>2.83</v>
      </c>
      <c r="C140" s="4">
        <f t="shared" si="8"/>
        <v>3.3628999302901308E-2</v>
      </c>
      <c r="D140" s="4">
        <f t="shared" si="10"/>
        <v>1.5072553033459537</v>
      </c>
      <c r="E140" s="4">
        <f t="shared" si="11"/>
        <v>2.9713938787900429</v>
      </c>
      <c r="G140" s="4">
        <f t="shared" si="9"/>
        <v>1.0336289993029013</v>
      </c>
    </row>
    <row r="141" spans="1:7" x14ac:dyDescent="0.2">
      <c r="A141" s="4">
        <f>IF('True_Odds_Calculator_2-way'!A142="","",'True_Odds_Calculator_2-way'!A142)</f>
        <v>1.88</v>
      </c>
      <c r="B141" s="4">
        <f>IF('True_Odds_Calculator_2-way'!B142="","",'True_Odds_Calculator_2-way'!B142)</f>
        <v>2.0299999999999998</v>
      </c>
      <c r="C141" s="4">
        <f t="shared" si="8"/>
        <v>2.4525731055444977E-2</v>
      </c>
      <c r="D141" s="4">
        <f t="shared" si="10"/>
        <v>1.9243646631706333</v>
      </c>
      <c r="E141" s="4">
        <f t="shared" si="11"/>
        <v>2.0818241326641935</v>
      </c>
      <c r="G141" s="4">
        <f t="shared" si="9"/>
        <v>1.024525731055445</v>
      </c>
    </row>
    <row r="142" spans="1:7" x14ac:dyDescent="0.2">
      <c r="A142" s="4">
        <f>IF('True_Odds_Calculator_2-way'!A143="","",'True_Odds_Calculator_2-way'!A143)</f>
        <v>2.1800000000000002</v>
      </c>
      <c r="B142" s="4">
        <f>IF('True_Odds_Calculator_2-way'!B143="","",'True_Odds_Calculator_2-way'!B143)</f>
        <v>1.76</v>
      </c>
      <c r="C142" s="4">
        <f t="shared" si="8"/>
        <v>2.6897414512093487E-2</v>
      </c>
      <c r="D142" s="4">
        <f t="shared" si="10"/>
        <v>2.2458440646218687</v>
      </c>
      <c r="E142" s="4">
        <f t="shared" si="11"/>
        <v>1.8026686713023867</v>
      </c>
      <c r="G142" s="4">
        <f t="shared" si="9"/>
        <v>1.0268974145120935</v>
      </c>
    </row>
    <row r="143" spans="1:7" x14ac:dyDescent="0.2">
      <c r="A143" s="4">
        <f>IF('True_Odds_Calculator_2-way'!A144="","",'True_Odds_Calculator_2-way'!A144)</f>
        <v>1.74</v>
      </c>
      <c r="B143" s="4">
        <f>IF('True_Odds_Calculator_2-way'!B144="","",'True_Odds_Calculator_2-way'!B144)</f>
        <v>2.2000000000000002</v>
      </c>
      <c r="C143" s="4">
        <f t="shared" si="8"/>
        <v>2.925809822361547E-2</v>
      </c>
      <c r="D143" s="4">
        <f t="shared" si="10"/>
        <v>1.78544776119403</v>
      </c>
      <c r="E143" s="4">
        <f t="shared" si="11"/>
        <v>2.2731591448931119</v>
      </c>
      <c r="G143" s="4">
        <f t="shared" si="9"/>
        <v>1.0292580982236155</v>
      </c>
    </row>
    <row r="144" spans="1:7" x14ac:dyDescent="0.2">
      <c r="A144" s="4">
        <f>IF('True_Odds_Calculator_2-way'!A145="","",'True_Odds_Calculator_2-way'!A145)</f>
        <v>2.4900000000000002</v>
      </c>
      <c r="B144" s="4">
        <f>IF('True_Odds_Calculator_2-way'!B145="","",'True_Odds_Calculator_2-way'!B145)</f>
        <v>1.59</v>
      </c>
      <c r="C144" s="4">
        <f t="shared" si="8"/>
        <v>3.0537243312874107E-2</v>
      </c>
      <c r="D144" s="4">
        <f t="shared" si="10"/>
        <v>2.5884083553986468</v>
      </c>
      <c r="E144" s="4">
        <f t="shared" si="11"/>
        <v>1.6295610298203371</v>
      </c>
      <c r="G144" s="4">
        <f t="shared" si="9"/>
        <v>1.0305372433128741</v>
      </c>
    </row>
    <row r="145" spans="1:7" x14ac:dyDescent="0.2">
      <c r="A145" s="4">
        <f>IF('True_Odds_Calculator_2-way'!A146="","",'True_Odds_Calculator_2-way'!A146)</f>
        <v>1.86</v>
      </c>
      <c r="B145" s="4">
        <f>IF('True_Odds_Calculator_2-way'!B146="","",'True_Odds_Calculator_2-way'!B146)</f>
        <v>2.06</v>
      </c>
      <c r="C145" s="4">
        <f t="shared" si="8"/>
        <v>2.3071301806034006E-2</v>
      </c>
      <c r="D145" s="4">
        <f t="shared" si="10"/>
        <v>1.9007838079174522</v>
      </c>
      <c r="E145" s="4">
        <f t="shared" si="11"/>
        <v>2.1101442890186144</v>
      </c>
      <c r="G145" s="4">
        <f t="shared" si="9"/>
        <v>1.023071301806034</v>
      </c>
    </row>
    <row r="146" spans="1:7" x14ac:dyDescent="0.2">
      <c r="A146" s="4">
        <f>IF('True_Odds_Calculator_2-way'!A147="","",'True_Odds_Calculator_2-way'!A147)</f>
        <v>1.7</v>
      </c>
      <c r="B146" s="4">
        <f>IF('True_Odds_Calculator_2-way'!B147="","",'True_Odds_Calculator_2-way'!B147)</f>
        <v>2.2599999999999998</v>
      </c>
      <c r="C146" s="4">
        <f t="shared" si="8"/>
        <v>3.0713170223841679E-2</v>
      </c>
      <c r="D146" s="4">
        <f t="shared" si="10"/>
        <v>1.7455701953657428</v>
      </c>
      <c r="E146" s="4">
        <f t="shared" si="11"/>
        <v>2.3412553321145642</v>
      </c>
      <c r="G146" s="4">
        <f t="shared" si="9"/>
        <v>1.0307131702238417</v>
      </c>
    </row>
    <row r="147" spans="1:7" x14ac:dyDescent="0.2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8"/>
        <v>2.5667999158426325E-2</v>
      </c>
      <c r="D147" s="4">
        <f t="shared" si="10"/>
        <v>1.9895353704478862</v>
      </c>
      <c r="E147" s="4">
        <f t="shared" si="11"/>
        <v>2.0105752961082914</v>
      </c>
      <c r="G147" s="4">
        <f t="shared" si="9"/>
        <v>1.0256679991584263</v>
      </c>
    </row>
    <row r="148" spans="1:7" x14ac:dyDescent="0.2">
      <c r="A148" s="4">
        <f>IF('True_Odds_Calculator_2-way'!A149="","",'True_Odds_Calculator_2-way'!A149)</f>
        <v>1.67</v>
      </c>
      <c r="B148" s="4">
        <f>IF('True_Odds_Calculator_2-way'!B149="","",'True_Odds_Calculator_2-way'!B149)</f>
        <v>2.33</v>
      </c>
      <c r="C148" s="4">
        <f t="shared" si="8"/>
        <v>2.7986944565804084E-2</v>
      </c>
      <c r="D148" s="4">
        <f t="shared" si="10"/>
        <v>1.7099602293950913</v>
      </c>
      <c r="E148" s="4">
        <f t="shared" si="11"/>
        <v>2.4085296029216061</v>
      </c>
      <c r="G148" s="4">
        <f t="shared" si="9"/>
        <v>1.0279869445658041</v>
      </c>
    </row>
    <row r="149" spans="1:7" x14ac:dyDescent="0.2">
      <c r="A149" s="4">
        <f>IF('True_Odds_Calculator_2-way'!A150="","",'True_Odds_Calculator_2-way'!A150)</f>
        <v>1.61</v>
      </c>
      <c r="B149" s="4">
        <f>IF('True_Odds_Calculator_2-way'!B150="","",'True_Odds_Calculator_2-way'!B150)</f>
        <v>2.44</v>
      </c>
      <c r="C149" s="4">
        <f t="shared" si="8"/>
        <v>3.0954077996130813E-2</v>
      </c>
      <c r="D149" s="4">
        <f t="shared" si="10"/>
        <v>1.6511432414256895</v>
      </c>
      <c r="E149" s="4">
        <f t="shared" si="11"/>
        <v>2.5357603924606251</v>
      </c>
      <c r="G149" s="4">
        <f t="shared" si="9"/>
        <v>1.0309540779961308</v>
      </c>
    </row>
    <row r="150" spans="1:7" x14ac:dyDescent="0.2">
      <c r="A150" s="4">
        <f>IF('True_Odds_Calculator_2-way'!A151="","",'True_Odds_Calculator_2-way'!A151)</f>
        <v>2.29</v>
      </c>
      <c r="B150" s="4">
        <f>IF('True_Odds_Calculator_2-way'!B151="","",'True_Odds_Calculator_2-way'!B151)</f>
        <v>1.62</v>
      </c>
      <c r="C150" s="4">
        <f t="shared" si="8"/>
        <v>5.3965173324707516E-2</v>
      </c>
      <c r="D150" s="4">
        <f t="shared" si="10"/>
        <v>2.4408184748996646</v>
      </c>
      <c r="E150" s="4">
        <f t="shared" si="11"/>
        <v>1.6940499566190239</v>
      </c>
      <c r="G150" s="4">
        <f t="shared" si="9"/>
        <v>1.0539651733247075</v>
      </c>
    </row>
    <row r="151" spans="1:7" x14ac:dyDescent="0.2">
      <c r="A151" s="4">
        <f>IF('True_Odds_Calculator_2-way'!A152="","",'True_Odds_Calculator_2-way'!A152)</f>
        <v>1.9</v>
      </c>
      <c r="B151" s="4">
        <f>IF('True_Odds_Calculator_2-way'!B152="","",'True_Odds_Calculator_2-way'!B152)</f>
        <v>1.93</v>
      </c>
      <c r="C151" s="4">
        <f t="shared" si="8"/>
        <v>4.445050449959087E-2</v>
      </c>
      <c r="D151" s="4">
        <f t="shared" si="10"/>
        <v>1.9837706248309437</v>
      </c>
      <c r="E151" s="4">
        <f t="shared" si="11"/>
        <v>2.0164971130052241</v>
      </c>
      <c r="G151" s="4">
        <f t="shared" si="9"/>
        <v>1.0444505044995909</v>
      </c>
    </row>
    <row r="152" spans="1:7" x14ac:dyDescent="0.2">
      <c r="A152" s="4">
        <f>IF('True_Odds_Calculator_2-way'!A153="","",'True_Odds_Calculator_2-way'!A153)</f>
        <v>2.23</v>
      </c>
      <c r="B152" s="4">
        <f>IF('True_Odds_Calculator_2-way'!B153="","",'True_Odds_Calculator_2-way'!B153)</f>
        <v>1.65</v>
      </c>
      <c r="C152" s="4">
        <f t="shared" si="8"/>
        <v>5.4491099334148752E-2</v>
      </c>
      <c r="D152" s="4">
        <f t="shared" si="10"/>
        <v>2.374253911921278</v>
      </c>
      <c r="E152" s="4">
        <f t="shared" si="11"/>
        <v>1.7276675666158001</v>
      </c>
      <c r="G152" s="4">
        <f t="shared" si="9"/>
        <v>1.0544910993341488</v>
      </c>
    </row>
    <row r="153" spans="1:7" x14ac:dyDescent="0.2">
      <c r="A153" s="4">
        <f>IF('True_Odds_Calculator_2-way'!A154="","",'True_Odds_Calculator_2-way'!A154)</f>
        <v>2.48</v>
      </c>
      <c r="B153" s="4">
        <f>IF('True_Odds_Calculator_2-way'!B154="","",'True_Odds_Calculator_2-way'!B154)</f>
        <v>1.53</v>
      </c>
      <c r="C153" s="4">
        <f t="shared" si="8"/>
        <v>5.6820577693442953E-2</v>
      </c>
      <c r="D153" s="4">
        <f t="shared" si="10"/>
        <v>2.6679791871747995</v>
      </c>
      <c r="E153" s="4">
        <f t="shared" si="11"/>
        <v>1.5995278644296433</v>
      </c>
      <c r="G153" s="4">
        <f t="shared" si="9"/>
        <v>1.056820577693443</v>
      </c>
    </row>
    <row r="154" spans="1:7" x14ac:dyDescent="0.2">
      <c r="A154" s="4">
        <f>IF('True_Odds_Calculator_2-way'!A155="","",'True_Odds_Calculator_2-way'!A155)</f>
        <v>1.65</v>
      </c>
      <c r="B154" s="4">
        <f>IF('True_Odds_Calculator_2-way'!B155="","",'True_Odds_Calculator_2-way'!B155)</f>
        <v>2.37</v>
      </c>
      <c r="C154" s="4">
        <f t="shared" si="8"/>
        <v>2.8001534330648337E-2</v>
      </c>
      <c r="D154" s="4">
        <f t="shared" si="10"/>
        <v>1.6890184645286688</v>
      </c>
      <c r="E154" s="4">
        <f t="shared" si="11"/>
        <v>2.4513399153737665</v>
      </c>
      <c r="G154" s="4">
        <f t="shared" si="9"/>
        <v>1.0280015343306483</v>
      </c>
    </row>
    <row r="155" spans="1:7" x14ac:dyDescent="0.2">
      <c r="A155" s="4">
        <f>IF('True_Odds_Calculator_2-way'!A156="","",'True_Odds_Calculator_2-way'!A156)</f>
        <v>2.06</v>
      </c>
      <c r="B155" s="4">
        <f>IF('True_Odds_Calculator_2-way'!B156="","",'True_Odds_Calculator_2-way'!B156)</f>
        <v>1.86</v>
      </c>
      <c r="C155" s="4">
        <f t="shared" si="8"/>
        <v>2.3071301806034006E-2</v>
      </c>
      <c r="D155" s="4">
        <f t="shared" si="10"/>
        <v>2.1101442890186144</v>
      </c>
      <c r="E155" s="4">
        <f t="shared" si="11"/>
        <v>1.9007838079174522</v>
      </c>
      <c r="G155" s="4">
        <f t="shared" si="9"/>
        <v>1.023071301806034</v>
      </c>
    </row>
    <row r="156" spans="1:7" x14ac:dyDescent="0.2">
      <c r="A156" s="4">
        <f>IF('True_Odds_Calculator_2-way'!A157="","",'True_Odds_Calculator_2-way'!A157)</f>
        <v>2</v>
      </c>
      <c r="B156" s="4">
        <f>IF('True_Odds_Calculator_2-way'!B157="","",'True_Odds_Calculator_2-way'!B157)</f>
        <v>1.91</v>
      </c>
      <c r="C156" s="4">
        <f t="shared" si="8"/>
        <v>2.3560209424083656E-2</v>
      </c>
      <c r="D156" s="4">
        <f t="shared" si="10"/>
        <v>2.0482573726541551</v>
      </c>
      <c r="E156" s="4">
        <f t="shared" si="11"/>
        <v>1.9539641943734012</v>
      </c>
      <c r="G156" s="4">
        <f t="shared" si="9"/>
        <v>1.0235602094240837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2.19</v>
      </c>
      <c r="C157" s="4">
        <f t="shared" si="8"/>
        <v>2.8049575994781417E-2</v>
      </c>
      <c r="D157" s="4">
        <f t="shared" si="10"/>
        <v>1.7940315974253949</v>
      </c>
      <c r="E157" s="4">
        <f t="shared" si="11"/>
        <v>2.2593957258658803</v>
      </c>
      <c r="G157" s="4">
        <f t="shared" si="9"/>
        <v>1.0280495759947814</v>
      </c>
    </row>
    <row r="158" spans="1:7" x14ac:dyDescent="0.2">
      <c r="A158" s="4">
        <f>IF('True_Odds_Calculator_2-way'!A159="","",'True_Odds_Calculator_2-way'!A159)</f>
        <v>1.93</v>
      </c>
      <c r="B158" s="4">
        <f>IF('True_Odds_Calculator_2-way'!B159="","",'True_Odds_Calculator_2-way'!B159)</f>
        <v>1.98</v>
      </c>
      <c r="C158" s="4">
        <f t="shared" si="8"/>
        <v>2.3185220076411994E-2</v>
      </c>
      <c r="D158" s="4">
        <f t="shared" si="10"/>
        <v>1.974169551066798</v>
      </c>
      <c r="E158" s="4">
        <f t="shared" si="11"/>
        <v>2.0265153523890338</v>
      </c>
      <c r="G158" s="4">
        <f t="shared" si="9"/>
        <v>1.023185220076412</v>
      </c>
    </row>
    <row r="159" spans="1:7" x14ac:dyDescent="0.2">
      <c r="A159" s="4">
        <f>IF('True_Odds_Calculator_2-way'!A160="","",'True_Odds_Calculator_2-way'!A160)</f>
        <v>1.88</v>
      </c>
      <c r="B159" s="4">
        <f>IF('True_Odds_Calculator_2-way'!B160="","",'True_Odds_Calculator_2-way'!B160)</f>
        <v>2.0299999999999998</v>
      </c>
      <c r="C159" s="4">
        <f t="shared" si="8"/>
        <v>2.4525731055444977E-2</v>
      </c>
      <c r="D159" s="4">
        <f t="shared" si="10"/>
        <v>1.9243646631706333</v>
      </c>
      <c r="E159" s="4">
        <f t="shared" si="11"/>
        <v>2.0818241326641935</v>
      </c>
      <c r="G159" s="4">
        <f t="shared" si="9"/>
        <v>1.024525731055445</v>
      </c>
    </row>
    <row r="160" spans="1:7" x14ac:dyDescent="0.2">
      <c r="A160" s="4">
        <f>IF('True_Odds_Calculator_2-way'!A161="","",'True_Odds_Calculator_2-way'!A161)</f>
        <v>2.17</v>
      </c>
      <c r="B160" s="4">
        <f>IF('True_Odds_Calculator_2-way'!B161="","",'True_Odds_Calculator_2-way'!B161)</f>
        <v>1.75</v>
      </c>
      <c r="C160" s="4">
        <f t="shared" si="8"/>
        <v>3.2258064516129004E-2</v>
      </c>
      <c r="D160" s="4">
        <f t="shared" si="10"/>
        <v>2.2487046632124348</v>
      </c>
      <c r="E160" s="4">
        <f t="shared" si="11"/>
        <v>1.8008298755186722</v>
      </c>
      <c r="G160" s="4">
        <f t="shared" si="9"/>
        <v>1.032258064516129</v>
      </c>
    </row>
    <row r="161" spans="1:7" x14ac:dyDescent="0.2">
      <c r="A161" s="4">
        <f>IF('True_Odds_Calculator_2-way'!A162="","",'True_Odds_Calculator_2-way'!A162)</f>
        <v>1.5</v>
      </c>
      <c r="B161" s="4">
        <f>IF('True_Odds_Calculator_2-way'!B162="","",'True_Odds_Calculator_2-way'!B162)</f>
        <v>2.69</v>
      </c>
      <c r="C161" s="4">
        <f t="shared" si="8"/>
        <v>3.8413878562577386E-2</v>
      </c>
      <c r="D161" s="4">
        <f t="shared" si="10"/>
        <v>1.5444976076555021</v>
      </c>
      <c r="E161" s="4">
        <f t="shared" si="11"/>
        <v>2.8365553602811948</v>
      </c>
      <c r="G161" s="4">
        <f t="shared" si="9"/>
        <v>1.0384138785625774</v>
      </c>
    </row>
    <row r="162" spans="1:7" x14ac:dyDescent="0.2">
      <c r="A162" s="4">
        <f>IF('True_Odds_Calculator_2-way'!A163="","",'True_Odds_Calculator_2-way'!A163)</f>
        <v>1.5</v>
      </c>
      <c r="B162" s="4">
        <f>IF('True_Odds_Calculator_2-way'!B163="","",'True_Odds_Calculator_2-way'!B163)</f>
        <v>2.7</v>
      </c>
      <c r="C162" s="4">
        <f t="shared" si="8"/>
        <v>3.7037037037036979E-2</v>
      </c>
      <c r="D162" s="4">
        <f t="shared" si="10"/>
        <v>1.5428571428571427</v>
      </c>
      <c r="E162" s="4">
        <f t="shared" si="11"/>
        <v>2.8421052631578947</v>
      </c>
      <c r="G162" s="4">
        <f t="shared" si="9"/>
        <v>1.037037037037037</v>
      </c>
    </row>
    <row r="163" spans="1:7" x14ac:dyDescent="0.2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2.41</v>
      </c>
      <c r="C163" s="4">
        <f t="shared" si="8"/>
        <v>3.2221709953383471E-2</v>
      </c>
      <c r="D163" s="4">
        <f t="shared" si="10"/>
        <v>1.6634144263133228</v>
      </c>
      <c r="E163" s="4">
        <f t="shared" si="11"/>
        <v>2.5073534133966988</v>
      </c>
      <c r="G163" s="4">
        <f t="shared" si="9"/>
        <v>1.0322217099533835</v>
      </c>
    </row>
    <row r="164" spans="1:7" x14ac:dyDescent="0.2">
      <c r="A164" s="4">
        <f>IF('True_Odds_Calculator_2-way'!A165="","",'True_Odds_Calculator_2-way'!A165)</f>
        <v>1.94</v>
      </c>
      <c r="B164" s="4">
        <f>IF('True_Odds_Calculator_2-way'!B165="","",'True_Odds_Calculator_2-way'!B165)</f>
        <v>1.94</v>
      </c>
      <c r="C164" s="4">
        <f t="shared" si="8"/>
        <v>3.0927835051546504E-2</v>
      </c>
      <c r="D164" s="4">
        <f t="shared" si="10"/>
        <v>2.0000000000000004</v>
      </c>
      <c r="E164" s="4">
        <f t="shared" si="11"/>
        <v>2.0000000000000004</v>
      </c>
      <c r="G164" s="4">
        <f t="shared" si="9"/>
        <v>1.0309278350515465</v>
      </c>
    </row>
    <row r="165" spans="1:7" x14ac:dyDescent="0.2">
      <c r="A165" s="4">
        <f>IF('True_Odds_Calculator_2-way'!A166="","",'True_Odds_Calculator_2-way'!A166)</f>
        <v>1.97</v>
      </c>
      <c r="B165" s="4">
        <f>IF('True_Odds_Calculator_2-way'!B166="","",'True_Odds_Calculator_2-way'!B166)</f>
        <v>1.92</v>
      </c>
      <c r="C165" s="4">
        <f t="shared" si="8"/>
        <v>2.844754653130277E-2</v>
      </c>
      <c r="D165" s="4">
        <f t="shared" si="10"/>
        <v>2.0267924123888115</v>
      </c>
      <c r="E165" s="4">
        <f t="shared" si="11"/>
        <v>1.9739066903246005</v>
      </c>
      <c r="G165" s="4">
        <f t="shared" si="9"/>
        <v>1.0284475465313028</v>
      </c>
    </row>
    <row r="166" spans="1:7" x14ac:dyDescent="0.2">
      <c r="A166" s="4">
        <f>IF('True_Odds_Calculator_2-way'!A167="","",'True_Odds_Calculator_2-way'!A167)</f>
        <v>2.2999999999999998</v>
      </c>
      <c r="B166" s="4">
        <f>IF('True_Odds_Calculator_2-way'!B167="","",'True_Odds_Calculator_2-way'!B167)</f>
        <v>1.67</v>
      </c>
      <c r="C166" s="4">
        <f t="shared" si="8"/>
        <v>3.3585003905233002E-2</v>
      </c>
      <c r="D166" s="4">
        <f t="shared" si="10"/>
        <v>2.3924011211460603</v>
      </c>
      <c r="E166" s="4">
        <f t="shared" si="11"/>
        <v>1.7181838514873629</v>
      </c>
      <c r="G166" s="4">
        <f t="shared" si="9"/>
        <v>1.033585003905233</v>
      </c>
    </row>
    <row r="167" spans="1:7" x14ac:dyDescent="0.2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1.66</v>
      </c>
      <c r="C167" s="4">
        <f t="shared" si="8"/>
        <v>3.9090861261640519E-2</v>
      </c>
      <c r="D167" s="4">
        <f t="shared" si="10"/>
        <v>2.3973008765844739</v>
      </c>
      <c r="E167" s="4">
        <f t="shared" si="11"/>
        <v>1.7156654781784539</v>
      </c>
      <c r="G167" s="4">
        <f t="shared" si="9"/>
        <v>1.0390908612616405</v>
      </c>
    </row>
    <row r="168" spans="1:7" x14ac:dyDescent="0.2">
      <c r="A168" s="4">
        <f>IF('True_Odds_Calculator_2-way'!A169="","",'True_Odds_Calculator_2-way'!A169)</f>
        <v>2.2400000000000002</v>
      </c>
      <c r="B168" s="4">
        <f>IF('True_Odds_Calculator_2-way'!B169="","",'True_Odds_Calculator_2-way'!B169)</f>
        <v>1.69</v>
      </c>
      <c r="C168" s="4">
        <f t="shared" si="8"/>
        <v>3.8144547759932479E-2</v>
      </c>
      <c r="D168" s="4">
        <f t="shared" si="10"/>
        <v>2.3399678575843743</v>
      </c>
      <c r="E168" s="4">
        <f t="shared" si="11"/>
        <v>1.7462865578005351</v>
      </c>
      <c r="G168" s="4">
        <f t="shared" si="9"/>
        <v>1.0381445477599325</v>
      </c>
    </row>
    <row r="169" spans="1:7" x14ac:dyDescent="0.2">
      <c r="A169" s="4">
        <f>IF('True_Odds_Calculator_2-way'!A170="","",'True_Odds_Calculator_2-way'!A170)</f>
        <v>2.09</v>
      </c>
      <c r="B169" s="4">
        <f>IF('True_Odds_Calculator_2-way'!B170="","",'True_Odds_Calculator_2-way'!B170)</f>
        <v>1.82</v>
      </c>
      <c r="C169" s="4">
        <f t="shared" si="8"/>
        <v>2.7919448972080652E-2</v>
      </c>
      <c r="D169" s="4">
        <f t="shared" si="10"/>
        <v>2.152810006225593</v>
      </c>
      <c r="E169" s="4">
        <f t="shared" si="11"/>
        <v>1.8674456281604401</v>
      </c>
      <c r="G169" s="4">
        <f t="shared" si="9"/>
        <v>1.0279194489720807</v>
      </c>
    </row>
    <row r="170" spans="1:7" x14ac:dyDescent="0.2">
      <c r="A170" s="4">
        <f>IF('True_Odds_Calculator_2-way'!A171="","",'True_Odds_Calculator_2-way'!A171)</f>
        <v>2.0299999999999998</v>
      </c>
      <c r="B170" s="4">
        <f>IF('True_Odds_Calculator_2-way'!B171="","",'True_Odds_Calculator_2-way'!B171)</f>
        <v>1.88</v>
      </c>
      <c r="C170" s="4">
        <f t="shared" si="8"/>
        <v>2.4525731055444977E-2</v>
      </c>
      <c r="D170" s="4">
        <f t="shared" si="10"/>
        <v>2.0818241326641935</v>
      </c>
      <c r="E170" s="4">
        <f t="shared" si="11"/>
        <v>1.9243646631706333</v>
      </c>
      <c r="G170" s="4">
        <f t="shared" si="9"/>
        <v>1.024525731055445</v>
      </c>
    </row>
    <row r="171" spans="1:7" x14ac:dyDescent="0.2">
      <c r="A171" s="4">
        <f>IF('True_Odds_Calculator_2-way'!A172="","",'True_Odds_Calculator_2-way'!A172)</f>
        <v>2.2599999999999998</v>
      </c>
      <c r="B171" s="4">
        <f>IF('True_Odds_Calculator_2-way'!B172="","",'True_Odds_Calculator_2-way'!B172)</f>
        <v>1.71</v>
      </c>
      <c r="C171" s="4">
        <f t="shared" si="8"/>
        <v>2.727319774362158E-2</v>
      </c>
      <c r="D171" s="4">
        <f t="shared" si="10"/>
        <v>2.3318650817594881</v>
      </c>
      <c r="E171" s="4">
        <f t="shared" si="11"/>
        <v>1.7508268019752637</v>
      </c>
      <c r="G171" s="4">
        <f t="shared" si="9"/>
        <v>1.0272731977436216</v>
      </c>
    </row>
    <row r="172" spans="1:7" x14ac:dyDescent="0.2">
      <c r="A172" s="4">
        <f>IF('True_Odds_Calculator_2-way'!A173="","",'True_Odds_Calculator_2-way'!A173)</f>
        <v>1.65</v>
      </c>
      <c r="B172" s="4">
        <f>IF('True_Odds_Calculator_2-way'!B173="","",'True_Odds_Calculator_2-way'!B173)</f>
        <v>2.38</v>
      </c>
      <c r="C172" s="4">
        <f t="shared" si="8"/>
        <v>2.6228673287496784E-2</v>
      </c>
      <c r="D172" s="4">
        <f t="shared" si="10"/>
        <v>1.686493450719347</v>
      </c>
      <c r="E172" s="4">
        <f t="shared" si="11"/>
        <v>2.4566781357522673</v>
      </c>
      <c r="G172" s="4">
        <f t="shared" si="9"/>
        <v>1.0262286732874968</v>
      </c>
    </row>
    <row r="173" spans="1:7" x14ac:dyDescent="0.2">
      <c r="A173" s="4">
        <f>IF('True_Odds_Calculator_2-way'!A174="","",'True_Odds_Calculator_2-way'!A174)</f>
        <v>2.12</v>
      </c>
      <c r="B173" s="4">
        <f>IF('True_Odds_Calculator_2-way'!B174="","",'True_Odds_Calculator_2-way'!B174)</f>
        <v>1.75</v>
      </c>
      <c r="C173" s="4">
        <f t="shared" si="8"/>
        <v>4.3126684636118462E-2</v>
      </c>
      <c r="D173" s="4">
        <f t="shared" si="10"/>
        <v>2.2215568862275448</v>
      </c>
      <c r="E173" s="4">
        <f t="shared" si="11"/>
        <v>1.8186274509803919</v>
      </c>
      <c r="G173" s="4">
        <f t="shared" si="9"/>
        <v>1.0431266846361185</v>
      </c>
    </row>
    <row r="174" spans="1:7" x14ac:dyDescent="0.2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1.54</v>
      </c>
      <c r="C174" s="4">
        <f t="shared" si="8"/>
        <v>4.1507512095747323E-2</v>
      </c>
      <c r="D174" s="4">
        <f t="shared" si="10"/>
        <v>2.692492286595817</v>
      </c>
      <c r="E174" s="4">
        <f t="shared" si="11"/>
        <v>1.5908446424954426</v>
      </c>
      <c r="G174" s="4">
        <f t="shared" si="9"/>
        <v>1.0415075120957473</v>
      </c>
    </row>
    <row r="175" spans="1:7" x14ac:dyDescent="0.2">
      <c r="A175" s="4">
        <f>IF('True_Odds_Calculator_2-way'!A176="","",'True_Odds_Calculator_2-way'!A176)</f>
        <v>2.14</v>
      </c>
      <c r="B175" s="4">
        <f>IF('True_Odds_Calculator_2-way'!B176="","",'True_Odds_Calculator_2-way'!B176)</f>
        <v>1.74</v>
      </c>
      <c r="C175" s="4">
        <f t="shared" si="8"/>
        <v>4.200236330432916E-2</v>
      </c>
      <c r="D175" s="4">
        <f t="shared" si="10"/>
        <v>2.2407028523288002</v>
      </c>
      <c r="E175" s="4">
        <f t="shared" si="11"/>
        <v>1.8059947618585701</v>
      </c>
      <c r="G175" s="4">
        <f t="shared" si="9"/>
        <v>1.0420023633043292</v>
      </c>
    </row>
    <row r="176" spans="1:7" x14ac:dyDescent="0.2">
      <c r="A176" s="4">
        <f>IF('True_Odds_Calculator_2-way'!A177="","",'True_Odds_Calculator_2-way'!A177)</f>
        <v>2.41</v>
      </c>
      <c r="B176" s="4">
        <f>IF('True_Odds_Calculator_2-way'!B177="","",'True_Odds_Calculator_2-way'!B177)</f>
        <v>1.59</v>
      </c>
      <c r="C176" s="4">
        <f t="shared" si="8"/>
        <v>4.3868576946162419E-2</v>
      </c>
      <c r="D176" s="4">
        <f t="shared" si="10"/>
        <v>2.5445067897340552</v>
      </c>
      <c r="E176" s="4">
        <f t="shared" si="11"/>
        <v>1.6474558782432986</v>
      </c>
      <c r="G176" s="4">
        <f t="shared" si="9"/>
        <v>1.0438685769461624</v>
      </c>
    </row>
    <row r="177" spans="1:7" x14ac:dyDescent="0.2">
      <c r="A177" s="4">
        <f>IF('True_Odds_Calculator_2-way'!A178="","",'True_Odds_Calculator_2-way'!A178)</f>
        <v>2.25</v>
      </c>
      <c r="B177" s="4">
        <f>IF('True_Odds_Calculator_2-way'!B178="","",'True_Odds_Calculator_2-way'!B178)</f>
        <v>1.68</v>
      </c>
      <c r="C177" s="4">
        <f t="shared" si="8"/>
        <v>3.9682539682539542E-2</v>
      </c>
      <c r="D177" s="4">
        <f t="shared" si="10"/>
        <v>2.3551401869158877</v>
      </c>
      <c r="E177" s="4">
        <f t="shared" si="11"/>
        <v>1.7379310344827583</v>
      </c>
      <c r="G177" s="4">
        <f t="shared" si="9"/>
        <v>1.0396825396825395</v>
      </c>
    </row>
    <row r="178" spans="1:7" x14ac:dyDescent="0.2">
      <c r="A178" s="4">
        <f>IF('True_Odds_Calculator_2-way'!A179="","",'True_Odds_Calculator_2-way'!A179)</f>
        <v>1.82</v>
      </c>
      <c r="B178" s="4">
        <f>IF('True_Odds_Calculator_2-way'!B179="","",'True_Odds_Calculator_2-way'!B179)</f>
        <v>2.04</v>
      </c>
      <c r="C178" s="4">
        <f t="shared" si="8"/>
        <v>3.9646627881921859E-2</v>
      </c>
      <c r="D178" s="4">
        <f t="shared" si="10"/>
        <v>1.8881204231082178</v>
      </c>
      <c r="E178" s="4">
        <f t="shared" si="11"/>
        <v>2.1259734310581764</v>
      </c>
      <c r="G178" s="4">
        <f t="shared" si="9"/>
        <v>1.0396466278819219</v>
      </c>
    </row>
    <row r="179" spans="1:7" x14ac:dyDescent="0.2">
      <c r="A179" s="4">
        <f>IF('True_Odds_Calculator_2-way'!A180="","",'True_Odds_Calculator_2-way'!A180)</f>
        <v>1.98</v>
      </c>
      <c r="B179" s="4">
        <f>IF('True_Odds_Calculator_2-way'!B180="","",'True_Odds_Calculator_2-way'!B180)</f>
        <v>1.91</v>
      </c>
      <c r="C179" s="4">
        <f t="shared" si="8"/>
        <v>2.861071447458885E-2</v>
      </c>
      <c r="D179" s="4">
        <f t="shared" si="10"/>
        <v>2.0377175494369308</v>
      </c>
      <c r="E179" s="4">
        <f t="shared" si="11"/>
        <v>1.9636533568721115</v>
      </c>
      <c r="G179" s="4">
        <f t="shared" si="9"/>
        <v>1.0286107144745888</v>
      </c>
    </row>
    <row r="180" spans="1:7" x14ac:dyDescent="0.2">
      <c r="A180" s="4">
        <f>IF('True_Odds_Calculator_2-way'!A181="","",'True_Odds_Calculator_2-way'!A181)</f>
        <v>1.86</v>
      </c>
      <c r="B180" s="4">
        <f>IF('True_Odds_Calculator_2-way'!B181="","",'True_Odds_Calculator_2-way'!B181)</f>
        <v>2.0299999999999998</v>
      </c>
      <c r="C180" s="4">
        <f t="shared" si="8"/>
        <v>3.0245246040574214E-2</v>
      </c>
      <c r="D180" s="4">
        <f t="shared" si="10"/>
        <v>1.9138324294186226</v>
      </c>
      <c r="E180" s="4">
        <f t="shared" si="11"/>
        <v>2.0942925287037548</v>
      </c>
      <c r="G180" s="4">
        <f t="shared" si="9"/>
        <v>1.0302452460405742</v>
      </c>
    </row>
    <row r="181" spans="1:7" x14ac:dyDescent="0.2">
      <c r="A181" s="4">
        <f>IF('True_Odds_Calculator_2-way'!A182="","",'True_Odds_Calculator_2-way'!A182)</f>
        <v>1.63</v>
      </c>
      <c r="B181" s="4">
        <f>IF('True_Odds_Calculator_2-way'!B182="","",'True_Odds_Calculator_2-way'!B182)</f>
        <v>2.38</v>
      </c>
      <c r="C181" s="4">
        <f t="shared" si="8"/>
        <v>3.3664999742228252E-2</v>
      </c>
      <c r="D181" s="4">
        <f t="shared" si="10"/>
        <v>1.6759839288028686</v>
      </c>
      <c r="E181" s="4">
        <f t="shared" si="11"/>
        <v>2.4793251102447753</v>
      </c>
      <c r="G181" s="4">
        <f t="shared" si="9"/>
        <v>1.0336649997422283</v>
      </c>
    </row>
    <row r="182" spans="1:7" x14ac:dyDescent="0.2">
      <c r="A182" s="4">
        <f>IF('True_Odds_Calculator_2-way'!A183="","",'True_Odds_Calculator_2-way'!A183)</f>
        <v>1.68</v>
      </c>
      <c r="B182" s="4">
        <f>IF('True_Odds_Calculator_2-way'!B183="","",'True_Odds_Calculator_2-way'!B183)</f>
        <v>2.2999999999999998</v>
      </c>
      <c r="C182" s="4">
        <f t="shared" si="8"/>
        <v>3.002070393374745E-2</v>
      </c>
      <c r="D182" s="4">
        <f t="shared" si="10"/>
        <v>1.7234611953612846</v>
      </c>
      <c r="E182" s="4">
        <f t="shared" si="11"/>
        <v>2.3822441430332923</v>
      </c>
      <c r="G182" s="4">
        <f t="shared" si="9"/>
        <v>1.0300207039337475</v>
      </c>
    </row>
    <row r="183" spans="1:7" x14ac:dyDescent="0.2">
      <c r="A183" s="4">
        <f>IF('True_Odds_Calculator_2-way'!A184="","",'True_Odds_Calculator_2-way'!A184)</f>
        <v>2.09</v>
      </c>
      <c r="B183" s="4">
        <f>IF('True_Odds_Calculator_2-way'!B184="","",'True_Odds_Calculator_2-way'!B184)</f>
        <v>1.78</v>
      </c>
      <c r="C183" s="4">
        <f t="shared" si="8"/>
        <v>4.0266652330519959E-2</v>
      </c>
      <c r="D183" s="4">
        <f t="shared" si="10"/>
        <v>2.1818075186206087</v>
      </c>
      <c r="E183" s="4">
        <f t="shared" si="11"/>
        <v>1.8461614808198106</v>
      </c>
      <c r="G183" s="4">
        <f t="shared" si="9"/>
        <v>1.04026665233052</v>
      </c>
    </row>
    <row r="184" spans="1:7" x14ac:dyDescent="0.2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1.54</v>
      </c>
      <c r="C184" s="4">
        <f t="shared" si="8"/>
        <v>5.7513914656771803E-2</v>
      </c>
      <c r="D184" s="4">
        <f t="shared" si="10"/>
        <v>2.6356968215158925</v>
      </c>
      <c r="E184" s="4">
        <f t="shared" si="11"/>
        <v>1.6113602391629298</v>
      </c>
      <c r="G184" s="4">
        <f t="shared" si="9"/>
        <v>1.0575139146567718</v>
      </c>
    </row>
    <row r="185" spans="1:7" x14ac:dyDescent="0.2">
      <c r="A185" s="4">
        <f>IF('True_Odds_Calculator_2-way'!A186="","",'True_Odds_Calculator_2-way'!A186)</f>
        <v>1.64</v>
      </c>
      <c r="B185" s="4">
        <f>IF('True_Odds_Calculator_2-way'!B186="","",'True_Odds_Calculator_2-way'!B186)</f>
        <v>2.2200000000000002</v>
      </c>
      <c r="C185" s="4">
        <f t="shared" si="8"/>
        <v>6.0206548011425998E-2</v>
      </c>
      <c r="D185" s="4">
        <f t="shared" si="10"/>
        <v>1.7251705837755873</v>
      </c>
      <c r="E185" s="4">
        <f t="shared" si="11"/>
        <v>2.3789858860428645</v>
      </c>
      <c r="G185" s="4">
        <f t="shared" si="9"/>
        <v>1.060206548011426</v>
      </c>
    </row>
    <row r="186" spans="1:7" x14ac:dyDescent="0.2">
      <c r="A186" s="4">
        <f>IF('True_Odds_Calculator_2-way'!A187="","",'True_Odds_Calculator_2-way'!A187)</f>
        <v>1.83</v>
      </c>
      <c r="B186" s="4">
        <f>IF('True_Odds_Calculator_2-way'!B187="","",'True_Odds_Calculator_2-way'!B187)</f>
        <v>2.08</v>
      </c>
      <c r="C186" s="4">
        <f t="shared" si="8"/>
        <v>2.7217318200924545E-2</v>
      </c>
      <c r="D186" s="4">
        <f t="shared" si="10"/>
        <v>1.8767379942806428</v>
      </c>
      <c r="E186" s="4">
        <f t="shared" si="11"/>
        <v>2.1405916094927453</v>
      </c>
      <c r="G186" s="4">
        <f t="shared" si="9"/>
        <v>1.0272173182009245</v>
      </c>
    </row>
    <row r="187" spans="1:7" x14ac:dyDescent="0.2">
      <c r="A187" s="4">
        <f>IF('True_Odds_Calculator_2-way'!A188="","",'True_Odds_Calculator_2-way'!A188)</f>
        <v>2.27</v>
      </c>
      <c r="B187" s="4">
        <f>IF('True_Odds_Calculator_2-way'!B188="","",'True_Odds_Calculator_2-way'!B188)</f>
        <v>1.67</v>
      </c>
      <c r="C187" s="4">
        <f t="shared" si="8"/>
        <v>3.9331029570814469E-2</v>
      </c>
      <c r="D187" s="4">
        <f t="shared" si="10"/>
        <v>2.3760694474913038</v>
      </c>
      <c r="E187" s="4">
        <f t="shared" si="11"/>
        <v>1.7267075087111983</v>
      </c>
      <c r="G187" s="4">
        <f t="shared" si="9"/>
        <v>1.0393310295708145</v>
      </c>
    </row>
    <row r="188" spans="1:7" x14ac:dyDescent="0.2">
      <c r="A188" s="4">
        <f>IF('True_Odds_Calculator_2-way'!A189="","",'True_Odds_Calculator_2-way'!A189)</f>
        <v>2.1</v>
      </c>
      <c r="B188" s="4">
        <f>IF('True_Odds_Calculator_2-way'!B189="","",'True_Odds_Calculator_2-way'!B189)</f>
        <v>1.83</v>
      </c>
      <c r="C188" s="4">
        <f t="shared" si="8"/>
        <v>2.2638563622169983E-2</v>
      </c>
      <c r="D188" s="4">
        <f t="shared" si="10"/>
        <v>2.1511335012594457</v>
      </c>
      <c r="E188" s="4">
        <f t="shared" si="11"/>
        <v>1.8687089715536103</v>
      </c>
      <c r="G188" s="4">
        <f t="shared" si="9"/>
        <v>1.02263856362217</v>
      </c>
    </row>
    <row r="189" spans="1:7" x14ac:dyDescent="0.2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1.57</v>
      </c>
      <c r="C189" s="4">
        <f t="shared" si="8"/>
        <v>4.1800974754377274E-2</v>
      </c>
      <c r="D189" s="4">
        <f t="shared" si="10"/>
        <v>2.6044528023103526</v>
      </c>
      <c r="E189" s="4">
        <f t="shared" si="11"/>
        <v>1.6232654513489189</v>
      </c>
      <c r="G189" s="4">
        <f t="shared" si="9"/>
        <v>1.0418009747543773</v>
      </c>
    </row>
    <row r="190" spans="1:7" x14ac:dyDescent="0.2">
      <c r="A190" s="4">
        <f>IF('True_Odds_Calculator_2-way'!A191="","",'True_Odds_Calculator_2-way'!A191)</f>
        <v>1.75</v>
      </c>
      <c r="B190" s="4">
        <f>IF('True_Odds_Calculator_2-way'!B191="","",'True_Odds_Calculator_2-way'!B191)</f>
        <v>2.14</v>
      </c>
      <c r="C190" s="4">
        <f t="shared" si="8"/>
        <v>3.8718291054739673E-2</v>
      </c>
      <c r="D190" s="4">
        <f t="shared" si="10"/>
        <v>1.81136638452237</v>
      </c>
      <c r="E190" s="4">
        <f t="shared" si="11"/>
        <v>2.2324888226527575</v>
      </c>
      <c r="G190" s="4">
        <f t="shared" si="9"/>
        <v>1.0387182910547397</v>
      </c>
    </row>
    <row r="191" spans="1:7" x14ac:dyDescent="0.2">
      <c r="A191" s="4">
        <f>IF('True_Odds_Calculator_2-way'!A192="","",'True_Odds_Calculator_2-way'!A192)</f>
        <v>1.83</v>
      </c>
      <c r="B191" s="4">
        <f>IF('True_Odds_Calculator_2-way'!B192="","",'True_Odds_Calculator_2-way'!B192)</f>
        <v>2.06</v>
      </c>
      <c r="C191" s="4">
        <f t="shared" si="8"/>
        <v>3.1884980635577431E-2</v>
      </c>
      <c r="D191" s="4">
        <f t="shared" si="10"/>
        <v>1.8849942497124856</v>
      </c>
      <c r="E191" s="4">
        <f t="shared" si="11"/>
        <v>2.1299508446804905</v>
      </c>
      <c r="G191" s="4">
        <f t="shared" si="9"/>
        <v>1.0318849806355774</v>
      </c>
    </row>
    <row r="192" spans="1:7" x14ac:dyDescent="0.2">
      <c r="A192" s="4">
        <f>IF('True_Odds_Calculator_2-way'!A193="","",'True_Odds_Calculator_2-way'!A193)</f>
        <v>1.33</v>
      </c>
      <c r="B192" s="4">
        <f>IF('True_Odds_Calculator_2-way'!B193="","",'True_Odds_Calculator_2-way'!B193)</f>
        <v>3.7</v>
      </c>
      <c r="C192" s="4">
        <f t="shared" si="8"/>
        <v>2.2149969518390433E-2</v>
      </c>
      <c r="D192" s="4">
        <f t="shared" si="10"/>
        <v>1.3498834179124948</v>
      </c>
      <c r="E192" s="4">
        <f t="shared" si="11"/>
        <v>3.8580948647589173</v>
      </c>
      <c r="G192" s="4">
        <f t="shared" si="9"/>
        <v>1.0221499695183904</v>
      </c>
    </row>
    <row r="193" spans="1:7" x14ac:dyDescent="0.2">
      <c r="A193" s="4">
        <f>IF('True_Odds_Calculator_2-way'!A194="","",'True_Odds_Calculator_2-way'!A194)</f>
        <v>1.65</v>
      </c>
      <c r="B193" s="4">
        <f>IF('True_Odds_Calculator_2-way'!B194="","",'True_Odds_Calculator_2-way'!B194)</f>
        <v>2.34</v>
      </c>
      <c r="C193" s="4">
        <f t="shared" si="8"/>
        <v>3.3411033411033575E-2</v>
      </c>
      <c r="D193" s="4">
        <f t="shared" si="10"/>
        <v>1.6967699406723797</v>
      </c>
      <c r="E193" s="4">
        <f t="shared" si="11"/>
        <v>2.4351939451277205</v>
      </c>
      <c r="G193" s="4">
        <f t="shared" si="9"/>
        <v>1.0334110334110336</v>
      </c>
    </row>
    <row r="194" spans="1:7" x14ac:dyDescent="0.2">
      <c r="A194" s="4">
        <f>IF('True_Odds_Calculator_2-way'!A195="","",'True_Odds_Calculator_2-way'!A195)</f>
        <v>1.52</v>
      </c>
      <c r="B194" s="4">
        <f>IF('True_Odds_Calculator_2-way'!B195="","",'True_Odds_Calculator_2-way'!B195)</f>
        <v>2.63</v>
      </c>
      <c r="C194" s="4">
        <f t="shared" ref="C194:C257" si="12">IF(A194="","",((1/A194)+(1/B194))-1)</f>
        <v>3.8122873724234729E-2</v>
      </c>
      <c r="D194" s="4">
        <f t="shared" si="10"/>
        <v>1.5653535907275435</v>
      </c>
      <c r="E194" s="4">
        <f t="shared" si="11"/>
        <v>2.7688045435655915</v>
      </c>
      <c r="G194" s="4">
        <f t="shared" ref="G194:G257" si="13">IF(A194="","",C194+1)</f>
        <v>1.0381228737242347</v>
      </c>
    </row>
    <row r="195" spans="1:7" x14ac:dyDescent="0.2">
      <c r="A195" s="4">
        <f>IF('True_Odds_Calculator_2-way'!A196="","",'True_Odds_Calculator_2-way'!A196)</f>
        <v>2.2000000000000002</v>
      </c>
      <c r="B195" s="4">
        <f>IF('True_Odds_Calculator_2-way'!B196="","",'True_Odds_Calculator_2-way'!B196)</f>
        <v>1.74</v>
      </c>
      <c r="C195" s="4">
        <f t="shared" si="12"/>
        <v>2.925809822361547E-2</v>
      </c>
      <c r="D195" s="4">
        <f t="shared" ref="D195:D258" si="14">IF(A195="","",(2*A195)/(2-($C195*A195)))</f>
        <v>2.2731591448931119</v>
      </c>
      <c r="E195" s="4">
        <f t="shared" ref="E195:E258" si="15">IF(B195="","",(2*B195)/(2-($C195*B195)))</f>
        <v>1.78544776119403</v>
      </c>
      <c r="G195" s="4">
        <f t="shared" si="13"/>
        <v>1.0292580982236155</v>
      </c>
    </row>
    <row r="196" spans="1:7" x14ac:dyDescent="0.2">
      <c r="A196" s="4">
        <f>IF('True_Odds_Calculator_2-way'!A197="","",'True_Odds_Calculator_2-way'!A197)</f>
        <v>1.82</v>
      </c>
      <c r="B196" s="4">
        <f>IF('True_Odds_Calculator_2-way'!B197="","",'True_Odds_Calculator_2-way'!B197)</f>
        <v>2.06</v>
      </c>
      <c r="C196" s="4">
        <f t="shared" si="12"/>
        <v>3.4887442654432999E-2</v>
      </c>
      <c r="D196" s="4">
        <f t="shared" si="14"/>
        <v>1.8796751228316457</v>
      </c>
      <c r="E196" s="4">
        <f t="shared" si="15"/>
        <v>2.1367833124358828</v>
      </c>
      <c r="G196" s="4">
        <f t="shared" si="13"/>
        <v>1.034887442654433</v>
      </c>
    </row>
    <row r="197" spans="1:7" x14ac:dyDescent="0.2">
      <c r="A197" s="4">
        <f>IF('True_Odds_Calculator_2-way'!A198="","",'True_Odds_Calculator_2-way'!A198)</f>
        <v>1.82</v>
      </c>
      <c r="B197" s="4">
        <f>IF('True_Odds_Calculator_2-way'!B198="","",'True_Odds_Calculator_2-way'!B198)</f>
        <v>2.09</v>
      </c>
      <c r="C197" s="4">
        <f t="shared" si="12"/>
        <v>2.7919448972080652E-2</v>
      </c>
      <c r="D197" s="4">
        <f t="shared" si="14"/>
        <v>1.8674456281604401</v>
      </c>
      <c r="E197" s="4">
        <f t="shared" si="15"/>
        <v>2.152810006225593</v>
      </c>
      <c r="G197" s="4">
        <f t="shared" si="13"/>
        <v>1.0279194489720807</v>
      </c>
    </row>
    <row r="198" spans="1:7" x14ac:dyDescent="0.2">
      <c r="A198" s="4">
        <f>IF('True_Odds_Calculator_2-way'!A199="","",'True_Odds_Calculator_2-way'!A199)</f>
        <v>2.16</v>
      </c>
      <c r="B198" s="4">
        <f>IF('True_Odds_Calculator_2-way'!B199="","",'True_Odds_Calculator_2-way'!B199)</f>
        <v>1.75</v>
      </c>
      <c r="C198" s="4">
        <f t="shared" si="12"/>
        <v>3.4391534391534417E-2</v>
      </c>
      <c r="D198" s="4">
        <f t="shared" si="14"/>
        <v>2.2433234421364987</v>
      </c>
      <c r="E198" s="4">
        <f t="shared" si="15"/>
        <v>1.8042959427207637</v>
      </c>
      <c r="G198" s="4">
        <f t="shared" si="13"/>
        <v>1.0343915343915344</v>
      </c>
    </row>
    <row r="199" spans="1:7" x14ac:dyDescent="0.2">
      <c r="A199" s="4">
        <f>IF('True_Odds_Calculator_2-way'!A200="","",'True_Odds_Calculator_2-way'!A200)</f>
        <v>1.64</v>
      </c>
      <c r="B199" s="4">
        <f>IF('True_Odds_Calculator_2-way'!B200="","",'True_Odds_Calculator_2-way'!B200)</f>
        <v>2.36</v>
      </c>
      <c r="C199" s="4">
        <f t="shared" si="12"/>
        <v>3.3484911120297722E-2</v>
      </c>
      <c r="D199" s="4">
        <f t="shared" si="14"/>
        <v>1.6863018473335656</v>
      </c>
      <c r="E199" s="4">
        <f t="shared" si="15"/>
        <v>2.4570848146267141</v>
      </c>
      <c r="G199" s="4">
        <f t="shared" si="13"/>
        <v>1.0334849111202977</v>
      </c>
    </row>
    <row r="200" spans="1:7" x14ac:dyDescent="0.2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12"/>
        <v>3.3255418614534626E-2</v>
      </c>
      <c r="D200" s="4">
        <f t="shared" si="14"/>
        <v>1.8661643699811639</v>
      </c>
      <c r="E200" s="4">
        <f t="shared" si="15"/>
        <v>2.1545152798443401</v>
      </c>
      <c r="G200" s="4">
        <f t="shared" si="13"/>
        <v>1.0332554186145346</v>
      </c>
    </row>
    <row r="201" spans="1:7" x14ac:dyDescent="0.2">
      <c r="A201" s="4">
        <f>IF('True_Odds_Calculator_2-way'!A202="","",'True_Odds_Calculator_2-way'!A202)</f>
        <v>1.77</v>
      </c>
      <c r="B201" s="4">
        <f>IF('True_Odds_Calculator_2-way'!B202="","",'True_Odds_Calculator_2-way'!B202)</f>
        <v>2.16</v>
      </c>
      <c r="C201" s="4">
        <f t="shared" si="12"/>
        <v>2.79347143753923E-2</v>
      </c>
      <c r="D201" s="4">
        <f t="shared" si="14"/>
        <v>1.8148675590999714</v>
      </c>
      <c r="E201" s="4">
        <f t="shared" si="15"/>
        <v>2.2271932890597692</v>
      </c>
      <c r="G201" s="4">
        <f t="shared" si="13"/>
        <v>1.0279347143753923</v>
      </c>
    </row>
    <row r="202" spans="1:7" x14ac:dyDescent="0.2">
      <c r="A202" s="4">
        <f>IF('True_Odds_Calculator_2-way'!A203="","",'True_Odds_Calculator_2-way'!A203)</f>
        <v>2.72</v>
      </c>
      <c r="B202" s="4">
        <f>IF('True_Odds_Calculator_2-way'!B203="","",'True_Odds_Calculator_2-way'!B203)</f>
        <v>1.5</v>
      </c>
      <c r="C202" s="4">
        <f t="shared" si="12"/>
        <v>3.4313725490195957E-2</v>
      </c>
      <c r="D202" s="4">
        <f t="shared" si="14"/>
        <v>2.8531468531468529</v>
      </c>
      <c r="E202" s="4">
        <f t="shared" si="15"/>
        <v>1.5396226415094338</v>
      </c>
      <c r="G202" s="4">
        <f t="shared" si="13"/>
        <v>1.034313725490196</v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4.3</v>
      </c>
      <c r="B2" s="4">
        <f>IF('True_Odds_Calculator_3-way'!B3="","",'True_Odds_Calculator_3-way'!B3)</f>
        <v>4.1100000000000003</v>
      </c>
      <c r="C2" s="4">
        <f>IF('True_Odds_Calculator_3-way'!C3="","",'True_Odds_Calculator_3-way'!C3)</f>
        <v>1.81</v>
      </c>
      <c r="D2" s="4">
        <f>IF(A2="","",((1/A2)+(1/B2)+(1/C2))-1)</f>
        <v>2.835332981327765E-2</v>
      </c>
      <c r="E2" s="4">
        <f>IF(A2="","",(3*A2)/(3-($D2*A2)))</f>
        <v>4.4821537080465355</v>
      </c>
      <c r="F2" s="4">
        <f>IF(B2="","",(3*B2)/(3-($D2*B2)))</f>
        <v>4.2761011370183537</v>
      </c>
      <c r="G2" s="4">
        <f>IF(C2="","",(3*C2)/(3-($D2*C2)))</f>
        <v>1.8415016647787468</v>
      </c>
      <c r="I2" s="4">
        <f>IF(A2="","",D2+1)</f>
        <v>1.0283533298132777</v>
      </c>
    </row>
    <row r="3" spans="1:9" x14ac:dyDescent="0.2">
      <c r="A3" s="4">
        <f>IF('True_Odds_Calculator_3-way'!A4="","",'True_Odds_Calculator_3-way'!A4)</f>
        <v>4.1900000000000004</v>
      </c>
      <c r="B3" s="4">
        <f>IF('True_Odds_Calculator_3-way'!B4="","",'True_Odds_Calculator_3-way'!B4)</f>
        <v>4.25</v>
      </c>
      <c r="C3" s="4">
        <f>IF('True_Odds_Calculator_3-way'!C4="","",'True_Odds_Calculator_3-way'!C4)</f>
        <v>1.8</v>
      </c>
      <c r="D3" s="4">
        <f t="shared" ref="D3:D66" si="0">IF(A3="","",((1/A3)+(1/B3)+(1/C3))-1)</f>
        <v>2.9513157689487812E-2</v>
      </c>
      <c r="E3" s="4">
        <f t="shared" ref="E3:E66" si="1">IF(A3="","",(3*A3)/(3-($D3*A3)))</f>
        <v>4.3701372477731315</v>
      </c>
      <c r="F3" s="4">
        <f t="shared" ref="F3:F66" si="2">IF(B3="","",(3*B3)/(3-($D3*B3)))</f>
        <v>4.4354474169741689</v>
      </c>
      <c r="G3" s="4">
        <f t="shared" ref="G3:G66" si="3">IF(C3="","",(3*C3)/(3-($D3*C3)))</f>
        <v>1.8324488104199024</v>
      </c>
      <c r="I3" s="4">
        <f t="shared" ref="I3:I66" si="4">IF(A3="","",D3+1)</f>
        <v>1.0295131576894878</v>
      </c>
    </row>
    <row r="4" spans="1:9" x14ac:dyDescent="0.2">
      <c r="A4" s="4">
        <f>IF('True_Odds_Calculator_3-way'!A5="","",'True_Odds_Calculator_3-way'!A5)</f>
        <v>1.62</v>
      </c>
      <c r="B4" s="4">
        <f>IF('True_Odds_Calculator_3-way'!B5="","",'True_Odds_Calculator_3-way'!B5)</f>
        <v>4.45</v>
      </c>
      <c r="C4" s="4">
        <f>IF('True_Odds_Calculator_3-way'!C5="","",'True_Odds_Calculator_3-way'!C5)</f>
        <v>5.34</v>
      </c>
      <c r="D4" s="4">
        <f t="shared" si="0"/>
        <v>2.9268969343875684E-2</v>
      </c>
      <c r="E4" s="4">
        <f t="shared" si="1"/>
        <v>1.6460156785143467</v>
      </c>
      <c r="F4" s="4">
        <f t="shared" si="2"/>
        <v>4.6519681651968163</v>
      </c>
      <c r="G4" s="4">
        <f t="shared" si="3"/>
        <v>5.6334983068507416</v>
      </c>
      <c r="I4" s="4">
        <f t="shared" si="4"/>
        <v>1.0292689693438757</v>
      </c>
    </row>
    <row r="5" spans="1:9" x14ac:dyDescent="0.2">
      <c r="A5" s="4">
        <f>IF('True_Odds_Calculator_3-way'!A6="","",'True_Odds_Calculator_3-way'!A6)</f>
        <v>1.46</v>
      </c>
      <c r="B5" s="4">
        <f>IF('True_Odds_Calculator_3-way'!B6="","",'True_Odds_Calculator_3-way'!B6)</f>
        <v>5.09</v>
      </c>
      <c r="C5" s="4">
        <f>IF('True_Odds_Calculator_3-way'!C6="","",'True_Odds_Calculator_3-way'!C6)</f>
        <v>6.72</v>
      </c>
      <c r="D5" s="4">
        <f t="shared" si="0"/>
        <v>3.0204684882807475E-2</v>
      </c>
      <c r="E5" s="4">
        <f t="shared" si="1"/>
        <v>1.4817816167759288</v>
      </c>
      <c r="F5" s="4">
        <f t="shared" si="2"/>
        <v>5.3649385171992279</v>
      </c>
      <c r="G5" s="4">
        <f t="shared" si="3"/>
        <v>7.2076593798999786</v>
      </c>
      <c r="I5" s="4">
        <f t="shared" si="4"/>
        <v>1.0302046848828075</v>
      </c>
    </row>
    <row r="6" spans="1:9" x14ac:dyDescent="0.2">
      <c r="A6" s="4">
        <f>IF('True_Odds_Calculator_3-way'!A7="","",'True_Odds_Calculator_3-way'!A7)</f>
        <v>2.31</v>
      </c>
      <c r="B6" s="4">
        <f>IF('True_Odds_Calculator_3-way'!B7="","",'True_Odds_Calculator_3-way'!B7)</f>
        <v>3.52</v>
      </c>
      <c r="C6" s="4">
        <f>IF('True_Odds_Calculator_3-way'!C7="","",'True_Odds_Calculator_3-way'!C7)</f>
        <v>3.27</v>
      </c>
      <c r="D6" s="4">
        <f t="shared" si="0"/>
        <v>2.2801739544858979E-2</v>
      </c>
      <c r="E6" s="4">
        <f t="shared" si="1"/>
        <v>2.3512822607944535</v>
      </c>
      <c r="F6" s="4">
        <f t="shared" si="2"/>
        <v>3.6167630265378685</v>
      </c>
      <c r="G6" s="4">
        <f t="shared" si="3"/>
        <v>3.3533436547969839</v>
      </c>
      <c r="I6" s="4">
        <f t="shared" si="4"/>
        <v>1.022801739544859</v>
      </c>
    </row>
    <row r="7" spans="1:9" x14ac:dyDescent="0.2">
      <c r="A7" s="4">
        <f>IF('True_Odds_Calculator_3-way'!A8="","",'True_Odds_Calculator_3-way'!A8)</f>
        <v>3.36</v>
      </c>
      <c r="B7" s="4">
        <f>IF('True_Odds_Calculator_3-way'!B8="","",'True_Odds_Calculator_3-way'!B8)</f>
        <v>3.93</v>
      </c>
      <c r="C7" s="4">
        <f>IF('True_Odds_Calculator_3-way'!C8="","",'True_Odds_Calculator_3-way'!C8)</f>
        <v>2.12</v>
      </c>
      <c r="D7" s="4">
        <f t="shared" si="0"/>
        <v>2.377008703524619E-2</v>
      </c>
      <c r="E7" s="4">
        <f t="shared" si="1"/>
        <v>3.451898149792251</v>
      </c>
      <c r="F7" s="4">
        <f t="shared" si="2"/>
        <v>4.056308640343862</v>
      </c>
      <c r="G7" s="4">
        <f t="shared" si="3"/>
        <v>2.15621915194895</v>
      </c>
      <c r="I7" s="4">
        <f t="shared" si="4"/>
        <v>1.0237700870352462</v>
      </c>
    </row>
    <row r="8" spans="1:9" x14ac:dyDescent="0.2">
      <c r="A8" s="4">
        <f>IF('True_Odds_Calculator_3-way'!A9="","",'True_Odds_Calculator_3-way'!A9)</f>
        <v>2.13</v>
      </c>
      <c r="B8" s="4">
        <f>IF('True_Odds_Calculator_3-way'!B9="","",'True_Odds_Calculator_3-way'!B9)</f>
        <v>3.66</v>
      </c>
      <c r="C8" s="4">
        <f>IF('True_Odds_Calculator_3-way'!C9="","",'True_Odds_Calculator_3-way'!C9)</f>
        <v>3.57</v>
      </c>
      <c r="D8" s="4">
        <f t="shared" si="0"/>
        <v>2.2819656608891403E-2</v>
      </c>
      <c r="E8" s="4">
        <f t="shared" si="1"/>
        <v>2.1650785071253633</v>
      </c>
      <c r="F8" s="4">
        <f t="shared" si="2"/>
        <v>3.764812303227016</v>
      </c>
      <c r="G8" s="4">
        <f t="shared" si="3"/>
        <v>3.6696508037471007</v>
      </c>
      <c r="I8" s="4">
        <f t="shared" si="4"/>
        <v>1.0228196566088914</v>
      </c>
    </row>
    <row r="9" spans="1:9" x14ac:dyDescent="0.2">
      <c r="A9" s="4">
        <f>IF('True_Odds_Calculator_3-way'!A10="","",'True_Odds_Calculator_3-way'!A10)</f>
        <v>1.25</v>
      </c>
      <c r="B9" s="4">
        <f>IF('True_Odds_Calculator_3-way'!B10="","",'True_Odds_Calculator_3-way'!B10)</f>
        <v>7.21</v>
      </c>
      <c r="C9" s="4">
        <f>IF('True_Odds_Calculator_3-way'!C10="","",'True_Odds_Calculator_3-way'!C10)</f>
        <v>11.05</v>
      </c>
      <c r="D9" s="4">
        <f t="shared" si="0"/>
        <v>2.9193992757670539E-2</v>
      </c>
      <c r="E9" s="4">
        <f t="shared" si="1"/>
        <v>1.2653924407292756</v>
      </c>
      <c r="F9" s="4">
        <f t="shared" si="2"/>
        <v>7.7540463468519736</v>
      </c>
      <c r="G9" s="4">
        <f t="shared" si="3"/>
        <v>12.381385301568057</v>
      </c>
      <c r="I9" s="4">
        <f t="shared" si="4"/>
        <v>1.0291939927576705</v>
      </c>
    </row>
    <row r="10" spans="1:9" x14ac:dyDescent="0.2">
      <c r="A10" s="4">
        <f>IF('True_Odds_Calculator_3-way'!A11="","",'True_Odds_Calculator_3-way'!A11)</f>
        <v>2.41</v>
      </c>
      <c r="B10" s="4">
        <f>IF('True_Odds_Calculator_3-way'!B11="","",'True_Odds_Calculator_3-way'!B11)</f>
        <v>3.53</v>
      </c>
      <c r="C10" s="4">
        <f>IF('True_Odds_Calculator_3-way'!C11="","",'True_Odds_Calculator_3-way'!C11)</f>
        <v>3.08</v>
      </c>
      <c r="D10" s="4">
        <f t="shared" si="0"/>
        <v>2.2899202991594203E-2</v>
      </c>
      <c r="E10" s="4">
        <f t="shared" si="1"/>
        <v>2.4551644516894426</v>
      </c>
      <c r="F10" s="4">
        <f t="shared" si="2"/>
        <v>3.627748705210319</v>
      </c>
      <c r="G10" s="4">
        <f t="shared" si="3"/>
        <v>3.1541536747382337</v>
      </c>
      <c r="I10" s="4">
        <f t="shared" si="4"/>
        <v>1.0228992029915942</v>
      </c>
    </row>
    <row r="11" spans="1:9" x14ac:dyDescent="0.2">
      <c r="A11" s="4">
        <f>IF('True_Odds_Calculator_3-way'!A12="","",'True_Odds_Calculator_3-way'!A12)</f>
        <v>2.62</v>
      </c>
      <c r="B11" s="4">
        <f>IF('True_Odds_Calculator_3-way'!B12="","",'True_Odds_Calculator_3-way'!B12)</f>
        <v>3.84</v>
      </c>
      <c r="C11" s="4">
        <f>IF('True_Odds_Calculator_3-way'!C12="","",'True_Odds_Calculator_3-way'!C12)</f>
        <v>2.63</v>
      </c>
      <c r="D11" s="4">
        <f t="shared" si="0"/>
        <v>2.2324192861773007E-2</v>
      </c>
      <c r="E11" s="4">
        <f t="shared" si="1"/>
        <v>2.672096425800548</v>
      </c>
      <c r="F11" s="4">
        <f t="shared" si="2"/>
        <v>3.9529555745540681</v>
      </c>
      <c r="G11" s="4">
        <f t="shared" si="3"/>
        <v>2.6824988517051942</v>
      </c>
      <c r="I11" s="4">
        <f t="shared" si="4"/>
        <v>1.022324192861773</v>
      </c>
    </row>
    <row r="12" spans="1:9" x14ac:dyDescent="0.2">
      <c r="A12" s="4">
        <f>IF('True_Odds_Calculator_3-way'!A13="","",'True_Odds_Calculator_3-way'!A13)</f>
        <v>1.81</v>
      </c>
      <c r="B12" s="4">
        <f>IF('True_Odds_Calculator_3-way'!B13="","",'True_Odds_Calculator_3-way'!B13)</f>
        <v>3.88</v>
      </c>
      <c r="C12" s="4">
        <f>IF('True_Odds_Calculator_3-way'!C13="","",'True_Odds_Calculator_3-way'!C13)</f>
        <v>4.54</v>
      </c>
      <c r="D12" s="4">
        <f t="shared" si="0"/>
        <v>3.0482463788807257E-2</v>
      </c>
      <c r="E12" s="4">
        <f t="shared" si="1"/>
        <v>1.8439115365408976</v>
      </c>
      <c r="F12" s="4">
        <f t="shared" si="2"/>
        <v>4.0392430640271977</v>
      </c>
      <c r="G12" s="4">
        <f t="shared" si="3"/>
        <v>4.7595590717433955</v>
      </c>
      <c r="I12" s="4">
        <f t="shared" si="4"/>
        <v>1.0304824637888073</v>
      </c>
    </row>
    <row r="13" spans="1:9" x14ac:dyDescent="0.2">
      <c r="A13" s="4">
        <f>IF('True_Odds_Calculator_3-way'!A14="","",'True_Odds_Calculator_3-way'!A14)</f>
        <v>1.94</v>
      </c>
      <c r="B13" s="4">
        <f>IF('True_Odds_Calculator_3-way'!B14="","",'True_Odds_Calculator_3-way'!B14)</f>
        <v>3.66</v>
      </c>
      <c r="C13" s="4">
        <f>IF('True_Odds_Calculator_3-way'!C14="","",'True_Odds_Calculator_3-way'!C14)</f>
        <v>4.1399999999999997</v>
      </c>
      <c r="D13" s="4">
        <f t="shared" si="0"/>
        <v>3.0233854961426943E-2</v>
      </c>
      <c r="E13" s="4">
        <f t="shared" si="1"/>
        <v>1.9786857323484575</v>
      </c>
      <c r="F13" s="4">
        <f t="shared" si="2"/>
        <v>3.8001704382683554</v>
      </c>
      <c r="G13" s="4">
        <f t="shared" si="3"/>
        <v>4.3202526927675917</v>
      </c>
      <c r="I13" s="4">
        <f t="shared" si="4"/>
        <v>1.0302338549614269</v>
      </c>
    </row>
    <row r="14" spans="1:9" x14ac:dyDescent="0.2">
      <c r="A14" s="4">
        <f>IF('True_Odds_Calculator_3-way'!A15="","",'True_Odds_Calculator_3-way'!A15)</f>
        <v>2.0699999999999998</v>
      </c>
      <c r="B14" s="4">
        <f>IF('True_Odds_Calculator_3-way'!B15="","",'True_Odds_Calculator_3-way'!B15)</f>
        <v>3.66</v>
      </c>
      <c r="C14" s="4">
        <f>IF('True_Odds_Calculator_3-way'!C15="","",'True_Odds_Calculator_3-way'!C15)</f>
        <v>3.67</v>
      </c>
      <c r="D14" s="4">
        <f t="shared" si="0"/>
        <v>2.8795395188158102E-2</v>
      </c>
      <c r="E14" s="4">
        <f t="shared" si="1"/>
        <v>2.1119622025081353</v>
      </c>
      <c r="F14" s="4">
        <f t="shared" si="2"/>
        <v>3.7932586250129265</v>
      </c>
      <c r="G14" s="4">
        <f t="shared" si="3"/>
        <v>3.8040011393675854</v>
      </c>
      <c r="I14" s="4">
        <f t="shared" si="4"/>
        <v>1.0287953951881581</v>
      </c>
    </row>
    <row r="15" spans="1:9" x14ac:dyDescent="0.2">
      <c r="A15" s="4">
        <f>IF('True_Odds_Calculator_3-way'!A16="","",'True_Odds_Calculator_3-way'!A16)</f>
        <v>2.2200000000000002</v>
      </c>
      <c r="B15" s="4">
        <f>IF('True_Odds_Calculator_3-way'!B16="","",'True_Odds_Calculator_3-way'!B16)</f>
        <v>3.68</v>
      </c>
      <c r="C15" s="4">
        <f>IF('True_Odds_Calculator_3-way'!C16="","",'True_Odds_Calculator_3-way'!C16)</f>
        <v>3.27</v>
      </c>
      <c r="D15" s="4">
        <f t="shared" si="0"/>
        <v>2.7999978438749906E-2</v>
      </c>
      <c r="E15" s="4">
        <f t="shared" si="1"/>
        <v>2.2669716157071838</v>
      </c>
      <c r="F15" s="4">
        <f t="shared" si="2"/>
        <v>3.8108913128325224</v>
      </c>
      <c r="G15" s="4">
        <f t="shared" si="3"/>
        <v>3.3729421140507441</v>
      </c>
      <c r="I15" s="4">
        <f t="shared" si="4"/>
        <v>1.0279999784387499</v>
      </c>
    </row>
    <row r="16" spans="1:9" x14ac:dyDescent="0.2">
      <c r="A16" s="4">
        <f>IF('True_Odds_Calculator_3-way'!A17="","",'True_Odds_Calculator_3-way'!A17)</f>
        <v>2.13</v>
      </c>
      <c r="B16" s="4">
        <f>IF('True_Odds_Calculator_3-way'!B17="","",'True_Odds_Calculator_3-way'!B17)</f>
        <v>3.65</v>
      </c>
      <c r="C16" s="4">
        <f>IF('True_Odds_Calculator_3-way'!C17="","",'True_Odds_Calculator_3-way'!C17)</f>
        <v>3.57</v>
      </c>
      <c r="D16" s="4">
        <f t="shared" si="0"/>
        <v>2.3568215632770562E-2</v>
      </c>
      <c r="E16" s="4">
        <f t="shared" si="1"/>
        <v>2.1662487790201017</v>
      </c>
      <c r="F16" s="4">
        <f t="shared" si="2"/>
        <v>3.7577522777720986</v>
      </c>
      <c r="G16" s="4">
        <f t="shared" si="3"/>
        <v>3.6730139992893487</v>
      </c>
      <c r="I16" s="4">
        <f t="shared" si="4"/>
        <v>1.0235682156327706</v>
      </c>
    </row>
    <row r="17" spans="1:9" x14ac:dyDescent="0.2">
      <c r="A17" s="4">
        <f>IF('True_Odds_Calculator_3-way'!A18="","",'True_Odds_Calculator_3-way'!A18)</f>
        <v>3.45</v>
      </c>
      <c r="B17" s="4">
        <f>IF('True_Odds_Calculator_3-way'!B18="","",'True_Odds_Calculator_3-way'!B18)</f>
        <v>3.49</v>
      </c>
      <c r="C17" s="4">
        <f>IF('True_Odds_Calculator_3-way'!C18="","",'True_Odds_Calculator_3-way'!C18)</f>
        <v>2.25</v>
      </c>
      <c r="D17" s="4">
        <f t="shared" si="0"/>
        <v>2.0832468197610865E-2</v>
      </c>
      <c r="E17" s="4">
        <f t="shared" si="1"/>
        <v>3.5346815624235512</v>
      </c>
      <c r="F17" s="4">
        <f t="shared" si="2"/>
        <v>3.5766812443270899</v>
      </c>
      <c r="G17" s="4">
        <f t="shared" si="3"/>
        <v>2.2857127790843608</v>
      </c>
      <c r="I17" s="4">
        <f t="shared" si="4"/>
        <v>1.0208324681976109</v>
      </c>
    </row>
    <row r="18" spans="1:9" x14ac:dyDescent="0.2">
      <c r="A18" s="4">
        <f>IF('True_Odds_Calculator_3-way'!A19="","",'True_Odds_Calculator_3-way'!A19)</f>
        <v>4.42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1.93</v>
      </c>
      <c r="D18" s="4">
        <f t="shared" si="0"/>
        <v>2.5277935321804001E-2</v>
      </c>
      <c r="E18" s="4">
        <f t="shared" si="1"/>
        <v>4.5909811045105373</v>
      </c>
      <c r="F18" s="4">
        <f t="shared" si="2"/>
        <v>3.6700897868107076</v>
      </c>
      <c r="G18" s="4">
        <f t="shared" si="3"/>
        <v>1.9619047668268463</v>
      </c>
      <c r="I18" s="4">
        <f t="shared" si="4"/>
        <v>1.025277935321804</v>
      </c>
    </row>
    <row r="19" spans="1:9" x14ac:dyDescent="0.2">
      <c r="A19" s="4">
        <f>IF('True_Odds_Calculator_3-way'!A20="","",'True_Odds_Calculator_3-way'!A20)</f>
        <v>3.11</v>
      </c>
      <c r="B19" s="4">
        <f>IF('True_Odds_Calculator_3-way'!B20="","",'True_Odds_Calculator_3-way'!B20)</f>
        <v>3.57</v>
      </c>
      <c r="C19" s="4">
        <f>IF('True_Odds_Calculator_3-way'!C20="","",'True_Odds_Calculator_3-way'!C20)</f>
        <v>2.38</v>
      </c>
      <c r="D19" s="4">
        <f t="shared" si="0"/>
        <v>2.1823520404946617E-2</v>
      </c>
      <c r="E19" s="4">
        <f t="shared" si="1"/>
        <v>3.1819884024188698</v>
      </c>
      <c r="F19" s="4">
        <f t="shared" si="2"/>
        <v>3.6651848102380145</v>
      </c>
      <c r="G19" s="4">
        <f t="shared" si="3"/>
        <v>2.42193169341293</v>
      </c>
      <c r="I19" s="4">
        <f t="shared" si="4"/>
        <v>1.0218235204049466</v>
      </c>
    </row>
    <row r="20" spans="1:9" x14ac:dyDescent="0.2">
      <c r="A20" s="4">
        <f>IF('True_Odds_Calculator_3-way'!A21="","",'True_Odds_Calculator_3-way'!A21)</f>
        <v>1.38</v>
      </c>
      <c r="B20" s="4">
        <f>IF('True_Odds_Calculator_3-way'!B21="","",'True_Odds_Calculator_3-way'!B21)</f>
        <v>5.49</v>
      </c>
      <c r="C20" s="4">
        <f>IF('True_Odds_Calculator_3-way'!C21="","",'True_Odds_Calculator_3-way'!C21)</f>
        <v>8.42</v>
      </c>
      <c r="D20" s="4">
        <f t="shared" si="0"/>
        <v>2.5551889242352521E-2</v>
      </c>
      <c r="E20" s="4">
        <f t="shared" si="1"/>
        <v>1.3964132585831397</v>
      </c>
      <c r="F20" s="4">
        <f t="shared" si="2"/>
        <v>5.7593048488895375</v>
      </c>
      <c r="G20" s="4">
        <f t="shared" si="3"/>
        <v>9.0704964176776866</v>
      </c>
      <c r="I20" s="4">
        <f t="shared" si="4"/>
        <v>1.0255518892423525</v>
      </c>
    </row>
    <row r="21" spans="1:9" x14ac:dyDescent="0.2">
      <c r="A21" s="4">
        <f>IF('True_Odds_Calculator_3-way'!A22="","",'True_Odds_Calculator_3-way'!A22)</f>
        <v>2.23</v>
      </c>
      <c r="B21" s="4">
        <f>IF('True_Odds_Calculator_3-way'!B22="","",'True_Odds_Calculator_3-way'!B22)</f>
        <v>3.48</v>
      </c>
      <c r="C21" s="4">
        <f>IF('True_Odds_Calculator_3-way'!C22="","",'True_Odds_Calculator_3-way'!C22)</f>
        <v>3.49</v>
      </c>
      <c r="D21" s="4">
        <f t="shared" si="0"/>
        <v>2.2319766402021379E-2</v>
      </c>
      <c r="E21" s="4">
        <f t="shared" si="1"/>
        <v>2.2676221793494675</v>
      </c>
      <c r="F21" s="4">
        <f t="shared" si="2"/>
        <v>3.5724952201929723</v>
      </c>
      <c r="G21" s="4">
        <f t="shared" si="3"/>
        <v>3.5830346713648233</v>
      </c>
      <c r="I21" s="4">
        <f t="shared" si="4"/>
        <v>1.0223197664020214</v>
      </c>
    </row>
    <row r="22" spans="1:9" x14ac:dyDescent="0.2">
      <c r="A22" s="4">
        <f>IF('True_Odds_Calculator_3-way'!A23="","",'True_Odds_Calculator_3-way'!A23)</f>
        <v>2.0099999999999998</v>
      </c>
      <c r="B22" s="4">
        <f>IF('True_Odds_Calculator_3-way'!B23="","",'True_Odds_Calculator_3-way'!B23)</f>
        <v>3.42</v>
      </c>
      <c r="C22" s="4">
        <f>IF('True_Odds_Calculator_3-way'!C23="","",'True_Odds_Calculator_3-way'!C23)</f>
        <v>4.3099999999999996</v>
      </c>
      <c r="D22" s="4">
        <f t="shared" si="0"/>
        <v>2.1928660114577614E-2</v>
      </c>
      <c r="E22" s="4">
        <f t="shared" si="1"/>
        <v>2.0399716765101625</v>
      </c>
      <c r="F22" s="4">
        <f t="shared" si="2"/>
        <v>3.5076875319509759</v>
      </c>
      <c r="G22" s="4">
        <f t="shared" si="3"/>
        <v>4.4501998758117383</v>
      </c>
      <c r="I22" s="4">
        <f t="shared" si="4"/>
        <v>1.0219286601145776</v>
      </c>
    </row>
    <row r="23" spans="1:9" x14ac:dyDescent="0.2">
      <c r="A23" s="4">
        <f>IF('True_Odds_Calculator_3-way'!A24="","",'True_Odds_Calculator_3-way'!A24)</f>
        <v>2.29</v>
      </c>
      <c r="B23" s="4">
        <f>IF('True_Odds_Calculator_3-way'!B24="","",'True_Odds_Calculator_3-way'!B24)</f>
        <v>3.26</v>
      </c>
      <c r="C23" s="4">
        <f>IF('True_Odds_Calculator_3-way'!C24="","",'True_Odds_Calculator_3-way'!C24)</f>
        <v>3.52</v>
      </c>
      <c r="D23" s="4">
        <f t="shared" si="0"/>
        <v>2.7520598056001377E-2</v>
      </c>
      <c r="E23" s="4">
        <f t="shared" si="1"/>
        <v>2.3391392092814258</v>
      </c>
      <c r="F23" s="4">
        <f t="shared" si="2"/>
        <v>3.3604981037723007</v>
      </c>
      <c r="G23" s="4">
        <f t="shared" si="3"/>
        <v>3.6374565081136869</v>
      </c>
      <c r="I23" s="4">
        <f t="shared" si="4"/>
        <v>1.0275205980560014</v>
      </c>
    </row>
    <row r="24" spans="1:9" x14ac:dyDescent="0.2">
      <c r="A24" s="4">
        <f>IF('True_Odds_Calculator_3-way'!A25="","",'True_Odds_Calculator_3-way'!A25)</f>
        <v>4.1399999999999997</v>
      </c>
      <c r="B24" s="4">
        <f>IF('True_Odds_Calculator_3-way'!B25="","",'True_Odds_Calculator_3-way'!B25)</f>
        <v>3.73</v>
      </c>
      <c r="C24" s="4">
        <f>IF('True_Odds_Calculator_3-way'!C25="","",'True_Odds_Calculator_3-way'!C25)</f>
        <v>1.93</v>
      </c>
      <c r="D24" s="4">
        <f t="shared" si="0"/>
        <v>2.7777123491021793E-2</v>
      </c>
      <c r="E24" s="4">
        <f t="shared" si="1"/>
        <v>4.3050219545178381</v>
      </c>
      <c r="F24" s="4">
        <f t="shared" si="2"/>
        <v>3.8634282206614543</v>
      </c>
      <c r="G24" s="4">
        <f t="shared" si="3"/>
        <v>1.9651165331018132</v>
      </c>
      <c r="I24" s="4">
        <f t="shared" si="4"/>
        <v>1.0277771234910218</v>
      </c>
    </row>
    <row r="25" spans="1:9" x14ac:dyDescent="0.2">
      <c r="A25" s="4">
        <f>IF('True_Odds_Calculator_3-way'!A26="","",'True_Odds_Calculator_3-way'!A26)</f>
        <v>2.3199999999999998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3.25</v>
      </c>
      <c r="D25" s="4">
        <f t="shared" si="0"/>
        <v>2.6911228491274253E-2</v>
      </c>
      <c r="E25" s="4">
        <f t="shared" si="1"/>
        <v>2.3693085087115584</v>
      </c>
      <c r="F25" s="4">
        <f t="shared" si="2"/>
        <v>3.5814819377712075</v>
      </c>
      <c r="G25" s="4">
        <f t="shared" si="3"/>
        <v>3.3475952249958421</v>
      </c>
      <c r="I25" s="4">
        <f t="shared" si="4"/>
        <v>1.0269112284912743</v>
      </c>
    </row>
    <row r="26" spans="1:9" x14ac:dyDescent="0.2">
      <c r="A26" s="4">
        <f>IF('True_Odds_Calculator_3-way'!A27="","",'True_Odds_Calculator_3-way'!A27)</f>
        <v>3.14</v>
      </c>
      <c r="B26" s="4">
        <f>IF('True_Odds_Calculator_3-way'!B27="","",'True_Odds_Calculator_3-way'!B27)</f>
        <v>3.34</v>
      </c>
      <c r="C26" s="4">
        <f>IF('True_Odds_Calculator_3-way'!C27="","",'True_Odds_Calculator_3-way'!C27)</f>
        <v>2.44</v>
      </c>
      <c r="D26" s="4">
        <f t="shared" si="0"/>
        <v>2.7708600758178825E-2</v>
      </c>
      <c r="E26" s="4">
        <f t="shared" si="1"/>
        <v>3.2337851663438326</v>
      </c>
      <c r="F26" s="4">
        <f t="shared" si="2"/>
        <v>3.4463150591064435</v>
      </c>
      <c r="G26" s="4">
        <f t="shared" si="3"/>
        <v>2.4962564557993332</v>
      </c>
      <c r="I26" s="4">
        <f t="shared" si="4"/>
        <v>1.0277086007581788</v>
      </c>
    </row>
    <row r="27" spans="1:9" x14ac:dyDescent="0.2">
      <c r="A27" s="4">
        <f>IF('True_Odds_Calculator_3-way'!A28="","",'True_Odds_Calculator_3-way'!A28)</f>
        <v>3.05</v>
      </c>
      <c r="B27" s="4">
        <f>IF('True_Odds_Calculator_3-way'!B28="","",'True_Odds_Calculator_3-way'!B28)</f>
        <v>3.43</v>
      </c>
      <c r="C27" s="4">
        <f>IF('True_Odds_Calculator_3-way'!C28="","",'True_Odds_Calculator_3-way'!C28)</f>
        <v>2.4500000000000002</v>
      </c>
      <c r="D27" s="4">
        <f t="shared" si="0"/>
        <v>2.7577307269512019E-2</v>
      </c>
      <c r="E27" s="4">
        <f t="shared" si="1"/>
        <v>3.1379793031045335</v>
      </c>
      <c r="F27" s="4">
        <f t="shared" si="2"/>
        <v>3.5416690176606673</v>
      </c>
      <c r="G27" s="4">
        <f t="shared" si="3"/>
        <v>2.5064489078784495</v>
      </c>
      <c r="I27" s="4">
        <f t="shared" si="4"/>
        <v>1.027577307269512</v>
      </c>
    </row>
    <row r="28" spans="1:9" x14ac:dyDescent="0.2">
      <c r="A28" s="4">
        <f>IF('True_Odds_Calculator_3-way'!A29="","",'True_Odds_Calculator_3-way'!A29)</f>
        <v>2.1800000000000002</v>
      </c>
      <c r="B28" s="4">
        <f>IF('True_Odds_Calculator_3-way'!B29="","",'True_Odds_Calculator_3-way'!B29)</f>
        <v>3.42</v>
      </c>
      <c r="C28" s="4">
        <f>IF('True_Odds_Calculator_3-way'!C29="","",'True_Odds_Calculator_3-way'!C29)</f>
        <v>3.61</v>
      </c>
      <c r="D28" s="4">
        <f t="shared" si="0"/>
        <v>2.8121567398296188E-2</v>
      </c>
      <c r="E28" s="4">
        <f t="shared" si="1"/>
        <v>2.2254776483008691</v>
      </c>
      <c r="F28" s="4">
        <f t="shared" si="2"/>
        <v>3.5332716975233711</v>
      </c>
      <c r="G28" s="4">
        <f t="shared" si="3"/>
        <v>3.7364396974055802</v>
      </c>
      <c r="I28" s="4">
        <f t="shared" si="4"/>
        <v>1.0281215673982962</v>
      </c>
    </row>
    <row r="29" spans="1:9" x14ac:dyDescent="0.2">
      <c r="A29" s="4">
        <f>IF('True_Odds_Calculator_3-way'!A30="","",'True_Odds_Calculator_3-way'!A30)</f>
        <v>2.37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3.28</v>
      </c>
      <c r="D29" s="4">
        <f t="shared" si="0"/>
        <v>2.8023796327638406E-2</v>
      </c>
      <c r="E29" s="4">
        <f t="shared" si="1"/>
        <v>2.4236568521339059</v>
      </c>
      <c r="F29" s="4">
        <f t="shared" si="2"/>
        <v>3.4262585611043175</v>
      </c>
      <c r="G29" s="4">
        <f t="shared" si="3"/>
        <v>3.3836735607171975</v>
      </c>
      <c r="I29" s="4">
        <f t="shared" si="4"/>
        <v>1.0280237963276384</v>
      </c>
    </row>
    <row r="30" spans="1:9" x14ac:dyDescent="0.2">
      <c r="A30" s="4">
        <f>IF('True_Odds_Calculator_3-way'!A31="","",'True_Odds_Calculator_3-way'!A31)</f>
        <v>1.45</v>
      </c>
      <c r="B30" s="4">
        <f>IF('True_Odds_Calculator_3-way'!B31="","",'True_Odds_Calculator_3-way'!B31)</f>
        <v>4.68</v>
      </c>
      <c r="C30" s="4">
        <f>IF('True_Odds_Calculator_3-way'!C31="","",'True_Odds_Calculator_3-way'!C31)</f>
        <v>7.89</v>
      </c>
      <c r="D30" s="4">
        <f t="shared" si="0"/>
        <v>3.0073098383049945E-2</v>
      </c>
      <c r="E30" s="4">
        <f t="shared" si="1"/>
        <v>1.4713870983344177</v>
      </c>
      <c r="F30" s="4">
        <f t="shared" si="2"/>
        <v>4.910365029375134</v>
      </c>
      <c r="G30" s="4">
        <f t="shared" si="3"/>
        <v>8.5676333913666873</v>
      </c>
      <c r="I30" s="4">
        <f t="shared" si="4"/>
        <v>1.0300730983830499</v>
      </c>
    </row>
    <row r="31" spans="1:9" x14ac:dyDescent="0.2">
      <c r="A31" s="4">
        <f>IF('True_Odds_Calculator_3-way'!A32="","",'True_Odds_Calculator_3-way'!A32)</f>
        <v>2.37</v>
      </c>
      <c r="B31" s="4">
        <f>IF('True_Odds_Calculator_3-way'!B32="","",'True_Odds_Calculator_3-way'!B32)</f>
        <v>3.33</v>
      </c>
      <c r="C31" s="4">
        <f>IF('True_Odds_Calculator_3-way'!C32="","",'True_Odds_Calculator_3-way'!C32)</f>
        <v>3.27</v>
      </c>
      <c r="D31" s="4">
        <f t="shared" si="0"/>
        <v>2.8051626123859252E-2</v>
      </c>
      <c r="E31" s="4">
        <f t="shared" si="1"/>
        <v>2.4237113451440484</v>
      </c>
      <c r="F31" s="4">
        <f t="shared" si="2"/>
        <v>3.4370195252396951</v>
      </c>
      <c r="G31" s="4">
        <f t="shared" si="3"/>
        <v>3.3731379861606432</v>
      </c>
      <c r="I31" s="4">
        <f t="shared" si="4"/>
        <v>1.0280516261238593</v>
      </c>
    </row>
    <row r="32" spans="1:9" x14ac:dyDescent="0.2">
      <c r="A32" s="4">
        <f>IF('True_Odds_Calculator_3-way'!A33="","",'True_Odds_Calculator_3-way'!A33)</f>
        <v>1.74</v>
      </c>
      <c r="B32" s="4">
        <f>IF('True_Odds_Calculator_3-way'!B33="","",'True_Odds_Calculator_3-way'!B33)</f>
        <v>3.95</v>
      </c>
      <c r="C32" s="4">
        <f>IF('True_Odds_Calculator_3-way'!C33="","",'True_Odds_Calculator_3-way'!C33)</f>
        <v>4.96</v>
      </c>
      <c r="D32" s="4">
        <f t="shared" si="0"/>
        <v>2.9490103865992712E-2</v>
      </c>
      <c r="E32" s="4">
        <f t="shared" si="1"/>
        <v>1.7702793181593155</v>
      </c>
      <c r="F32" s="4">
        <f t="shared" si="2"/>
        <v>4.1095689603903907</v>
      </c>
      <c r="G32" s="4">
        <f t="shared" si="3"/>
        <v>5.21423006799336</v>
      </c>
      <c r="I32" s="4">
        <f t="shared" si="4"/>
        <v>1.0294901038659927</v>
      </c>
    </row>
    <row r="33" spans="1:9" x14ac:dyDescent="0.2">
      <c r="A33" s="4">
        <f>IF('True_Odds_Calculator_3-way'!A34="","",'True_Odds_Calculator_3-way'!A34)</f>
        <v>1.7</v>
      </c>
      <c r="B33" s="4">
        <f>IF('True_Odds_Calculator_3-way'!B34="","",'True_Odds_Calculator_3-way'!B34)</f>
        <v>4.0199999999999996</v>
      </c>
      <c r="C33" s="4">
        <f>IF('True_Odds_Calculator_3-way'!C34="","",'True_Odds_Calculator_3-way'!C34)</f>
        <v>5.16</v>
      </c>
      <c r="D33" s="4">
        <f t="shared" si="0"/>
        <v>3.0789962635522805E-2</v>
      </c>
      <c r="E33" s="4">
        <f t="shared" si="1"/>
        <v>1.7301877016556368</v>
      </c>
      <c r="F33" s="4">
        <f t="shared" si="2"/>
        <v>4.1929969750585006</v>
      </c>
      <c r="G33" s="4">
        <f t="shared" si="3"/>
        <v>5.4485482256090778</v>
      </c>
      <c r="I33" s="4">
        <f t="shared" si="4"/>
        <v>1.0307899626355228</v>
      </c>
    </row>
    <row r="34" spans="1:9" x14ac:dyDescent="0.2">
      <c r="A34" s="4">
        <f>IF('True_Odds_Calculator_3-way'!A35="","",'True_Odds_Calculator_3-way'!A35)</f>
        <v>1.65</v>
      </c>
      <c r="B34" s="4">
        <f>IF('True_Odds_Calculator_3-way'!B35="","",'True_Odds_Calculator_3-way'!B35)</f>
        <v>3.96</v>
      </c>
      <c r="C34" s="4">
        <f>IF('True_Odds_Calculator_3-way'!C35="","",'True_Odds_Calculator_3-way'!C35)</f>
        <v>5.84</v>
      </c>
      <c r="D34" s="4">
        <f t="shared" si="0"/>
        <v>2.9818735298187349E-2</v>
      </c>
      <c r="E34" s="4">
        <f t="shared" si="1"/>
        <v>1.6775117025803703</v>
      </c>
      <c r="F34" s="4">
        <f t="shared" si="2"/>
        <v>4.1222549672022053</v>
      </c>
      <c r="G34" s="4">
        <f t="shared" si="3"/>
        <v>6.1998856162424936</v>
      </c>
      <c r="I34" s="4">
        <f t="shared" si="4"/>
        <v>1.0298187352981873</v>
      </c>
    </row>
    <row r="35" spans="1:9" x14ac:dyDescent="0.2">
      <c r="A35" s="4">
        <f>IF('True_Odds_Calculator_3-way'!A36="","",'True_Odds_Calculator_3-way'!A36)</f>
        <v>1.93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4.1100000000000003</v>
      </c>
      <c r="D35" s="4">
        <f t="shared" si="0"/>
        <v>2.8110384125663357E-2</v>
      </c>
      <c r="E35" s="4">
        <f t="shared" si="1"/>
        <v>1.965545609076387</v>
      </c>
      <c r="F35" s="4">
        <f t="shared" si="2"/>
        <v>3.886566081863704</v>
      </c>
      <c r="G35" s="4">
        <f t="shared" si="3"/>
        <v>4.2746208923265954</v>
      </c>
      <c r="I35" s="4">
        <f t="shared" si="4"/>
        <v>1.0281103841256634</v>
      </c>
    </row>
    <row r="36" spans="1:9" x14ac:dyDescent="0.2">
      <c r="A36" s="4">
        <f>IF('True_Odds_Calculator_3-way'!A37="","",'True_Odds_Calculator_3-way'!A37)</f>
        <v>3.46</v>
      </c>
      <c r="B36" s="4">
        <f>IF('True_Odds_Calculator_3-way'!B37="","",'True_Odds_Calculator_3-way'!B37)</f>
        <v>3.55</v>
      </c>
      <c r="C36" s="4">
        <f>IF('True_Odds_Calculator_3-way'!C37="","",'True_Odds_Calculator_3-way'!C37)</f>
        <v>2.19</v>
      </c>
      <c r="D36" s="4">
        <f t="shared" si="0"/>
        <v>2.7328486451742906E-2</v>
      </c>
      <c r="E36" s="4">
        <f t="shared" si="1"/>
        <v>3.572604397749815</v>
      </c>
      <c r="F36" s="4">
        <f t="shared" si="2"/>
        <v>3.6686390505644608</v>
      </c>
      <c r="G36" s="4">
        <f t="shared" si="3"/>
        <v>2.234579401210671</v>
      </c>
      <c r="I36" s="4">
        <f t="shared" si="4"/>
        <v>1.0273284864517429</v>
      </c>
    </row>
    <row r="37" spans="1:9" x14ac:dyDescent="0.2">
      <c r="A37" s="4">
        <f>IF('True_Odds_Calculator_3-way'!A38="","",'True_Odds_Calculator_3-way'!A38)</f>
        <v>2.2000000000000002</v>
      </c>
      <c r="B37" s="4">
        <f>IF('True_Odds_Calculator_3-way'!B38="","",'True_Odds_Calculator_3-way'!B38)</f>
        <v>3.55</v>
      </c>
      <c r="C37" s="4">
        <f>IF('True_Odds_Calculator_3-way'!C38="","",'True_Odds_Calculator_3-way'!C38)</f>
        <v>3.42</v>
      </c>
      <c r="D37" s="4">
        <f t="shared" si="0"/>
        <v>2.86332562092384E-2</v>
      </c>
      <c r="E37" s="4">
        <f t="shared" si="1"/>
        <v>2.2471857805497755</v>
      </c>
      <c r="F37" s="4">
        <f t="shared" si="2"/>
        <v>3.6745019993396673</v>
      </c>
      <c r="G37" s="4">
        <f t="shared" si="3"/>
        <v>3.5354022907364593</v>
      </c>
      <c r="I37" s="4">
        <f t="shared" si="4"/>
        <v>1.0286332562092384</v>
      </c>
    </row>
    <row r="38" spans="1:9" x14ac:dyDescent="0.2">
      <c r="A38" s="4">
        <f>IF('True_Odds_Calculator_3-way'!A39="","",'True_Odds_Calculator_3-way'!A39)</f>
        <v>2.82</v>
      </c>
      <c r="B38" s="4">
        <f>IF('True_Odds_Calculator_3-way'!B39="","",'True_Odds_Calculator_3-way'!B39)</f>
        <v>3.26</v>
      </c>
      <c r="C38" s="4">
        <f>IF('True_Odds_Calculator_3-way'!C39="","",'True_Odds_Calculator_3-way'!C39)</f>
        <v>2.73</v>
      </c>
      <c r="D38" s="4">
        <f t="shared" si="0"/>
        <v>2.76587616360493E-2</v>
      </c>
      <c r="E38" s="4">
        <f t="shared" si="1"/>
        <v>2.8952749361705465</v>
      </c>
      <c r="F38" s="4">
        <f t="shared" si="2"/>
        <v>3.3610182756295122</v>
      </c>
      <c r="G38" s="4">
        <f t="shared" si="3"/>
        <v>2.8004867765581336</v>
      </c>
      <c r="I38" s="4">
        <f t="shared" si="4"/>
        <v>1.0276587616360493</v>
      </c>
    </row>
    <row r="39" spans="1:9" x14ac:dyDescent="0.2">
      <c r="A39" s="4">
        <f>IF('True_Odds_Calculator_3-way'!A40="","",'True_Odds_Calculator_3-way'!A40)</f>
        <v>1.6</v>
      </c>
      <c r="B39" s="4">
        <f>IF('True_Odds_Calculator_3-way'!B40="","",'True_Odds_Calculator_3-way'!B40)</f>
        <v>4.28</v>
      </c>
      <c r="C39" s="4">
        <f>IF('True_Odds_Calculator_3-way'!C40="","",'True_Odds_Calculator_3-way'!C40)</f>
        <v>5.75</v>
      </c>
      <c r="D39" s="4">
        <f t="shared" si="0"/>
        <v>3.2557903291345003E-2</v>
      </c>
      <c r="E39" s="4">
        <f t="shared" si="1"/>
        <v>1.6282736946573306</v>
      </c>
      <c r="F39" s="4">
        <f t="shared" si="2"/>
        <v>4.4884869670947642</v>
      </c>
      <c r="G39" s="4">
        <f t="shared" si="3"/>
        <v>6.1326965008825676</v>
      </c>
      <c r="I39" s="4">
        <f t="shared" si="4"/>
        <v>1.032557903291345</v>
      </c>
    </row>
    <row r="40" spans="1:9" x14ac:dyDescent="0.2">
      <c r="A40" s="4">
        <f>IF('True_Odds_Calculator_3-way'!A41="","",'True_Odds_Calculator_3-way'!A41)</f>
        <v>3.28</v>
      </c>
      <c r="B40" s="4">
        <f>IF('True_Odds_Calculator_3-way'!B41="","",'True_Odds_Calculator_3-way'!B41)</f>
        <v>3.39</v>
      </c>
      <c r="C40" s="4">
        <f>IF('True_Odds_Calculator_3-way'!C41="","",'True_Odds_Calculator_3-way'!C41)</f>
        <v>2.34</v>
      </c>
      <c r="D40" s="4">
        <f t="shared" si="0"/>
        <v>2.7213726868378307E-2</v>
      </c>
      <c r="E40" s="4">
        <f t="shared" si="1"/>
        <v>3.3805848210944709</v>
      </c>
      <c r="F40" s="4">
        <f t="shared" si="2"/>
        <v>3.4975551055654552</v>
      </c>
      <c r="G40" s="4">
        <f t="shared" si="3"/>
        <v>2.3907477008549707</v>
      </c>
      <c r="I40" s="4">
        <f t="shared" si="4"/>
        <v>1.0272137268683783</v>
      </c>
    </row>
    <row r="41" spans="1:9" x14ac:dyDescent="0.2">
      <c r="A41" s="4">
        <f>IF('True_Odds_Calculator_3-way'!A42="","",'True_Odds_Calculator_3-way'!A42)</f>
        <v>1.85</v>
      </c>
      <c r="B41" s="4">
        <f>IF('True_Odds_Calculator_3-way'!B42="","",'True_Odds_Calculator_3-way'!B42)</f>
        <v>3.73</v>
      </c>
      <c r="C41" s="4">
        <f>IF('True_Odds_Calculator_3-way'!C42="","",'True_Odds_Calculator_3-way'!C42)</f>
        <v>4.5599999999999996</v>
      </c>
      <c r="D41" s="4">
        <f t="shared" si="0"/>
        <v>2.7935300899883941E-2</v>
      </c>
      <c r="E41" s="4">
        <f t="shared" si="1"/>
        <v>1.8824281547709973</v>
      </c>
      <c r="F41" s="4">
        <f t="shared" si="2"/>
        <v>3.8642153704329858</v>
      </c>
      <c r="G41" s="4">
        <f t="shared" si="3"/>
        <v>4.7622113882823944</v>
      </c>
      <c r="I41" s="4">
        <f t="shared" si="4"/>
        <v>1.0279353008998839</v>
      </c>
    </row>
    <row r="42" spans="1:9" x14ac:dyDescent="0.2">
      <c r="A42" s="4">
        <f>IF('True_Odds_Calculator_3-way'!A43="","",'True_Odds_Calculator_3-way'!A43)</f>
        <v>3.05</v>
      </c>
      <c r="B42" s="4">
        <f>IF('True_Odds_Calculator_3-way'!B43="","",'True_Odds_Calculator_3-way'!B43)</f>
        <v>3.41</v>
      </c>
      <c r="C42" s="4">
        <f>IF('True_Odds_Calculator_3-way'!C43="","",'True_Odds_Calculator_3-way'!C43)</f>
        <v>2.46</v>
      </c>
      <c r="D42" s="4">
        <f t="shared" si="0"/>
        <v>2.7628049464476057E-2</v>
      </c>
      <c r="E42" s="4">
        <f t="shared" si="1"/>
        <v>3.1381458632900125</v>
      </c>
      <c r="F42" s="4">
        <f t="shared" si="2"/>
        <v>3.5205592297633301</v>
      </c>
      <c r="G42" s="4">
        <f t="shared" si="3"/>
        <v>2.517023161127057</v>
      </c>
      <c r="I42" s="4">
        <f t="shared" si="4"/>
        <v>1.0276280494644761</v>
      </c>
    </row>
    <row r="43" spans="1:9" x14ac:dyDescent="0.2">
      <c r="A43" s="4">
        <f>IF('True_Odds_Calculator_3-way'!A44="","",'True_Odds_Calculator_3-way'!A44)</f>
        <v>3.98</v>
      </c>
      <c r="B43" s="4">
        <f>IF('True_Odds_Calculator_3-way'!B44="","",'True_Odds_Calculator_3-way'!B44)</f>
        <v>3.56</v>
      </c>
      <c r="C43" s="4">
        <f>IF('True_Odds_Calculator_3-way'!C44="","",'True_Odds_Calculator_3-way'!C44)</f>
        <v>2.0099999999999998</v>
      </c>
      <c r="D43" s="4">
        <f t="shared" si="0"/>
        <v>2.9667595622474785E-2</v>
      </c>
      <c r="E43" s="4">
        <f t="shared" si="1"/>
        <v>4.1430670169482049</v>
      </c>
      <c r="F43" s="4">
        <f t="shared" si="2"/>
        <v>3.6899051276797827</v>
      </c>
      <c r="G43" s="4">
        <f t="shared" si="3"/>
        <v>2.0507636213089651</v>
      </c>
      <c r="I43" s="4">
        <f t="shared" si="4"/>
        <v>1.0296675956224748</v>
      </c>
    </row>
    <row r="44" spans="1:9" x14ac:dyDescent="0.2">
      <c r="A44" s="4">
        <f>IF('True_Odds_Calculator_3-way'!A45="","",'True_Odds_Calculator_3-way'!A45)</f>
        <v>2.65</v>
      </c>
      <c r="B44" s="4">
        <f>IF('True_Odds_Calculator_3-way'!B45="","",'True_Odds_Calculator_3-way'!B45)</f>
        <v>3.54</v>
      </c>
      <c r="C44" s="4">
        <f>IF('True_Odds_Calculator_3-way'!C45="","",'True_Odds_Calculator_3-way'!C45)</f>
        <v>2.72</v>
      </c>
      <c r="D44" s="4">
        <f t="shared" si="0"/>
        <v>2.7491425095781841E-2</v>
      </c>
      <c r="E44" s="4">
        <f t="shared" si="1"/>
        <v>2.7159544891381628</v>
      </c>
      <c r="F44" s="4">
        <f t="shared" si="2"/>
        <v>3.6586873856495301</v>
      </c>
      <c r="G44" s="4">
        <f t="shared" si="3"/>
        <v>2.7895306090916248</v>
      </c>
      <c r="I44" s="4">
        <f t="shared" si="4"/>
        <v>1.0274914250957818</v>
      </c>
    </row>
    <row r="45" spans="1:9" x14ac:dyDescent="0.2">
      <c r="A45" s="4">
        <f>IF('True_Odds_Calculator_3-way'!A46="","",'True_Odds_Calculator_3-way'!A46)</f>
        <v>3.38</v>
      </c>
      <c r="B45" s="4">
        <f>IF('True_Odds_Calculator_3-way'!B46="","",'True_Odds_Calculator_3-way'!B46)</f>
        <v>3.54</v>
      </c>
      <c r="C45" s="4">
        <f>IF('True_Odds_Calculator_3-way'!C46="","",'True_Odds_Calculator_3-way'!C46)</f>
        <v>2.2200000000000002</v>
      </c>
      <c r="D45" s="4">
        <f t="shared" si="0"/>
        <v>2.8794314322345471E-2</v>
      </c>
      <c r="E45" s="4">
        <f t="shared" si="1"/>
        <v>3.4933291670217499</v>
      </c>
      <c r="F45" s="4">
        <f t="shared" si="2"/>
        <v>3.6645101265780871</v>
      </c>
      <c r="G45" s="4">
        <f t="shared" si="3"/>
        <v>2.2683331727901916</v>
      </c>
      <c r="I45" s="4">
        <f t="shared" si="4"/>
        <v>1.0287943143223455</v>
      </c>
    </row>
    <row r="46" spans="1:9" x14ac:dyDescent="0.2">
      <c r="A46" s="4">
        <f>IF('True_Odds_Calculator_3-way'!A47="","",'True_Odds_Calculator_3-way'!A47)</f>
        <v>2.23</v>
      </c>
      <c r="B46" s="4">
        <f>IF('True_Odds_Calculator_3-way'!B47="","",'True_Odds_Calculator_3-way'!B47)</f>
        <v>3.37</v>
      </c>
      <c r="C46" s="4">
        <f>IF('True_Odds_Calculator_3-way'!C47="","",'True_Odds_Calculator_3-way'!C47)</f>
        <v>3.53</v>
      </c>
      <c r="D46" s="4">
        <f t="shared" si="0"/>
        <v>2.8452517298223068E-2</v>
      </c>
      <c r="E46" s="4">
        <f t="shared" si="1"/>
        <v>2.2781828950849845</v>
      </c>
      <c r="F46" s="4">
        <f t="shared" si="2"/>
        <v>3.4812670785576585</v>
      </c>
      <c r="G46" s="4">
        <f t="shared" si="3"/>
        <v>3.6522749841983919</v>
      </c>
      <c r="I46" s="4">
        <f t="shared" si="4"/>
        <v>1.0284525172982231</v>
      </c>
    </row>
    <row r="47" spans="1:9" x14ac:dyDescent="0.2">
      <c r="A47" s="4">
        <f>IF('True_Odds_Calculator_3-way'!A48="","",'True_Odds_Calculator_3-way'!A48)</f>
        <v>2.0299999999999998</v>
      </c>
      <c r="B47" s="4">
        <f>IF('True_Odds_Calculator_3-way'!B48="","",'True_Odds_Calculator_3-way'!B48)</f>
        <v>3.52</v>
      </c>
      <c r="C47" s="4">
        <f>IF('True_Odds_Calculator_3-way'!C48="","",'True_Odds_Calculator_3-way'!C48)</f>
        <v>3.98</v>
      </c>
      <c r="D47" s="4">
        <f t="shared" si="0"/>
        <v>2.7958027936368035E-2</v>
      </c>
      <c r="E47" s="4">
        <f t="shared" si="1"/>
        <v>2.069144627567634</v>
      </c>
      <c r="F47" s="4">
        <f t="shared" si="2"/>
        <v>3.6393867565569868</v>
      </c>
      <c r="G47" s="4">
        <f t="shared" si="3"/>
        <v>4.1333084774849818</v>
      </c>
      <c r="I47" s="4">
        <f t="shared" si="4"/>
        <v>1.027958027936368</v>
      </c>
    </row>
    <row r="48" spans="1:9" x14ac:dyDescent="0.2">
      <c r="A48" s="4">
        <f>IF('True_Odds_Calculator_3-way'!A49="","",'True_Odds_Calculator_3-way'!A49)</f>
        <v>4.7</v>
      </c>
      <c r="B48" s="4">
        <f>IF('True_Odds_Calculator_3-way'!B49="","",'True_Odds_Calculator_3-way'!B49)</f>
        <v>3.52</v>
      </c>
      <c r="C48" s="4">
        <f>IF('True_Odds_Calculator_3-way'!C49="","",'True_Odds_Calculator_3-way'!C49)</f>
        <v>1.88</v>
      </c>
      <c r="D48" s="4">
        <f t="shared" si="0"/>
        <v>2.8771760154739034E-2</v>
      </c>
      <c r="E48" s="4">
        <f t="shared" si="1"/>
        <v>4.9218564061880228</v>
      </c>
      <c r="F48" s="4">
        <f t="shared" si="2"/>
        <v>3.642982971227247</v>
      </c>
      <c r="G48" s="4">
        <f t="shared" si="3"/>
        <v>1.9145193642956333</v>
      </c>
      <c r="I48" s="4">
        <f t="shared" si="4"/>
        <v>1.028771760154739</v>
      </c>
    </row>
    <row r="49" spans="1:9" x14ac:dyDescent="0.2">
      <c r="A49" s="4">
        <f>IF('True_Odds_Calculator_3-way'!A50="","",'True_Odds_Calculator_3-way'!A50)</f>
        <v>3.25</v>
      </c>
      <c r="B49" s="4">
        <f>IF('True_Odds_Calculator_3-way'!B50="","",'True_Odds_Calculator_3-way'!B50)</f>
        <v>3.24</v>
      </c>
      <c r="C49" s="4">
        <f>IF('True_Odds_Calculator_3-way'!C50="","",'True_Odds_Calculator_3-way'!C50)</f>
        <v>2.4300000000000002</v>
      </c>
      <c r="D49" s="4">
        <f t="shared" si="0"/>
        <v>2.7856916745805593E-2</v>
      </c>
      <c r="E49" s="4">
        <f t="shared" si="1"/>
        <v>3.3511315417256009</v>
      </c>
      <c r="F49" s="4">
        <f t="shared" si="2"/>
        <v>3.3405005287275293</v>
      </c>
      <c r="G49" s="4">
        <f t="shared" si="3"/>
        <v>2.4860965372507873</v>
      </c>
      <c r="I49" s="4">
        <f t="shared" si="4"/>
        <v>1.0278569167458056</v>
      </c>
    </row>
    <row r="50" spans="1:9" x14ac:dyDescent="0.2">
      <c r="A50" s="4">
        <f>IF('True_Odds_Calculator_3-way'!A51="","",'True_Odds_Calculator_3-way'!A51)</f>
        <v>1.81</v>
      </c>
      <c r="B50" s="4">
        <f>IF('True_Odds_Calculator_3-way'!B51="","",'True_Odds_Calculator_3-way'!B51)</f>
        <v>3.54</v>
      </c>
      <c r="C50" s="4">
        <f>IF('True_Odds_Calculator_3-way'!C51="","",'True_Odds_Calculator_3-way'!C51)</f>
        <v>5.13</v>
      </c>
      <c r="D50" s="4">
        <f t="shared" si="0"/>
        <v>2.9903837430660829E-2</v>
      </c>
      <c r="E50" s="4">
        <f t="shared" si="1"/>
        <v>1.8432559912618236</v>
      </c>
      <c r="F50" s="4">
        <f t="shared" si="2"/>
        <v>3.669483326772836</v>
      </c>
      <c r="G50" s="4">
        <f t="shared" si="3"/>
        <v>5.4064624983181888</v>
      </c>
      <c r="I50" s="4">
        <f t="shared" si="4"/>
        <v>1.0299038374306608</v>
      </c>
    </row>
    <row r="51" spans="1:9" x14ac:dyDescent="0.2">
      <c r="A51" s="4">
        <f>IF('True_Odds_Calculator_3-way'!A52="","",'True_Odds_Calculator_3-way'!A52)</f>
        <v>2.33</v>
      </c>
      <c r="B51" s="4">
        <f>IF('True_Odds_Calculator_3-way'!B52="","",'True_Odds_Calculator_3-way'!B52)</f>
        <v>3.54</v>
      </c>
      <c r="C51" s="4">
        <f>IF('True_Odds_Calculator_3-way'!C52="","",'True_Odds_Calculator_3-way'!C52)</f>
        <v>3.16</v>
      </c>
      <c r="D51" s="4">
        <f t="shared" si="0"/>
        <v>2.8126121264969495E-2</v>
      </c>
      <c r="E51" s="4">
        <f t="shared" si="1"/>
        <v>2.3820346436397948</v>
      </c>
      <c r="F51" s="4">
        <f t="shared" si="2"/>
        <v>3.6615215923794513</v>
      </c>
      <c r="G51" s="4">
        <f t="shared" si="3"/>
        <v>3.2564769765435848</v>
      </c>
      <c r="I51" s="4">
        <f t="shared" si="4"/>
        <v>1.0281261212649695</v>
      </c>
    </row>
    <row r="52" spans="1:9" x14ac:dyDescent="0.2">
      <c r="A52" s="4">
        <f>IF('True_Odds_Calculator_3-way'!A53="","",'True_Odds_Calculator_3-way'!A53)</f>
        <v>2.0699999999999998</v>
      </c>
      <c r="B52" s="4">
        <f>IF('True_Odds_Calculator_3-way'!B53="","",'True_Odds_Calculator_3-way'!B53)</f>
        <v>3.42</v>
      </c>
      <c r="C52" s="4">
        <f>IF('True_Odds_Calculator_3-way'!C53="","",'True_Odds_Calculator_3-way'!C53)</f>
        <v>3.95</v>
      </c>
      <c r="D52" s="4">
        <f t="shared" si="0"/>
        <v>2.865400522035233E-2</v>
      </c>
      <c r="E52" s="4">
        <f t="shared" si="1"/>
        <v>2.1117520055641519</v>
      </c>
      <c r="F52" s="4">
        <f t="shared" si="2"/>
        <v>3.5354887406266711</v>
      </c>
      <c r="G52" s="4">
        <f t="shared" si="3"/>
        <v>4.1048675119012499</v>
      </c>
      <c r="I52" s="4">
        <f t="shared" si="4"/>
        <v>1.0286540052203523</v>
      </c>
    </row>
    <row r="53" spans="1:9" x14ac:dyDescent="0.2">
      <c r="A53" s="4">
        <f>IF('True_Odds_Calculator_3-way'!A54="","",'True_Odds_Calculator_3-way'!A54)</f>
        <v>1.89</v>
      </c>
      <c r="B53" s="4">
        <f>IF('True_Odds_Calculator_3-way'!B54="","",'True_Odds_Calculator_3-way'!B54)</f>
        <v>3.66</v>
      </c>
      <c r="C53" s="4">
        <f>IF('True_Odds_Calculator_3-way'!C54="","",'True_Odds_Calculator_3-way'!C54)</f>
        <v>4.41</v>
      </c>
      <c r="D53" s="4">
        <f t="shared" si="0"/>
        <v>2.9081942430888574E-2</v>
      </c>
      <c r="E53" s="4">
        <f t="shared" si="1"/>
        <v>1.9252741485292597</v>
      </c>
      <c r="F53" s="4">
        <f t="shared" si="2"/>
        <v>3.7946334811842708</v>
      </c>
      <c r="G53" s="4">
        <f t="shared" si="3"/>
        <v>4.6069491751184524</v>
      </c>
      <c r="I53" s="4">
        <f t="shared" si="4"/>
        <v>1.0290819424308886</v>
      </c>
    </row>
    <row r="54" spans="1:9" x14ac:dyDescent="0.2">
      <c r="A54" s="4">
        <f>IF('True_Odds_Calculator_3-way'!A55="","",'True_Odds_Calculator_3-way'!A55)</f>
        <v>2.4900000000000002</v>
      </c>
      <c r="B54" s="4">
        <f>IF('True_Odds_Calculator_3-way'!B55="","",'True_Odds_Calculator_3-way'!B55)</f>
        <v>3.4</v>
      </c>
      <c r="C54" s="4">
        <f>IF('True_Odds_Calculator_3-way'!C55="","",'True_Odds_Calculator_3-way'!C55)</f>
        <v>3.02</v>
      </c>
      <c r="D54" s="4">
        <f t="shared" si="0"/>
        <v>2.6849900576204178E-2</v>
      </c>
      <c r="E54" s="4">
        <f t="shared" si="1"/>
        <v>2.5467555097498065</v>
      </c>
      <c r="F54" s="4">
        <f t="shared" si="2"/>
        <v>3.5067087521922078</v>
      </c>
      <c r="G54" s="4">
        <f t="shared" si="3"/>
        <v>3.10389486361017</v>
      </c>
      <c r="I54" s="4">
        <f t="shared" si="4"/>
        <v>1.0268499005762042</v>
      </c>
    </row>
    <row r="55" spans="1:9" x14ac:dyDescent="0.2">
      <c r="A55" s="4">
        <f>IF('True_Odds_Calculator_3-way'!A56="","",'True_Odds_Calculator_3-way'!A56)</f>
        <v>2.79</v>
      </c>
      <c r="B55" s="4">
        <f>IF('True_Odds_Calculator_3-way'!B56="","",'True_Odds_Calculator_3-way'!B56)</f>
        <v>3.1</v>
      </c>
      <c r="C55" s="4">
        <f>IF('True_Odds_Calculator_3-way'!C56="","",'True_Odds_Calculator_3-way'!C56)</f>
        <v>2.89</v>
      </c>
      <c r="D55" s="4">
        <f t="shared" si="0"/>
        <v>2.7024345475065381E-2</v>
      </c>
      <c r="E55" s="4">
        <f t="shared" si="1"/>
        <v>2.8619278049242203</v>
      </c>
      <c r="F55" s="4">
        <f t="shared" si="2"/>
        <v>3.18905485754967</v>
      </c>
      <c r="G55" s="4">
        <f t="shared" si="3"/>
        <v>2.9672477030458406</v>
      </c>
      <c r="I55" s="4">
        <f t="shared" si="4"/>
        <v>1.0270243454750654</v>
      </c>
    </row>
    <row r="56" spans="1:9" x14ac:dyDescent="0.2">
      <c r="A56" s="4">
        <f>IF('True_Odds_Calculator_3-way'!A57="","",'True_Odds_Calculator_3-way'!A57)</f>
        <v>2.36</v>
      </c>
      <c r="B56" s="4">
        <f>IF('True_Odds_Calculator_3-way'!B57="","",'True_Odds_Calculator_3-way'!B57)</f>
        <v>3.37</v>
      </c>
      <c r="C56" s="4">
        <f>IF('True_Odds_Calculator_3-way'!C57="","",'True_Odds_Calculator_3-way'!C57)</f>
        <v>3.08</v>
      </c>
      <c r="D56" s="4">
        <f t="shared" si="0"/>
        <v>4.5140043279157105E-2</v>
      </c>
      <c r="E56" s="4">
        <f t="shared" si="1"/>
        <v>2.4468894540735384</v>
      </c>
      <c r="F56" s="4">
        <f t="shared" si="2"/>
        <v>3.5500115551893621</v>
      </c>
      <c r="G56" s="4">
        <f t="shared" si="3"/>
        <v>3.2296753570032264</v>
      </c>
      <c r="I56" s="4">
        <f t="shared" si="4"/>
        <v>1.0451400432791571</v>
      </c>
    </row>
    <row r="57" spans="1:9" x14ac:dyDescent="0.2">
      <c r="A57" s="4">
        <f>IF('True_Odds_Calculator_3-way'!A58="","",'True_Odds_Calculator_3-way'!A58)</f>
        <v>2.48</v>
      </c>
      <c r="B57" s="4">
        <f>IF('True_Odds_Calculator_3-way'!B58="","",'True_Odds_Calculator_3-way'!B58)</f>
        <v>3.59</v>
      </c>
      <c r="C57" s="4">
        <f>IF('True_Odds_Calculator_3-way'!C58="","",'True_Odds_Calculator_3-way'!C58)</f>
        <v>2.76</v>
      </c>
      <c r="D57" s="4">
        <f t="shared" si="0"/>
        <v>4.4096179064749386E-2</v>
      </c>
      <c r="E57" s="4">
        <f t="shared" si="1"/>
        <v>2.5738231676183814</v>
      </c>
      <c r="F57" s="4">
        <f t="shared" si="2"/>
        <v>3.78999191397057</v>
      </c>
      <c r="G57" s="4">
        <f t="shared" si="3"/>
        <v>2.8767035021262757</v>
      </c>
      <c r="I57" s="4">
        <f t="shared" si="4"/>
        <v>1.0440961790647494</v>
      </c>
    </row>
    <row r="58" spans="1:9" x14ac:dyDescent="0.2">
      <c r="A58" s="4">
        <f>IF('True_Odds_Calculator_3-way'!A59="","",'True_Odds_Calculator_3-way'!A59)</f>
        <v>1.38</v>
      </c>
      <c r="B58" s="4">
        <f>IF('True_Odds_Calculator_3-way'!B59="","",'True_Odds_Calculator_3-way'!B59)</f>
        <v>4.9400000000000004</v>
      </c>
      <c r="C58" s="4">
        <f>IF('True_Odds_Calculator_3-way'!C59="","",'True_Odds_Calculator_3-way'!C59)</f>
        <v>8.18</v>
      </c>
      <c r="D58" s="4">
        <f t="shared" si="0"/>
        <v>4.9316219710047626E-2</v>
      </c>
      <c r="E58" s="4">
        <f t="shared" si="1"/>
        <v>1.4120326108175008</v>
      </c>
      <c r="F58" s="4">
        <f t="shared" si="2"/>
        <v>5.3766213030485286</v>
      </c>
      <c r="G58" s="4">
        <f t="shared" si="3"/>
        <v>9.4508446065801515</v>
      </c>
      <c r="I58" s="4">
        <f t="shared" si="4"/>
        <v>1.0493162197100476</v>
      </c>
    </row>
    <row r="59" spans="1:9" x14ac:dyDescent="0.2">
      <c r="A59" s="4">
        <f>IF('True_Odds_Calculator_3-way'!A60="","",'True_Odds_Calculator_3-way'!A60)</f>
        <v>2.59</v>
      </c>
      <c r="B59" s="4">
        <f>IF('True_Odds_Calculator_3-way'!B60="","",'True_Odds_Calculator_3-way'!B60)</f>
        <v>3.73</v>
      </c>
      <c r="C59" s="4">
        <f>IF('True_Odds_Calculator_3-way'!C60="","",'True_Odds_Calculator_3-way'!C60)</f>
        <v>2.57</v>
      </c>
      <c r="D59" s="4">
        <f t="shared" si="0"/>
        <v>4.3301959211453189E-2</v>
      </c>
      <c r="E59" s="4">
        <f t="shared" si="1"/>
        <v>2.690584892302367</v>
      </c>
      <c r="F59" s="4">
        <f t="shared" si="2"/>
        <v>3.9422456542487829</v>
      </c>
      <c r="G59" s="4">
        <f t="shared" si="3"/>
        <v>2.6690077639663077</v>
      </c>
      <c r="I59" s="4">
        <f t="shared" si="4"/>
        <v>1.0433019592114532</v>
      </c>
    </row>
    <row r="60" spans="1:9" x14ac:dyDescent="0.2">
      <c r="A60" s="4">
        <f>IF('True_Odds_Calculator_3-way'!A61="","",'True_Odds_Calculator_3-way'!A61)</f>
        <v>2.02</v>
      </c>
      <c r="B60" s="4">
        <f>IF('True_Odds_Calculator_3-way'!B61="","",'True_Odds_Calculator_3-way'!B61)</f>
        <v>3.57</v>
      </c>
      <c r="C60" s="4">
        <f>IF('True_Odds_Calculator_3-way'!C61="","",'True_Odds_Calculator_3-way'!C61)</f>
        <v>3.69</v>
      </c>
      <c r="D60" s="4">
        <f t="shared" si="0"/>
        <v>4.6164259795522522E-2</v>
      </c>
      <c r="E60" s="4">
        <f t="shared" si="1"/>
        <v>2.0848039090485595</v>
      </c>
      <c r="F60" s="4">
        <f t="shared" si="2"/>
        <v>3.7775198237672836</v>
      </c>
      <c r="G60" s="4">
        <f t="shared" si="3"/>
        <v>3.9121392453485946</v>
      </c>
      <c r="I60" s="4">
        <f t="shared" si="4"/>
        <v>1.0461642597955225</v>
      </c>
    </row>
    <row r="61" spans="1:9" x14ac:dyDescent="0.2">
      <c r="A61" s="4">
        <f>IF('True_Odds_Calculator_3-way'!A62="","",'True_Odds_Calculator_3-way'!A62)</f>
        <v>2.83</v>
      </c>
      <c r="B61" s="4">
        <f>IF('True_Odds_Calculator_3-way'!B62="","",'True_Odds_Calculator_3-way'!B62)</f>
        <v>3.27</v>
      </c>
      <c r="C61" s="4">
        <f>IF('True_Odds_Calculator_3-way'!C62="","",'True_Odds_Calculator_3-way'!C62)</f>
        <v>2.6</v>
      </c>
      <c r="D61" s="4">
        <f t="shared" si="0"/>
        <v>4.3782672628265296E-2</v>
      </c>
      <c r="E61" s="4">
        <f t="shared" si="1"/>
        <v>2.9519191446621535</v>
      </c>
      <c r="F61" s="4">
        <f t="shared" si="2"/>
        <v>3.4338752155032974</v>
      </c>
      <c r="G61" s="4">
        <f t="shared" si="3"/>
        <v>2.702548143200421</v>
      </c>
      <c r="I61" s="4">
        <f t="shared" si="4"/>
        <v>1.0437826726282653</v>
      </c>
    </row>
    <row r="62" spans="1:9" x14ac:dyDescent="0.2">
      <c r="A62" s="4">
        <f>IF('True_Odds_Calculator_3-way'!A63="","",'True_Odds_Calculator_3-way'!A63)</f>
        <v>1.41</v>
      </c>
      <c r="B62" s="4">
        <f>IF('True_Odds_Calculator_3-way'!B63="","",'True_Odds_Calculator_3-way'!B63)</f>
        <v>4.8</v>
      </c>
      <c r="C62" s="4">
        <f>IF('True_Odds_Calculator_3-way'!C63="","",'True_Odds_Calculator_3-way'!C63)</f>
        <v>7.49</v>
      </c>
      <c r="D62" s="4">
        <f t="shared" si="0"/>
        <v>5.1064539953981303E-2</v>
      </c>
      <c r="E62" s="4">
        <f t="shared" si="1"/>
        <v>1.4446726252054054</v>
      </c>
      <c r="F62" s="4">
        <f t="shared" si="2"/>
        <v>5.2270685623074353</v>
      </c>
      <c r="G62" s="4">
        <f t="shared" si="3"/>
        <v>8.5844399963421711</v>
      </c>
      <c r="I62" s="4">
        <f t="shared" si="4"/>
        <v>1.0510645399539813</v>
      </c>
    </row>
    <row r="63" spans="1:9" x14ac:dyDescent="0.2">
      <c r="A63" s="4">
        <f>IF('True_Odds_Calculator_3-way'!A64="","",'True_Odds_Calculator_3-way'!A64)</f>
        <v>6.06</v>
      </c>
      <c r="B63" s="4">
        <f>IF('True_Odds_Calculator_3-way'!B64="","",'True_Odds_Calculator_3-way'!B64)</f>
        <v>4.68</v>
      </c>
      <c r="C63" s="4">
        <f>IF('True_Odds_Calculator_3-way'!C64="","",'True_Odds_Calculator_3-way'!C64)</f>
        <v>1.49</v>
      </c>
      <c r="D63" s="4">
        <f t="shared" si="0"/>
        <v>4.9832654922694175E-2</v>
      </c>
      <c r="E63" s="4">
        <f t="shared" si="1"/>
        <v>6.7382894421284139</v>
      </c>
      <c r="F63" s="4">
        <f t="shared" si="2"/>
        <v>5.074485101346581</v>
      </c>
      <c r="G63" s="4">
        <f t="shared" si="3"/>
        <v>1.527813723658354</v>
      </c>
      <c r="I63" s="4">
        <f t="shared" si="4"/>
        <v>1.0498326549226942</v>
      </c>
    </row>
    <row r="64" spans="1:9" x14ac:dyDescent="0.2">
      <c r="A64" s="4">
        <f>IF('True_Odds_Calculator_3-way'!A65="","",'True_Odds_Calculator_3-way'!A65)</f>
        <v>1.93</v>
      </c>
      <c r="B64" s="4">
        <f>IF('True_Odds_Calculator_3-way'!B65="","",'True_Odds_Calculator_3-way'!B65)</f>
        <v>3.83</v>
      </c>
      <c r="C64" s="4">
        <f>IF('True_Odds_Calculator_3-way'!C65="","",'True_Odds_Calculator_3-way'!C65)</f>
        <v>3.73</v>
      </c>
      <c r="D64" s="4">
        <f t="shared" si="0"/>
        <v>4.7327835515340366E-2</v>
      </c>
      <c r="E64" s="4">
        <f t="shared" si="1"/>
        <v>1.9906092219518272</v>
      </c>
      <c r="F64" s="4">
        <f t="shared" si="2"/>
        <v>4.0762975187941803</v>
      </c>
      <c r="G64" s="4">
        <f t="shared" si="3"/>
        <v>3.9632123599364024</v>
      </c>
      <c r="I64" s="4">
        <f t="shared" si="4"/>
        <v>1.0473278355153404</v>
      </c>
    </row>
    <row r="65" spans="1:9" x14ac:dyDescent="0.2">
      <c r="A65" s="4">
        <f>IF('True_Odds_Calculator_3-way'!A66="","",'True_Odds_Calculator_3-way'!A66)</f>
        <v>1.82</v>
      </c>
      <c r="B65" s="4">
        <f>IF('True_Odds_Calculator_3-way'!B66="","",'True_Odds_Calculator_3-way'!B66)</f>
        <v>3.56</v>
      </c>
      <c r="C65" s="4">
        <f>IF('True_Odds_Calculator_3-way'!C66="","",'True_Odds_Calculator_3-way'!C66)</f>
        <v>4.5999999999999996</v>
      </c>
      <c r="D65" s="4">
        <f t="shared" si="0"/>
        <v>4.7740730202869841E-2</v>
      </c>
      <c r="E65" s="4">
        <f t="shared" si="1"/>
        <v>1.8742843535452796</v>
      </c>
      <c r="F65" s="4">
        <f t="shared" si="2"/>
        <v>3.7737942491322372</v>
      </c>
      <c r="G65" s="4">
        <f t="shared" si="3"/>
        <v>4.9633277675145653</v>
      </c>
      <c r="I65" s="4">
        <f t="shared" si="4"/>
        <v>1.0477407302028698</v>
      </c>
    </row>
    <row r="66" spans="1:9" x14ac:dyDescent="0.2">
      <c r="A66" s="4">
        <f>IF('True_Odds_Calculator_3-way'!A67="","",'True_Odds_Calculator_3-way'!A67)</f>
        <v>2.48</v>
      </c>
      <c r="B66" s="4">
        <f>IF('True_Odds_Calculator_3-way'!B67="","",'True_Odds_Calculator_3-way'!B67)</f>
        <v>3.46</v>
      </c>
      <c r="C66" s="4">
        <f>IF('True_Odds_Calculator_3-way'!C67="","",'True_Odds_Calculator_3-way'!C67)</f>
        <v>2.83</v>
      </c>
      <c r="D66" s="4">
        <f t="shared" si="0"/>
        <v>4.5600037951439409E-2</v>
      </c>
      <c r="E66" s="4">
        <f t="shared" si="1"/>
        <v>2.577148261727439</v>
      </c>
      <c r="F66" s="4">
        <f t="shared" si="2"/>
        <v>3.6520698155952944</v>
      </c>
      <c r="G66" s="4">
        <f t="shared" si="3"/>
        <v>2.9572073366645206</v>
      </c>
      <c r="I66" s="4">
        <f t="shared" si="4"/>
        <v>1.0456000379514394</v>
      </c>
    </row>
    <row r="67" spans="1:9" x14ac:dyDescent="0.2">
      <c r="A67" s="4">
        <f>IF('True_Odds_Calculator_3-way'!A68="","",'True_Odds_Calculator_3-way'!A68)</f>
        <v>1.85</v>
      </c>
      <c r="B67" s="4">
        <f>IF('True_Odds_Calculator_3-way'!B68="","",'True_Odds_Calculator_3-way'!B68)</f>
        <v>3.64</v>
      </c>
      <c r="C67" s="4">
        <f>IF('True_Odds_Calculator_3-way'!C68="","",'True_Odds_Calculator_3-way'!C68)</f>
        <v>4.3</v>
      </c>
      <c r="D67" s="4">
        <f t="shared" ref="D67:D130" si="5">IF(A67="","",((1/A67)+(1/B67)+(1/C67))-1)</f>
        <v>4.7823954800698898E-2</v>
      </c>
      <c r="E67" s="4">
        <f t="shared" ref="E67:E130" si="6">IF(A67="","",(3*A67)/(3-($D67*A67)))</f>
        <v>1.9062170844744051</v>
      </c>
      <c r="F67" s="4">
        <f t="shared" ref="F67:F130" si="7">IF(B67="","",(3*B67)/(3-($D67*B67)))</f>
        <v>3.8642271865908659</v>
      </c>
      <c r="G67" s="4">
        <f t="shared" ref="G67:G130" si="8">IF(C67="","",(3*C67)/(3-($D67*C67)))</f>
        <v>4.6164466551878061</v>
      </c>
      <c r="I67" s="4">
        <f t="shared" ref="I67:I130" si="9">IF(A67="","",D67+1)</f>
        <v>1.0478239548006989</v>
      </c>
    </row>
    <row r="68" spans="1:9" x14ac:dyDescent="0.2">
      <c r="A68" s="4">
        <f>IF('True_Odds_Calculator_3-way'!A69="","",'True_Odds_Calculator_3-way'!A69)</f>
        <v>3.09</v>
      </c>
      <c r="B68" s="4">
        <f>IF('True_Odds_Calculator_3-way'!B69="","",'True_Odds_Calculator_3-way'!B69)</f>
        <v>3.56</v>
      </c>
      <c r="C68" s="4">
        <f>IF('True_Odds_Calculator_3-way'!C69="","",'True_Odds_Calculator_3-way'!C69)</f>
        <v>2.4</v>
      </c>
      <c r="D68" s="4">
        <f t="shared" si="5"/>
        <v>2.1190138540416736E-2</v>
      </c>
      <c r="E68" s="4">
        <f t="shared" si="6"/>
        <v>3.1589466731757745</v>
      </c>
      <c r="F68" s="4">
        <f t="shared" si="7"/>
        <v>3.6518275072203963</v>
      </c>
      <c r="G68" s="4">
        <f t="shared" si="8"/>
        <v>2.4413866571973899</v>
      </c>
      <c r="I68" s="4">
        <f t="shared" si="9"/>
        <v>1.0211901385404167</v>
      </c>
    </row>
    <row r="69" spans="1:9" x14ac:dyDescent="0.2">
      <c r="A69" s="4">
        <f>IF('True_Odds_Calculator_3-way'!A70="","",'True_Odds_Calculator_3-way'!A70)</f>
        <v>1.18</v>
      </c>
      <c r="B69" s="4">
        <f>IF('True_Odds_Calculator_3-way'!B70="","",'True_Odds_Calculator_3-way'!B70)</f>
        <v>8.41</v>
      </c>
      <c r="C69" s="4">
        <f>IF('True_Odds_Calculator_3-way'!C70="","",'True_Odds_Calculator_3-way'!C70)</f>
        <v>14.98</v>
      </c>
      <c r="D69" s="4">
        <f t="shared" si="5"/>
        <v>3.3119365560228431E-2</v>
      </c>
      <c r="E69" s="4">
        <f t="shared" si="6"/>
        <v>1.1955746922800172</v>
      </c>
      <c r="F69" s="4">
        <f t="shared" si="7"/>
        <v>9.270738176604512</v>
      </c>
      <c r="G69" s="4">
        <f t="shared" si="8"/>
        <v>17.948202513819659</v>
      </c>
      <c r="I69" s="4">
        <f t="shared" si="9"/>
        <v>1.0331193655602284</v>
      </c>
    </row>
    <row r="70" spans="1:9" x14ac:dyDescent="0.2">
      <c r="A70" s="4">
        <f>IF('True_Odds_Calculator_3-way'!A71="","",'True_Odds_Calculator_3-way'!A71)</f>
        <v>1.89</v>
      </c>
      <c r="B70" s="4">
        <f>IF('True_Odds_Calculator_3-way'!B71="","",'True_Odds_Calculator_3-way'!B71)</f>
        <v>3.59</v>
      </c>
      <c r="C70" s="4">
        <f>IF('True_Odds_Calculator_3-way'!C71="","",'True_Odds_Calculator_3-way'!C71)</f>
        <v>4.49</v>
      </c>
      <c r="D70" s="4">
        <f t="shared" si="5"/>
        <v>3.0369210354445286E-2</v>
      </c>
      <c r="E70" s="4">
        <f t="shared" si="6"/>
        <v>1.926865960538664</v>
      </c>
      <c r="F70" s="4">
        <f t="shared" si="7"/>
        <v>3.7253873634146264</v>
      </c>
      <c r="G70" s="4">
        <f t="shared" si="8"/>
        <v>4.7037998622652415</v>
      </c>
      <c r="I70" s="4">
        <f t="shared" si="9"/>
        <v>1.0303692103544453</v>
      </c>
    </row>
    <row r="71" spans="1:9" x14ac:dyDescent="0.2">
      <c r="A71" s="4">
        <f>IF('True_Odds_Calculator_3-way'!A72="","",'True_Odds_Calculator_3-way'!A72)</f>
        <v>2.74</v>
      </c>
      <c r="B71" s="4">
        <f>IF('True_Odds_Calculator_3-way'!B72="","",'True_Odds_Calculator_3-way'!B72)</f>
        <v>3.04</v>
      </c>
      <c r="C71" s="4">
        <f>IF('True_Odds_Calculator_3-way'!C72="","",'True_Odds_Calculator_3-way'!C72)</f>
        <v>2.86</v>
      </c>
      <c r="D71" s="4">
        <f t="shared" si="5"/>
        <v>4.3561221721037491E-2</v>
      </c>
      <c r="E71" s="4">
        <f t="shared" si="6"/>
        <v>2.8535303170363524</v>
      </c>
      <c r="F71" s="4">
        <f t="shared" si="7"/>
        <v>3.1803888452977866</v>
      </c>
      <c r="G71" s="4">
        <f t="shared" si="8"/>
        <v>2.9839172018135653</v>
      </c>
      <c r="I71" s="4">
        <f t="shared" si="9"/>
        <v>1.0435612217210375</v>
      </c>
    </row>
    <row r="72" spans="1:9" x14ac:dyDescent="0.2">
      <c r="A72" s="4">
        <f>IF('True_Odds_Calculator_3-way'!A73="","",'True_Odds_Calculator_3-way'!A73)</f>
        <v>1.75</v>
      </c>
      <c r="B72" s="4">
        <f>IF('True_Odds_Calculator_3-way'!B73="","",'True_Odds_Calculator_3-way'!B73)</f>
        <v>3.59</v>
      </c>
      <c r="C72" s="4">
        <f>IF('True_Odds_Calculator_3-way'!C73="","",'True_Odds_Calculator_3-way'!C73)</f>
        <v>5.58</v>
      </c>
      <c r="D72" s="4">
        <f t="shared" si="5"/>
        <v>2.9191572996047688E-2</v>
      </c>
      <c r="E72" s="4">
        <f t="shared" si="6"/>
        <v>1.7803159636552923</v>
      </c>
      <c r="F72" s="4">
        <f t="shared" si="7"/>
        <v>3.7199473677694783</v>
      </c>
      <c r="G72" s="4">
        <f t="shared" si="8"/>
        <v>5.9003683205089725</v>
      </c>
      <c r="I72" s="4">
        <f t="shared" si="9"/>
        <v>1.0291915729960477</v>
      </c>
    </row>
    <row r="73" spans="1:9" x14ac:dyDescent="0.2">
      <c r="A73" s="4">
        <f>IF('True_Odds_Calculator_3-way'!A74="","",'True_Odds_Calculator_3-way'!A74)</f>
        <v>3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2.66</v>
      </c>
      <c r="D73" s="4">
        <f t="shared" si="5"/>
        <v>2.7744520537011264E-2</v>
      </c>
      <c r="E73" s="4">
        <f t="shared" si="6"/>
        <v>3.0856087349150316</v>
      </c>
      <c r="F73" s="4">
        <f t="shared" si="7"/>
        <v>3.233910379955947</v>
      </c>
      <c r="G73" s="4">
        <f t="shared" si="8"/>
        <v>2.7270867192941726</v>
      </c>
      <c r="I73" s="4">
        <f t="shared" si="9"/>
        <v>1.0277445205370113</v>
      </c>
    </row>
    <row r="74" spans="1:9" x14ac:dyDescent="0.2">
      <c r="A74" s="4">
        <f>IF('True_Odds_Calculator_3-way'!A75="","",'True_Odds_Calculator_3-way'!A75)</f>
        <v>1.63</v>
      </c>
      <c r="B74" s="4">
        <f>IF('True_Odds_Calculator_3-way'!B75="","",'True_Odds_Calculator_3-way'!B75)</f>
        <v>3.92</v>
      </c>
      <c r="C74" s="4">
        <f>IF('True_Odds_Calculator_3-way'!C75="","",'True_Odds_Calculator_3-way'!C75)</f>
        <v>6.22</v>
      </c>
      <c r="D74" s="4">
        <f t="shared" si="5"/>
        <v>2.9370677511728172E-2</v>
      </c>
      <c r="E74" s="4">
        <f t="shared" si="6"/>
        <v>1.6564334782737715</v>
      </c>
      <c r="F74" s="4">
        <f t="shared" si="7"/>
        <v>4.0764445042537538</v>
      </c>
      <c r="G74" s="4">
        <f t="shared" si="8"/>
        <v>6.6233289736995413</v>
      </c>
      <c r="I74" s="4">
        <f t="shared" si="9"/>
        <v>1.0293706775117282</v>
      </c>
    </row>
    <row r="75" spans="1:9" x14ac:dyDescent="0.2">
      <c r="A75" s="4">
        <f>IF('True_Odds_Calculator_3-way'!A76="","",'True_Odds_Calculator_3-way'!A76)</f>
        <v>3.49</v>
      </c>
      <c r="B75" s="4">
        <f>IF('True_Odds_Calculator_3-way'!B76="","",'True_Odds_Calculator_3-way'!B76)</f>
        <v>3.22</v>
      </c>
      <c r="C75" s="4">
        <f>IF('True_Odds_Calculator_3-way'!C76="","",'True_Odds_Calculator_3-way'!C76)</f>
        <v>2.3199999999999998</v>
      </c>
      <c r="D75" s="4">
        <f t="shared" si="5"/>
        <v>2.8126440259199192E-2</v>
      </c>
      <c r="E75" s="4">
        <f t="shared" si="6"/>
        <v>3.608057165695417</v>
      </c>
      <c r="F75" s="4">
        <f t="shared" si="7"/>
        <v>3.3202347182352194</v>
      </c>
      <c r="G75" s="4">
        <f t="shared" si="8"/>
        <v>2.3715846066670028</v>
      </c>
      <c r="I75" s="4">
        <f t="shared" si="9"/>
        <v>1.0281264402591992</v>
      </c>
    </row>
    <row r="76" spans="1:9" x14ac:dyDescent="0.2">
      <c r="A76" s="4">
        <f>IF('True_Odds_Calculator_3-way'!A77="","",'True_Odds_Calculator_3-way'!A77)</f>
        <v>3.54</v>
      </c>
      <c r="B76" s="4">
        <f>IF('True_Odds_Calculator_3-way'!B77="","",'True_Odds_Calculator_3-way'!B77)</f>
        <v>3.32</v>
      </c>
      <c r="C76" s="4">
        <f>IF('True_Odds_Calculator_3-way'!C77="","",'True_Odds_Calculator_3-way'!C77)</f>
        <v>2.25</v>
      </c>
      <c r="D76" s="4">
        <f t="shared" si="5"/>
        <v>2.8135139427767575E-2</v>
      </c>
      <c r="E76" s="4">
        <f t="shared" si="6"/>
        <v>3.6615618942121295</v>
      </c>
      <c r="F76" s="4">
        <f t="shared" si="7"/>
        <v>3.4266943112608521</v>
      </c>
      <c r="G76" s="4">
        <f t="shared" si="8"/>
        <v>2.2985014950281624</v>
      </c>
      <c r="I76" s="4">
        <f t="shared" si="9"/>
        <v>1.0281351394277676</v>
      </c>
    </row>
    <row r="77" spans="1:9" x14ac:dyDescent="0.2">
      <c r="A77" s="4">
        <f>IF('True_Odds_Calculator_3-way'!A78="","",'True_Odds_Calculator_3-way'!A78)</f>
        <v>3.04</v>
      </c>
      <c r="B77" s="4">
        <f>IF('True_Odds_Calculator_3-way'!B78="","",'True_Odds_Calculator_3-way'!B78)</f>
        <v>2.99</v>
      </c>
      <c r="C77" s="4">
        <f>IF('True_Odds_Calculator_3-way'!C78="","",'True_Odds_Calculator_3-way'!C78)</f>
        <v>2.75</v>
      </c>
      <c r="D77" s="4">
        <f t="shared" si="5"/>
        <v>2.7031892592533246E-2</v>
      </c>
      <c r="E77" s="4">
        <f t="shared" si="6"/>
        <v>3.1256179194558142</v>
      </c>
      <c r="F77" s="4">
        <f t="shared" si="7"/>
        <v>3.0727863532246369</v>
      </c>
      <c r="G77" s="4">
        <f t="shared" si="8"/>
        <v>2.8198743283032064</v>
      </c>
      <c r="I77" s="4">
        <f t="shared" si="9"/>
        <v>1.0270318925925332</v>
      </c>
    </row>
    <row r="78" spans="1:9" x14ac:dyDescent="0.2">
      <c r="A78" s="4">
        <f>IF('True_Odds_Calculator_3-way'!A79="","",'True_Odds_Calculator_3-way'!A79)</f>
        <v>3.57</v>
      </c>
      <c r="B78" s="4">
        <f>IF('True_Odds_Calculator_3-way'!B79="","",'True_Odds_Calculator_3-way'!B79)</f>
        <v>3.07</v>
      </c>
      <c r="C78" s="4">
        <f>IF('True_Odds_Calculator_3-way'!C79="","",'True_Odds_Calculator_3-way'!C79)</f>
        <v>2.2799999999999998</v>
      </c>
      <c r="D78" s="4">
        <f t="shared" si="5"/>
        <v>4.4441435068798718E-2</v>
      </c>
      <c r="E78" s="4">
        <f t="shared" si="6"/>
        <v>3.7693428569359875</v>
      </c>
      <c r="F78" s="4">
        <f t="shared" si="7"/>
        <v>3.2162708586891382</v>
      </c>
      <c r="G78" s="4">
        <f t="shared" si="8"/>
        <v>2.3597000261763195</v>
      </c>
      <c r="I78" s="4">
        <f t="shared" si="9"/>
        <v>1.0444414350687987</v>
      </c>
    </row>
    <row r="79" spans="1:9" x14ac:dyDescent="0.2">
      <c r="A79" s="4">
        <f>IF('True_Odds_Calculator_3-way'!A80="","",'True_Odds_Calculator_3-way'!A80)</f>
        <v>2.19</v>
      </c>
      <c r="B79" s="4">
        <f>IF('True_Odds_Calculator_3-way'!B80="","",'True_Odds_Calculator_3-way'!B80)</f>
        <v>3.14</v>
      </c>
      <c r="C79" s="4">
        <f>IF('True_Odds_Calculator_3-way'!C80="","",'True_Odds_Calculator_3-way'!C80)</f>
        <v>3.7</v>
      </c>
      <c r="D79" s="4">
        <f t="shared" si="5"/>
        <v>4.536261241609818E-2</v>
      </c>
      <c r="E79" s="4">
        <f t="shared" si="6"/>
        <v>2.2650049762877074</v>
      </c>
      <c r="F79" s="4">
        <f t="shared" si="7"/>
        <v>3.2965170966563333</v>
      </c>
      <c r="G79" s="4">
        <f t="shared" si="8"/>
        <v>3.9192724031378723</v>
      </c>
      <c r="I79" s="4">
        <f t="shared" si="9"/>
        <v>1.0453626124160982</v>
      </c>
    </row>
    <row r="80" spans="1:9" x14ac:dyDescent="0.2">
      <c r="A80" s="4">
        <f>IF('True_Odds_Calculator_3-way'!A81="","",'True_Odds_Calculator_3-way'!A81)</f>
        <v>1.62</v>
      </c>
      <c r="B80" s="4">
        <f>IF('True_Odds_Calculator_3-way'!B81="","",'True_Odds_Calculator_3-way'!B81)</f>
        <v>4.24</v>
      </c>
      <c r="C80" s="4">
        <f>IF('True_Odds_Calculator_3-way'!C81="","",'True_Odds_Calculator_3-way'!C81)</f>
        <v>5.85</v>
      </c>
      <c r="D80" s="4">
        <f t="shared" si="5"/>
        <v>2.4073178161228448E-2</v>
      </c>
      <c r="E80" s="4">
        <f t="shared" si="6"/>
        <v>1.641336581492356</v>
      </c>
      <c r="F80" s="4">
        <f t="shared" si="7"/>
        <v>4.389340394295302</v>
      </c>
      <c r="G80" s="4">
        <f t="shared" si="8"/>
        <v>6.1381408905101447</v>
      </c>
      <c r="I80" s="4">
        <f t="shared" si="9"/>
        <v>1.0240731781612284</v>
      </c>
    </row>
    <row r="81" spans="1:9" x14ac:dyDescent="0.2">
      <c r="A81" s="4">
        <f>IF('True_Odds_Calculator_3-way'!A82="","",'True_Odds_Calculator_3-way'!A82)</f>
        <v>2.1</v>
      </c>
      <c r="B81" s="4">
        <f>IF('True_Odds_Calculator_3-way'!B82="","",'True_Odds_Calculator_3-way'!B82)</f>
        <v>3.54</v>
      </c>
      <c r="C81" s="4">
        <f>IF('True_Odds_Calculator_3-way'!C82="","",'True_Odds_Calculator_3-way'!C82)</f>
        <v>3.78</v>
      </c>
      <c r="D81" s="4">
        <f t="shared" si="5"/>
        <v>2.322661644695545E-2</v>
      </c>
      <c r="E81" s="4">
        <f t="shared" si="6"/>
        <v>2.1347074213515413</v>
      </c>
      <c r="F81" s="4">
        <f t="shared" si="7"/>
        <v>3.6397562833206401</v>
      </c>
      <c r="G81" s="4">
        <f t="shared" si="8"/>
        <v>3.8939587940868354</v>
      </c>
      <c r="I81" s="4">
        <f t="shared" si="9"/>
        <v>1.0232266164469555</v>
      </c>
    </row>
    <row r="82" spans="1:9" x14ac:dyDescent="0.2">
      <c r="A82" s="4">
        <f>IF('True_Odds_Calculator_3-way'!A83="","",'True_Odds_Calculator_3-way'!A83)</f>
        <v>5.65</v>
      </c>
      <c r="B82" s="4">
        <f>IF('True_Odds_Calculator_3-way'!B83="","",'True_Odds_Calculator_3-way'!B83)</f>
        <v>4.24</v>
      </c>
      <c r="C82" s="4">
        <f>IF('True_Odds_Calculator_3-way'!C83="","",'True_Odds_Calculator_3-way'!C83)</f>
        <v>1.63</v>
      </c>
      <c r="D82" s="4">
        <f t="shared" si="5"/>
        <v>2.6337139561588785E-2</v>
      </c>
      <c r="E82" s="4">
        <f t="shared" si="6"/>
        <v>5.9448754083951529</v>
      </c>
      <c r="F82" s="4">
        <f t="shared" si="7"/>
        <v>4.4039281084868911</v>
      </c>
      <c r="G82" s="4">
        <f t="shared" si="8"/>
        <v>1.6536636722013311</v>
      </c>
      <c r="I82" s="4">
        <f t="shared" si="9"/>
        <v>1.0263371395615888</v>
      </c>
    </row>
    <row r="83" spans="1:9" x14ac:dyDescent="0.2">
      <c r="A83" s="4">
        <f>IF('True_Odds_Calculator_3-way'!A84="","",'True_Odds_Calculator_3-way'!A84)</f>
        <v>2.39</v>
      </c>
      <c r="B83" s="4">
        <f>IF('True_Odds_Calculator_3-way'!B84="","",'True_Odds_Calculator_3-way'!B84)</f>
        <v>3.25</v>
      </c>
      <c r="C83" s="4">
        <f>IF('True_Odds_Calculator_3-way'!C84="","",'True_Odds_Calculator_3-way'!C84)</f>
        <v>3.32</v>
      </c>
      <c r="D83" s="4">
        <f t="shared" si="5"/>
        <v>2.7307168810420279E-2</v>
      </c>
      <c r="E83" s="4">
        <f t="shared" si="6"/>
        <v>2.4431500230532626</v>
      </c>
      <c r="F83" s="4">
        <f t="shared" si="7"/>
        <v>3.3490748997844175</v>
      </c>
      <c r="G83" s="4">
        <f t="shared" si="8"/>
        <v>3.4234566316935338</v>
      </c>
      <c r="I83" s="4">
        <f t="shared" si="9"/>
        <v>1.0273071688104203</v>
      </c>
    </row>
    <row r="84" spans="1:9" x14ac:dyDescent="0.2">
      <c r="A84" s="4">
        <f>IF('True_Odds_Calculator_3-way'!A85="","",'True_Odds_Calculator_3-way'!A85)</f>
        <v>1.83</v>
      </c>
      <c r="B84" s="4">
        <f>IF('True_Odds_Calculator_3-way'!B85="","",'True_Odds_Calculator_3-way'!B85)</f>
        <v>3.52</v>
      </c>
      <c r="C84" s="4">
        <f>IF('True_Odds_Calculator_3-way'!C85="","",'True_Odds_Calculator_3-way'!C85)</f>
        <v>4.9800000000000004</v>
      </c>
      <c r="D84" s="4">
        <f t="shared" si="5"/>
        <v>3.1342209374008778E-2</v>
      </c>
      <c r="E84" s="4">
        <f t="shared" si="6"/>
        <v>1.8656692599056348</v>
      </c>
      <c r="F84" s="4">
        <f t="shared" si="7"/>
        <v>3.6543896646440936</v>
      </c>
      <c r="G84" s="4">
        <f t="shared" si="8"/>
        <v>5.2533200927018893</v>
      </c>
      <c r="I84" s="4">
        <f t="shared" si="9"/>
        <v>1.0313422093740088</v>
      </c>
    </row>
    <row r="85" spans="1:9" x14ac:dyDescent="0.2">
      <c r="A85" s="4">
        <f>IF('True_Odds_Calculator_3-way'!A86="","",'True_Odds_Calculator_3-way'!A86)</f>
        <v>2.17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3.76</v>
      </c>
      <c r="D85" s="4">
        <f t="shared" si="5"/>
        <v>2.8901743521445811E-2</v>
      </c>
      <c r="E85" s="4">
        <f t="shared" si="6"/>
        <v>2.2163337751364662</v>
      </c>
      <c r="F85" s="4">
        <f t="shared" si="7"/>
        <v>3.4190268055283832</v>
      </c>
      <c r="G85" s="4">
        <f t="shared" si="8"/>
        <v>3.9013195199896447</v>
      </c>
      <c r="I85" s="4">
        <f t="shared" si="9"/>
        <v>1.0289017435214458</v>
      </c>
    </row>
    <row r="86" spans="1:9" x14ac:dyDescent="0.2">
      <c r="A86" s="4">
        <f>IF('True_Odds_Calculator_3-way'!A87="","",'True_Odds_Calculator_3-way'!A87)</f>
        <v>2.57</v>
      </c>
      <c r="B86" s="4">
        <f>IF('True_Odds_Calculator_3-way'!B87="","",'True_Odds_Calculator_3-way'!B87)</f>
        <v>3.21</v>
      </c>
      <c r="C86" s="4">
        <f>IF('True_Odds_Calculator_3-way'!C87="","",'True_Odds_Calculator_3-way'!C87)</f>
        <v>3.05</v>
      </c>
      <c r="D86" s="4">
        <f t="shared" si="5"/>
        <v>2.8500390575553869E-2</v>
      </c>
      <c r="E86" s="4">
        <f t="shared" si="6"/>
        <v>2.6343177492729293</v>
      </c>
      <c r="F86" s="4">
        <f t="shared" si="7"/>
        <v>3.3109693954198942</v>
      </c>
      <c r="G86" s="4">
        <f t="shared" si="8"/>
        <v>3.1410120720364954</v>
      </c>
      <c r="I86" s="4">
        <f t="shared" si="9"/>
        <v>1.0285003905755539</v>
      </c>
    </row>
    <row r="87" spans="1:9" x14ac:dyDescent="0.2">
      <c r="A87" s="4">
        <f>IF('True_Odds_Calculator_3-way'!A88="","",'True_Odds_Calculator_3-way'!A88)</f>
        <v>1.93</v>
      </c>
      <c r="B87" s="4">
        <f>IF('True_Odds_Calculator_3-way'!B88="","",'True_Odds_Calculator_3-way'!B88)</f>
        <v>3.4</v>
      </c>
      <c r="C87" s="4">
        <f>IF('True_Odds_Calculator_3-way'!C88="","",'True_Odds_Calculator_3-way'!C88)</f>
        <v>4.6100000000000003</v>
      </c>
      <c r="D87" s="4">
        <f t="shared" si="5"/>
        <v>2.9172101781042681E-2</v>
      </c>
      <c r="E87" s="4">
        <f t="shared" si="6"/>
        <v>1.9669138300528486</v>
      </c>
      <c r="F87" s="4">
        <f t="shared" si="7"/>
        <v>3.516253367956351</v>
      </c>
      <c r="G87" s="4">
        <f t="shared" si="8"/>
        <v>4.8263548527084303</v>
      </c>
      <c r="I87" s="4">
        <f t="shared" si="9"/>
        <v>1.0291721017810427</v>
      </c>
    </row>
    <row r="88" spans="1:9" x14ac:dyDescent="0.2">
      <c r="A88" s="4">
        <f>IF('True_Odds_Calculator_3-way'!A89="","",'True_Odds_Calculator_3-way'!A89)</f>
        <v>2.25</v>
      </c>
      <c r="B88" s="4">
        <f>IF('True_Odds_Calculator_3-way'!B89="","",'True_Odds_Calculator_3-way'!B89)</f>
        <v>3.3</v>
      </c>
      <c r="C88" s="4">
        <f>IF('True_Odds_Calculator_3-way'!C89="","",'True_Odds_Calculator_3-way'!C89)</f>
        <v>3.57</v>
      </c>
      <c r="D88" s="4">
        <f t="shared" si="5"/>
        <v>2.7586792292674467E-2</v>
      </c>
      <c r="E88" s="4">
        <f t="shared" si="6"/>
        <v>2.2975362413053366</v>
      </c>
      <c r="F88" s="4">
        <f t="shared" si="7"/>
        <v>3.4032739528165608</v>
      </c>
      <c r="G88" s="4">
        <f t="shared" si="8"/>
        <v>3.6911749347258471</v>
      </c>
      <c r="I88" s="4">
        <f t="shared" si="9"/>
        <v>1.0275867922926745</v>
      </c>
    </row>
    <row r="89" spans="1:9" x14ac:dyDescent="0.2">
      <c r="A89" s="4">
        <f>IF('True_Odds_Calculator_3-way'!A90="","",'True_Odds_Calculator_3-way'!A90)</f>
        <v>3.86</v>
      </c>
      <c r="B89" s="4">
        <f>IF('True_Odds_Calculator_3-way'!B90="","",'True_Odds_Calculator_3-way'!B90)</f>
        <v>3.47</v>
      </c>
      <c r="C89" s="4">
        <f>IF('True_Odds_Calculator_3-way'!C90="","",'True_Odds_Calculator_3-way'!C90)</f>
        <v>2.08</v>
      </c>
      <c r="D89" s="4">
        <f t="shared" si="5"/>
        <v>2.8021026322529785E-2</v>
      </c>
      <c r="E89" s="4">
        <f t="shared" si="6"/>
        <v>4.0043725280440858</v>
      </c>
      <c r="F89" s="4">
        <f t="shared" si="7"/>
        <v>3.5862333633230885</v>
      </c>
      <c r="G89" s="4">
        <f t="shared" si="8"/>
        <v>2.1212106938095627</v>
      </c>
      <c r="I89" s="4">
        <f t="shared" si="9"/>
        <v>1.0280210263225298</v>
      </c>
    </row>
    <row r="90" spans="1:9" x14ac:dyDescent="0.2">
      <c r="A90" s="4">
        <f>IF('True_Odds_Calculator_3-way'!A91="","",'True_Odds_Calculator_3-way'!A91)</f>
        <v>2.21</v>
      </c>
      <c r="B90" s="4">
        <f>IF('True_Odds_Calculator_3-way'!B91="","",'True_Odds_Calculator_3-way'!B91)</f>
        <v>3.34</v>
      </c>
      <c r="C90" s="4">
        <f>IF('True_Odds_Calculator_3-way'!C91="","",'True_Odds_Calculator_3-way'!C91)</f>
        <v>3.63</v>
      </c>
      <c r="D90" s="4">
        <f t="shared" si="5"/>
        <v>2.73719790515079E-2</v>
      </c>
      <c r="E90" s="4">
        <f t="shared" si="6"/>
        <v>2.2554795449570086</v>
      </c>
      <c r="F90" s="4">
        <f t="shared" si="7"/>
        <v>3.4449828791090851</v>
      </c>
      <c r="G90" s="4">
        <f t="shared" si="8"/>
        <v>3.7543442364692718</v>
      </c>
      <c r="I90" s="4">
        <f t="shared" si="9"/>
        <v>1.0273719790515079</v>
      </c>
    </row>
    <row r="91" spans="1:9" x14ac:dyDescent="0.2">
      <c r="A91" s="4">
        <f>IF('True_Odds_Calculator_3-way'!A92="","",'True_Odds_Calculator_3-way'!A92)</f>
        <v>9.42</v>
      </c>
      <c r="B91" s="4">
        <f>IF('True_Odds_Calculator_3-way'!B92="","",'True_Odds_Calculator_3-way'!B92)</f>
        <v>6.13</v>
      </c>
      <c r="C91" s="4">
        <f>IF('True_Odds_Calculator_3-way'!C92="","",'True_Odds_Calculator_3-way'!C92)</f>
        <v>1.3</v>
      </c>
      <c r="D91" s="4">
        <f t="shared" si="5"/>
        <v>3.8520018788303467E-2</v>
      </c>
      <c r="E91" s="4">
        <f t="shared" si="6"/>
        <v>10.716148839564161</v>
      </c>
      <c r="F91" s="4">
        <f t="shared" si="7"/>
        <v>6.6537083138580826</v>
      </c>
      <c r="G91" s="4">
        <f t="shared" si="8"/>
        <v>1.3220679693074258</v>
      </c>
      <c r="I91" s="4">
        <f t="shared" si="9"/>
        <v>1.0385200187883035</v>
      </c>
    </row>
    <row r="92" spans="1:9" x14ac:dyDescent="0.2">
      <c r="A92" s="4">
        <f>IF('True_Odds_Calculator_3-way'!A93="","",'True_Odds_Calculator_3-way'!A93)</f>
        <v>4.9400000000000004</v>
      </c>
      <c r="B92" s="4">
        <f>IF('True_Odds_Calculator_3-way'!B93="","",'True_Odds_Calculator_3-way'!B93)</f>
        <v>3.81</v>
      </c>
      <c r="C92" s="4">
        <f>IF('True_Odds_Calculator_3-way'!C93="","",'True_Odds_Calculator_3-way'!C93)</f>
        <v>1.77</v>
      </c>
      <c r="D92" s="4">
        <f t="shared" si="5"/>
        <v>2.9868092811049962E-2</v>
      </c>
      <c r="E92" s="4">
        <f t="shared" si="6"/>
        <v>5.195530710574161</v>
      </c>
      <c r="F92" s="4">
        <f t="shared" si="7"/>
        <v>3.9602209952632652</v>
      </c>
      <c r="G92" s="4">
        <f t="shared" si="8"/>
        <v>1.8017507668853503</v>
      </c>
      <c r="I92" s="4">
        <f t="shared" si="9"/>
        <v>1.02986809281105</v>
      </c>
    </row>
    <row r="93" spans="1:9" x14ac:dyDescent="0.2">
      <c r="A93" s="4">
        <f>IF('True_Odds_Calculator_3-way'!A94="","",'True_Odds_Calculator_3-way'!A94)</f>
        <v>1.0900000000000001</v>
      </c>
      <c r="B93" s="4">
        <f>IF('True_Odds_Calculator_3-way'!B94="","",'True_Odds_Calculator_3-way'!B94)</f>
        <v>12.31</v>
      </c>
      <c r="C93" s="4">
        <f>IF('True_Odds_Calculator_3-way'!C94="","",'True_Odds_Calculator_3-way'!C94)</f>
        <v>24.26</v>
      </c>
      <c r="D93" s="4">
        <f t="shared" si="5"/>
        <v>3.9886076557783312E-2</v>
      </c>
      <c r="E93" s="4">
        <f t="shared" si="6"/>
        <v>1.1060284999304721</v>
      </c>
      <c r="F93" s="4">
        <f t="shared" si="7"/>
        <v>14.7189974930725</v>
      </c>
      <c r="G93" s="4">
        <f t="shared" si="8"/>
        <v>35.810518086982832</v>
      </c>
      <c r="I93" s="4">
        <f t="shared" si="9"/>
        <v>1.0398860765577833</v>
      </c>
    </row>
    <row r="94" spans="1:9" x14ac:dyDescent="0.2">
      <c r="A94" s="4">
        <f>IF('True_Odds_Calculator_3-way'!A95="","",'True_Odds_Calculator_3-way'!A95)</f>
        <v>1.71</v>
      </c>
      <c r="B94" s="4">
        <f>IF('True_Odds_Calculator_3-way'!B95="","",'True_Odds_Calculator_3-way'!B95)</f>
        <v>4.1100000000000003</v>
      </c>
      <c r="C94" s="4">
        <f>IF('True_Odds_Calculator_3-way'!C95="","",'True_Odds_Calculator_3-way'!C95)</f>
        <v>4.95</v>
      </c>
      <c r="D94" s="4">
        <f t="shared" si="5"/>
        <v>3.0124526090718806E-2</v>
      </c>
      <c r="E94" s="4">
        <f t="shared" si="6"/>
        <v>1.7398753648694569</v>
      </c>
      <c r="F94" s="4">
        <f t="shared" si="7"/>
        <v>4.2869239257612133</v>
      </c>
      <c r="G94" s="4">
        <f t="shared" si="8"/>
        <v>5.2089113780766345</v>
      </c>
      <c r="I94" s="4">
        <f t="shared" si="9"/>
        <v>1.0301245260907188</v>
      </c>
    </row>
    <row r="95" spans="1:9" x14ac:dyDescent="0.2">
      <c r="A95" s="4">
        <f>IF('True_Odds_Calculator_3-way'!A96="","",'True_Odds_Calculator_3-way'!A96)</f>
        <v>2.23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3.56</v>
      </c>
      <c r="D95" s="4">
        <f t="shared" si="5"/>
        <v>2.7836832364604103E-2</v>
      </c>
      <c r="E95" s="4">
        <f t="shared" si="6"/>
        <v>2.2771182338556661</v>
      </c>
      <c r="F95" s="4">
        <f t="shared" si="7"/>
        <v>3.4574737130396498</v>
      </c>
      <c r="G95" s="4">
        <f t="shared" si="8"/>
        <v>3.6816149374422618</v>
      </c>
      <c r="I95" s="4">
        <f t="shared" si="9"/>
        <v>1.0278368323646041</v>
      </c>
    </row>
    <row r="96" spans="1:9" x14ac:dyDescent="0.2">
      <c r="A96" s="4">
        <f>IF('True_Odds_Calculator_3-way'!A97="","",'True_Odds_Calculator_3-way'!A97)</f>
        <v>2.31</v>
      </c>
      <c r="B96" s="4">
        <f>IF('True_Odds_Calculator_3-way'!B97="","",'True_Odds_Calculator_3-way'!B97)</f>
        <v>3.31</v>
      </c>
      <c r="C96" s="4">
        <f>IF('True_Odds_Calculator_3-way'!C97="","",'True_Odds_Calculator_3-way'!C97)</f>
        <v>3.4</v>
      </c>
      <c r="D96" s="4">
        <f t="shared" si="5"/>
        <v>2.9132883584634062E-2</v>
      </c>
      <c r="E96" s="4">
        <f t="shared" si="6"/>
        <v>2.3630077467895423</v>
      </c>
      <c r="F96" s="4">
        <f t="shared" si="7"/>
        <v>3.4199276989244294</v>
      </c>
      <c r="G96" s="4">
        <f t="shared" si="8"/>
        <v>3.5160917436321451</v>
      </c>
      <c r="I96" s="4">
        <f t="shared" si="9"/>
        <v>1.0291328835846341</v>
      </c>
    </row>
    <row r="97" spans="1:9" x14ac:dyDescent="0.2">
      <c r="A97" s="4">
        <f>IF('True_Odds_Calculator_3-way'!A98="","",'True_Odds_Calculator_3-way'!A98)</f>
        <v>8.1999999999999993</v>
      </c>
      <c r="B97" s="4">
        <f>IF('True_Odds_Calculator_3-way'!B98="","",'True_Odds_Calculator_3-way'!B98)</f>
        <v>5.1100000000000003</v>
      </c>
      <c r="C97" s="4">
        <f>IF('True_Odds_Calculator_3-way'!C98="","",'True_Odds_Calculator_3-way'!C98)</f>
        <v>1.4</v>
      </c>
      <c r="D97" s="4">
        <f t="shared" si="5"/>
        <v>3.1931650040570858E-2</v>
      </c>
      <c r="E97" s="4">
        <f t="shared" si="6"/>
        <v>8.9841337907375642</v>
      </c>
      <c r="F97" s="4">
        <f t="shared" si="7"/>
        <v>5.4039205571318032</v>
      </c>
      <c r="G97" s="4">
        <f t="shared" si="8"/>
        <v>1.4211775878442543</v>
      </c>
      <c r="I97" s="4">
        <f t="shared" si="9"/>
        <v>1.0319316500405709</v>
      </c>
    </row>
    <row r="98" spans="1:9" x14ac:dyDescent="0.2">
      <c r="A98" s="4">
        <f>IF('True_Odds_Calculator_3-way'!A99="","",'True_Odds_Calculator_3-way'!A99)</f>
        <v>4.93</v>
      </c>
      <c r="B98" s="4">
        <f>IF('True_Odds_Calculator_3-way'!B99="","",'True_Odds_Calculator_3-way'!B99)</f>
        <v>4.29</v>
      </c>
      <c r="C98" s="4">
        <f>IF('True_Odds_Calculator_3-way'!C99="","",'True_Odds_Calculator_3-way'!C99)</f>
        <v>1.68</v>
      </c>
      <c r="D98" s="4">
        <f t="shared" si="5"/>
        <v>3.1178084930620464E-2</v>
      </c>
      <c r="E98" s="4">
        <f t="shared" si="6"/>
        <v>5.1962341830834236</v>
      </c>
      <c r="F98" s="4">
        <f t="shared" si="7"/>
        <v>4.4901937690411335</v>
      </c>
      <c r="G98" s="4">
        <f t="shared" si="8"/>
        <v>1.7098535776349597</v>
      </c>
      <c r="I98" s="4">
        <f t="shared" si="9"/>
        <v>1.0311780849306205</v>
      </c>
    </row>
    <row r="99" spans="1:9" x14ac:dyDescent="0.2">
      <c r="A99" s="4">
        <f>IF('True_Odds_Calculator_3-way'!A100="","",'True_Odds_Calculator_3-way'!A100)</f>
        <v>1.69</v>
      </c>
      <c r="B99" s="4">
        <f>IF('True_Odds_Calculator_3-way'!B100="","",'True_Odds_Calculator_3-way'!B100)</f>
        <v>3.85</v>
      </c>
      <c r="C99" s="4">
        <f>IF('True_Odds_Calculator_3-way'!C100="","",'True_Odds_Calculator_3-way'!C100)</f>
        <v>5.53</v>
      </c>
      <c r="D99" s="4">
        <f t="shared" si="5"/>
        <v>3.2288062473067258E-2</v>
      </c>
      <c r="E99" s="4">
        <f t="shared" si="6"/>
        <v>1.7213087854208307</v>
      </c>
      <c r="F99" s="4">
        <f t="shared" si="7"/>
        <v>4.016426021693861</v>
      </c>
      <c r="G99" s="4">
        <f t="shared" si="8"/>
        <v>5.8799615639066767</v>
      </c>
      <c r="I99" s="4">
        <f t="shared" si="9"/>
        <v>1.0322880624730673</v>
      </c>
    </row>
    <row r="100" spans="1:9" x14ac:dyDescent="0.2">
      <c r="A100" s="4">
        <f>IF('True_Odds_Calculator_3-way'!A101="","",'True_Odds_Calculator_3-way'!A101)</f>
        <v>1.1399999999999999</v>
      </c>
      <c r="B100" s="4">
        <f>IF('True_Odds_Calculator_3-way'!B101="","",'True_Odds_Calculator_3-way'!B101)</f>
        <v>9.75</v>
      </c>
      <c r="C100" s="4">
        <f>IF('True_Odds_Calculator_3-way'!C101="","",'True_Odds_Calculator_3-way'!C101)</f>
        <v>19.239999999999998</v>
      </c>
      <c r="D100" s="4">
        <f t="shared" si="5"/>
        <v>3.1732136995294979E-2</v>
      </c>
      <c r="E100" s="4">
        <f t="shared" si="6"/>
        <v>1.1539141414141414</v>
      </c>
      <c r="F100" s="4">
        <f t="shared" si="7"/>
        <v>10.871134020618561</v>
      </c>
      <c r="G100" s="4">
        <f t="shared" si="8"/>
        <v>24.155947136563896</v>
      </c>
      <c r="I100" s="4">
        <f t="shared" si="9"/>
        <v>1.031732136995295</v>
      </c>
    </row>
    <row r="101" spans="1:9" x14ac:dyDescent="0.2">
      <c r="A101" s="4">
        <f>IF('True_Odds_Calculator_3-way'!A102="","",'True_Odds_Calculator_3-way'!A102)</f>
        <v>2.6</v>
      </c>
      <c r="B101" s="4">
        <f>IF('True_Odds_Calculator_3-way'!B102="","",'True_Odds_Calculator_3-way'!B102)</f>
        <v>3.07</v>
      </c>
      <c r="C101" s="4">
        <f>IF('True_Odds_Calculator_3-way'!C102="","",'True_Odds_Calculator_3-way'!C102)</f>
        <v>3.15</v>
      </c>
      <c r="D101" s="4">
        <f t="shared" si="5"/>
        <v>2.7808601098503249E-2</v>
      </c>
      <c r="E101" s="4">
        <f t="shared" si="6"/>
        <v>2.6642095485001218</v>
      </c>
      <c r="F101" s="4">
        <f t="shared" si="7"/>
        <v>3.1599234210834988</v>
      </c>
      <c r="G101" s="4">
        <f t="shared" si="8"/>
        <v>3.244743362527315</v>
      </c>
      <c r="I101" s="4">
        <f t="shared" si="9"/>
        <v>1.0278086010985032</v>
      </c>
    </row>
    <row r="102" spans="1:9" x14ac:dyDescent="0.2">
      <c r="A102" s="4">
        <f>IF('True_Odds_Calculator_3-way'!A103="","",'True_Odds_Calculator_3-way'!A103)</f>
        <v>3.65</v>
      </c>
      <c r="B102" s="4">
        <f>IF('True_Odds_Calculator_3-way'!B103="","",'True_Odds_Calculator_3-way'!B103)</f>
        <v>3.45</v>
      </c>
      <c r="C102" s="4">
        <f>IF('True_Odds_Calculator_3-way'!C103="","",'True_Odds_Calculator_3-way'!C103)</f>
        <v>2.15</v>
      </c>
      <c r="D102" s="4">
        <f t="shared" si="5"/>
        <v>2.8943954273261463E-2</v>
      </c>
      <c r="E102" s="4">
        <f t="shared" si="6"/>
        <v>3.7832268807750746</v>
      </c>
      <c r="F102" s="4">
        <f t="shared" si="7"/>
        <v>3.568789098758177</v>
      </c>
      <c r="G102" s="4">
        <f t="shared" si="8"/>
        <v>2.1955425053471687</v>
      </c>
      <c r="I102" s="4">
        <f t="shared" si="9"/>
        <v>1.0289439542732615</v>
      </c>
    </row>
    <row r="103" spans="1:9" x14ac:dyDescent="0.2">
      <c r="A103" s="4">
        <f>IF('True_Odds_Calculator_3-way'!A104="","",'True_Odds_Calculator_3-way'!A104)</f>
        <v>2.41</v>
      </c>
      <c r="B103" s="4">
        <f>IF('True_Odds_Calculator_3-way'!B104="","",'True_Odds_Calculator_3-way'!B104)</f>
        <v>3.17</v>
      </c>
      <c r="C103" s="4">
        <f>IF('True_Odds_Calculator_3-way'!C104="","",'True_Odds_Calculator_3-way'!C104)</f>
        <v>3.36</v>
      </c>
      <c r="D103" s="4">
        <f t="shared" si="5"/>
        <v>2.8014220204358509E-2</v>
      </c>
      <c r="E103" s="4">
        <f t="shared" si="6"/>
        <v>2.4654851437955196</v>
      </c>
      <c r="F103" s="4">
        <f t="shared" si="7"/>
        <v>3.2666998448948936</v>
      </c>
      <c r="G103" s="4">
        <f t="shared" si="8"/>
        <v>3.4688380067884705</v>
      </c>
      <c r="I103" s="4">
        <f t="shared" si="9"/>
        <v>1.0280142202043585</v>
      </c>
    </row>
    <row r="104" spans="1:9" x14ac:dyDescent="0.2">
      <c r="A104" s="4">
        <f>IF('True_Odds_Calculator_3-way'!A105="","",'True_Odds_Calculator_3-way'!A105)</f>
        <v>2.15</v>
      </c>
      <c r="B104" s="4">
        <f>IF('True_Odds_Calculator_3-way'!B105="","",'True_Odds_Calculator_3-way'!B105)</f>
        <v>3.45</v>
      </c>
      <c r="C104" s="4">
        <f>IF('True_Odds_Calculator_3-way'!C105="","",'True_Odds_Calculator_3-way'!C105)</f>
        <v>3.45</v>
      </c>
      <c r="D104" s="4">
        <f t="shared" si="5"/>
        <v>4.4826423997303744E-2</v>
      </c>
      <c r="E104" s="4">
        <f t="shared" si="6"/>
        <v>2.2213626154230095</v>
      </c>
      <c r="F104" s="4">
        <f t="shared" si="7"/>
        <v>3.6375153248876186</v>
      </c>
      <c r="G104" s="4">
        <f t="shared" si="8"/>
        <v>3.6375153248876186</v>
      </c>
      <c r="I104" s="4">
        <f t="shared" si="9"/>
        <v>1.0448264239973037</v>
      </c>
    </row>
    <row r="105" spans="1:9" x14ac:dyDescent="0.2">
      <c r="A105" s="4">
        <f>IF('True_Odds_Calculator_3-way'!A106="","",'True_Odds_Calculator_3-way'!A106)</f>
        <v>2.62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2.78</v>
      </c>
      <c r="D105" s="4">
        <f t="shared" si="5"/>
        <v>4.3506423154181961E-2</v>
      </c>
      <c r="E105" s="4">
        <f t="shared" si="6"/>
        <v>2.7234802938758982</v>
      </c>
      <c r="F105" s="4">
        <f t="shared" si="7"/>
        <v>3.476898378014794</v>
      </c>
      <c r="G105" s="4">
        <f t="shared" si="8"/>
        <v>2.8967867144916255</v>
      </c>
      <c r="I105" s="4">
        <f t="shared" si="9"/>
        <v>1.043506423154182</v>
      </c>
    </row>
    <row r="106" spans="1:9" x14ac:dyDescent="0.2">
      <c r="A106" s="4">
        <f>IF('True_Odds_Calculator_3-way'!A107="","",'True_Odds_Calculator_3-way'!A107)</f>
        <v>3.98</v>
      </c>
      <c r="B106" s="4">
        <f>IF('True_Odds_Calculator_3-way'!B107="","",'True_Odds_Calculator_3-way'!B107)</f>
        <v>3.57</v>
      </c>
      <c r="C106" s="4">
        <f>IF('True_Odds_Calculator_3-way'!C107="","",'True_Odds_Calculator_3-way'!C107)</f>
        <v>1.94</v>
      </c>
      <c r="D106" s="4">
        <f t="shared" si="5"/>
        <v>4.683224375073558E-2</v>
      </c>
      <c r="E106" s="4">
        <f t="shared" si="6"/>
        <v>4.2436620172217836</v>
      </c>
      <c r="F106" s="4">
        <f t="shared" si="7"/>
        <v>3.7806997988907076</v>
      </c>
      <c r="G106" s="4">
        <f t="shared" si="8"/>
        <v>2.0005874940885282</v>
      </c>
      <c r="I106" s="4">
        <f t="shared" si="9"/>
        <v>1.0468322437507356</v>
      </c>
    </row>
    <row r="107" spans="1:9" x14ac:dyDescent="0.2">
      <c r="A107" s="4">
        <f>IF('True_Odds_Calculator_3-way'!A108="","",'True_Odds_Calculator_3-way'!A108)</f>
        <v>1.65</v>
      </c>
      <c r="B107" s="4">
        <f>IF('True_Odds_Calculator_3-way'!B108="","",'True_Odds_Calculator_3-way'!B108)</f>
        <v>3.73</v>
      </c>
      <c r="C107" s="4">
        <f>IF('True_Odds_Calculator_3-way'!C108="","",'True_Odds_Calculator_3-way'!C108)</f>
        <v>5.32</v>
      </c>
      <c r="D107" s="4">
        <f t="shared" si="5"/>
        <v>6.2127045617944576E-2</v>
      </c>
      <c r="E107" s="4">
        <f t="shared" si="6"/>
        <v>1.7083749589541231</v>
      </c>
      <c r="F107" s="4">
        <f t="shared" si="7"/>
        <v>4.0422414303962499</v>
      </c>
      <c r="G107" s="4">
        <f t="shared" si="8"/>
        <v>5.978683258122361</v>
      </c>
      <c r="I107" s="4">
        <f t="shared" si="9"/>
        <v>1.0621270456179446</v>
      </c>
    </row>
    <row r="108" spans="1:9" x14ac:dyDescent="0.2">
      <c r="A108" s="4">
        <f>IF('True_Odds_Calculator_3-way'!A109="","",'True_Odds_Calculator_3-way'!A109)</f>
        <v>2.5</v>
      </c>
      <c r="B108" s="4">
        <f>IF('True_Odds_Calculator_3-way'!B109="","",'True_Odds_Calculator_3-way'!B109)</f>
        <v>3.36</v>
      </c>
      <c r="C108" s="4">
        <f>IF('True_Odds_Calculator_3-way'!C109="","",'True_Odds_Calculator_3-way'!C109)</f>
        <v>2.89</v>
      </c>
      <c r="D108" s="4">
        <f t="shared" si="5"/>
        <v>4.3639808864722296E-2</v>
      </c>
      <c r="E108" s="4">
        <f t="shared" si="6"/>
        <v>2.5943473521469946</v>
      </c>
      <c r="F108" s="4">
        <f t="shared" si="7"/>
        <v>3.5326645841013598</v>
      </c>
      <c r="G108" s="4">
        <f t="shared" si="8"/>
        <v>3.0168264251924142</v>
      </c>
      <c r="I108" s="4">
        <f t="shared" si="9"/>
        <v>1.0436398088647223</v>
      </c>
    </row>
    <row r="109" spans="1:9" x14ac:dyDescent="0.2">
      <c r="A109" s="4">
        <f>IF('True_Odds_Calculator_3-way'!A110="","",'True_Odds_Calculator_3-way'!A110)</f>
        <v>1.23</v>
      </c>
      <c r="B109" s="4">
        <f>IF('True_Odds_Calculator_3-way'!B110="","",'True_Odds_Calculator_3-way'!B110)</f>
        <v>6.02</v>
      </c>
      <c r="C109" s="4">
        <f>IF('True_Odds_Calculator_3-way'!C110="","",'True_Odds_Calculator_3-way'!C110)</f>
        <v>11.85</v>
      </c>
      <c r="D109" s="4">
        <f t="shared" si="5"/>
        <v>6.3509272545940521E-2</v>
      </c>
      <c r="E109" s="4">
        <f t="shared" si="6"/>
        <v>1.2628839857298853</v>
      </c>
      <c r="F109" s="4">
        <f t="shared" si="7"/>
        <v>6.8992543621348377</v>
      </c>
      <c r="G109" s="4">
        <f t="shared" si="8"/>
        <v>15.818172476640823</v>
      </c>
      <c r="I109" s="4">
        <f t="shared" si="9"/>
        <v>1.0635092725459405</v>
      </c>
    </row>
    <row r="110" spans="1:9" x14ac:dyDescent="0.2">
      <c r="A110" s="4">
        <f>IF('True_Odds_Calculator_3-way'!A111="","",'True_Odds_Calculator_3-way'!A111)</f>
        <v>1.68</v>
      </c>
      <c r="B110" s="4">
        <f>IF('True_Odds_Calculator_3-way'!B111="","",'True_Odds_Calculator_3-way'!B111)</f>
        <v>3.97</v>
      </c>
      <c r="C110" s="4">
        <f>IF('True_Odds_Calculator_3-way'!C111="","",'True_Odds_Calculator_3-way'!C111)</f>
        <v>4.62</v>
      </c>
      <c r="D110" s="4">
        <f t="shared" si="5"/>
        <v>6.3577480454054758E-2</v>
      </c>
      <c r="E110" s="4">
        <f t="shared" si="6"/>
        <v>1.7420218828356506</v>
      </c>
      <c r="F110" s="4">
        <f t="shared" si="7"/>
        <v>4.3346961926594672</v>
      </c>
      <c r="G110" s="4">
        <f t="shared" si="8"/>
        <v>5.1214363499287963</v>
      </c>
      <c r="I110" s="4">
        <f t="shared" si="9"/>
        <v>1.0635774804540548</v>
      </c>
    </row>
    <row r="111" spans="1:9" x14ac:dyDescent="0.2">
      <c r="A111" s="4">
        <f>IF('True_Odds_Calculator_3-way'!A112="","",'True_Odds_Calculator_3-way'!A112)</f>
        <v>3.23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2.11</v>
      </c>
      <c r="D111" s="4">
        <f t="shared" si="5"/>
        <v>6.5221313353984289E-2</v>
      </c>
      <c r="E111" s="4">
        <f t="shared" si="6"/>
        <v>3.4739461024150318</v>
      </c>
      <c r="F111" s="4">
        <f t="shared" si="7"/>
        <v>3.8468980276835039</v>
      </c>
      <c r="G111" s="4">
        <f t="shared" si="8"/>
        <v>2.2114440786782694</v>
      </c>
      <c r="I111" s="4">
        <f t="shared" si="9"/>
        <v>1.0652213133539843</v>
      </c>
    </row>
    <row r="112" spans="1:9" x14ac:dyDescent="0.2">
      <c r="A112" s="4">
        <f>IF('True_Odds_Calculator_3-way'!A113="","",'True_Odds_Calculator_3-way'!A113)</f>
        <v>1.65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4.8099999999999996</v>
      </c>
      <c r="D112" s="4">
        <f t="shared" si="5"/>
        <v>6.5849982726557066E-2</v>
      </c>
      <c r="E112" s="4">
        <f t="shared" si="6"/>
        <v>1.7120045069663365</v>
      </c>
      <c r="F112" s="4">
        <f t="shared" si="7"/>
        <v>4.3489762110872912</v>
      </c>
      <c r="G112" s="4">
        <f t="shared" si="8"/>
        <v>5.3777835493057431</v>
      </c>
      <c r="I112" s="4">
        <f t="shared" si="9"/>
        <v>1.0658499827265571</v>
      </c>
    </row>
    <row r="113" spans="1:9" x14ac:dyDescent="0.2">
      <c r="A113" s="4">
        <f>IF('True_Odds_Calculator_3-way'!A114="","",'True_Odds_Calculator_3-way'!A114)</f>
        <v>2.4</v>
      </c>
      <c r="B113" s="4">
        <f>IF('True_Odds_Calculator_3-way'!B114="","",'True_Odds_Calculator_3-way'!B114)</f>
        <v>3.69</v>
      </c>
      <c r="C113" s="4">
        <f>IF('True_Odds_Calculator_3-way'!C114="","",'True_Odds_Calculator_3-way'!C114)</f>
        <v>2.65</v>
      </c>
      <c r="D113" s="4">
        <f t="shared" si="5"/>
        <v>6.5027867259804584E-2</v>
      </c>
      <c r="E113" s="4">
        <f t="shared" si="6"/>
        <v>2.5317051069062977</v>
      </c>
      <c r="F113" s="4">
        <f t="shared" si="7"/>
        <v>4.0108010185770677</v>
      </c>
      <c r="G113" s="4">
        <f t="shared" si="8"/>
        <v>2.8114959328165989</v>
      </c>
      <c r="I113" s="4">
        <f t="shared" si="9"/>
        <v>1.0650278672598046</v>
      </c>
    </row>
    <row r="114" spans="1:9" x14ac:dyDescent="0.2">
      <c r="A114" s="4">
        <f>IF('True_Odds_Calculator_3-way'!A115="","",'True_Odds_Calculator_3-way'!A115)</f>
        <v>2.25</v>
      </c>
      <c r="B114" s="4">
        <f>IF('True_Odds_Calculator_3-way'!B115="","",'True_Odds_Calculator_3-way'!B115)</f>
        <v>3.61</v>
      </c>
      <c r="C114" s="4">
        <f>IF('True_Odds_Calculator_3-way'!C115="","",'True_Odds_Calculator_3-way'!C115)</f>
        <v>2.91</v>
      </c>
      <c r="D114" s="4">
        <f t="shared" si="5"/>
        <v>6.5095366377600605E-2</v>
      </c>
      <c r="E114" s="4">
        <f t="shared" si="6"/>
        <v>2.3654866658827238</v>
      </c>
      <c r="F114" s="4">
        <f t="shared" si="7"/>
        <v>3.9168092466391857</v>
      </c>
      <c r="G114" s="4">
        <f t="shared" si="8"/>
        <v>3.106128751416791</v>
      </c>
      <c r="I114" s="4">
        <f t="shared" si="9"/>
        <v>1.0650953663776006</v>
      </c>
    </row>
    <row r="115" spans="1:9" x14ac:dyDescent="0.2">
      <c r="A115" s="4">
        <f>IF('True_Odds_Calculator_3-way'!A116="","",'True_Odds_Calculator_3-way'!A116)</f>
        <v>2.77</v>
      </c>
      <c r="B115" s="4">
        <f>IF('True_Odds_Calculator_3-way'!B116="","",'True_Odds_Calculator_3-way'!B116)</f>
        <v>3.29</v>
      </c>
      <c r="C115" s="4">
        <f>IF('True_Odds_Calculator_3-way'!C116="","",'True_Odds_Calculator_3-way'!C116)</f>
        <v>2.5</v>
      </c>
      <c r="D115" s="4">
        <f t="shared" si="5"/>
        <v>6.496219810606485E-2</v>
      </c>
      <c r="E115" s="4">
        <f t="shared" si="6"/>
        <v>2.9467513402701884</v>
      </c>
      <c r="F115" s="4">
        <f t="shared" si="7"/>
        <v>3.542364712010138</v>
      </c>
      <c r="G115" s="4">
        <f t="shared" si="8"/>
        <v>2.6430837765880311</v>
      </c>
      <c r="I115" s="4">
        <f t="shared" si="9"/>
        <v>1.0649621981060649</v>
      </c>
    </row>
    <row r="116" spans="1:9" x14ac:dyDescent="0.2">
      <c r="A116" s="4">
        <f>IF('True_Odds_Calculator_3-way'!A117="","",'True_Odds_Calculator_3-way'!A117)</f>
        <v>2.39</v>
      </c>
      <c r="B116" s="4">
        <f>IF('True_Odds_Calculator_3-way'!B117="","",'True_Odds_Calculator_3-way'!B117)</f>
        <v>3.66</v>
      </c>
      <c r="C116" s="4">
        <f>IF('True_Odds_Calculator_3-way'!C117="","",'True_Odds_Calculator_3-way'!C117)</f>
        <v>2.68</v>
      </c>
      <c r="D116" s="4">
        <f t="shared" si="5"/>
        <v>6.4768413915059941E-2</v>
      </c>
      <c r="E116" s="4">
        <f t="shared" si="6"/>
        <v>2.5200306492410496</v>
      </c>
      <c r="F116" s="4">
        <f t="shared" si="7"/>
        <v>3.9740167275876805</v>
      </c>
      <c r="G116" s="4">
        <f t="shared" si="8"/>
        <v>2.8445871982951507</v>
      </c>
      <c r="I116" s="4">
        <f t="shared" si="9"/>
        <v>1.0647684139150599</v>
      </c>
    </row>
    <row r="117" spans="1:9" x14ac:dyDescent="0.2">
      <c r="A117" s="4">
        <f>IF('True_Odds_Calculator_3-way'!A118="","",'True_Odds_Calculator_3-way'!A118)</f>
        <v>2.8</v>
      </c>
      <c r="B117" s="4">
        <f>IF('True_Odds_Calculator_3-way'!B118="","",'True_Odds_Calculator_3-way'!B118)</f>
        <v>3.59</v>
      </c>
      <c r="C117" s="4">
        <f>IF('True_Odds_Calculator_3-way'!C118="","",'True_Odds_Calculator_3-way'!C118)</f>
        <v>2.34</v>
      </c>
      <c r="D117" s="4">
        <f t="shared" si="5"/>
        <v>6.304481652671079E-2</v>
      </c>
      <c r="E117" s="4">
        <f t="shared" si="6"/>
        <v>2.9750578442152409</v>
      </c>
      <c r="F117" s="4">
        <f t="shared" si="7"/>
        <v>3.8829433425704396</v>
      </c>
      <c r="G117" s="4">
        <f t="shared" si="8"/>
        <v>2.4610205809770003</v>
      </c>
      <c r="I117" s="4">
        <f t="shared" si="9"/>
        <v>1.0630448165267108</v>
      </c>
    </row>
    <row r="118" spans="1:9" x14ac:dyDescent="0.2">
      <c r="A118" s="4">
        <f>IF('True_Odds_Calculator_3-way'!A119="","",'True_Odds_Calculator_3-way'!A119)</f>
        <v>2.06</v>
      </c>
      <c r="B118" s="4">
        <f>IF('True_Odds_Calculator_3-way'!B119="","",'True_Odds_Calculator_3-way'!B119)</f>
        <v>3.5</v>
      </c>
      <c r="C118" s="4">
        <f>IF('True_Odds_Calculator_3-way'!C119="","",'True_Odds_Calculator_3-way'!C119)</f>
        <v>3.41</v>
      </c>
      <c r="D118" s="4">
        <f t="shared" si="5"/>
        <v>6.4406310882978435E-2</v>
      </c>
      <c r="E118" s="4">
        <f t="shared" si="6"/>
        <v>2.1553204856595998</v>
      </c>
      <c r="F118" s="4">
        <f t="shared" si="7"/>
        <v>3.784359399290929</v>
      </c>
      <c r="G118" s="4">
        <f t="shared" si="8"/>
        <v>3.6793604868680316</v>
      </c>
      <c r="I118" s="4">
        <f t="shared" si="9"/>
        <v>1.0644063108829784</v>
      </c>
    </row>
    <row r="119" spans="1:9" x14ac:dyDescent="0.2">
      <c r="A119" s="4">
        <f>IF('True_Odds_Calculator_3-way'!A120="","",'True_Odds_Calculator_3-way'!A120)</f>
        <v>5.82</v>
      </c>
      <c r="B119" s="4">
        <f>IF('True_Odds_Calculator_3-way'!B120="","",'True_Odds_Calculator_3-way'!B120)</f>
        <v>4.0999999999999996</v>
      </c>
      <c r="C119" s="4">
        <f>IF('True_Odds_Calculator_3-way'!C120="","",'True_Odds_Calculator_3-way'!C120)</f>
        <v>1.64</v>
      </c>
      <c r="D119" s="4">
        <f t="shared" si="5"/>
        <v>2.54798424272904E-2</v>
      </c>
      <c r="E119" s="4">
        <f t="shared" si="6"/>
        <v>6.1226479644201186</v>
      </c>
      <c r="F119" s="4">
        <f t="shared" si="7"/>
        <v>4.247923095181581</v>
      </c>
      <c r="G119" s="4">
        <f t="shared" si="8"/>
        <v>1.6631662097486177</v>
      </c>
      <c r="I119" s="4">
        <f t="shared" si="9"/>
        <v>1.0254798424272904</v>
      </c>
    </row>
    <row r="120" spans="1:9" x14ac:dyDescent="0.2">
      <c r="A120" s="4">
        <f>IF('True_Odds_Calculator_3-way'!A121="","",'True_Odds_Calculator_3-way'!A121)</f>
        <v>2.36</v>
      </c>
      <c r="B120" s="4">
        <f>IF('True_Odds_Calculator_3-way'!B121="","",'True_Odds_Calculator_3-way'!B121)</f>
        <v>3.1</v>
      </c>
      <c r="C120" s="4">
        <f>IF('True_Odds_Calculator_3-way'!C121="","",'True_Odds_Calculator_3-way'!C121)</f>
        <v>3.62</v>
      </c>
      <c r="D120" s="4">
        <f t="shared" si="5"/>
        <v>2.255255264326439E-2</v>
      </c>
      <c r="E120" s="4">
        <f t="shared" si="6"/>
        <v>2.402625804687935</v>
      </c>
      <c r="F120" s="4">
        <f t="shared" si="7"/>
        <v>3.1739670953391461</v>
      </c>
      <c r="G120" s="4">
        <f t="shared" si="8"/>
        <v>3.7212684162407643</v>
      </c>
      <c r="I120" s="4">
        <f t="shared" si="9"/>
        <v>1.0225525526432644</v>
      </c>
    </row>
    <row r="121" spans="1:9" x14ac:dyDescent="0.2">
      <c r="A121" s="4">
        <f>IF('True_Odds_Calculator_3-way'!A122="","",'True_Odds_Calculator_3-way'!A122)</f>
        <v>3.15</v>
      </c>
      <c r="B121" s="4">
        <f>IF('True_Odds_Calculator_3-way'!B122="","",'True_Odds_Calculator_3-way'!B122)</f>
        <v>3.25</v>
      </c>
      <c r="C121" s="4">
        <f>IF('True_Odds_Calculator_3-way'!C122="","",'True_Odds_Calculator_3-way'!C122)</f>
        <v>2.52</v>
      </c>
      <c r="D121" s="4">
        <f t="shared" si="5"/>
        <v>2.19780219780219E-2</v>
      </c>
      <c r="E121" s="4">
        <f t="shared" si="6"/>
        <v>3.2244094488188972</v>
      </c>
      <c r="F121" s="4">
        <f t="shared" si="7"/>
        <v>3.3292682926829267</v>
      </c>
      <c r="G121" s="4">
        <f t="shared" si="8"/>
        <v>2.5673981191222572</v>
      </c>
      <c r="I121" s="4">
        <f t="shared" si="9"/>
        <v>1.0219780219780219</v>
      </c>
    </row>
    <row r="122" spans="1:9" x14ac:dyDescent="0.2">
      <c r="A122" s="4">
        <f>IF('True_Odds_Calculator_3-way'!A123="","",'True_Odds_Calculator_3-way'!A123)</f>
        <v>8.8000000000000007</v>
      </c>
      <c r="B122" s="4">
        <f>IF('True_Odds_Calculator_3-way'!B123="","",'True_Odds_Calculator_3-way'!B123)</f>
        <v>5.53</v>
      </c>
      <c r="C122" s="4">
        <f>IF('True_Odds_Calculator_3-way'!C123="","",'True_Odds_Calculator_3-way'!C123)</f>
        <v>1.37</v>
      </c>
      <c r="D122" s="4">
        <f t="shared" si="5"/>
        <v>2.4395197337080399E-2</v>
      </c>
      <c r="E122" s="4">
        <f t="shared" si="6"/>
        <v>9.4782569136020118</v>
      </c>
      <c r="F122" s="4">
        <f t="shared" si="7"/>
        <v>5.7903848057905867</v>
      </c>
      <c r="G122" s="4">
        <f t="shared" si="8"/>
        <v>1.3854343950961165</v>
      </c>
      <c r="I122" s="4">
        <f t="shared" si="9"/>
        <v>1.0243951973370804</v>
      </c>
    </row>
    <row r="123" spans="1:9" x14ac:dyDescent="0.2">
      <c r="A123" s="4">
        <f>IF('True_Odds_Calculator_3-way'!A124="","",'True_Odds_Calculator_3-way'!A124)</f>
        <v>3.49</v>
      </c>
      <c r="B123" s="4">
        <f>IF('True_Odds_Calculator_3-way'!B124="","",'True_Odds_Calculator_3-way'!B124)</f>
        <v>3.31</v>
      </c>
      <c r="C123" s="4">
        <f>IF('True_Odds_Calculator_3-way'!C124="","",'True_Odds_Calculator_3-way'!C124)</f>
        <v>2.2799999999999998</v>
      </c>
      <c r="D123" s="4">
        <f t="shared" si="5"/>
        <v>2.7244246142846151E-2</v>
      </c>
      <c r="E123" s="4">
        <f t="shared" si="6"/>
        <v>3.6042330662388875</v>
      </c>
      <c r="F123" s="4">
        <f t="shared" si="7"/>
        <v>3.4125804093213654</v>
      </c>
      <c r="G123" s="4">
        <f t="shared" si="8"/>
        <v>2.3282069855818821</v>
      </c>
      <c r="I123" s="4">
        <f t="shared" si="9"/>
        <v>1.0272442461428462</v>
      </c>
    </row>
    <row r="124" spans="1:9" x14ac:dyDescent="0.2">
      <c r="A124" s="4">
        <f>IF('True_Odds_Calculator_3-way'!A125="","",'True_Odds_Calculator_3-way'!A125)</f>
        <v>2.41</v>
      </c>
      <c r="B124" s="4">
        <f>IF('True_Odds_Calculator_3-way'!B125="","",'True_Odds_Calculator_3-way'!B125)</f>
        <v>3.17</v>
      </c>
      <c r="C124" s="4">
        <f>IF('True_Odds_Calculator_3-way'!C125="","",'True_Odds_Calculator_3-way'!C125)</f>
        <v>3.35</v>
      </c>
      <c r="D124" s="4">
        <f t="shared" si="5"/>
        <v>2.8902635271877974E-2</v>
      </c>
      <c r="E124" s="4">
        <f t="shared" si="6"/>
        <v>2.4672865707042959</v>
      </c>
      <c r="F124" s="4">
        <f t="shared" si="7"/>
        <v>3.2698630944991423</v>
      </c>
      <c r="G124" s="4">
        <f t="shared" si="8"/>
        <v>3.4617258496004961</v>
      </c>
      <c r="I124" s="4">
        <f t="shared" si="9"/>
        <v>1.028902635271878</v>
      </c>
    </row>
    <row r="125" spans="1:9" x14ac:dyDescent="0.2">
      <c r="A125" s="4">
        <f>IF('True_Odds_Calculator_3-way'!A126="","",'True_Odds_Calculator_3-way'!A126)</f>
        <v>3.46</v>
      </c>
      <c r="B125" s="4">
        <f>IF('True_Odds_Calculator_3-way'!B126="","",'True_Odds_Calculator_3-way'!B126)</f>
        <v>3.27</v>
      </c>
      <c r="C125" s="4">
        <f>IF('True_Odds_Calculator_3-way'!C126="","",'True_Odds_Calculator_3-way'!C126)</f>
        <v>2.31</v>
      </c>
      <c r="D125" s="4">
        <f t="shared" si="5"/>
        <v>2.7728171494412202E-2</v>
      </c>
      <c r="E125" s="4">
        <f t="shared" si="6"/>
        <v>3.5743056678118861</v>
      </c>
      <c r="F125" s="4">
        <f t="shared" si="7"/>
        <v>3.3719116701074978</v>
      </c>
      <c r="G125" s="4">
        <f t="shared" si="8"/>
        <v>2.360396090036029</v>
      </c>
      <c r="I125" s="4">
        <f t="shared" si="9"/>
        <v>1.0277281714944122</v>
      </c>
    </row>
    <row r="126" spans="1:9" x14ac:dyDescent="0.2">
      <c r="A126" s="4">
        <f>IF('True_Odds_Calculator_3-way'!A127="","",'True_Odds_Calculator_3-way'!A127)</f>
        <v>2.13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3.98</v>
      </c>
      <c r="D126" s="4">
        <f t="shared" si="5"/>
        <v>2.9381824790794431E-2</v>
      </c>
      <c r="E126" s="4">
        <f t="shared" si="6"/>
        <v>2.175380827410196</v>
      </c>
      <c r="F126" s="4">
        <f t="shared" si="7"/>
        <v>3.3461822973366768</v>
      </c>
      <c r="G126" s="4">
        <f t="shared" si="8"/>
        <v>4.1414325761377224</v>
      </c>
      <c r="I126" s="4">
        <f t="shared" si="9"/>
        <v>1.0293818247907944</v>
      </c>
    </row>
    <row r="127" spans="1:9" x14ac:dyDescent="0.2">
      <c r="A127" s="4">
        <f>IF('True_Odds_Calculator_3-way'!A128="","",'True_Odds_Calculator_3-way'!A128)</f>
        <v>2.35</v>
      </c>
      <c r="B127" s="4">
        <f>IF('True_Odds_Calculator_3-way'!B128="","",'True_Odds_Calculator_3-way'!B128)</f>
        <v>3.67</v>
      </c>
      <c r="C127" s="4">
        <f>IF('True_Odds_Calculator_3-way'!C128="","",'True_Odds_Calculator_3-way'!C128)</f>
        <v>3.03</v>
      </c>
      <c r="D127" s="4">
        <f t="shared" si="5"/>
        <v>2.8044482226644574E-2</v>
      </c>
      <c r="E127" s="4">
        <f t="shared" si="6"/>
        <v>2.4027848036476054</v>
      </c>
      <c r="F127" s="4">
        <f t="shared" si="7"/>
        <v>3.8003825749982969</v>
      </c>
      <c r="G127" s="4">
        <f t="shared" si="8"/>
        <v>3.1183263668558885</v>
      </c>
      <c r="I127" s="4">
        <f t="shared" si="9"/>
        <v>1.0280444822266446</v>
      </c>
    </row>
    <row r="128" spans="1:9" x14ac:dyDescent="0.2">
      <c r="A128" s="4">
        <f>IF('True_Odds_Calculator_3-way'!A129="","",'True_Odds_Calculator_3-way'!A129)</f>
        <v>4.1399999999999997</v>
      </c>
      <c r="B128" s="4">
        <f>IF('True_Odds_Calculator_3-way'!B129="","",'True_Odds_Calculator_3-way'!B129)</f>
        <v>3.6</v>
      </c>
      <c r="C128" s="4">
        <f>IF('True_Odds_Calculator_3-way'!C129="","",'True_Odds_Calculator_3-way'!C129)</f>
        <v>1.96</v>
      </c>
      <c r="D128" s="4">
        <f t="shared" si="5"/>
        <v>2.9527753130237588E-2</v>
      </c>
      <c r="E128" s="4">
        <f t="shared" si="6"/>
        <v>4.3158641231118358</v>
      </c>
      <c r="F128" s="4">
        <f t="shared" si="7"/>
        <v>3.7322457990923588</v>
      </c>
      <c r="G128" s="4">
        <f t="shared" si="8"/>
        <v>1.9985550556631964</v>
      </c>
      <c r="I128" s="4">
        <f t="shared" si="9"/>
        <v>1.0295277531302376</v>
      </c>
    </row>
    <row r="129" spans="1:9" x14ac:dyDescent="0.2">
      <c r="A129" s="4">
        <f>IF('True_Odds_Calculator_3-way'!A130="","",'True_Odds_Calculator_3-way'!A130)</f>
        <v>3.69</v>
      </c>
      <c r="B129" s="4">
        <f>IF('True_Odds_Calculator_3-way'!B130="","",'True_Odds_Calculator_3-way'!B130)</f>
        <v>3.66</v>
      </c>
      <c r="C129" s="4">
        <f>IF('True_Odds_Calculator_3-way'!C130="","",'True_Odds_Calculator_3-way'!C130)</f>
        <v>2.0699999999999998</v>
      </c>
      <c r="D129" s="4">
        <f t="shared" si="5"/>
        <v>2.7318541182560718E-2</v>
      </c>
      <c r="E129" s="4">
        <f t="shared" si="6"/>
        <v>3.81830183623146</v>
      </c>
      <c r="F129" s="4">
        <f t="shared" si="7"/>
        <v>3.7861884365698288</v>
      </c>
      <c r="G129" s="4">
        <f t="shared" si="8"/>
        <v>2.1097687042302113</v>
      </c>
      <c r="I129" s="4">
        <f t="shared" si="9"/>
        <v>1.0273185411825607</v>
      </c>
    </row>
    <row r="130" spans="1:9" x14ac:dyDescent="0.2">
      <c r="A130" s="4">
        <f>IF('True_Odds_Calculator_3-way'!A131="","",'True_Odds_Calculator_3-way'!A131)</f>
        <v>2.72</v>
      </c>
      <c r="B130" s="4">
        <f>IF('True_Odds_Calculator_3-way'!B131="","",'True_Odds_Calculator_3-way'!B131)</f>
        <v>3.52</v>
      </c>
      <c r="C130" s="4">
        <f>IF('True_Odds_Calculator_3-way'!C131="","",'True_Odds_Calculator_3-way'!C131)</f>
        <v>2.66</v>
      </c>
      <c r="D130" s="4">
        <f t="shared" si="5"/>
        <v>2.7677817538498628E-2</v>
      </c>
      <c r="E130" s="4">
        <f t="shared" si="6"/>
        <v>2.7900141626507997</v>
      </c>
      <c r="F130" s="4">
        <f t="shared" si="7"/>
        <v>3.6381500353511957</v>
      </c>
      <c r="G130" s="4">
        <f t="shared" si="8"/>
        <v>2.7269213725427495</v>
      </c>
      <c r="I130" s="4">
        <f t="shared" si="9"/>
        <v>1.0276778175384986</v>
      </c>
    </row>
    <row r="131" spans="1:9" x14ac:dyDescent="0.2">
      <c r="A131" s="4">
        <f>IF('True_Odds_Calculator_3-way'!A132="","",'True_Odds_Calculator_3-way'!A132)</f>
        <v>1.63</v>
      </c>
      <c r="B131" s="4">
        <f>IF('True_Odds_Calculator_3-way'!B132="","",'True_Odds_Calculator_3-way'!B132)</f>
        <v>4.25</v>
      </c>
      <c r="C131" s="4">
        <f>IF('True_Odds_Calculator_3-way'!C132="","",'True_Odds_Calculator_3-way'!C132)</f>
        <v>5.05</v>
      </c>
      <c r="D131" s="4">
        <f t="shared" ref="D131:D194" si="10">IF(A131="","",((1/A131)+(1/B131)+(1/C131))-1)</f>
        <v>4.6810852142594284E-2</v>
      </c>
      <c r="E131" s="4">
        <f t="shared" ref="E131:E194" si="11">IF(A131="","",(3*A131)/(3-($D131*A131)))</f>
        <v>1.6725391883250764</v>
      </c>
      <c r="F131" s="4">
        <f t="shared" ref="F131:F194" si="12">IF(B131="","",(3*B131)/(3-($D131*B131)))</f>
        <v>4.5518581767910868</v>
      </c>
      <c r="G131" s="4">
        <f t="shared" ref="G131:G194" si="13">IF(C131="","",(3*C131)/(3-($D131*C131)))</f>
        <v>5.4819697177443052</v>
      </c>
      <c r="I131" s="4">
        <f t="shared" ref="I131:I194" si="14">IF(A131="","",D131+1)</f>
        <v>1.0468108521425943</v>
      </c>
    </row>
    <row r="132" spans="1:9" x14ac:dyDescent="0.2">
      <c r="A132" s="4">
        <f>IF('True_Odds_Calculator_3-way'!A133="","",'True_Odds_Calculator_3-way'!A133)</f>
        <v>1.63</v>
      </c>
      <c r="B132" s="4">
        <f>IF('True_Odds_Calculator_3-way'!B133="","",'True_Odds_Calculator_3-way'!B133)</f>
        <v>4.01</v>
      </c>
      <c r="C132" s="4">
        <f>IF('True_Odds_Calculator_3-way'!C133="","",'True_Odds_Calculator_3-way'!C133)</f>
        <v>5.4</v>
      </c>
      <c r="D132" s="4">
        <f t="shared" si="10"/>
        <v>4.8058676304013836E-2</v>
      </c>
      <c r="E132" s="4">
        <f t="shared" si="11"/>
        <v>1.6737035475135664</v>
      </c>
      <c r="F132" s="4">
        <f t="shared" si="12"/>
        <v>4.2852796389437025</v>
      </c>
      <c r="G132" s="4">
        <f t="shared" si="13"/>
        <v>5.9113663997784807</v>
      </c>
      <c r="I132" s="4">
        <f t="shared" si="14"/>
        <v>1.0480586763040138</v>
      </c>
    </row>
    <row r="133" spans="1:9" x14ac:dyDescent="0.2">
      <c r="A133" s="4">
        <f>IF('True_Odds_Calculator_3-way'!A134="","",'True_Odds_Calculator_3-way'!A134)</f>
        <v>4.43</v>
      </c>
      <c r="B133" s="4">
        <f>IF('True_Odds_Calculator_3-way'!B134="","",'True_Odds_Calculator_3-way'!B134)</f>
        <v>3.94</v>
      </c>
      <c r="C133" s="4">
        <f>IF('True_Odds_Calculator_3-way'!C134="","",'True_Odds_Calculator_3-way'!C134)</f>
        <v>1.76</v>
      </c>
      <c r="D133" s="4">
        <f t="shared" si="10"/>
        <v>4.7722559092315375E-2</v>
      </c>
      <c r="E133" s="4">
        <f t="shared" si="11"/>
        <v>4.7658510087710768</v>
      </c>
      <c r="F133" s="4">
        <f t="shared" si="12"/>
        <v>4.2034541254325317</v>
      </c>
      <c r="G133" s="4">
        <f t="shared" si="13"/>
        <v>1.8106944370656488</v>
      </c>
      <c r="I133" s="4">
        <f t="shared" si="14"/>
        <v>1.0477225590923154</v>
      </c>
    </row>
    <row r="134" spans="1:9" x14ac:dyDescent="0.2">
      <c r="A134" s="4">
        <f>IF('True_Odds_Calculator_3-way'!A135="","",'True_Odds_Calculator_3-way'!A135)</f>
        <v>1.82</v>
      </c>
      <c r="B134" s="4">
        <f>IF('True_Odds_Calculator_3-way'!B135="","",'True_Odds_Calculator_3-way'!B135)</f>
        <v>3.67</v>
      </c>
      <c r="C134" s="4">
        <f>IF('True_Odds_Calculator_3-way'!C135="","",'True_Odds_Calculator_3-way'!C135)</f>
        <v>4.42</v>
      </c>
      <c r="D134" s="4">
        <f t="shared" si="10"/>
        <v>4.8174457374649649E-2</v>
      </c>
      <c r="E134" s="4">
        <f t="shared" si="11"/>
        <v>1.8747923773168711</v>
      </c>
      <c r="F134" s="4">
        <f t="shared" si="12"/>
        <v>3.8998303373333418</v>
      </c>
      <c r="G134" s="4">
        <f t="shared" si="13"/>
        <v>4.7576864739845632</v>
      </c>
      <c r="I134" s="4">
        <f t="shared" si="14"/>
        <v>1.0481744573746496</v>
      </c>
    </row>
    <row r="135" spans="1:9" x14ac:dyDescent="0.2">
      <c r="A135" s="4">
        <f>IF('True_Odds_Calculator_3-way'!A136="","",'True_Odds_Calculator_3-way'!A136)</f>
        <v>2.88</v>
      </c>
      <c r="B135" s="4">
        <f>IF('True_Odds_Calculator_3-way'!B136="","",'True_Odds_Calculator_3-way'!B136)</f>
        <v>3.81</v>
      </c>
      <c r="C135" s="4">
        <f>IF('True_Odds_Calculator_3-way'!C136="","",'True_Odds_Calculator_3-way'!C136)</f>
        <v>2.42</v>
      </c>
      <c r="D135" s="4">
        <f t="shared" si="10"/>
        <v>2.2912554319139744E-2</v>
      </c>
      <c r="E135" s="4">
        <f t="shared" si="11"/>
        <v>2.944773389024232</v>
      </c>
      <c r="F135" s="4">
        <f t="shared" si="12"/>
        <v>3.9241897785538549</v>
      </c>
      <c r="G135" s="4">
        <f t="shared" si="13"/>
        <v>2.4655706336643517</v>
      </c>
      <c r="I135" s="4">
        <f t="shared" si="14"/>
        <v>1.0229125543191397</v>
      </c>
    </row>
    <row r="136" spans="1:9" x14ac:dyDescent="0.2">
      <c r="A136" s="4">
        <f>IF('True_Odds_Calculator_3-way'!A137="","",'True_Odds_Calculator_3-way'!A137)</f>
        <v>1.99</v>
      </c>
      <c r="B136" s="4">
        <f>IF('True_Odds_Calculator_3-way'!B137="","",'True_Odds_Calculator_3-way'!B137)</f>
        <v>3.75</v>
      </c>
      <c r="C136" s="4">
        <f>IF('True_Odds_Calculator_3-way'!C137="","",'True_Odds_Calculator_3-way'!C137)</f>
        <v>3.95</v>
      </c>
      <c r="D136" s="4">
        <f t="shared" si="10"/>
        <v>2.2343786442762248E-2</v>
      </c>
      <c r="E136" s="4">
        <f t="shared" si="11"/>
        <v>2.0199382693136814</v>
      </c>
      <c r="F136" s="4">
        <f t="shared" si="12"/>
        <v>3.8577458106803788</v>
      </c>
      <c r="G136" s="4">
        <f t="shared" si="13"/>
        <v>4.0697286444880367</v>
      </c>
      <c r="I136" s="4">
        <f t="shared" si="14"/>
        <v>1.0223437864427622</v>
      </c>
    </row>
    <row r="137" spans="1:9" x14ac:dyDescent="0.2">
      <c r="A137" s="4">
        <f>IF('True_Odds_Calculator_3-way'!A138="","",'True_Odds_Calculator_3-way'!A138)</f>
        <v>1.92</v>
      </c>
      <c r="B137" s="4">
        <f>IF('True_Odds_Calculator_3-way'!B138="","",'True_Odds_Calculator_3-way'!B138)</f>
        <v>3.79</v>
      </c>
      <c r="C137" s="4">
        <f>IF('True_Odds_Calculator_3-way'!C138="","",'True_Odds_Calculator_3-way'!C138)</f>
        <v>4.1100000000000003</v>
      </c>
      <c r="D137" s="4">
        <f t="shared" si="10"/>
        <v>2.7994578510486701E-2</v>
      </c>
      <c r="E137" s="4">
        <f t="shared" si="11"/>
        <v>1.9550273058585617</v>
      </c>
      <c r="F137" s="4">
        <f t="shared" si="12"/>
        <v>3.9289532634552606</v>
      </c>
      <c r="G137" s="4">
        <f t="shared" si="13"/>
        <v>4.2739156604812205</v>
      </c>
      <c r="I137" s="4">
        <f t="shared" si="14"/>
        <v>1.0279945785104867</v>
      </c>
    </row>
    <row r="138" spans="1:9" x14ac:dyDescent="0.2">
      <c r="A138" s="4">
        <f>IF('True_Odds_Calculator_3-way'!A139="","",'True_Odds_Calculator_3-way'!A139)</f>
        <v>2.25</v>
      </c>
      <c r="B138" s="4">
        <f>IF('True_Odds_Calculator_3-way'!B139="","",'True_Odds_Calculator_3-way'!B139)</f>
        <v>3.67</v>
      </c>
      <c r="C138" s="4">
        <f>IF('True_Odds_Calculator_3-way'!C139="","",'True_Odds_Calculator_3-way'!C139)</f>
        <v>3.22</v>
      </c>
      <c r="D138" s="4">
        <f t="shared" si="10"/>
        <v>2.7483014688322038E-2</v>
      </c>
      <c r="E138" s="4">
        <f t="shared" si="11"/>
        <v>2.2973536531452456</v>
      </c>
      <c r="F138" s="4">
        <f t="shared" si="12"/>
        <v>3.7976814216170531</v>
      </c>
      <c r="G138" s="4">
        <f t="shared" si="13"/>
        <v>3.317872035105597</v>
      </c>
      <c r="I138" s="4">
        <f t="shared" si="14"/>
        <v>1.027483014688322</v>
      </c>
    </row>
    <row r="139" spans="1:9" x14ac:dyDescent="0.2">
      <c r="A139" s="4">
        <f>IF('True_Odds_Calculator_3-way'!A140="","",'True_Odds_Calculator_3-way'!A140)</f>
        <v>2.09</v>
      </c>
      <c r="B139" s="4">
        <f>IF('True_Odds_Calculator_3-way'!B140="","",'True_Odds_Calculator_3-way'!B140)</f>
        <v>3.71</v>
      </c>
      <c r="C139" s="4">
        <f>IF('True_Odds_Calculator_3-way'!C140="","",'True_Odds_Calculator_3-way'!C140)</f>
        <v>3.56</v>
      </c>
      <c r="D139" s="4">
        <f t="shared" si="10"/>
        <v>2.8909554901766832E-2</v>
      </c>
      <c r="E139" s="4">
        <f t="shared" si="11"/>
        <v>2.1329584731237654</v>
      </c>
      <c r="F139" s="4">
        <f t="shared" si="12"/>
        <v>3.8475558263126874</v>
      </c>
      <c r="G139" s="4">
        <f t="shared" si="13"/>
        <v>3.686467989845299</v>
      </c>
      <c r="I139" s="4">
        <f t="shared" si="14"/>
        <v>1.0289095549017668</v>
      </c>
    </row>
    <row r="140" spans="1:9" x14ac:dyDescent="0.2">
      <c r="A140" s="4">
        <f>IF('True_Odds_Calculator_3-way'!A141="","",'True_Odds_Calculator_3-way'!A141)</f>
        <v>1.37</v>
      </c>
      <c r="B140" s="4">
        <f>IF('True_Odds_Calculator_3-way'!B141="","",'True_Odds_Calculator_3-way'!B141)</f>
        <v>5.91</v>
      </c>
      <c r="C140" s="4">
        <f>IF('True_Odds_Calculator_3-way'!C141="","",'True_Odds_Calculator_3-way'!C141)</f>
        <v>7.74</v>
      </c>
      <c r="D140" s="4">
        <f t="shared" si="10"/>
        <v>2.8330711440195389E-2</v>
      </c>
      <c r="E140" s="4">
        <f t="shared" si="11"/>
        <v>1.3879569590312952</v>
      </c>
      <c r="F140" s="4">
        <f t="shared" si="12"/>
        <v>6.2593433510594219</v>
      </c>
      <c r="G140" s="4">
        <f t="shared" si="13"/>
        <v>8.3503544224389294</v>
      </c>
      <c r="I140" s="4">
        <f t="shared" si="14"/>
        <v>1.0283307114401954</v>
      </c>
    </row>
    <row r="141" spans="1:9" x14ac:dyDescent="0.2">
      <c r="A141" s="4">
        <f>IF('True_Odds_Calculator_3-way'!A142="","",'True_Odds_Calculator_3-way'!A142)</f>
        <v>2.4300000000000002</v>
      </c>
      <c r="B141" s="4">
        <f>IF('True_Odds_Calculator_3-way'!B142="","",'True_Odds_Calculator_3-way'!B142)</f>
        <v>3.44</v>
      </c>
      <c r="C141" s="4">
        <f>IF('True_Odds_Calculator_3-way'!C142="","",'True_Odds_Calculator_3-way'!C142)</f>
        <v>3.12</v>
      </c>
      <c r="D141" s="4">
        <f t="shared" si="10"/>
        <v>2.2733128676281078E-2</v>
      </c>
      <c r="E141" s="4">
        <f t="shared" si="11"/>
        <v>2.4755850120282847</v>
      </c>
      <c r="F141" s="4">
        <f t="shared" si="12"/>
        <v>3.5320716449475404</v>
      </c>
      <c r="G141" s="4">
        <f t="shared" si="13"/>
        <v>3.1955506588929965</v>
      </c>
      <c r="I141" s="4">
        <f t="shared" si="14"/>
        <v>1.0227331286762811</v>
      </c>
    </row>
    <row r="142" spans="1:9" x14ac:dyDescent="0.2">
      <c r="A142" s="4">
        <f>IF('True_Odds_Calculator_3-way'!A143="","",'True_Odds_Calculator_3-way'!A143)</f>
        <v>2.54</v>
      </c>
      <c r="B142" s="4">
        <f>IF('True_Odds_Calculator_3-way'!B143="","",'True_Odds_Calculator_3-way'!B143)</f>
        <v>3.34</v>
      </c>
      <c r="C142" s="4">
        <f>IF('True_Odds_Calculator_3-way'!C143="","",'True_Odds_Calculator_3-way'!C143)</f>
        <v>2.99</v>
      </c>
      <c r="D142" s="4">
        <f t="shared" si="10"/>
        <v>2.7550145541482163E-2</v>
      </c>
      <c r="E142" s="4">
        <f t="shared" si="11"/>
        <v>2.6006625072229332</v>
      </c>
      <c r="F142" s="4">
        <f t="shared" si="12"/>
        <v>3.4456878444538099</v>
      </c>
      <c r="G142" s="4">
        <f t="shared" si="13"/>
        <v>3.0744183370661009</v>
      </c>
      <c r="I142" s="4">
        <f t="shared" si="14"/>
        <v>1.0275501455414822</v>
      </c>
    </row>
    <row r="143" spans="1:9" x14ac:dyDescent="0.2">
      <c r="A143" s="4">
        <f>IF('True_Odds_Calculator_3-way'!A144="","",'True_Odds_Calculator_3-way'!A144)</f>
        <v>2.93</v>
      </c>
      <c r="B143" s="4">
        <f>IF('True_Odds_Calculator_3-way'!B144="","",'True_Odds_Calculator_3-way'!B144)</f>
        <v>3.66</v>
      </c>
      <c r="C143" s="4">
        <f>IF('True_Odds_Calculator_3-way'!C144="","",'True_Odds_Calculator_3-way'!C144)</f>
        <v>2.4500000000000002</v>
      </c>
      <c r="D143" s="4">
        <f t="shared" si="10"/>
        <v>2.2684237349614333E-2</v>
      </c>
      <c r="E143" s="4">
        <f t="shared" si="11"/>
        <v>2.996384719108641</v>
      </c>
      <c r="F143" s="4">
        <f t="shared" si="12"/>
        <v>3.7641726095787336</v>
      </c>
      <c r="G143" s="4">
        <f t="shared" si="13"/>
        <v>2.4962440709400129</v>
      </c>
      <c r="I143" s="4">
        <f t="shared" si="14"/>
        <v>1.0226842373496143</v>
      </c>
    </row>
    <row r="144" spans="1:9" x14ac:dyDescent="0.2">
      <c r="A144" s="4">
        <f>IF('True_Odds_Calculator_3-way'!A145="","",'True_Odds_Calculator_3-way'!A145)</f>
        <v>2.2599999999999998</v>
      </c>
      <c r="B144" s="4">
        <f>IF('True_Odds_Calculator_3-way'!B145="","",'True_Odds_Calculator_3-way'!B145)</f>
        <v>3.21</v>
      </c>
      <c r="C144" s="4">
        <f>IF('True_Odds_Calculator_3-way'!C145="","",'True_Odds_Calculator_3-way'!C145)</f>
        <v>3.73</v>
      </c>
      <c r="D144" s="4">
        <f t="shared" si="10"/>
        <v>2.210087060228183E-2</v>
      </c>
      <c r="E144" s="4">
        <f t="shared" si="11"/>
        <v>2.2982645476916868</v>
      </c>
      <c r="F144" s="4">
        <f t="shared" si="12"/>
        <v>3.2877484502877481</v>
      </c>
      <c r="G144" s="4">
        <f t="shared" si="13"/>
        <v>3.8353917681568501</v>
      </c>
      <c r="I144" s="4">
        <f t="shared" si="14"/>
        <v>1.0221008706022818</v>
      </c>
    </row>
    <row r="145" spans="1:9" x14ac:dyDescent="0.2">
      <c r="A145" s="4">
        <f>IF('True_Odds_Calculator_3-way'!A146="","",'True_Odds_Calculator_3-way'!A146)</f>
        <v>2.81</v>
      </c>
      <c r="B145" s="4">
        <f>IF('True_Odds_Calculator_3-way'!B146="","",'True_Odds_Calculator_3-way'!B146)</f>
        <v>3.44</v>
      </c>
      <c r="C145" s="4">
        <f>IF('True_Odds_Calculator_3-way'!C146="","",'True_Odds_Calculator_3-way'!C146)</f>
        <v>2.67</v>
      </c>
      <c r="D145" s="4">
        <f t="shared" si="10"/>
        <v>2.1101395745593665E-2</v>
      </c>
      <c r="E145" s="4">
        <f t="shared" si="11"/>
        <v>2.866659449529926</v>
      </c>
      <c r="F145" s="4">
        <f t="shared" si="12"/>
        <v>3.525299078179204</v>
      </c>
      <c r="G145" s="4">
        <f t="shared" si="13"/>
        <v>2.7211029729195166</v>
      </c>
      <c r="I145" s="4">
        <f t="shared" si="14"/>
        <v>1.0211013957455937</v>
      </c>
    </row>
    <row r="146" spans="1:9" x14ac:dyDescent="0.2">
      <c r="A146" s="4">
        <f>IF('True_Odds_Calculator_3-way'!A147="","",'True_Odds_Calculator_3-way'!A147)</f>
        <v>1.93</v>
      </c>
      <c r="B146" s="4">
        <f>IF('True_Odds_Calculator_3-way'!B147="","",'True_Odds_Calculator_3-way'!B147)</f>
        <v>3.96</v>
      </c>
      <c r="C146" s="4">
        <f>IF('True_Odds_Calculator_3-way'!C147="","",'True_Odds_Calculator_3-way'!C147)</f>
        <v>3.98</v>
      </c>
      <c r="D146" s="4">
        <f t="shared" si="10"/>
        <v>2.1916248958194551E-2</v>
      </c>
      <c r="E146" s="4">
        <f t="shared" si="11"/>
        <v>1.9576011057551717</v>
      </c>
      <c r="F146" s="4">
        <f t="shared" si="12"/>
        <v>4.0779735256022738</v>
      </c>
      <c r="G146" s="4">
        <f t="shared" si="13"/>
        <v>4.0991861194702448</v>
      </c>
      <c r="I146" s="4">
        <f t="shared" si="14"/>
        <v>1.0219162489581946</v>
      </c>
    </row>
    <row r="147" spans="1:9" x14ac:dyDescent="0.2">
      <c r="A147" s="4">
        <f>IF('True_Odds_Calculator_3-way'!A148="","",'True_Odds_Calculator_3-way'!A148)</f>
        <v>2.59</v>
      </c>
      <c r="B147" s="4">
        <f>IF('True_Odds_Calculator_3-way'!B148="","",'True_Odds_Calculator_3-way'!B148)</f>
        <v>3.41</v>
      </c>
      <c r="C147" s="4">
        <f>IF('True_Odds_Calculator_3-way'!C148="","",'True_Odds_Calculator_3-way'!C148)</f>
        <v>2.92</v>
      </c>
      <c r="D147" s="4">
        <f t="shared" si="10"/>
        <v>2.1821271489852911E-2</v>
      </c>
      <c r="E147" s="4">
        <f t="shared" si="11"/>
        <v>2.6397299545857273</v>
      </c>
      <c r="F147" s="4">
        <f t="shared" si="12"/>
        <v>3.4967312143807043</v>
      </c>
      <c r="G147" s="4">
        <f t="shared" si="13"/>
        <v>2.9833647913843033</v>
      </c>
      <c r="I147" s="4">
        <f t="shared" si="14"/>
        <v>1.0218212714898529</v>
      </c>
    </row>
    <row r="148" spans="1:9" x14ac:dyDescent="0.2">
      <c r="A148" s="4">
        <f>IF('True_Odds_Calculator_3-way'!A149="","",'True_Odds_Calculator_3-way'!A149)</f>
        <v>1.58</v>
      </c>
      <c r="B148" s="4">
        <f>IF('True_Odds_Calculator_3-way'!B149="","",'True_Odds_Calculator_3-way'!B149)</f>
        <v>4.6500000000000004</v>
      </c>
      <c r="C148" s="4">
        <f>IF('True_Odds_Calculator_3-way'!C149="","",'True_Odds_Calculator_3-way'!C149)</f>
        <v>5.59</v>
      </c>
      <c r="D148" s="4">
        <f t="shared" si="10"/>
        <v>2.6856032411218589E-2</v>
      </c>
      <c r="E148" s="4">
        <f t="shared" si="11"/>
        <v>1.6026684260017199</v>
      </c>
      <c r="F148" s="4">
        <f t="shared" si="12"/>
        <v>4.8519723253430094</v>
      </c>
      <c r="G148" s="4">
        <f t="shared" si="13"/>
        <v>5.8844690737380727</v>
      </c>
      <c r="I148" s="4">
        <f t="shared" si="14"/>
        <v>1.0268560324112186</v>
      </c>
    </row>
    <row r="149" spans="1:9" x14ac:dyDescent="0.2">
      <c r="A149" s="4">
        <f>IF('True_Odds_Calculator_3-way'!A150="","",'True_Odds_Calculator_3-way'!A150)</f>
        <v>2.57</v>
      </c>
      <c r="B149" s="4">
        <f>IF('True_Odds_Calculator_3-way'!B150="","",'True_Odds_Calculator_3-way'!B150)</f>
        <v>3.87</v>
      </c>
      <c r="C149" s="4">
        <f>IF('True_Odds_Calculator_3-way'!C150="","",'True_Odds_Calculator_3-way'!C150)</f>
        <v>2.67</v>
      </c>
      <c r="D149" s="4">
        <f t="shared" si="10"/>
        <v>2.2034826388288797E-2</v>
      </c>
      <c r="E149" s="4">
        <f t="shared" si="11"/>
        <v>2.6194459752860837</v>
      </c>
      <c r="F149" s="4">
        <f t="shared" si="12"/>
        <v>3.9832228138891961</v>
      </c>
      <c r="G149" s="4">
        <f t="shared" si="13"/>
        <v>2.7234087568356857</v>
      </c>
      <c r="I149" s="4">
        <f t="shared" si="14"/>
        <v>1.0220348263882888</v>
      </c>
    </row>
    <row r="150" spans="1:9" x14ac:dyDescent="0.2">
      <c r="A150" s="4">
        <f>IF('True_Odds_Calculator_3-way'!A151="","",'True_Odds_Calculator_3-way'!A151)</f>
        <v>1.86</v>
      </c>
      <c r="B150" s="4">
        <f>IF('True_Odds_Calculator_3-way'!B151="","",'True_Odds_Calculator_3-way'!B151)</f>
        <v>3.44</v>
      </c>
      <c r="C150" s="4">
        <f>IF('True_Odds_Calculator_3-way'!C151="","",'True_Odds_Calculator_3-way'!C151)</f>
        <v>4.34</v>
      </c>
      <c r="D150" s="4">
        <f t="shared" si="10"/>
        <v>5.8746829564534142E-2</v>
      </c>
      <c r="E150" s="4">
        <f t="shared" si="11"/>
        <v>1.9303076622496009</v>
      </c>
      <c r="F150" s="4">
        <f t="shared" si="12"/>
        <v>3.6884662684469434</v>
      </c>
      <c r="G150" s="4">
        <f t="shared" si="13"/>
        <v>4.7431024257998935</v>
      </c>
      <c r="I150" s="4">
        <f t="shared" si="14"/>
        <v>1.0587468295645341</v>
      </c>
    </row>
    <row r="151" spans="1:9" x14ac:dyDescent="0.2">
      <c r="A151" s="4">
        <f>IF('True_Odds_Calculator_3-way'!A152="","",'True_Odds_Calculator_3-way'!A152)</f>
        <v>1.33</v>
      </c>
      <c r="B151" s="4">
        <f>IF('True_Odds_Calculator_3-way'!B152="","",'True_Odds_Calculator_3-way'!B152)</f>
        <v>4.97</v>
      </c>
      <c r="C151" s="4">
        <f>IF('True_Odds_Calculator_3-way'!C152="","",'True_Odds_Calculator_3-way'!C152)</f>
        <v>10.19</v>
      </c>
      <c r="D151" s="4">
        <f t="shared" si="10"/>
        <v>5.1222369597991868E-2</v>
      </c>
      <c r="E151" s="4">
        <f t="shared" si="11"/>
        <v>1.3609042073104818</v>
      </c>
      <c r="F151" s="4">
        <f t="shared" si="12"/>
        <v>5.4308534965365842</v>
      </c>
      <c r="G151" s="4">
        <f t="shared" si="13"/>
        <v>12.336342428281505</v>
      </c>
      <c r="I151" s="4">
        <f t="shared" si="14"/>
        <v>1.0512223695979919</v>
      </c>
    </row>
    <row r="152" spans="1:9" x14ac:dyDescent="0.2">
      <c r="A152" s="4">
        <f>IF('True_Odds_Calculator_3-way'!A153="","",'True_Odds_Calculator_3-way'!A153)</f>
        <v>3.6</v>
      </c>
      <c r="B152" s="4">
        <f>IF('True_Odds_Calculator_3-way'!B153="","",'True_Odds_Calculator_3-way'!B153)</f>
        <v>3.23</v>
      </c>
      <c r="C152" s="4">
        <f>IF('True_Odds_Calculator_3-way'!C153="","",'True_Odds_Calculator_3-way'!C153)</f>
        <v>2.14</v>
      </c>
      <c r="D152" s="4">
        <f t="shared" si="10"/>
        <v>5.4665020623760219E-2</v>
      </c>
      <c r="E152" s="4">
        <f t="shared" si="11"/>
        <v>3.8527315816419221</v>
      </c>
      <c r="F152" s="4">
        <f t="shared" si="12"/>
        <v>3.4319934239683114</v>
      </c>
      <c r="G152" s="4">
        <f t="shared" si="13"/>
        <v>2.226834014840835</v>
      </c>
      <c r="I152" s="4">
        <f t="shared" si="14"/>
        <v>1.0546650206237602</v>
      </c>
    </row>
    <row r="153" spans="1:9" x14ac:dyDescent="0.2">
      <c r="A153" s="4">
        <f>IF('True_Odds_Calculator_3-way'!A154="","",'True_Odds_Calculator_3-way'!A154)</f>
        <v>2.6</v>
      </c>
      <c r="B153" s="4">
        <f>IF('True_Odds_Calculator_3-way'!B154="","",'True_Odds_Calculator_3-way'!B154)</f>
        <v>2.91</v>
      </c>
      <c r="C153" s="4">
        <f>IF('True_Odds_Calculator_3-way'!C154="","",'True_Odds_Calculator_3-way'!C154)</f>
        <v>3.07</v>
      </c>
      <c r="D153" s="4">
        <f t="shared" si="10"/>
        <v>5.3990895322034715E-2</v>
      </c>
      <c r="E153" s="4">
        <f t="shared" si="11"/>
        <v>2.7276316376626322</v>
      </c>
      <c r="F153" s="4">
        <f t="shared" si="12"/>
        <v>3.0708225659177364</v>
      </c>
      <c r="G153" s="4">
        <f t="shared" si="13"/>
        <v>3.249539263343642</v>
      </c>
      <c r="I153" s="4">
        <f t="shared" si="14"/>
        <v>1.0539908953220347</v>
      </c>
    </row>
    <row r="154" spans="1:9" x14ac:dyDescent="0.2">
      <c r="A154" s="4">
        <f>IF('True_Odds_Calculator_3-way'!A155="","",'True_Odds_Calculator_3-way'!A155)</f>
        <v>1.42</v>
      </c>
      <c r="B154" s="4">
        <f>IF('True_Odds_Calculator_3-way'!B155="","",'True_Odds_Calculator_3-way'!B155)</f>
        <v>5.15</v>
      </c>
      <c r="C154" s="4">
        <f>IF('True_Odds_Calculator_3-way'!C155="","",'True_Odds_Calculator_3-way'!C155)</f>
        <v>7.98</v>
      </c>
      <c r="D154" s="4">
        <f t="shared" si="10"/>
        <v>2.3713392602249694E-2</v>
      </c>
      <c r="E154" s="4">
        <f t="shared" si="11"/>
        <v>1.4361194922627174</v>
      </c>
      <c r="F154" s="4">
        <f t="shared" si="12"/>
        <v>5.3685425811092866</v>
      </c>
      <c r="G154" s="4">
        <f t="shared" si="13"/>
        <v>8.5172477540897358</v>
      </c>
      <c r="I154" s="4">
        <f t="shared" si="14"/>
        <v>1.0237133926022497</v>
      </c>
    </row>
    <row r="155" spans="1:9" x14ac:dyDescent="0.2">
      <c r="A155" s="4">
        <f>IF('True_Odds_Calculator_3-way'!A156="","",'True_Odds_Calculator_3-way'!A156)</f>
        <v>2.12</v>
      </c>
      <c r="B155" s="4">
        <f>IF('True_Odds_Calculator_3-way'!B156="","",'True_Odds_Calculator_3-way'!B156)</f>
        <v>3.56</v>
      </c>
      <c r="C155" s="4">
        <f>IF('True_Odds_Calculator_3-way'!C156="","",'True_Odds_Calculator_3-way'!C156)</f>
        <v>3.71</v>
      </c>
      <c r="D155" s="4">
        <f t="shared" si="10"/>
        <v>2.2138768587782742E-2</v>
      </c>
      <c r="E155" s="4">
        <f t="shared" si="11"/>
        <v>2.1536939600817497</v>
      </c>
      <c r="F155" s="4">
        <f t="shared" si="12"/>
        <v>3.6560493098102897</v>
      </c>
      <c r="G155" s="4">
        <f t="shared" si="13"/>
        <v>3.8144325927066882</v>
      </c>
      <c r="I155" s="4">
        <f t="shared" si="14"/>
        <v>1.0221387685877827</v>
      </c>
    </row>
    <row r="156" spans="1:9" x14ac:dyDescent="0.2">
      <c r="A156" s="4">
        <f>IF('True_Odds_Calculator_3-way'!A157="","",'True_Odds_Calculator_3-way'!A157)</f>
        <v>2.39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3.27</v>
      </c>
      <c r="D156" s="4">
        <f t="shared" si="10"/>
        <v>2.2727902081088214E-2</v>
      </c>
      <c r="E156" s="4">
        <f t="shared" si="11"/>
        <v>2.4340726880168266</v>
      </c>
      <c r="F156" s="4">
        <f t="shared" si="12"/>
        <v>3.4372352806929984</v>
      </c>
      <c r="G156" s="4">
        <f t="shared" si="13"/>
        <v>3.3530669123358479</v>
      </c>
      <c r="I156" s="4">
        <f t="shared" si="14"/>
        <v>1.0227279020810882</v>
      </c>
    </row>
    <row r="157" spans="1:9" x14ac:dyDescent="0.2">
      <c r="A157" s="4">
        <f>IF('True_Odds_Calculator_3-way'!A158="","",'True_Odds_Calculator_3-way'!A158)</f>
        <v>2.12</v>
      </c>
      <c r="B157" s="4">
        <f>IF('True_Odds_Calculator_3-way'!B158="","",'True_Odds_Calculator_3-way'!B158)</f>
        <v>3.68</v>
      </c>
      <c r="C157" s="4">
        <f>IF('True_Odds_Calculator_3-way'!C158="","",'True_Odds_Calculator_3-way'!C158)</f>
        <v>3.57</v>
      </c>
      <c r="D157" s="4">
        <f t="shared" si="10"/>
        <v>2.3549288460257056E-2</v>
      </c>
      <c r="E157" s="4">
        <f t="shared" si="11"/>
        <v>2.1558770213684726</v>
      </c>
      <c r="F157" s="4">
        <f t="shared" si="12"/>
        <v>3.7894668096673501</v>
      </c>
      <c r="G157" s="4">
        <f t="shared" si="13"/>
        <v>3.6729288855660438</v>
      </c>
      <c r="I157" s="4">
        <f t="shared" si="14"/>
        <v>1.0235492884602571</v>
      </c>
    </row>
    <row r="158" spans="1:9" x14ac:dyDescent="0.2">
      <c r="A158" s="4">
        <f>IF('True_Odds_Calculator_3-way'!A159="","",'True_Odds_Calculator_3-way'!A159)</f>
        <v>1.99</v>
      </c>
      <c r="B158" s="4">
        <f>IF('True_Odds_Calculator_3-way'!B159="","",'True_Odds_Calculator_3-way'!B159)</f>
        <v>3.64</v>
      </c>
      <c r="C158" s="4">
        <f>IF('True_Odds_Calculator_3-way'!C159="","",'True_Odds_Calculator_3-way'!C159)</f>
        <v>4.05</v>
      </c>
      <c r="D158" s="4">
        <f t="shared" si="10"/>
        <v>2.4151417786258511E-2</v>
      </c>
      <c r="E158" s="4">
        <f t="shared" si="11"/>
        <v>2.0223997345434523</v>
      </c>
      <c r="F158" s="4">
        <f t="shared" si="12"/>
        <v>3.7498855985390693</v>
      </c>
      <c r="G158" s="4">
        <f t="shared" si="13"/>
        <v>4.1864983246346243</v>
      </c>
      <c r="I158" s="4">
        <f t="shared" si="14"/>
        <v>1.0241514177862585</v>
      </c>
    </row>
    <row r="159" spans="1:9" x14ac:dyDescent="0.2">
      <c r="A159" s="4">
        <f>IF('True_Odds_Calculator_3-way'!A160="","",'True_Odds_Calculator_3-way'!A160)</f>
        <v>1.53</v>
      </c>
      <c r="B159" s="4">
        <f>IF('True_Odds_Calculator_3-way'!B160="","",'True_Odds_Calculator_3-way'!B160)</f>
        <v>4.43</v>
      </c>
      <c r="C159" s="4">
        <f>IF('True_Odds_Calculator_3-way'!C160="","",'True_Odds_Calculator_3-way'!C160)</f>
        <v>6.79</v>
      </c>
      <c r="D159" s="4">
        <f t="shared" si="10"/>
        <v>2.6603810560706265E-2</v>
      </c>
      <c r="E159" s="4">
        <f t="shared" si="11"/>
        <v>1.5510444837445518</v>
      </c>
      <c r="F159" s="4">
        <f t="shared" si="12"/>
        <v>4.6111487972593173</v>
      </c>
      <c r="G159" s="4">
        <f t="shared" si="13"/>
        <v>7.2250436579681123</v>
      </c>
      <c r="I159" s="4">
        <f t="shared" si="14"/>
        <v>1.0266038105607063</v>
      </c>
    </row>
    <row r="160" spans="1:9" x14ac:dyDescent="0.2">
      <c r="A160" s="4">
        <f>IF('True_Odds_Calculator_3-way'!A161="","",'True_Odds_Calculator_3-way'!A161)</f>
        <v>2.04</v>
      </c>
      <c r="B160" s="4">
        <f>IF('True_Odds_Calculator_3-way'!B161="","",'True_Odds_Calculator_3-way'!B161)</f>
        <v>3.42</v>
      </c>
      <c r="C160" s="4">
        <f>IF('True_Odds_Calculator_3-way'!C161="","",'True_Odds_Calculator_3-way'!C161)</f>
        <v>4.08</v>
      </c>
      <c r="D160" s="4">
        <f t="shared" si="10"/>
        <v>2.7691778465772199E-2</v>
      </c>
      <c r="E160" s="4">
        <f t="shared" si="11"/>
        <v>2.0791512695196093</v>
      </c>
      <c r="F160" s="4">
        <f t="shared" si="12"/>
        <v>3.5314841060943505</v>
      </c>
      <c r="G160" s="4">
        <f t="shared" si="13"/>
        <v>4.2396694214876032</v>
      </c>
      <c r="I160" s="4">
        <f t="shared" si="14"/>
        <v>1.0276917784657722</v>
      </c>
    </row>
    <row r="161" spans="1:9" x14ac:dyDescent="0.2">
      <c r="A161" s="4">
        <f>IF('True_Odds_Calculator_3-way'!A162="","",'True_Odds_Calculator_3-way'!A162)</f>
        <v>1.81</v>
      </c>
      <c r="B161" s="4">
        <f>IF('True_Odds_Calculator_3-way'!B162="","",'True_Odds_Calculator_3-way'!B162)</f>
        <v>4.2699999999999996</v>
      </c>
      <c r="C161" s="4">
        <f>IF('True_Odds_Calculator_3-way'!C162="","",'True_Odds_Calculator_3-way'!C162)</f>
        <v>4.1399999999999997</v>
      </c>
      <c r="D161" s="4">
        <f t="shared" si="10"/>
        <v>2.822411903583677E-2</v>
      </c>
      <c r="E161" s="4">
        <f t="shared" si="11"/>
        <v>1.841355619583982</v>
      </c>
      <c r="F161" s="4">
        <f t="shared" si="12"/>
        <v>4.4487152547434743</v>
      </c>
      <c r="G161" s="4">
        <f t="shared" si="13"/>
        <v>4.3077851483133927</v>
      </c>
      <c r="I161" s="4">
        <f t="shared" si="14"/>
        <v>1.0282241190358368</v>
      </c>
    </row>
    <row r="162" spans="1:9" x14ac:dyDescent="0.2">
      <c r="A162" s="4">
        <f>IF('True_Odds_Calculator_3-way'!A163="","",'True_Odds_Calculator_3-way'!A163)</f>
        <v>4.91</v>
      </c>
      <c r="B162" s="4">
        <f>IF('True_Odds_Calculator_3-way'!B163="","",'True_Odds_Calculator_3-way'!B163)</f>
        <v>4.5199999999999996</v>
      </c>
      <c r="C162" s="4">
        <f>IF('True_Odds_Calculator_3-way'!C163="","",'True_Odds_Calculator_3-way'!C163)</f>
        <v>1.65</v>
      </c>
      <c r="D162" s="4">
        <f t="shared" si="10"/>
        <v>3.0965531893744291E-2</v>
      </c>
      <c r="E162" s="4">
        <f t="shared" si="11"/>
        <v>5.1721245871013686</v>
      </c>
      <c r="F162" s="4">
        <f t="shared" si="12"/>
        <v>4.7411994002739686</v>
      </c>
      <c r="G162" s="4">
        <f t="shared" si="13"/>
        <v>1.6785881054333915</v>
      </c>
      <c r="I162" s="4">
        <f t="shared" si="14"/>
        <v>1.0309655318937443</v>
      </c>
    </row>
    <row r="163" spans="1:9" x14ac:dyDescent="0.2">
      <c r="A163" s="4">
        <f>IF('True_Odds_Calculator_3-way'!A164="","",'True_Odds_Calculator_3-way'!A164)</f>
        <v>5.57</v>
      </c>
      <c r="B163" s="4">
        <f>IF('True_Odds_Calculator_3-way'!B164="","",'True_Odds_Calculator_3-way'!B164)</f>
        <v>4.37</v>
      </c>
      <c r="C163" s="4">
        <f>IF('True_Odds_Calculator_3-way'!C164="","",'True_Odds_Calculator_3-way'!C164)</f>
        <v>1.61</v>
      </c>
      <c r="D163" s="4">
        <f t="shared" si="10"/>
        <v>2.9484178011964568E-2</v>
      </c>
      <c r="E163" s="4">
        <f t="shared" si="11"/>
        <v>5.892572939710397</v>
      </c>
      <c r="F163" s="4">
        <f t="shared" si="12"/>
        <v>4.5661080357278445</v>
      </c>
      <c r="G163" s="4">
        <f t="shared" si="13"/>
        <v>1.6358848938269503</v>
      </c>
      <c r="I163" s="4">
        <f t="shared" si="14"/>
        <v>1.0294841780119646</v>
      </c>
    </row>
    <row r="164" spans="1:9" x14ac:dyDescent="0.2">
      <c r="A164" s="4">
        <f>IF('True_Odds_Calculator_3-way'!A165="","",'True_Odds_Calculator_3-way'!A165)</f>
        <v>2.2400000000000002</v>
      </c>
      <c r="B164" s="4">
        <f>IF('True_Odds_Calculator_3-way'!B165="","",'True_Odds_Calculator_3-way'!B165)</f>
        <v>3.44</v>
      </c>
      <c r="C164" s="4">
        <f>IF('True_Odds_Calculator_3-way'!C165="","",'True_Odds_Calculator_3-way'!C165)</f>
        <v>3.43</v>
      </c>
      <c r="D164" s="4">
        <f t="shared" si="10"/>
        <v>2.8671435351549146E-2</v>
      </c>
      <c r="E164" s="4">
        <f t="shared" si="11"/>
        <v>2.2890029875454276</v>
      </c>
      <c r="F164" s="4">
        <f t="shared" si="12"/>
        <v>3.5569400202980392</v>
      </c>
      <c r="G164" s="4">
        <f t="shared" si="13"/>
        <v>3.5462496368354088</v>
      </c>
      <c r="I164" s="4">
        <f t="shared" si="14"/>
        <v>1.0286714353515491</v>
      </c>
    </row>
    <row r="165" spans="1:9" x14ac:dyDescent="0.2">
      <c r="A165" s="4">
        <f>IF('True_Odds_Calculator_3-way'!A166="","",'True_Odds_Calculator_3-way'!A166)</f>
        <v>2.95</v>
      </c>
      <c r="B165" s="4">
        <f>IF('True_Odds_Calculator_3-way'!B166="","",'True_Odds_Calculator_3-way'!B166)</f>
        <v>3.5</v>
      </c>
      <c r="C165" s="4">
        <f>IF('True_Odds_Calculator_3-way'!C166="","",'True_Odds_Calculator_3-way'!C166)</f>
        <v>2.4900000000000002</v>
      </c>
      <c r="D165" s="4">
        <f t="shared" si="10"/>
        <v>2.6303762264554553E-2</v>
      </c>
      <c r="E165" s="4">
        <f t="shared" si="11"/>
        <v>3.0283288343558286</v>
      </c>
      <c r="F165" s="4">
        <f t="shared" si="12"/>
        <v>3.6108074577778821</v>
      </c>
      <c r="G165" s="4">
        <f t="shared" si="13"/>
        <v>2.5455753125128924</v>
      </c>
      <c r="I165" s="4">
        <f t="shared" si="14"/>
        <v>1.0263037622645546</v>
      </c>
    </row>
    <row r="166" spans="1:9" x14ac:dyDescent="0.2">
      <c r="A166" s="4">
        <f>IF('True_Odds_Calculator_3-way'!A167="","",'True_Odds_Calculator_3-way'!A167)</f>
        <v>2.63</v>
      </c>
      <c r="B166" s="4">
        <f>IF('True_Odds_Calculator_3-way'!B167="","",'True_Odds_Calculator_3-way'!B167)</f>
        <v>3.22</v>
      </c>
      <c r="C166" s="4">
        <f>IF('True_Odds_Calculator_3-way'!C167="","",'True_Odds_Calculator_3-way'!C167)</f>
        <v>2.96</v>
      </c>
      <c r="D166" s="4">
        <f t="shared" si="10"/>
        <v>2.8624980931147181E-2</v>
      </c>
      <c r="E166" s="4">
        <f t="shared" si="11"/>
        <v>2.6976975509017489</v>
      </c>
      <c r="F166" s="4">
        <f t="shared" si="12"/>
        <v>3.3220676934994855</v>
      </c>
      <c r="G166" s="4">
        <f t="shared" si="13"/>
        <v>3.0460299828388036</v>
      </c>
      <c r="I166" s="4">
        <f t="shared" si="14"/>
        <v>1.0286249809311472</v>
      </c>
    </row>
    <row r="167" spans="1:9" x14ac:dyDescent="0.2">
      <c r="A167" s="4">
        <f>IF('True_Odds_Calculator_3-way'!A168="","",'True_Odds_Calculator_3-way'!A168)</f>
        <v>2.36</v>
      </c>
      <c r="B167" s="4">
        <f>IF('True_Odds_Calculator_3-way'!B168="","",'True_Odds_Calculator_3-way'!B168)</f>
        <v>3.12</v>
      </c>
      <c r="C167" s="4">
        <f>IF('True_Odds_Calculator_3-way'!C168="","",'True_Odds_Calculator_3-way'!C168)</f>
        <v>3.45</v>
      </c>
      <c r="D167" s="4">
        <f t="shared" si="10"/>
        <v>3.409670653591057E-2</v>
      </c>
      <c r="E167" s="4">
        <f t="shared" si="11"/>
        <v>2.4250463949412331</v>
      </c>
      <c r="F167" s="4">
        <f t="shared" si="12"/>
        <v>3.2347044801662483</v>
      </c>
      <c r="G167" s="4">
        <f t="shared" si="13"/>
        <v>3.5907996064728436</v>
      </c>
      <c r="I167" s="4">
        <f t="shared" si="14"/>
        <v>1.0340967065359106</v>
      </c>
    </row>
    <row r="168" spans="1:9" x14ac:dyDescent="0.2">
      <c r="A168" s="4">
        <f>IF('True_Odds_Calculator_3-way'!A169="","",'True_Odds_Calculator_3-way'!A169)</f>
        <v>2.31</v>
      </c>
      <c r="B168" s="4">
        <f>IF('True_Odds_Calculator_3-way'!B169="","",'True_Odds_Calculator_3-way'!B169)</f>
        <v>3.22</v>
      </c>
      <c r="C168" s="4">
        <f>IF('True_Odds_Calculator_3-way'!C169="","",'True_Odds_Calculator_3-way'!C169)</f>
        <v>3.45</v>
      </c>
      <c r="D168" s="4">
        <f t="shared" si="10"/>
        <v>3.3314511575381012E-2</v>
      </c>
      <c r="E168" s="4">
        <f t="shared" si="11"/>
        <v>2.3708165997322621</v>
      </c>
      <c r="F168" s="4">
        <f t="shared" si="12"/>
        <v>3.3394091766184788</v>
      </c>
      <c r="G168" s="4">
        <f t="shared" si="13"/>
        <v>3.587440918298447</v>
      </c>
      <c r="I168" s="4">
        <f t="shared" si="14"/>
        <v>1.033314511575381</v>
      </c>
    </row>
    <row r="169" spans="1:9" x14ac:dyDescent="0.2">
      <c r="A169" s="4">
        <f>IF('True_Odds_Calculator_3-way'!A170="","",'True_Odds_Calculator_3-way'!A170)</f>
        <v>2.8</v>
      </c>
      <c r="B169" s="4">
        <f>IF('True_Odds_Calculator_3-way'!B170="","",'True_Odds_Calculator_3-way'!B170)</f>
        <v>3.29</v>
      </c>
      <c r="C169" s="4">
        <f>IF('True_Odds_Calculator_3-way'!C170="","",'True_Odds_Calculator_3-way'!C170)</f>
        <v>2.77</v>
      </c>
      <c r="D169" s="4">
        <f t="shared" si="10"/>
        <v>2.2105055248921923E-2</v>
      </c>
      <c r="E169" s="4">
        <f t="shared" si="11"/>
        <v>2.8589848161626299</v>
      </c>
      <c r="F169" s="4">
        <f t="shared" si="12"/>
        <v>3.3717372403204031</v>
      </c>
      <c r="G169" s="4">
        <f t="shared" si="13"/>
        <v>2.8277146004312956</v>
      </c>
      <c r="I169" s="4">
        <f t="shared" si="14"/>
        <v>1.0221050552489219</v>
      </c>
    </row>
    <row r="170" spans="1:9" x14ac:dyDescent="0.2">
      <c r="A170" s="4">
        <f>IF('True_Odds_Calculator_3-way'!A171="","",'True_Odds_Calculator_3-way'!A171)</f>
        <v>2.5099999999999998</v>
      </c>
      <c r="B170" s="4">
        <f>IF('True_Odds_Calculator_3-way'!B171="","",'True_Odds_Calculator_3-way'!B171)</f>
        <v>3.49</v>
      </c>
      <c r="C170" s="4">
        <f>IF('True_Odds_Calculator_3-way'!C171="","",'True_Odds_Calculator_3-way'!C171)</f>
        <v>2.96</v>
      </c>
      <c r="D170" s="4">
        <f t="shared" si="10"/>
        <v>2.2777163629227992E-2</v>
      </c>
      <c r="E170" s="4">
        <f t="shared" si="11"/>
        <v>2.558762056174936</v>
      </c>
      <c r="F170" s="4">
        <f t="shared" si="12"/>
        <v>3.5849931174027114</v>
      </c>
      <c r="G170" s="4">
        <f t="shared" si="13"/>
        <v>3.0280508031732043</v>
      </c>
      <c r="I170" s="4">
        <f t="shared" si="14"/>
        <v>1.022777163629228</v>
      </c>
    </row>
    <row r="171" spans="1:9" x14ac:dyDescent="0.2">
      <c r="A171" s="4">
        <f>IF('True_Odds_Calculator_3-way'!A172="","",'True_Odds_Calculator_3-way'!A172)</f>
        <v>3.37</v>
      </c>
      <c r="B171" s="4">
        <f>IF('True_Odds_Calculator_3-way'!B172="","",'True_Odds_Calculator_3-way'!B172)</f>
        <v>3.34</v>
      </c>
      <c r="C171" s="4">
        <f>IF('True_Odds_Calculator_3-way'!C172="","",'True_Odds_Calculator_3-way'!C172)</f>
        <v>2.35</v>
      </c>
      <c r="D171" s="4">
        <f t="shared" si="10"/>
        <v>2.1669017542917723E-2</v>
      </c>
      <c r="E171" s="4">
        <f t="shared" si="11"/>
        <v>3.4540775308252907</v>
      </c>
      <c r="F171" s="4">
        <f t="shared" si="12"/>
        <v>3.4225689261269943</v>
      </c>
      <c r="G171" s="4">
        <f t="shared" si="13"/>
        <v>2.3905778203019019</v>
      </c>
      <c r="I171" s="4">
        <f t="shared" si="14"/>
        <v>1.0216690175429177</v>
      </c>
    </row>
    <row r="172" spans="1:9" x14ac:dyDescent="0.2">
      <c r="A172" s="4">
        <f>IF('True_Odds_Calculator_3-way'!A173="","",'True_Odds_Calculator_3-way'!A173)</f>
        <v>1.35</v>
      </c>
      <c r="B172" s="4">
        <f>IF('True_Odds_Calculator_3-way'!B173="","",'True_Odds_Calculator_3-way'!B173)</f>
        <v>5.63</v>
      </c>
      <c r="C172" s="4">
        <f>IF('True_Odds_Calculator_3-way'!C173="","",'True_Odds_Calculator_3-way'!C173)</f>
        <v>9.33</v>
      </c>
      <c r="D172" s="4">
        <f t="shared" si="10"/>
        <v>2.554177028884741E-2</v>
      </c>
      <c r="E172" s="4">
        <f t="shared" si="11"/>
        <v>1.3656970440828551</v>
      </c>
      <c r="F172" s="4">
        <f t="shared" si="12"/>
        <v>5.9134517841633674</v>
      </c>
      <c r="G172" s="4">
        <f t="shared" si="13"/>
        <v>10.135079047358378</v>
      </c>
      <c r="I172" s="4">
        <f t="shared" si="14"/>
        <v>1.0255417702888474</v>
      </c>
    </row>
    <row r="173" spans="1:9" x14ac:dyDescent="0.2">
      <c r="A173" s="4">
        <f>IF('True_Odds_Calculator_3-way'!A174="","",'True_Odds_Calculator_3-way'!A174)</f>
        <v>1.94</v>
      </c>
      <c r="B173" s="4">
        <f>IF('True_Odds_Calculator_3-way'!B174="","",'True_Odds_Calculator_3-way'!B174)</f>
        <v>3.44</v>
      </c>
      <c r="C173" s="4">
        <f>IF('True_Odds_Calculator_3-way'!C174="","",'True_Odds_Calculator_3-way'!C174)</f>
        <v>4.25</v>
      </c>
      <c r="D173" s="4">
        <f t="shared" si="10"/>
        <v>4.145570959143674E-2</v>
      </c>
      <c r="E173" s="4">
        <f t="shared" si="11"/>
        <v>1.9934401956695922</v>
      </c>
      <c r="F173" s="4">
        <f t="shared" si="12"/>
        <v>3.6116846072871747</v>
      </c>
      <c r="G173" s="4">
        <f t="shared" si="13"/>
        <v>4.5151711329265067</v>
      </c>
      <c r="I173" s="4">
        <f t="shared" si="14"/>
        <v>1.0414557095914367</v>
      </c>
    </row>
    <row r="174" spans="1:9" x14ac:dyDescent="0.2">
      <c r="A174" s="4">
        <f>IF('True_Odds_Calculator_3-way'!A175="","",'True_Odds_Calculator_3-way'!A175)</f>
        <v>2.0299999999999998</v>
      </c>
      <c r="B174" s="4">
        <f>IF('True_Odds_Calculator_3-way'!B175="","",'True_Odds_Calculator_3-way'!B175)</f>
        <v>3.33</v>
      </c>
      <c r="C174" s="4">
        <f>IF('True_Odds_Calculator_3-way'!C175="","",'True_Odds_Calculator_3-way'!C175)</f>
        <v>4.07</v>
      </c>
      <c r="D174" s="4">
        <f t="shared" si="10"/>
        <v>3.8611383438969638E-2</v>
      </c>
      <c r="E174" s="4">
        <f t="shared" si="11"/>
        <v>2.084460782160908</v>
      </c>
      <c r="F174" s="4">
        <f t="shared" si="12"/>
        <v>3.4791099036321582</v>
      </c>
      <c r="G174" s="4">
        <f t="shared" si="13"/>
        <v>4.2949831436553341</v>
      </c>
      <c r="I174" s="4">
        <f t="shared" si="14"/>
        <v>1.0386113834389696</v>
      </c>
    </row>
    <row r="175" spans="1:9" x14ac:dyDescent="0.2">
      <c r="A175" s="4">
        <f>IF('True_Odds_Calculator_3-way'!A176="","",'True_Odds_Calculator_3-way'!A176)</f>
        <v>1.69</v>
      </c>
      <c r="B175" s="4">
        <f>IF('True_Odds_Calculator_3-way'!B176="","",'True_Odds_Calculator_3-way'!B176)</f>
        <v>3.54</v>
      </c>
      <c r="C175" s="4">
        <f>IF('True_Odds_Calculator_3-way'!C176="","",'True_Odds_Calculator_3-way'!C176)</f>
        <v>5.85</v>
      </c>
      <c r="D175" s="4">
        <f t="shared" si="10"/>
        <v>4.514202297774661E-2</v>
      </c>
      <c r="E175" s="4">
        <f t="shared" si="11"/>
        <v>1.7340981262359179</v>
      </c>
      <c r="F175" s="4">
        <f t="shared" si="12"/>
        <v>3.7391769330129589</v>
      </c>
      <c r="G175" s="4">
        <f t="shared" si="13"/>
        <v>6.4146632037932756</v>
      </c>
      <c r="I175" s="4">
        <f t="shared" si="14"/>
        <v>1.0451420229777466</v>
      </c>
    </row>
    <row r="176" spans="1:9" x14ac:dyDescent="0.2">
      <c r="A176" s="4">
        <f>IF('True_Odds_Calculator_3-way'!A177="","",'True_Odds_Calculator_3-way'!A177)</f>
        <v>2.1800000000000002</v>
      </c>
      <c r="B176" s="4">
        <f>IF('True_Odds_Calculator_3-way'!B177="","",'True_Odds_Calculator_3-way'!B177)</f>
        <v>3.09</v>
      </c>
      <c r="C176" s="4">
        <f>IF('True_Odds_Calculator_3-way'!C177="","",'True_Odds_Calculator_3-way'!C177)</f>
        <v>3.89</v>
      </c>
      <c r="D176" s="4">
        <f t="shared" si="10"/>
        <v>3.9409600539890732E-2</v>
      </c>
      <c r="E176" s="4">
        <f t="shared" si="11"/>
        <v>2.2442706209711436</v>
      </c>
      <c r="F176" s="4">
        <f t="shared" si="12"/>
        <v>3.2207357464901345</v>
      </c>
      <c r="G176" s="4">
        <f t="shared" si="13"/>
        <v>4.0994884312709301</v>
      </c>
      <c r="I176" s="4">
        <f t="shared" si="14"/>
        <v>1.0394096005398907</v>
      </c>
    </row>
    <row r="177" spans="1:9" x14ac:dyDescent="0.2">
      <c r="A177" s="4">
        <f>IF('True_Odds_Calculator_3-way'!A178="","",'True_Odds_Calculator_3-way'!A178)</f>
        <v>1.9</v>
      </c>
      <c r="B177" s="4">
        <f>IF('True_Odds_Calculator_3-way'!B178="","",'True_Odds_Calculator_3-way'!B178)</f>
        <v>3.39</v>
      </c>
      <c r="C177" s="4">
        <f>IF('True_Odds_Calculator_3-way'!C178="","",'True_Odds_Calculator_3-way'!C178)</f>
        <v>4.55</v>
      </c>
      <c r="D177" s="4">
        <f t="shared" si="10"/>
        <v>4.1081259991367247E-2</v>
      </c>
      <c r="E177" s="4">
        <f t="shared" si="11"/>
        <v>1.9507549997725735</v>
      </c>
      <c r="F177" s="4">
        <f t="shared" si="12"/>
        <v>3.555031023753541</v>
      </c>
      <c r="G177" s="4">
        <f t="shared" si="13"/>
        <v>4.8523322138853864</v>
      </c>
      <c r="I177" s="4">
        <f t="shared" si="14"/>
        <v>1.0410812599913672</v>
      </c>
    </row>
    <row r="178" spans="1:9" x14ac:dyDescent="0.2">
      <c r="A178" s="4">
        <f>IF('True_Odds_Calculator_3-way'!A179="","",'True_Odds_Calculator_3-way'!A179)</f>
        <v>1.91</v>
      </c>
      <c r="B178" s="4">
        <f>IF('True_Odds_Calculator_3-way'!B179="","",'True_Odds_Calculator_3-way'!B179)</f>
        <v>3.79</v>
      </c>
      <c r="C178" s="4">
        <f>IF('True_Odds_Calculator_3-way'!C179="","",'True_Odds_Calculator_3-way'!C179)</f>
        <v>4.0599999999999996</v>
      </c>
      <c r="D178" s="4">
        <f t="shared" si="10"/>
        <v>3.3717870887358892E-2</v>
      </c>
      <c r="E178" s="4">
        <f t="shared" si="11"/>
        <v>1.9519015575266327</v>
      </c>
      <c r="F178" s="4">
        <f t="shared" si="12"/>
        <v>3.9586252023429078</v>
      </c>
      <c r="G178" s="4">
        <f t="shared" si="13"/>
        <v>4.2541220494289851</v>
      </c>
      <c r="I178" s="4">
        <f t="shared" si="14"/>
        <v>1.0337178708873589</v>
      </c>
    </row>
    <row r="179" spans="1:9" x14ac:dyDescent="0.2">
      <c r="A179" s="4">
        <f>IF('True_Odds_Calculator_3-way'!A180="","",'True_Odds_Calculator_3-way'!A180)</f>
        <v>2.0699999999999998</v>
      </c>
      <c r="B179" s="4">
        <f>IF('True_Odds_Calculator_3-way'!B180="","",'True_Odds_Calculator_3-way'!B180)</f>
        <v>3.54</v>
      </c>
      <c r="C179" s="4">
        <f>IF('True_Odds_Calculator_3-way'!C180="","",'True_Odds_Calculator_3-way'!C180)</f>
        <v>3.81</v>
      </c>
      <c r="D179" s="4">
        <f t="shared" si="10"/>
        <v>2.8044854746878123E-2</v>
      </c>
      <c r="E179" s="4">
        <f t="shared" si="11"/>
        <v>2.1108468921942962</v>
      </c>
      <c r="F179" s="4">
        <f t="shared" si="12"/>
        <v>3.6611584553613796</v>
      </c>
      <c r="G179" s="4">
        <f t="shared" si="13"/>
        <v>3.9507123868972771</v>
      </c>
      <c r="I179" s="4">
        <f t="shared" si="14"/>
        <v>1.0280448547468781</v>
      </c>
    </row>
    <row r="180" spans="1:9" x14ac:dyDescent="0.2">
      <c r="A180" s="4">
        <f>IF('True_Odds_Calculator_3-way'!A181="","",'True_Odds_Calculator_3-way'!A181)</f>
        <v>1.59</v>
      </c>
      <c r="B180" s="4">
        <f>IF('True_Odds_Calculator_3-way'!B181="","",'True_Odds_Calculator_3-way'!B181)</f>
        <v>4.21</v>
      </c>
      <c r="C180" s="4">
        <f>IF('True_Odds_Calculator_3-way'!C181="","",'True_Odds_Calculator_3-way'!C181)</f>
        <v>6.02</v>
      </c>
      <c r="D180" s="4">
        <f t="shared" si="10"/>
        <v>3.2573465632095511E-2</v>
      </c>
      <c r="E180" s="4">
        <f t="shared" si="11"/>
        <v>1.6179318735880783</v>
      </c>
      <c r="F180" s="4">
        <f t="shared" si="12"/>
        <v>4.4116634452171226</v>
      </c>
      <c r="G180" s="4">
        <f t="shared" si="13"/>
        <v>6.4410107944567114</v>
      </c>
      <c r="I180" s="4">
        <f t="shared" si="14"/>
        <v>1.0325734656320955</v>
      </c>
    </row>
    <row r="181" spans="1:9" x14ac:dyDescent="0.2">
      <c r="A181" s="4">
        <f>IF('True_Odds_Calculator_3-way'!A182="","",'True_Odds_Calculator_3-way'!A182)</f>
        <v>2.38</v>
      </c>
      <c r="B181" s="4">
        <f>IF('True_Odds_Calculator_3-way'!B182="","",'True_Odds_Calculator_3-way'!B182)</f>
        <v>3.77</v>
      </c>
      <c r="C181" s="4">
        <f>IF('True_Odds_Calculator_3-way'!C182="","",'True_Odds_Calculator_3-way'!C182)</f>
        <v>2.93</v>
      </c>
      <c r="D181" s="4">
        <f t="shared" si="10"/>
        <v>2.6716984944456179E-2</v>
      </c>
      <c r="E181" s="4">
        <f t="shared" si="11"/>
        <v>2.4315375936022527</v>
      </c>
      <c r="F181" s="4">
        <f t="shared" si="12"/>
        <v>3.9009725975374794</v>
      </c>
      <c r="G181" s="4">
        <f t="shared" si="13"/>
        <v>3.0085026300171909</v>
      </c>
      <c r="I181" s="4">
        <f t="shared" si="14"/>
        <v>1.0267169849444562</v>
      </c>
    </row>
    <row r="182" spans="1:9" x14ac:dyDescent="0.2">
      <c r="A182" s="4">
        <f>IF('True_Odds_Calculator_3-way'!A183="","",'True_Odds_Calculator_3-way'!A183)</f>
        <v>1.78</v>
      </c>
      <c r="B182" s="4">
        <f>IF('True_Odds_Calculator_3-way'!B183="","",'True_Odds_Calculator_3-way'!B183)</f>
        <v>4.2</v>
      </c>
      <c r="C182" s="4">
        <f>IF('True_Odds_Calculator_3-way'!C183="","",'True_Odds_Calculator_3-way'!C183)</f>
        <v>4.4800000000000004</v>
      </c>
      <c r="D182" s="4">
        <f t="shared" si="10"/>
        <v>2.3107276618512529E-2</v>
      </c>
      <c r="E182" s="4">
        <f t="shared" si="11"/>
        <v>1.8047436077973806</v>
      </c>
      <c r="F182" s="4">
        <f t="shared" si="12"/>
        <v>4.340413179157192</v>
      </c>
      <c r="G182" s="4">
        <f t="shared" si="13"/>
        <v>4.6401158580738597</v>
      </c>
      <c r="I182" s="4">
        <f t="shared" si="14"/>
        <v>1.0231072766185125</v>
      </c>
    </row>
    <row r="183" spans="1:9" x14ac:dyDescent="0.2">
      <c r="A183" s="4">
        <f>IF('True_Odds_Calculator_3-way'!A184="","",'True_Odds_Calculator_3-way'!A184)</f>
        <v>3.19</v>
      </c>
      <c r="B183" s="4">
        <f>IF('True_Odds_Calculator_3-way'!B184="","",'True_Odds_Calculator_3-way'!B184)</f>
        <v>3.35</v>
      </c>
      <c r="C183" s="4">
        <f>IF('True_Odds_Calculator_3-way'!C184="","",'True_Odds_Calculator_3-way'!C184)</f>
        <v>2.34</v>
      </c>
      <c r="D183" s="4">
        <f t="shared" si="10"/>
        <v>3.9337513861446016E-2</v>
      </c>
      <c r="E183" s="4">
        <f t="shared" si="11"/>
        <v>3.3292592166885386</v>
      </c>
      <c r="F183" s="4">
        <f t="shared" si="12"/>
        <v>3.5039161405522914</v>
      </c>
      <c r="G183" s="4">
        <f t="shared" si="13"/>
        <v>2.4140715881581203</v>
      </c>
      <c r="I183" s="4">
        <f t="shared" si="14"/>
        <v>1.039337513861446</v>
      </c>
    </row>
    <row r="184" spans="1:9" x14ac:dyDescent="0.2">
      <c r="A184" s="4">
        <f>IF('True_Odds_Calculator_3-way'!A185="","",'True_Odds_Calculator_3-way'!A185)</f>
        <v>2.3199999999999998</v>
      </c>
      <c r="B184" s="4">
        <f>IF('True_Odds_Calculator_3-way'!B185="","",'True_Odds_Calculator_3-way'!B185)</f>
        <v>3.08</v>
      </c>
      <c r="C184" s="4">
        <f>IF('True_Odds_Calculator_3-way'!C185="","",'True_Odds_Calculator_3-way'!C185)</f>
        <v>3.35</v>
      </c>
      <c r="D184" s="4">
        <f t="shared" si="10"/>
        <v>5.4217270120512584E-2</v>
      </c>
      <c r="E184" s="4">
        <f t="shared" si="11"/>
        <v>2.4215299620719608</v>
      </c>
      <c r="F184" s="4">
        <f t="shared" si="12"/>
        <v>3.2615477405923112</v>
      </c>
      <c r="G184" s="4">
        <f t="shared" si="13"/>
        <v>3.5658882087257742</v>
      </c>
      <c r="I184" s="4">
        <f t="shared" si="14"/>
        <v>1.0542172701205126</v>
      </c>
    </row>
    <row r="185" spans="1:9" x14ac:dyDescent="0.2">
      <c r="A185" s="4">
        <f>IF('True_Odds_Calculator_3-way'!A186="","",'True_Odds_Calculator_3-way'!A186)</f>
        <v>1.18</v>
      </c>
      <c r="B185" s="4">
        <f>IF('True_Odds_Calculator_3-way'!B186="","",'True_Odds_Calculator_3-way'!B186)</f>
        <v>6.62</v>
      </c>
      <c r="C185" s="4">
        <f>IF('True_Odds_Calculator_3-way'!C186="","",'True_Odds_Calculator_3-way'!C186)</f>
        <v>14.3</v>
      </c>
      <c r="D185" s="4">
        <f t="shared" si="10"/>
        <v>6.8445098861402931E-2</v>
      </c>
      <c r="E185" s="4">
        <f t="shared" si="11"/>
        <v>1.2126465538840498</v>
      </c>
      <c r="F185" s="4">
        <f t="shared" si="12"/>
        <v>7.7977349365743169</v>
      </c>
      <c r="G185" s="4">
        <f t="shared" si="13"/>
        <v>21.224646401183623</v>
      </c>
      <c r="I185" s="4">
        <f t="shared" si="14"/>
        <v>1.0684450988614029</v>
      </c>
    </row>
    <row r="186" spans="1:9" x14ac:dyDescent="0.2">
      <c r="A186" s="4">
        <f>IF('True_Odds_Calculator_3-way'!A187="","",'True_Odds_Calculator_3-way'!A187)</f>
        <v>3.26</v>
      </c>
      <c r="B186" s="4">
        <f>IF('True_Odds_Calculator_3-way'!B187="","",'True_Odds_Calculator_3-way'!B187)</f>
        <v>3.59</v>
      </c>
      <c r="C186" s="4">
        <f>IF('True_Odds_Calculator_3-way'!C187="","",'True_Odds_Calculator_3-way'!C187)</f>
        <v>2.29</v>
      </c>
      <c r="D186" s="4">
        <f t="shared" si="10"/>
        <v>2.1981220998518403E-2</v>
      </c>
      <c r="E186" s="4">
        <f t="shared" si="11"/>
        <v>3.3397747280011871</v>
      </c>
      <c r="F186" s="4">
        <f t="shared" si="12"/>
        <v>3.6869831209910386</v>
      </c>
      <c r="G186" s="4">
        <f t="shared" si="13"/>
        <v>2.3290796239724321</v>
      </c>
      <c r="I186" s="4">
        <f t="shared" si="14"/>
        <v>1.0219812209985184</v>
      </c>
    </row>
    <row r="187" spans="1:9" x14ac:dyDescent="0.2">
      <c r="A187" s="4">
        <f>IF('True_Odds_Calculator_3-way'!A188="","",'True_Odds_Calculator_3-way'!A188)</f>
        <v>3.02</v>
      </c>
      <c r="B187" s="4">
        <f>IF('True_Odds_Calculator_3-way'!B188="","",'True_Odds_Calculator_3-way'!B188)</f>
        <v>3.2</v>
      </c>
      <c r="C187" s="4">
        <f>IF('True_Odds_Calculator_3-way'!C188="","",'True_Odds_Calculator_3-way'!C188)</f>
        <v>2.57</v>
      </c>
      <c r="D187" s="4">
        <f t="shared" si="10"/>
        <v>3.2730886180328378E-2</v>
      </c>
      <c r="E187" s="4">
        <f t="shared" si="11"/>
        <v>3.122896607916148</v>
      </c>
      <c r="F187" s="4">
        <f t="shared" si="12"/>
        <v>3.3157630539960348</v>
      </c>
      <c r="G187" s="4">
        <f t="shared" si="13"/>
        <v>2.6441402629184485</v>
      </c>
      <c r="I187" s="4">
        <f t="shared" si="14"/>
        <v>1.0327308861803284</v>
      </c>
    </row>
    <row r="188" spans="1:9" x14ac:dyDescent="0.2">
      <c r="A188" s="4">
        <f>IF('True_Odds_Calculator_3-way'!A189="","",'True_Odds_Calculator_3-way'!A189)</f>
        <v>1.74</v>
      </c>
      <c r="B188" s="4">
        <f>IF('True_Odds_Calculator_3-way'!B189="","",'True_Odds_Calculator_3-way'!B189)</f>
        <v>3.82</v>
      </c>
      <c r="C188" s="4">
        <f>IF('True_Odds_Calculator_3-way'!C189="","",'True_Odds_Calculator_3-way'!C189)</f>
        <v>5.31</v>
      </c>
      <c r="D188" s="4">
        <f t="shared" si="10"/>
        <v>2.4816665527679138E-2</v>
      </c>
      <c r="E188" s="4">
        <f t="shared" si="11"/>
        <v>1.7654107324463355</v>
      </c>
      <c r="F188" s="4">
        <f t="shared" si="12"/>
        <v>3.9446505121690718</v>
      </c>
      <c r="G188" s="4">
        <f t="shared" si="13"/>
        <v>5.5539604798613196</v>
      </c>
      <c r="I188" s="4">
        <f t="shared" si="14"/>
        <v>1.0248166655276791</v>
      </c>
    </row>
    <row r="189" spans="1:9" x14ac:dyDescent="0.2">
      <c r="A189" s="4">
        <f>IF('True_Odds_Calculator_3-way'!A190="","",'True_Odds_Calculator_3-way'!A190)</f>
        <v>2.78</v>
      </c>
      <c r="B189" s="4">
        <f>IF('True_Odds_Calculator_3-way'!B190="","",'True_Odds_Calculator_3-way'!B190)</f>
        <v>3.13</v>
      </c>
      <c r="C189" s="4">
        <f>IF('True_Odds_Calculator_3-way'!C190="","",'True_Odds_Calculator_3-way'!C190)</f>
        <v>2.79</v>
      </c>
      <c r="D189" s="4">
        <f t="shared" si="10"/>
        <v>3.7623987175301465E-2</v>
      </c>
      <c r="E189" s="4">
        <f t="shared" si="11"/>
        <v>2.8804257403665279</v>
      </c>
      <c r="F189" s="4">
        <f t="shared" si="12"/>
        <v>3.2578862391158463</v>
      </c>
      <c r="G189" s="4">
        <f t="shared" si="13"/>
        <v>2.8911626726036479</v>
      </c>
      <c r="I189" s="4">
        <f t="shared" si="14"/>
        <v>1.0376239871753015</v>
      </c>
    </row>
    <row r="190" spans="1:9" x14ac:dyDescent="0.2">
      <c r="A190" s="4">
        <f>IF('True_Odds_Calculator_3-way'!A191="","",'True_Odds_Calculator_3-way'!A191)</f>
        <v>1.69</v>
      </c>
      <c r="B190" s="4">
        <f>IF('True_Odds_Calculator_3-way'!B191="","",'True_Odds_Calculator_3-way'!B191)</f>
        <v>4.16</v>
      </c>
      <c r="C190" s="4">
        <f>IF('True_Odds_Calculator_3-way'!C191="","",'True_Odds_Calculator_3-way'!C191)</f>
        <v>4.8499999999999996</v>
      </c>
      <c r="D190" s="4">
        <f t="shared" si="10"/>
        <v>3.8286158726285491E-2</v>
      </c>
      <c r="E190" s="4">
        <f t="shared" si="11"/>
        <v>1.7272531708366443</v>
      </c>
      <c r="F190" s="4">
        <f t="shared" si="12"/>
        <v>4.3932375996605399</v>
      </c>
      <c r="G190" s="4">
        <f t="shared" si="13"/>
        <v>5.170002233932113</v>
      </c>
      <c r="I190" s="4">
        <f t="shared" si="14"/>
        <v>1.0382861587262855</v>
      </c>
    </row>
    <row r="191" spans="1:9" x14ac:dyDescent="0.2">
      <c r="A191" s="4">
        <f>IF('True_Odds_Calculator_3-way'!A192="","",'True_Odds_Calculator_3-way'!A192)</f>
        <v>1.62</v>
      </c>
      <c r="B191" s="4">
        <f>IF('True_Odds_Calculator_3-way'!B192="","",'True_Odds_Calculator_3-way'!B192)</f>
        <v>4.18</v>
      </c>
      <c r="C191" s="4">
        <f>IF('True_Odds_Calculator_3-way'!C192="","",'True_Odds_Calculator_3-way'!C192)</f>
        <v>5.76</v>
      </c>
      <c r="D191" s="4">
        <f t="shared" si="10"/>
        <v>3.0129511489160654E-2</v>
      </c>
      <c r="E191" s="4">
        <f t="shared" si="11"/>
        <v>1.6467932206412548</v>
      </c>
      <c r="F191" s="4">
        <f t="shared" si="12"/>
        <v>4.3631677575588359</v>
      </c>
      <c r="G191" s="4">
        <f t="shared" si="13"/>
        <v>6.1136674842379293</v>
      </c>
      <c r="I191" s="4">
        <f t="shared" si="14"/>
        <v>1.0301295114891607</v>
      </c>
    </row>
    <row r="192" spans="1:9" x14ac:dyDescent="0.2">
      <c r="A192" s="4">
        <f>IF('True_Odds_Calculator_3-way'!A193="","",'True_Odds_Calculator_3-way'!A193)</f>
        <v>1.41</v>
      </c>
      <c r="B192" s="4">
        <f>IF('True_Odds_Calculator_3-way'!B193="","",'True_Odds_Calculator_3-way'!B193)</f>
        <v>6.02</v>
      </c>
      <c r="C192" s="4">
        <f>IF('True_Odds_Calculator_3-way'!C193="","",'True_Odds_Calculator_3-way'!C193)</f>
        <v>6.71</v>
      </c>
      <c r="D192" s="4">
        <f t="shared" si="10"/>
        <v>2.4364111538939692E-2</v>
      </c>
      <c r="E192" s="4">
        <f t="shared" si="11"/>
        <v>1.4263331295461754</v>
      </c>
      <c r="F192" s="4">
        <f t="shared" si="12"/>
        <v>6.3294509754211239</v>
      </c>
      <c r="G192" s="4">
        <f t="shared" si="13"/>
        <v>7.0967321321222023</v>
      </c>
      <c r="I192" s="4">
        <f t="shared" si="14"/>
        <v>1.0243641115389397</v>
      </c>
    </row>
    <row r="193" spans="1:9" x14ac:dyDescent="0.2">
      <c r="A193" s="4">
        <f>IF('True_Odds_Calculator_3-way'!A194="","",'True_Odds_Calculator_3-way'!A194)</f>
        <v>3.62</v>
      </c>
      <c r="B193" s="4">
        <f>IF('True_Odds_Calculator_3-way'!B194="","",'True_Odds_Calculator_3-way'!B194)</f>
        <v>3.77</v>
      </c>
      <c r="C193" s="4">
        <f>IF('True_Odds_Calculator_3-way'!C194="","",'True_Odds_Calculator_3-way'!C194)</f>
        <v>2.06</v>
      </c>
      <c r="D193" s="4">
        <f t="shared" si="10"/>
        <v>2.6931976516455958E-2</v>
      </c>
      <c r="E193" s="4">
        <f t="shared" si="11"/>
        <v>3.7415940167808239</v>
      </c>
      <c r="F193" s="4">
        <f t="shared" si="12"/>
        <v>3.9020634534943399</v>
      </c>
      <c r="G193" s="4">
        <f t="shared" si="13"/>
        <v>2.0988139766625613</v>
      </c>
      <c r="I193" s="4">
        <f t="shared" si="14"/>
        <v>1.026931976516456</v>
      </c>
    </row>
    <row r="194" spans="1:9" x14ac:dyDescent="0.2">
      <c r="A194" s="4">
        <f>IF('True_Odds_Calculator_3-way'!A195="","",'True_Odds_Calculator_3-way'!A195)</f>
        <v>2.2999999999999998</v>
      </c>
      <c r="B194" s="4">
        <f>IF('True_Odds_Calculator_3-way'!B195="","",'True_Odds_Calculator_3-way'!B195)</f>
        <v>3.84</v>
      </c>
      <c r="C194" s="4">
        <f>IF('True_Odds_Calculator_3-way'!C195="","",'True_Odds_Calculator_3-way'!C195)</f>
        <v>3.01</v>
      </c>
      <c r="D194" s="4">
        <f t="shared" si="10"/>
        <v>2.7425188983581261E-2</v>
      </c>
      <c r="E194" s="4">
        <f t="shared" si="11"/>
        <v>2.349398399581454</v>
      </c>
      <c r="F194" s="4">
        <f t="shared" si="12"/>
        <v>3.979704509798442</v>
      </c>
      <c r="G194" s="4">
        <f t="shared" si="13"/>
        <v>3.0951685339186827</v>
      </c>
      <c r="I194" s="4">
        <f t="shared" si="14"/>
        <v>1.0274251889835813</v>
      </c>
    </row>
    <row r="195" spans="1:9" x14ac:dyDescent="0.2">
      <c r="A195" s="4">
        <f>IF('True_Odds_Calculator_3-way'!A196="","",'True_Odds_Calculator_3-way'!A196)</f>
        <v>3.29</v>
      </c>
      <c r="B195" s="4">
        <f>IF('True_Odds_Calculator_3-way'!B196="","",'True_Odds_Calculator_3-way'!B196)</f>
        <v>3.32</v>
      </c>
      <c r="C195" s="4">
        <f>IF('True_Odds_Calculator_3-way'!C196="","",'True_Odds_Calculator_3-way'!C196)</f>
        <v>2.37</v>
      </c>
      <c r="D195" s="4">
        <f t="shared" ref="D195:D258" si="15">IF(A195="","",((1/A195)+(1/B195)+(1/C195))-1)</f>
        <v>2.7097115328305499E-2</v>
      </c>
      <c r="E195" s="4">
        <f t="shared" ref="E195:E258" si="16">IF(A195="","",(3*A195)/(3-($D195*A195)))</f>
        <v>3.3907615770632353</v>
      </c>
      <c r="F195" s="4">
        <f t="shared" ref="F195:F258" si="17">IF(B195="","",(3*B195)/(3-($D195*B195)))</f>
        <v>3.4226362155403267</v>
      </c>
      <c r="G195" s="4">
        <f t="shared" ref="G195:G258" si="18">IF(C195="","",(3*C195)/(3-($D195*C195)))</f>
        <v>2.4218437333707219</v>
      </c>
      <c r="I195" s="4">
        <f t="shared" ref="I195:I258" si="19">IF(A195="","",D195+1)</f>
        <v>1.0270971153283055</v>
      </c>
    </row>
    <row r="196" spans="1:9" x14ac:dyDescent="0.2">
      <c r="A196" s="4">
        <f>IF('True_Odds_Calculator_3-way'!A197="","",'True_Odds_Calculator_3-way'!A197)</f>
        <v>1.41</v>
      </c>
      <c r="B196" s="4">
        <f>IF('True_Odds_Calculator_3-way'!B197="","",'True_Odds_Calculator_3-way'!B197)</f>
        <v>4.84</v>
      </c>
      <c r="C196" s="4">
        <f>IF('True_Odds_Calculator_3-way'!C197="","",'True_Odds_Calculator_3-way'!C197)</f>
        <v>8.64</v>
      </c>
      <c r="D196" s="4">
        <f t="shared" si="15"/>
        <v>3.1572169144703066E-2</v>
      </c>
      <c r="E196" s="4">
        <f t="shared" si="16"/>
        <v>1.4312380258480504</v>
      </c>
      <c r="F196" s="4">
        <f t="shared" si="17"/>
        <v>5.0997637752779132</v>
      </c>
      <c r="G196" s="4">
        <f t="shared" si="18"/>
        <v>9.5041960891520674</v>
      </c>
      <c r="I196" s="4">
        <f t="shared" si="19"/>
        <v>1.0315721691447031</v>
      </c>
    </row>
    <row r="197" spans="1:9" x14ac:dyDescent="0.2">
      <c r="A197" s="4">
        <f>IF('True_Odds_Calculator_3-way'!A198="","",'True_Odds_Calculator_3-way'!A198)</f>
        <v>4.6399999999999997</v>
      </c>
      <c r="B197" s="4">
        <f>IF('True_Odds_Calculator_3-way'!B198="","",'True_Odds_Calculator_3-way'!B198)</f>
        <v>3.97</v>
      </c>
      <c r="C197" s="4">
        <f>IF('True_Odds_Calculator_3-way'!C198="","",'True_Odds_Calculator_3-way'!C198)</f>
        <v>1.79</v>
      </c>
      <c r="D197" s="4">
        <f t="shared" si="15"/>
        <v>2.6065628022148513E-2</v>
      </c>
      <c r="E197" s="4">
        <f t="shared" si="16"/>
        <v>4.8349189752677395</v>
      </c>
      <c r="F197" s="4">
        <f t="shared" si="17"/>
        <v>4.1118315198044408</v>
      </c>
      <c r="G197" s="4">
        <f t="shared" si="18"/>
        <v>1.8182787648283372</v>
      </c>
      <c r="I197" s="4">
        <f t="shared" si="19"/>
        <v>1.0260656280221485</v>
      </c>
    </row>
    <row r="198" spans="1:9" x14ac:dyDescent="0.2">
      <c r="A198" s="4">
        <f>IF('True_Odds_Calculator_3-way'!A199="","",'True_Odds_Calculator_3-way'!A199)</f>
        <v>2.76</v>
      </c>
      <c r="B198" s="4">
        <f>IF('True_Odds_Calculator_3-way'!B199="","",'True_Odds_Calculator_3-way'!B199)</f>
        <v>3.29</v>
      </c>
      <c r="C198" s="4">
        <f>IF('True_Odds_Calculator_3-way'!C199="","",'True_Odds_Calculator_3-way'!C199)</f>
        <v>2.77</v>
      </c>
      <c r="D198" s="4">
        <f t="shared" si="15"/>
        <v>2.7281038685774917E-2</v>
      </c>
      <c r="E198" s="4">
        <f t="shared" si="16"/>
        <v>2.8310554013722968</v>
      </c>
      <c r="F198" s="4">
        <f t="shared" si="17"/>
        <v>3.3914665954258205</v>
      </c>
      <c r="G198" s="4">
        <f t="shared" si="18"/>
        <v>2.8415779050038319</v>
      </c>
      <c r="I198" s="4">
        <f t="shared" si="19"/>
        <v>1.0272810386857749</v>
      </c>
    </row>
    <row r="199" spans="1:9" x14ac:dyDescent="0.2">
      <c r="A199" s="4">
        <f>IF('True_Odds_Calculator_3-way'!A200="","",'True_Odds_Calculator_3-way'!A200)</f>
        <v>1.31</v>
      </c>
      <c r="B199" s="4">
        <f>IF('True_Odds_Calculator_3-way'!B200="","",'True_Odds_Calculator_3-way'!B200)</f>
        <v>5.76</v>
      </c>
      <c r="C199" s="4">
        <f>IF('True_Odds_Calculator_3-way'!C200="","",'True_Odds_Calculator_3-way'!C200)</f>
        <v>10.68</v>
      </c>
      <c r="D199" s="4">
        <f t="shared" si="15"/>
        <v>3.0602848538563432E-2</v>
      </c>
      <c r="E199" s="4">
        <f t="shared" si="16"/>
        <v>1.3277429528649733</v>
      </c>
      <c r="F199" s="4">
        <f t="shared" si="17"/>
        <v>6.1195704735822787</v>
      </c>
      <c r="G199" s="4">
        <f t="shared" si="18"/>
        <v>11.985807467975183</v>
      </c>
      <c r="I199" s="4">
        <f t="shared" si="19"/>
        <v>1.0306028485385634</v>
      </c>
    </row>
    <row r="200" spans="1:9" x14ac:dyDescent="0.2">
      <c r="A200" s="4">
        <f>IF('True_Odds_Calculator_3-way'!A201="","",'True_Odds_Calculator_3-way'!A201)</f>
        <v>1.82</v>
      </c>
      <c r="B200" s="4">
        <f>IF('True_Odds_Calculator_3-way'!B201="","",'True_Odds_Calculator_3-way'!B201)</f>
        <v>3.88</v>
      </c>
      <c r="C200" s="4">
        <f>IF('True_Odds_Calculator_3-way'!C201="","",'True_Odds_Calculator_3-way'!C201)</f>
        <v>4.49</v>
      </c>
      <c r="D200" s="4">
        <f t="shared" si="15"/>
        <v>2.9899657433926086E-2</v>
      </c>
      <c r="E200" s="4">
        <f t="shared" si="16"/>
        <v>1.853623102097016</v>
      </c>
      <c r="F200" s="4">
        <f t="shared" si="17"/>
        <v>4.0360759598944034</v>
      </c>
      <c r="G200" s="4">
        <f t="shared" si="18"/>
        <v>4.7003393424567861</v>
      </c>
      <c r="I200" s="4">
        <f t="shared" si="19"/>
        <v>1.0298996574339261</v>
      </c>
    </row>
    <row r="201" spans="1:9" x14ac:dyDescent="0.2">
      <c r="A201" s="4">
        <f>IF('True_Odds_Calculator_3-way'!A202="","",'True_Odds_Calculator_3-way'!A202)</f>
        <v>1.39</v>
      </c>
      <c r="B201" s="4">
        <f>IF('True_Odds_Calculator_3-way'!B202="","",'True_Odds_Calculator_3-way'!B202)</f>
        <v>5</v>
      </c>
      <c r="C201" s="4">
        <f>IF('True_Odds_Calculator_3-way'!C202="","",'True_Odds_Calculator_3-way'!C202)</f>
        <v>9.35</v>
      </c>
      <c r="D201" s="4">
        <f t="shared" si="15"/>
        <v>2.6376332089408816E-2</v>
      </c>
      <c r="E201" s="4">
        <f t="shared" si="16"/>
        <v>1.4071974071721429</v>
      </c>
      <c r="F201" s="4">
        <f t="shared" si="17"/>
        <v>5.2299097262276844</v>
      </c>
      <c r="G201" s="4">
        <f t="shared" si="18"/>
        <v>10.187473871237462</v>
      </c>
      <c r="I201" s="4">
        <f t="shared" si="19"/>
        <v>1.0263763320894088</v>
      </c>
    </row>
    <row r="202" spans="1:9" x14ac:dyDescent="0.2">
      <c r="A202" s="4">
        <f>IF('True_Odds_Calculator_3-way'!A203="","",'True_Odds_Calculator_3-way'!A203)</f>
        <v>2.25</v>
      </c>
      <c r="B202" s="4">
        <f>IF('True_Odds_Calculator_3-way'!B203="","",'True_Odds_Calculator_3-way'!B203)</f>
        <v>3.07</v>
      </c>
      <c r="C202" s="4">
        <f>IF('True_Odds_Calculator_3-way'!C203="","",'True_Odds_Calculator_3-way'!C203)</f>
        <v>3.86</v>
      </c>
      <c r="D202" s="4">
        <f t="shared" si="15"/>
        <v>2.9244700980199045E-2</v>
      </c>
      <c r="E202" s="4">
        <f t="shared" si="16"/>
        <v>2.300457135790468</v>
      </c>
      <c r="F202" s="4">
        <f t="shared" si="17"/>
        <v>3.1647105369877644</v>
      </c>
      <c r="G202" s="4">
        <f t="shared" si="18"/>
        <v>4.0109237692895912</v>
      </c>
      <c r="I202" s="4">
        <f t="shared" si="19"/>
        <v>1.029244700980199</v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1.71</v>
      </c>
      <c r="B2" s="4">
        <f>IF('True_Odds_Calculator_2-way'!B3="","",'True_Odds_Calculator_2-way'!B3)</f>
        <v>2.2200000000000002</v>
      </c>
      <c r="C2" s="4">
        <f>1/A2</f>
        <v>0.58479532163742687</v>
      </c>
      <c r="D2">
        <f>1/B2</f>
        <v>0.4504504504504504</v>
      </c>
      <c r="E2">
        <f>C2+D2-1</f>
        <v>3.5245772087877381E-2</v>
      </c>
      <c r="F2">
        <f>C2+D2-(C2*D2)-1</f>
        <v>-0.2281755439650176</v>
      </c>
      <c r="G2">
        <v>0</v>
      </c>
      <c r="H2">
        <f>C2*D2</f>
        <v>0.26342131605289498</v>
      </c>
      <c r="I2">
        <f>((-4*F2*H2)^0.5)/(2*F2)</f>
        <v>-1.0744616281415775</v>
      </c>
      <c r="J2">
        <f>(-((-4*F2*H2)^0.5))/(2*F2)</f>
        <v>1.0744616281415775</v>
      </c>
      <c r="K2">
        <f>IF(A2="","",(C2/($J2+C2-($J2*C2))))</f>
        <v>0.56725752490934445</v>
      </c>
      <c r="L2">
        <f>IF(B2="","",(D2/($J2+D2-($J2*D2))))</f>
        <v>0.43274247509065539</v>
      </c>
      <c r="M2">
        <f>IF(A2="","",1/K2)</f>
        <v>1.7628677559805201</v>
      </c>
      <c r="N2">
        <f>IF(B2="","",1/L2)</f>
        <v>2.310843186332725</v>
      </c>
    </row>
    <row r="3" spans="1:14" x14ac:dyDescent="0.25">
      <c r="A3" s="4">
        <f>IF('True_Odds_Calculator_2-way'!A4="","",'True_Odds_Calculator_2-way'!A4)</f>
        <v>1.59</v>
      </c>
      <c r="B3" s="4">
        <f>IF('True_Odds_Calculator_2-way'!B4="","",'True_Odds_Calculator_2-way'!B4)</f>
        <v>2.4700000000000002</v>
      </c>
      <c r="C3" s="4">
        <f t="shared" ref="C3:C66" si="0">1/A3</f>
        <v>0.62893081761006286</v>
      </c>
      <c r="D3">
        <f t="shared" ref="D3:D66" si="1">1/B3</f>
        <v>0.40485829959514169</v>
      </c>
      <c r="E3">
        <f t="shared" ref="E3:E66" si="2">C3+D3-1</f>
        <v>3.37891172052045E-2</v>
      </c>
      <c r="F3">
        <f t="shared" ref="F3:F66" si="3">C3+D3-(C3*D3)-1</f>
        <v>-0.22083874417538774</v>
      </c>
      <c r="G3">
        <v>0</v>
      </c>
      <c r="H3">
        <f t="shared" ref="H3:H66" si="4">C3*D3</f>
        <v>0.25462786138059224</v>
      </c>
      <c r="I3">
        <f t="shared" ref="I3:I66" si="5">((-4*F3*H3)^0.5)/(2*F3)</f>
        <v>-1.0737800400040409</v>
      </c>
      <c r="J3">
        <f t="shared" ref="J3:J66" si="6">(-((-4*F3*H3)^0.5))/(2*F3)</f>
        <v>1.0737800400040409</v>
      </c>
      <c r="K3">
        <f t="shared" ref="K3:K66" si="7">IF(A3="","",(C3/($J3+C3-($J3*C3))))</f>
        <v>0.61217110375510797</v>
      </c>
      <c r="L3">
        <f t="shared" ref="L3:L66" si="8">IF(B3="","",(D3/($J3+D3-($J3*D3))))</f>
        <v>0.38782889624489203</v>
      </c>
      <c r="M3">
        <f t="shared" ref="M3:M66" si="9">IF(A3="","",1/K3)</f>
        <v>1.6335302236023845</v>
      </c>
      <c r="N3">
        <f t="shared" ref="N3:N66" si="10">IF(B3="","",1/L3)</f>
        <v>2.5784566588059405</v>
      </c>
    </row>
    <row r="4" spans="1:14" x14ac:dyDescent="0.25">
      <c r="A4" s="4">
        <f>IF('True_Odds_Calculator_2-way'!A5="","",'True_Odds_Calculator_2-way'!A5)</f>
        <v>1.72</v>
      </c>
      <c r="B4" s="4">
        <f>IF('True_Odds_Calculator_2-way'!B5="","",'True_Odds_Calculator_2-way'!B5)</f>
        <v>2.21</v>
      </c>
      <c r="C4" s="4">
        <f t="shared" si="0"/>
        <v>0.58139534883720934</v>
      </c>
      <c r="D4">
        <f t="shared" si="1"/>
        <v>0.45248868778280543</v>
      </c>
      <c r="E4">
        <f t="shared" si="2"/>
        <v>3.3884036620014824E-2</v>
      </c>
      <c r="F4">
        <f t="shared" si="3"/>
        <v>-0.2291907818583605</v>
      </c>
      <c r="G4">
        <v>0</v>
      </c>
      <c r="H4">
        <f t="shared" si="4"/>
        <v>0.26307481847837527</v>
      </c>
      <c r="I4">
        <f t="shared" si="5"/>
        <v>-1.0713739108887084</v>
      </c>
      <c r="J4">
        <f t="shared" si="6"/>
        <v>1.0713739108887084</v>
      </c>
      <c r="K4">
        <f t="shared" si="7"/>
        <v>0.56452867108930049</v>
      </c>
      <c r="L4">
        <f t="shared" si="8"/>
        <v>0.43547132891069945</v>
      </c>
      <c r="M4">
        <f t="shared" si="9"/>
        <v>1.7713892158398703</v>
      </c>
      <c r="N4">
        <f t="shared" si="10"/>
        <v>2.2963624321753371</v>
      </c>
    </row>
    <row r="5" spans="1:14" x14ac:dyDescent="0.25">
      <c r="A5" s="4">
        <f>IF('True_Odds_Calculator_2-way'!A6="","",'True_Odds_Calculator_2-way'!A6)</f>
        <v>1.51</v>
      </c>
      <c r="B5" s="4">
        <f>IF('True_Odds_Calculator_2-way'!B6="","",'True_Odds_Calculator_2-way'!B6)</f>
        <v>2.67</v>
      </c>
      <c r="C5" s="4">
        <f t="shared" si="0"/>
        <v>0.66225165562913912</v>
      </c>
      <c r="D5">
        <f t="shared" si="1"/>
        <v>0.37453183520599254</v>
      </c>
      <c r="E5">
        <f t="shared" si="2"/>
        <v>3.678349083513166E-2</v>
      </c>
      <c r="F5">
        <f t="shared" si="3"/>
        <v>-0.21125083711585679</v>
      </c>
      <c r="G5">
        <v>0</v>
      </c>
      <c r="H5">
        <f t="shared" si="4"/>
        <v>0.24803432795098845</v>
      </c>
      <c r="I5">
        <f t="shared" si="5"/>
        <v>-1.0835692610757275</v>
      </c>
      <c r="J5">
        <f t="shared" si="6"/>
        <v>1.0835692610757275</v>
      </c>
      <c r="K5">
        <f t="shared" si="7"/>
        <v>0.64407246581189925</v>
      </c>
      <c r="L5">
        <f t="shared" si="8"/>
        <v>0.3559275341881008</v>
      </c>
      <c r="M5">
        <f t="shared" si="9"/>
        <v>1.5526203231486206</v>
      </c>
      <c r="N5">
        <f t="shared" si="10"/>
        <v>2.8095606659964649</v>
      </c>
    </row>
    <row r="6" spans="1:14" x14ac:dyDescent="0.25">
      <c r="A6" s="4">
        <f>IF('True_Odds_Calculator_2-way'!A7="","",'True_Odds_Calculator_2-way'!A7)</f>
        <v>2.02</v>
      </c>
      <c r="B6" s="4">
        <f>IF('True_Odds_Calculator_2-way'!B7="","",'True_Odds_Calculator_2-way'!B7)</f>
        <v>1.89</v>
      </c>
      <c r="C6" s="4">
        <f t="shared" si="0"/>
        <v>0.49504950495049505</v>
      </c>
      <c r="D6">
        <f t="shared" si="1"/>
        <v>0.52910052910052918</v>
      </c>
      <c r="E6">
        <f t="shared" si="2"/>
        <v>2.4150034051024338E-2</v>
      </c>
      <c r="F6">
        <f t="shared" si="3"/>
        <v>-0.23778092094923764</v>
      </c>
      <c r="G6">
        <v>0</v>
      </c>
      <c r="H6">
        <f t="shared" si="4"/>
        <v>0.26193095500026198</v>
      </c>
      <c r="I6">
        <f t="shared" si="5"/>
        <v>-1.0495542964487814</v>
      </c>
      <c r="J6">
        <f t="shared" si="6"/>
        <v>1.0495542964487814</v>
      </c>
      <c r="K6">
        <f t="shared" si="7"/>
        <v>0.48296454089387197</v>
      </c>
      <c r="L6">
        <f t="shared" si="8"/>
        <v>0.51703545910612803</v>
      </c>
      <c r="M6">
        <f t="shared" si="9"/>
        <v>2.0705453823777571</v>
      </c>
      <c r="N6">
        <f t="shared" si="10"/>
        <v>1.9341033238394147</v>
      </c>
    </row>
    <row r="7" spans="1:14" x14ac:dyDescent="0.25">
      <c r="A7" s="4">
        <f>IF('True_Odds_Calculator_2-way'!A8="","",'True_Odds_Calculator_2-way'!A8)</f>
        <v>1.65</v>
      </c>
      <c r="B7" s="4">
        <f>IF('True_Odds_Calculator_2-way'!B8="","",'True_Odds_Calculator_2-way'!B8)</f>
        <v>2.35</v>
      </c>
      <c r="C7" s="4">
        <f t="shared" si="0"/>
        <v>0.60606060606060608</v>
      </c>
      <c r="D7">
        <f t="shared" si="1"/>
        <v>0.42553191489361702</v>
      </c>
      <c r="E7">
        <f t="shared" si="2"/>
        <v>3.1592520954223158E-2</v>
      </c>
      <c r="F7">
        <f t="shared" si="3"/>
        <v>-0.22630560928433263</v>
      </c>
      <c r="G7">
        <v>0</v>
      </c>
      <c r="H7">
        <f t="shared" si="4"/>
        <v>0.25789813023855579</v>
      </c>
      <c r="I7">
        <f t="shared" si="5"/>
        <v>-1.0675210253672478</v>
      </c>
      <c r="J7">
        <f t="shared" si="6"/>
        <v>1.0675210253672478</v>
      </c>
      <c r="K7">
        <f t="shared" si="7"/>
        <v>0.59035757177177173</v>
      </c>
      <c r="L7">
        <f t="shared" si="8"/>
        <v>0.40964242822822811</v>
      </c>
      <c r="M7">
        <f t="shared" si="9"/>
        <v>1.6938886664887112</v>
      </c>
      <c r="N7">
        <f t="shared" si="10"/>
        <v>2.4411533842457849</v>
      </c>
    </row>
    <row r="8" spans="1:14" x14ac:dyDescent="0.25">
      <c r="A8" s="4">
        <f>IF('True_Odds_Calculator_2-way'!A9="","",'True_Odds_Calculator_2-way'!A9)</f>
        <v>1.93</v>
      </c>
      <c r="B8" s="4">
        <f>IF('True_Odds_Calculator_2-way'!B9="","",'True_Odds_Calculator_2-way'!B9)</f>
        <v>1.97</v>
      </c>
      <c r="C8" s="4">
        <f t="shared" si="0"/>
        <v>0.5181347150259068</v>
      </c>
      <c r="D8">
        <f t="shared" si="1"/>
        <v>0.50761421319796951</v>
      </c>
      <c r="E8">
        <f t="shared" si="2"/>
        <v>2.5748928223876311E-2</v>
      </c>
      <c r="F8">
        <f t="shared" si="3"/>
        <v>-0.23726361747455349</v>
      </c>
      <c r="G8">
        <v>0</v>
      </c>
      <c r="H8">
        <f t="shared" si="4"/>
        <v>0.26301254569842986</v>
      </c>
      <c r="I8">
        <f t="shared" si="5"/>
        <v>-1.0528649266733445</v>
      </c>
      <c r="J8">
        <f t="shared" si="6"/>
        <v>1.0528649266733445</v>
      </c>
      <c r="K8">
        <f t="shared" si="7"/>
        <v>0.50526374119939821</v>
      </c>
      <c r="L8">
        <f t="shared" si="8"/>
        <v>0.49473625880060179</v>
      </c>
      <c r="M8">
        <f t="shared" si="9"/>
        <v>1.9791643818062103</v>
      </c>
      <c r="N8">
        <f t="shared" si="10"/>
        <v>2.021278978873144</v>
      </c>
    </row>
    <row r="9" spans="1:14" x14ac:dyDescent="0.25">
      <c r="A9" s="4">
        <f>IF('True_Odds_Calculator_2-way'!A10="","",'True_Odds_Calculator_2-way'!A10)</f>
        <v>1.43</v>
      </c>
      <c r="B9" s="4">
        <f>IF('True_Odds_Calculator_2-way'!B10="","",'True_Odds_Calculator_2-way'!B10)</f>
        <v>2.95</v>
      </c>
      <c r="C9" s="4">
        <f t="shared" si="0"/>
        <v>0.69930069930069938</v>
      </c>
      <c r="D9">
        <f t="shared" si="1"/>
        <v>0.33898305084745761</v>
      </c>
      <c r="E9">
        <f t="shared" si="2"/>
        <v>3.8283750148156992E-2</v>
      </c>
      <c r="F9">
        <f t="shared" si="3"/>
        <v>-0.19876733436055471</v>
      </c>
      <c r="G9">
        <v>0</v>
      </c>
      <c r="H9">
        <f t="shared" si="4"/>
        <v>0.23705108450871165</v>
      </c>
      <c r="I9">
        <f t="shared" si="5"/>
        <v>-1.0920649448492679</v>
      </c>
      <c r="J9">
        <f t="shared" si="6"/>
        <v>1.0920649448492679</v>
      </c>
      <c r="K9">
        <f t="shared" si="7"/>
        <v>0.68046285772624282</v>
      </c>
      <c r="L9">
        <f t="shared" si="8"/>
        <v>0.31953714227375735</v>
      </c>
      <c r="M9">
        <f t="shared" si="9"/>
        <v>1.469587926285185</v>
      </c>
      <c r="N9">
        <f t="shared" si="10"/>
        <v>3.1295266424560721</v>
      </c>
    </row>
    <row r="10" spans="1:14" x14ac:dyDescent="0.25">
      <c r="A10" s="4">
        <f>IF('True_Odds_Calculator_2-way'!A11="","",'True_Odds_Calculator_2-way'!A11)</f>
        <v>1.95</v>
      </c>
      <c r="B10" s="4">
        <f>IF('True_Odds_Calculator_2-way'!B11="","",'True_Odds_Calculator_2-way'!B11)</f>
        <v>1.95</v>
      </c>
      <c r="C10" s="4">
        <f t="shared" si="0"/>
        <v>0.51282051282051289</v>
      </c>
      <c r="D10">
        <f t="shared" si="1"/>
        <v>0.51282051282051289</v>
      </c>
      <c r="E10">
        <f t="shared" si="2"/>
        <v>2.5641025641025772E-2</v>
      </c>
      <c r="F10">
        <f t="shared" si="3"/>
        <v>-0.23734385272846803</v>
      </c>
      <c r="G10">
        <v>0</v>
      </c>
      <c r="H10">
        <f t="shared" si="4"/>
        <v>0.2629848783694938</v>
      </c>
      <c r="I10">
        <f t="shared" si="5"/>
        <v>-1.0526315789473688</v>
      </c>
      <c r="J10">
        <f t="shared" si="6"/>
        <v>1.0526315789473688</v>
      </c>
      <c r="K10">
        <f t="shared" si="7"/>
        <v>0.49999999999999989</v>
      </c>
      <c r="L10">
        <f t="shared" si="8"/>
        <v>0.49999999999999989</v>
      </c>
      <c r="M10">
        <f t="shared" si="9"/>
        <v>2.0000000000000004</v>
      </c>
      <c r="N10">
        <f t="shared" si="10"/>
        <v>2.0000000000000004</v>
      </c>
    </row>
    <row r="11" spans="1:14" x14ac:dyDescent="0.25">
      <c r="A11" s="4">
        <f>IF('True_Odds_Calculator_2-way'!A12="","",'True_Odds_Calculator_2-way'!A12)</f>
        <v>1.58</v>
      </c>
      <c r="B11" s="4">
        <f>IF('True_Odds_Calculator_2-way'!B12="","",'True_Odds_Calculator_2-way'!B12)</f>
        <v>2.5099999999999998</v>
      </c>
      <c r="C11" s="4">
        <f t="shared" si="0"/>
        <v>0.63291139240506322</v>
      </c>
      <c r="D11">
        <f t="shared" si="1"/>
        <v>0.39840637450199207</v>
      </c>
      <c r="E11">
        <f t="shared" si="2"/>
        <v>3.1317766907055233E-2</v>
      </c>
      <c r="F11">
        <f t="shared" si="3"/>
        <v>-0.22083816632205366</v>
      </c>
      <c r="G11">
        <v>0</v>
      </c>
      <c r="H11">
        <f t="shared" si="4"/>
        <v>0.2521559332291089</v>
      </c>
      <c r="I11">
        <f t="shared" si="5"/>
        <v>-1.0685565962365233</v>
      </c>
      <c r="J11">
        <f t="shared" si="6"/>
        <v>1.0685565962365233</v>
      </c>
      <c r="K11">
        <f t="shared" si="7"/>
        <v>0.61737433657640084</v>
      </c>
      <c r="L11">
        <f t="shared" si="8"/>
        <v>0.38262566342359927</v>
      </c>
      <c r="M11">
        <f t="shared" si="9"/>
        <v>1.6197628258171834</v>
      </c>
      <c r="N11">
        <f t="shared" si="10"/>
        <v>2.61352046031715</v>
      </c>
    </row>
    <row r="12" spans="1:14" x14ac:dyDescent="0.25">
      <c r="A12" s="4">
        <f>IF('True_Odds_Calculator_2-way'!A13="","",'True_Odds_Calculator_2-way'!A13)</f>
        <v>1.74</v>
      </c>
      <c r="B12" s="4">
        <f>IF('True_Odds_Calculator_2-way'!B13="","",'True_Odds_Calculator_2-way'!B13)</f>
        <v>2.17</v>
      </c>
      <c r="C12" s="4">
        <f t="shared" si="0"/>
        <v>0.57471264367816088</v>
      </c>
      <c r="D12">
        <f t="shared" si="1"/>
        <v>0.46082949308755761</v>
      </c>
      <c r="E12">
        <f t="shared" si="2"/>
        <v>3.5542136765718491E-2</v>
      </c>
      <c r="F12">
        <f t="shared" si="3"/>
        <v>-0.22930239949149844</v>
      </c>
      <c r="G12">
        <v>0</v>
      </c>
      <c r="H12">
        <f t="shared" si="4"/>
        <v>0.26484453625721699</v>
      </c>
      <c r="I12">
        <f t="shared" si="5"/>
        <v>-1.0747098003652684</v>
      </c>
      <c r="J12">
        <f t="shared" si="6"/>
        <v>1.0747098003652684</v>
      </c>
      <c r="K12">
        <f t="shared" si="7"/>
        <v>0.55701454614825729</v>
      </c>
      <c r="L12">
        <f t="shared" si="8"/>
        <v>0.44298545385174265</v>
      </c>
      <c r="M12">
        <f t="shared" si="9"/>
        <v>1.7952852522702987</v>
      </c>
      <c r="N12">
        <f t="shared" si="10"/>
        <v>2.2574104664273644</v>
      </c>
    </row>
    <row r="13" spans="1:14" x14ac:dyDescent="0.25">
      <c r="A13" s="4">
        <f>IF('True_Odds_Calculator_2-way'!A14="","",'True_Odds_Calculator_2-way'!A14)</f>
        <v>1.86</v>
      </c>
      <c r="B13" s="4">
        <f>IF('True_Odds_Calculator_2-way'!B14="","",'True_Odds_Calculator_2-way'!B14)</f>
        <v>2.04</v>
      </c>
      <c r="C13" s="4">
        <f t="shared" si="0"/>
        <v>0.5376344086021505</v>
      </c>
      <c r="D13">
        <f t="shared" si="1"/>
        <v>0.49019607843137253</v>
      </c>
      <c r="E13">
        <f t="shared" si="2"/>
        <v>2.7830487033523088E-2</v>
      </c>
      <c r="F13">
        <f t="shared" si="3"/>
        <v>-0.23571579169302126</v>
      </c>
      <c r="G13">
        <v>0</v>
      </c>
      <c r="H13">
        <f t="shared" si="4"/>
        <v>0.26354627872654435</v>
      </c>
      <c r="I13">
        <f t="shared" si="5"/>
        <v>-1.0573873360945338</v>
      </c>
      <c r="J13">
        <f t="shared" si="6"/>
        <v>1.0573873360945338</v>
      </c>
      <c r="K13">
        <f t="shared" si="7"/>
        <v>0.52373759220582705</v>
      </c>
      <c r="L13">
        <f t="shared" si="8"/>
        <v>0.47626240779417284</v>
      </c>
      <c r="M13">
        <f t="shared" si="9"/>
        <v>1.9093531090412992</v>
      </c>
      <c r="N13">
        <f t="shared" si="10"/>
        <v>2.0996828295383159</v>
      </c>
    </row>
    <row r="14" spans="1:14" x14ac:dyDescent="0.25">
      <c r="A14" s="4">
        <f>IF('True_Odds_Calculator_2-way'!A15="","",'True_Odds_Calculator_2-way'!A15)</f>
        <v>1.74</v>
      </c>
      <c r="B14" s="4">
        <f>IF('True_Odds_Calculator_2-way'!B15="","",'True_Odds_Calculator_2-way'!B15)</f>
        <v>2.17</v>
      </c>
      <c r="C14" s="4">
        <f t="shared" si="0"/>
        <v>0.57471264367816088</v>
      </c>
      <c r="D14">
        <f t="shared" si="1"/>
        <v>0.46082949308755761</v>
      </c>
      <c r="E14">
        <f t="shared" si="2"/>
        <v>3.5542136765718491E-2</v>
      </c>
      <c r="F14">
        <f t="shared" si="3"/>
        <v>-0.22930239949149844</v>
      </c>
      <c r="G14">
        <v>0</v>
      </c>
      <c r="H14">
        <f t="shared" si="4"/>
        <v>0.26484453625721699</v>
      </c>
      <c r="I14">
        <f t="shared" si="5"/>
        <v>-1.0747098003652684</v>
      </c>
      <c r="J14">
        <f t="shared" si="6"/>
        <v>1.0747098003652684</v>
      </c>
      <c r="K14">
        <f t="shared" si="7"/>
        <v>0.55701454614825729</v>
      </c>
      <c r="L14">
        <f t="shared" si="8"/>
        <v>0.44298545385174265</v>
      </c>
      <c r="M14">
        <f t="shared" si="9"/>
        <v>1.7952852522702987</v>
      </c>
      <c r="N14">
        <f t="shared" si="10"/>
        <v>2.2574104664273644</v>
      </c>
    </row>
    <row r="15" spans="1:14" x14ac:dyDescent="0.25">
      <c r="A15" s="4">
        <f>IF('True_Odds_Calculator_2-way'!A16="","",'True_Odds_Calculator_2-way'!A16)</f>
        <v>1.76</v>
      </c>
      <c r="B15" s="4">
        <f>IF('True_Odds_Calculator_2-way'!B16="","",'True_Odds_Calculator_2-way'!B16)</f>
        <v>2.14</v>
      </c>
      <c r="C15" s="4">
        <f t="shared" si="0"/>
        <v>0.56818181818181823</v>
      </c>
      <c r="D15">
        <f t="shared" si="1"/>
        <v>0.46728971962616822</v>
      </c>
      <c r="E15">
        <f t="shared" si="2"/>
        <v>3.5471537807986397E-2</v>
      </c>
      <c r="F15">
        <f t="shared" si="3"/>
        <v>-0.23003398470688197</v>
      </c>
      <c r="G15">
        <v>0</v>
      </c>
      <c r="H15">
        <f t="shared" si="4"/>
        <v>0.26550552251486831</v>
      </c>
      <c r="I15">
        <f t="shared" si="5"/>
        <v>-1.0743376064838499</v>
      </c>
      <c r="J15">
        <f t="shared" si="6"/>
        <v>1.0743376064838499</v>
      </c>
      <c r="K15">
        <f t="shared" si="7"/>
        <v>0.55051025721682212</v>
      </c>
      <c r="L15">
        <f t="shared" si="8"/>
        <v>0.4494897427831781</v>
      </c>
      <c r="M15">
        <f t="shared" si="9"/>
        <v>1.8164965809277254</v>
      </c>
      <c r="N15">
        <f t="shared" si="10"/>
        <v>2.2247448713915889</v>
      </c>
    </row>
    <row r="16" spans="1:14" x14ac:dyDescent="0.25">
      <c r="A16" s="4">
        <f>IF('True_Odds_Calculator_2-way'!A17="","",'True_Odds_Calculator_2-way'!A17)</f>
        <v>1.76</v>
      </c>
      <c r="B16" s="4">
        <f>IF('True_Odds_Calculator_2-way'!B17="","",'True_Odds_Calculator_2-way'!B17)</f>
        <v>2.1800000000000002</v>
      </c>
      <c r="C16" s="4">
        <f t="shared" si="0"/>
        <v>0.56818181818181823</v>
      </c>
      <c r="D16">
        <f t="shared" si="1"/>
        <v>0.4587155963302752</v>
      </c>
      <c r="E16">
        <f t="shared" si="2"/>
        <v>2.6897414512093487E-2</v>
      </c>
      <c r="F16">
        <f t="shared" si="3"/>
        <v>-0.23373644703919927</v>
      </c>
      <c r="G16">
        <v>0</v>
      </c>
      <c r="H16">
        <f t="shared" si="4"/>
        <v>0.26063386155129276</v>
      </c>
      <c r="I16">
        <f t="shared" si="5"/>
        <v>-1.0559715077387792</v>
      </c>
      <c r="J16">
        <f t="shared" si="6"/>
        <v>1.0559715077387792</v>
      </c>
      <c r="K16">
        <f t="shared" si="7"/>
        <v>0.55477321871395913</v>
      </c>
      <c r="L16">
        <f t="shared" si="8"/>
        <v>0.44522678128604087</v>
      </c>
      <c r="M16">
        <f t="shared" si="9"/>
        <v>1.8025383458814721</v>
      </c>
      <c r="N16">
        <f t="shared" si="10"/>
        <v>2.2460463791317595</v>
      </c>
    </row>
    <row r="17" spans="1:14" x14ac:dyDescent="0.25">
      <c r="A17" s="4">
        <f>IF('True_Odds_Calculator_2-way'!A18="","",'True_Odds_Calculator_2-way'!A18)</f>
        <v>2.0299999999999998</v>
      </c>
      <c r="B17" s="4">
        <f>IF('True_Odds_Calculator_2-way'!B18="","",'True_Odds_Calculator_2-way'!B18)</f>
        <v>1.88</v>
      </c>
      <c r="C17" s="4">
        <f t="shared" si="0"/>
        <v>0.49261083743842371</v>
      </c>
      <c r="D17">
        <f t="shared" si="1"/>
        <v>0.53191489361702127</v>
      </c>
      <c r="E17">
        <f t="shared" si="2"/>
        <v>2.4525731055444977E-2</v>
      </c>
      <c r="F17">
        <f t="shared" si="3"/>
        <v>-0.23750131013520592</v>
      </c>
      <c r="G17">
        <v>0</v>
      </c>
      <c r="H17">
        <f t="shared" si="4"/>
        <v>0.2620270411906509</v>
      </c>
      <c r="I17">
        <f t="shared" si="5"/>
        <v>-1.0503645397539194</v>
      </c>
      <c r="J17">
        <f t="shared" si="6"/>
        <v>1.0503645397539194</v>
      </c>
      <c r="K17">
        <f t="shared" si="7"/>
        <v>0.48033612555301569</v>
      </c>
      <c r="L17">
        <f t="shared" si="8"/>
        <v>0.51966387444698414</v>
      </c>
      <c r="M17">
        <f t="shared" si="9"/>
        <v>2.081875475946537</v>
      </c>
      <c r="N17">
        <f t="shared" si="10"/>
        <v>1.9243207949834495</v>
      </c>
    </row>
    <row r="18" spans="1:14" x14ac:dyDescent="0.25">
      <c r="A18" s="4">
        <f>IF('True_Odds_Calculator_2-way'!A19="","",'True_Odds_Calculator_2-way'!A19)</f>
        <v>2.12</v>
      </c>
      <c r="B18" s="4">
        <f>IF('True_Odds_Calculator_2-way'!B19="","",'True_Odds_Calculator_2-way'!B19)</f>
        <v>1.8</v>
      </c>
      <c r="C18" s="4">
        <f t="shared" si="0"/>
        <v>0.47169811320754712</v>
      </c>
      <c r="D18">
        <f t="shared" si="1"/>
        <v>0.55555555555555558</v>
      </c>
      <c r="E18">
        <f t="shared" si="2"/>
        <v>2.7253668763102645E-2</v>
      </c>
      <c r="F18">
        <f t="shared" si="3"/>
        <v>-0.23480083857442358</v>
      </c>
      <c r="G18">
        <v>0</v>
      </c>
      <c r="H18">
        <f t="shared" si="4"/>
        <v>0.26205450733752617</v>
      </c>
      <c r="I18">
        <f t="shared" si="5"/>
        <v>-1.0564428184106454</v>
      </c>
      <c r="J18">
        <f t="shared" si="6"/>
        <v>1.0564428184106454</v>
      </c>
      <c r="K18">
        <f t="shared" si="7"/>
        <v>0.45803989154980812</v>
      </c>
      <c r="L18">
        <f t="shared" si="8"/>
        <v>0.54196010845019205</v>
      </c>
      <c r="M18">
        <f t="shared" si="9"/>
        <v>2.1832159566199225</v>
      </c>
      <c r="N18">
        <f t="shared" si="10"/>
        <v>1.8451542547285162</v>
      </c>
    </row>
    <row r="19" spans="1:14" x14ac:dyDescent="0.25">
      <c r="A19" s="4">
        <f>IF('True_Odds_Calculator_2-way'!A20="","",'True_Odds_Calculator_2-way'!A20)</f>
        <v>1.88</v>
      </c>
      <c r="B19" s="4">
        <f>IF('True_Odds_Calculator_2-way'!B20="","",'True_Odds_Calculator_2-way'!B20)</f>
        <v>2.0299999999999998</v>
      </c>
      <c r="C19" s="4">
        <f t="shared" si="0"/>
        <v>0.53191489361702127</v>
      </c>
      <c r="D19">
        <f t="shared" si="1"/>
        <v>0.49261083743842371</v>
      </c>
      <c r="E19">
        <f t="shared" si="2"/>
        <v>2.4525731055444977E-2</v>
      </c>
      <c r="F19">
        <f t="shared" si="3"/>
        <v>-0.23750131013520592</v>
      </c>
      <c r="G19">
        <v>0</v>
      </c>
      <c r="H19">
        <f t="shared" si="4"/>
        <v>0.2620270411906509</v>
      </c>
      <c r="I19">
        <f t="shared" si="5"/>
        <v>-1.0503645397539194</v>
      </c>
      <c r="J19">
        <f t="shared" si="6"/>
        <v>1.0503645397539194</v>
      </c>
      <c r="K19">
        <f t="shared" si="7"/>
        <v>0.51966387444698414</v>
      </c>
      <c r="L19">
        <f t="shared" si="8"/>
        <v>0.48033612555301569</v>
      </c>
      <c r="M19">
        <f t="shared" si="9"/>
        <v>1.9243207949834495</v>
      </c>
      <c r="N19">
        <f t="shared" si="10"/>
        <v>2.081875475946537</v>
      </c>
    </row>
    <row r="20" spans="1:14" x14ac:dyDescent="0.25">
      <c r="A20" s="4">
        <f>IF('True_Odds_Calculator_2-way'!A21="","",'True_Odds_Calculator_2-way'!A21)</f>
        <v>1.57</v>
      </c>
      <c r="B20" s="4">
        <f>IF('True_Odds_Calculator_2-way'!B21="","",'True_Odds_Calculator_2-way'!B21)</f>
        <v>2.5499999999999998</v>
      </c>
      <c r="C20" s="4">
        <f t="shared" si="0"/>
        <v>0.63694267515923564</v>
      </c>
      <c r="D20">
        <f t="shared" si="1"/>
        <v>0.39215686274509809</v>
      </c>
      <c r="E20">
        <f t="shared" si="2"/>
        <v>2.9099537904333728E-2</v>
      </c>
      <c r="F20">
        <f t="shared" si="3"/>
        <v>-0.22068190333458226</v>
      </c>
      <c r="G20">
        <v>0</v>
      </c>
      <c r="H20">
        <f t="shared" si="4"/>
        <v>0.24978144123891596</v>
      </c>
      <c r="I20">
        <f t="shared" si="5"/>
        <v>-1.0638899909514294</v>
      </c>
      <c r="J20">
        <f t="shared" si="6"/>
        <v>1.0638899909514294</v>
      </c>
      <c r="K20">
        <f t="shared" si="7"/>
        <v>0.62250325815756336</v>
      </c>
      <c r="L20">
        <f t="shared" si="8"/>
        <v>0.37749674184243676</v>
      </c>
      <c r="M20">
        <f t="shared" si="9"/>
        <v>1.6064172948423148</v>
      </c>
      <c r="N20">
        <f t="shared" si="10"/>
        <v>2.6490294859747152</v>
      </c>
    </row>
    <row r="21" spans="1:14" x14ac:dyDescent="0.25">
      <c r="A21" s="4">
        <f>IF('True_Odds_Calculator_2-way'!A22="","",'True_Odds_Calculator_2-way'!A22)</f>
        <v>2.06</v>
      </c>
      <c r="B21" s="4">
        <f>IF('True_Odds_Calculator_2-way'!B22="","",'True_Odds_Calculator_2-way'!B22)</f>
        <v>1.86</v>
      </c>
      <c r="C21" s="4">
        <f t="shared" si="0"/>
        <v>0.4854368932038835</v>
      </c>
      <c r="D21">
        <f t="shared" si="1"/>
        <v>0.5376344086021505</v>
      </c>
      <c r="E21">
        <f t="shared" si="2"/>
        <v>2.3071301806034006E-2</v>
      </c>
      <c r="F21">
        <f t="shared" si="3"/>
        <v>-0.23791627518530123</v>
      </c>
      <c r="G21">
        <v>0</v>
      </c>
      <c r="H21">
        <f t="shared" si="4"/>
        <v>0.26098757699133518</v>
      </c>
      <c r="I21">
        <f t="shared" si="5"/>
        <v>-1.0473644811127694</v>
      </c>
      <c r="J21">
        <f t="shared" si="6"/>
        <v>1.0473644811127694</v>
      </c>
      <c r="K21">
        <f t="shared" si="7"/>
        <v>0.47388730491200443</v>
      </c>
      <c r="L21">
        <f t="shared" si="8"/>
        <v>0.52611269508799574</v>
      </c>
      <c r="M21">
        <f t="shared" si="9"/>
        <v>2.1102063499795354</v>
      </c>
      <c r="N21">
        <f t="shared" si="10"/>
        <v>1.9007334537569818</v>
      </c>
    </row>
    <row r="22" spans="1:14" x14ac:dyDescent="0.25">
      <c r="A22" s="4">
        <f>IF('True_Odds_Calculator_2-way'!A23="","",'True_Odds_Calculator_2-way'!A23)</f>
        <v>2.27</v>
      </c>
      <c r="B22" s="4">
        <f>IF('True_Odds_Calculator_2-way'!B23="","",'True_Odds_Calculator_2-way'!B23)</f>
        <v>1.7</v>
      </c>
      <c r="C22" s="4">
        <f t="shared" si="0"/>
        <v>0.44052863436123346</v>
      </c>
      <c r="D22">
        <f t="shared" si="1"/>
        <v>0.58823529411764708</v>
      </c>
      <c r="E22">
        <f t="shared" si="2"/>
        <v>2.876392847888054E-2</v>
      </c>
      <c r="F22">
        <f t="shared" si="3"/>
        <v>-0.23037056232184505</v>
      </c>
      <c r="G22">
        <v>0</v>
      </c>
      <c r="H22">
        <f t="shared" si="4"/>
        <v>0.25913449080072559</v>
      </c>
      <c r="I22">
        <f t="shared" si="5"/>
        <v>-1.0605938867332434</v>
      </c>
      <c r="J22">
        <f t="shared" si="6"/>
        <v>1.0605938867332434</v>
      </c>
      <c r="K22">
        <f t="shared" si="7"/>
        <v>0.42608414965939195</v>
      </c>
      <c r="L22">
        <f t="shared" si="8"/>
        <v>0.5739158503406081</v>
      </c>
      <c r="M22">
        <f t="shared" si="9"/>
        <v>2.3469542361512192</v>
      </c>
      <c r="N22">
        <f t="shared" si="10"/>
        <v>1.7424157207132702</v>
      </c>
    </row>
    <row r="23" spans="1:14" x14ac:dyDescent="0.25">
      <c r="A23" s="4">
        <f>IF('True_Odds_Calculator_2-way'!A24="","",'True_Odds_Calculator_2-way'!A24)</f>
        <v>2.29</v>
      </c>
      <c r="B23" s="4">
        <f>IF('True_Odds_Calculator_2-way'!B24="","",'True_Odds_Calculator_2-way'!B24)</f>
        <v>1.68</v>
      </c>
      <c r="C23" s="4">
        <f t="shared" si="0"/>
        <v>0.4366812227074236</v>
      </c>
      <c r="D23">
        <f t="shared" si="1"/>
        <v>0.59523809523809523</v>
      </c>
      <c r="E23">
        <f t="shared" si="2"/>
        <v>3.1919317945518833E-2</v>
      </c>
      <c r="F23">
        <f t="shared" si="3"/>
        <v>-0.22800998128509042</v>
      </c>
      <c r="G23">
        <v>0</v>
      </c>
      <c r="H23">
        <f t="shared" si="4"/>
        <v>0.25992929923060926</v>
      </c>
      <c r="I23">
        <f t="shared" si="5"/>
        <v>-1.0677035543974551</v>
      </c>
      <c r="J23">
        <f t="shared" si="6"/>
        <v>1.0677035543974551</v>
      </c>
      <c r="K23">
        <f t="shared" si="7"/>
        <v>0.42063861953679943</v>
      </c>
      <c r="L23">
        <f t="shared" si="8"/>
        <v>0.57936138046320074</v>
      </c>
      <c r="M23">
        <f t="shared" si="9"/>
        <v>2.3773375851727168</v>
      </c>
      <c r="N23">
        <f t="shared" si="10"/>
        <v>1.7260384169902692</v>
      </c>
    </row>
    <row r="24" spans="1:14" x14ac:dyDescent="0.25">
      <c r="A24" s="4">
        <f>IF('True_Odds_Calculator_2-way'!A25="","",'True_Odds_Calculator_2-way'!A25)</f>
        <v>1.95</v>
      </c>
      <c r="B24" s="4">
        <f>IF('True_Odds_Calculator_2-way'!B25="","",'True_Odds_Calculator_2-way'!B25)</f>
        <v>1.95</v>
      </c>
      <c r="C24" s="4">
        <f t="shared" si="0"/>
        <v>0.51282051282051289</v>
      </c>
      <c r="D24">
        <f t="shared" si="1"/>
        <v>0.51282051282051289</v>
      </c>
      <c r="E24">
        <f t="shared" si="2"/>
        <v>2.5641025641025772E-2</v>
      </c>
      <c r="F24">
        <f t="shared" si="3"/>
        <v>-0.23734385272846803</v>
      </c>
      <c r="G24">
        <v>0</v>
      </c>
      <c r="H24">
        <f t="shared" si="4"/>
        <v>0.2629848783694938</v>
      </c>
      <c r="I24">
        <f t="shared" si="5"/>
        <v>-1.0526315789473688</v>
      </c>
      <c r="J24">
        <f t="shared" si="6"/>
        <v>1.0526315789473688</v>
      </c>
      <c r="K24">
        <f t="shared" si="7"/>
        <v>0.49999999999999989</v>
      </c>
      <c r="L24">
        <f t="shared" si="8"/>
        <v>0.49999999999999989</v>
      </c>
      <c r="M24">
        <f t="shared" si="9"/>
        <v>2.0000000000000004</v>
      </c>
      <c r="N24">
        <f t="shared" si="10"/>
        <v>2.0000000000000004</v>
      </c>
    </row>
    <row r="25" spans="1:14" x14ac:dyDescent="0.25">
      <c r="A25" s="4">
        <f>IF('True_Odds_Calculator_2-way'!A26="","",'True_Odds_Calculator_2-way'!A26)</f>
        <v>1.82</v>
      </c>
      <c r="B25" s="4">
        <f>IF('True_Odds_Calculator_2-way'!B26="","",'True_Odds_Calculator_2-way'!B26)</f>
        <v>2.08</v>
      </c>
      <c r="C25" s="4">
        <f t="shared" si="0"/>
        <v>0.54945054945054939</v>
      </c>
      <c r="D25">
        <f t="shared" si="1"/>
        <v>0.48076923076923073</v>
      </c>
      <c r="E25">
        <f t="shared" si="2"/>
        <v>3.0219780219780112E-2</v>
      </c>
      <c r="F25">
        <f t="shared" si="3"/>
        <v>-0.23393913778529174</v>
      </c>
      <c r="G25">
        <v>0</v>
      </c>
      <c r="H25">
        <f t="shared" si="4"/>
        <v>0.2641589180050718</v>
      </c>
      <c r="I25">
        <f t="shared" si="5"/>
        <v>-1.0626278551055635</v>
      </c>
      <c r="J25">
        <f t="shared" si="6"/>
        <v>1.0626278551055635</v>
      </c>
      <c r="K25">
        <f t="shared" si="7"/>
        <v>0.53437219814812564</v>
      </c>
      <c r="L25">
        <f t="shared" si="8"/>
        <v>0.46562780185187441</v>
      </c>
      <c r="M25">
        <f t="shared" si="9"/>
        <v>1.8713548411865626</v>
      </c>
      <c r="N25">
        <f t="shared" si="10"/>
        <v>2.1476380835140083</v>
      </c>
    </row>
    <row r="26" spans="1:14" x14ac:dyDescent="0.25">
      <c r="A26" s="4">
        <f>IF('True_Odds_Calculator_2-way'!A27="","",'True_Odds_Calculator_2-way'!A27)</f>
        <v>2.21</v>
      </c>
      <c r="B26" s="4">
        <f>IF('True_Odds_Calculator_2-way'!B27="","",'True_Odds_Calculator_2-way'!B27)</f>
        <v>1.74</v>
      </c>
      <c r="C26" s="4">
        <f t="shared" si="0"/>
        <v>0.45248868778280543</v>
      </c>
      <c r="D26">
        <f t="shared" si="1"/>
        <v>0.57471264367816088</v>
      </c>
      <c r="E26">
        <f t="shared" si="2"/>
        <v>2.720133146096626E-2</v>
      </c>
      <c r="F26">
        <f t="shared" si="3"/>
        <v>-0.23284963852915186</v>
      </c>
      <c r="G26">
        <v>0</v>
      </c>
      <c r="H26">
        <f t="shared" si="4"/>
        <v>0.26005096999011806</v>
      </c>
      <c r="I26">
        <f t="shared" si="5"/>
        <v>-1.0567967158529021</v>
      </c>
      <c r="J26">
        <f t="shared" si="6"/>
        <v>1.0567967158529021</v>
      </c>
      <c r="K26">
        <f t="shared" si="7"/>
        <v>0.43884208377593403</v>
      </c>
      <c r="L26">
        <f t="shared" si="8"/>
        <v>0.56115791622406608</v>
      </c>
      <c r="M26">
        <f t="shared" si="9"/>
        <v>2.2787240261820116</v>
      </c>
      <c r="N26">
        <f t="shared" si="10"/>
        <v>1.7820295697311479</v>
      </c>
    </row>
    <row r="27" spans="1:14" x14ac:dyDescent="0.25">
      <c r="A27" s="4">
        <f>IF('True_Odds_Calculator_2-way'!A28="","",'True_Odds_Calculator_2-way'!A28)</f>
        <v>1.96</v>
      </c>
      <c r="B27" s="4">
        <f>IF('True_Odds_Calculator_2-way'!B28="","",'True_Odds_Calculator_2-way'!B28)</f>
        <v>1.94</v>
      </c>
      <c r="C27" s="4">
        <f t="shared" si="0"/>
        <v>0.51020408163265307</v>
      </c>
      <c r="D27">
        <f t="shared" si="1"/>
        <v>0.51546391752577325</v>
      </c>
      <c r="E27">
        <f t="shared" si="2"/>
        <v>2.5667999158426325E-2</v>
      </c>
      <c r="F27">
        <f t="shared" si="3"/>
        <v>-0.23732379549758043</v>
      </c>
      <c r="G27">
        <v>0</v>
      </c>
      <c r="H27">
        <f t="shared" si="4"/>
        <v>0.26299179465600675</v>
      </c>
      <c r="I27">
        <f t="shared" si="5"/>
        <v>-1.052689901333149</v>
      </c>
      <c r="J27">
        <f t="shared" si="6"/>
        <v>1.052689901333149</v>
      </c>
      <c r="K27">
        <f t="shared" si="7"/>
        <v>0.49736834815166897</v>
      </c>
      <c r="L27">
        <f t="shared" si="8"/>
        <v>0.50263165184833114</v>
      </c>
      <c r="M27">
        <f t="shared" si="9"/>
        <v>2.0105823052798226</v>
      </c>
      <c r="N27">
        <f t="shared" si="10"/>
        <v>1.9895285072531594</v>
      </c>
    </row>
    <row r="28" spans="1:14" x14ac:dyDescent="0.25">
      <c r="A28" s="4">
        <f>IF('True_Odds_Calculator_2-way'!A29="","",'True_Odds_Calculator_2-way'!A29)</f>
        <v>2.25</v>
      </c>
      <c r="B28" s="4">
        <f>IF('True_Odds_Calculator_2-way'!B29="","",'True_Odds_Calculator_2-way'!B29)</f>
        <v>1.71</v>
      </c>
      <c r="C28" s="4">
        <f t="shared" si="0"/>
        <v>0.44444444444444442</v>
      </c>
      <c r="D28">
        <f t="shared" si="1"/>
        <v>0.58479532163742687</v>
      </c>
      <c r="E28">
        <f t="shared" si="2"/>
        <v>2.9239766081871288E-2</v>
      </c>
      <c r="F28">
        <f t="shared" si="3"/>
        <v>-0.2306692657569851</v>
      </c>
      <c r="G28">
        <v>0</v>
      </c>
      <c r="H28">
        <f t="shared" si="4"/>
        <v>0.25990903183885639</v>
      </c>
      <c r="I28">
        <f t="shared" si="5"/>
        <v>-1.0614897848685503</v>
      </c>
      <c r="J28">
        <f t="shared" si="6"/>
        <v>1.0614897848685503</v>
      </c>
      <c r="K28">
        <f t="shared" si="7"/>
        <v>0.42976330383488626</v>
      </c>
      <c r="L28">
        <f t="shared" si="8"/>
        <v>0.57023669616511363</v>
      </c>
      <c r="M28">
        <f t="shared" si="9"/>
        <v>2.3268622310856886</v>
      </c>
      <c r="N28">
        <f t="shared" si="10"/>
        <v>1.753657747256671</v>
      </c>
    </row>
    <row r="29" spans="1:14" x14ac:dyDescent="0.25">
      <c r="A29" s="4">
        <f>IF('True_Odds_Calculator_2-way'!A30="","",'True_Odds_Calculator_2-way'!A30)</f>
        <v>2.2599999999999998</v>
      </c>
      <c r="B29" s="4">
        <f>IF('True_Odds_Calculator_2-way'!B30="","",'True_Odds_Calculator_2-way'!B30)</f>
        <v>1.7</v>
      </c>
      <c r="C29" s="4">
        <f t="shared" si="0"/>
        <v>0.44247787610619471</v>
      </c>
      <c r="D29">
        <f t="shared" si="1"/>
        <v>0.58823529411764708</v>
      </c>
      <c r="E29">
        <f t="shared" si="2"/>
        <v>3.0713170223841679E-2</v>
      </c>
      <c r="F29">
        <f t="shared" si="3"/>
        <v>-0.2295679333680376</v>
      </c>
      <c r="G29">
        <v>0</v>
      </c>
      <c r="H29">
        <f t="shared" si="4"/>
        <v>0.26028110359187923</v>
      </c>
      <c r="I29">
        <f t="shared" si="5"/>
        <v>-1.0647942749998995</v>
      </c>
      <c r="J29">
        <f t="shared" si="6"/>
        <v>1.0647942749998995</v>
      </c>
      <c r="K29">
        <f t="shared" si="7"/>
        <v>0.42705098312484241</v>
      </c>
      <c r="L29">
        <f t="shared" si="8"/>
        <v>0.57294901687515787</v>
      </c>
      <c r="M29">
        <f t="shared" si="9"/>
        <v>2.3416407864998732</v>
      </c>
      <c r="N29">
        <f t="shared" si="10"/>
        <v>1.7453559924999296</v>
      </c>
    </row>
    <row r="30" spans="1:14" x14ac:dyDescent="0.25">
      <c r="A30" s="4">
        <f>IF('True_Odds_Calculator_2-way'!A31="","",'True_Odds_Calculator_2-way'!A31)</f>
        <v>1.85</v>
      </c>
      <c r="B30" s="4">
        <f>IF('True_Odds_Calculator_2-way'!B31="","",'True_Odds_Calculator_2-way'!B31)</f>
        <v>2.06</v>
      </c>
      <c r="C30" s="4">
        <f t="shared" si="0"/>
        <v>0.54054054054054046</v>
      </c>
      <c r="D30">
        <f t="shared" si="1"/>
        <v>0.4854368932038835</v>
      </c>
      <c r="E30">
        <f t="shared" si="2"/>
        <v>2.5977433744424072E-2</v>
      </c>
      <c r="F30">
        <f t="shared" si="3"/>
        <v>-0.23642088690632379</v>
      </c>
      <c r="G30">
        <v>0</v>
      </c>
      <c r="H30">
        <f t="shared" si="4"/>
        <v>0.26239832065074781</v>
      </c>
      <c r="I30">
        <f t="shared" si="5"/>
        <v>-1.0535074339697479</v>
      </c>
      <c r="J30">
        <f t="shared" si="6"/>
        <v>1.0535074339697479</v>
      </c>
      <c r="K30">
        <f t="shared" si="7"/>
        <v>0.52757048568217679</v>
      </c>
      <c r="L30">
        <f t="shared" si="8"/>
        <v>0.47242951431782315</v>
      </c>
      <c r="M30">
        <f t="shared" si="9"/>
        <v>1.8954813188742858</v>
      </c>
      <c r="N30">
        <f t="shared" si="10"/>
        <v>2.1167178800079327</v>
      </c>
    </row>
    <row r="31" spans="1:14" x14ac:dyDescent="0.25">
      <c r="A31" s="4">
        <f>IF('True_Odds_Calculator_2-way'!A32="","",'True_Odds_Calculator_2-way'!A32)</f>
        <v>2.29</v>
      </c>
      <c r="B31" s="4">
        <f>IF('True_Odds_Calculator_2-way'!B32="","",'True_Odds_Calculator_2-way'!B32)</f>
        <v>1.69</v>
      </c>
      <c r="C31" s="4">
        <f t="shared" si="0"/>
        <v>0.4366812227074236</v>
      </c>
      <c r="D31">
        <f t="shared" si="1"/>
        <v>0.59171597633136097</v>
      </c>
      <c r="E31">
        <f t="shared" si="2"/>
        <v>2.8397199038784571E-2</v>
      </c>
      <c r="F31">
        <f t="shared" si="3"/>
        <v>-0.22999405700111109</v>
      </c>
      <c r="G31">
        <v>0</v>
      </c>
      <c r="H31">
        <f t="shared" si="4"/>
        <v>0.25839125603989566</v>
      </c>
      <c r="I31">
        <f t="shared" si="5"/>
        <v>-1.059938334581489</v>
      </c>
      <c r="J31">
        <f t="shared" si="6"/>
        <v>1.059938334581489</v>
      </c>
      <c r="K31">
        <f t="shared" si="7"/>
        <v>0.42241851935163877</v>
      </c>
      <c r="L31">
        <f t="shared" si="8"/>
        <v>0.57758148064836135</v>
      </c>
      <c r="M31">
        <f t="shared" si="9"/>
        <v>2.3673204516101207</v>
      </c>
      <c r="N31">
        <f t="shared" si="10"/>
        <v>1.7313574508612271</v>
      </c>
    </row>
    <row r="32" spans="1:14" x14ac:dyDescent="0.25">
      <c r="A32" s="4">
        <f>IF('True_Odds_Calculator_2-way'!A33="","",'True_Odds_Calculator_2-way'!A33)</f>
        <v>1.9</v>
      </c>
      <c r="B32" s="4">
        <f>IF('True_Odds_Calculator_2-way'!B33="","",'True_Odds_Calculator_2-way'!B33)</f>
        <v>2.0099999999999998</v>
      </c>
      <c r="C32" s="4">
        <f t="shared" si="0"/>
        <v>0.52631578947368418</v>
      </c>
      <c r="D32">
        <f t="shared" si="1"/>
        <v>0.49751243781094534</v>
      </c>
      <c r="E32">
        <f t="shared" si="2"/>
        <v>2.3828227284629522E-2</v>
      </c>
      <c r="F32">
        <f t="shared" si="3"/>
        <v>-0.23802042419481539</v>
      </c>
      <c r="G32">
        <v>0</v>
      </c>
      <c r="H32">
        <f t="shared" si="4"/>
        <v>0.26184865147944492</v>
      </c>
      <c r="I32">
        <f t="shared" si="5"/>
        <v>-1.0488612925459211</v>
      </c>
      <c r="J32">
        <f t="shared" si="6"/>
        <v>1.0488612925459211</v>
      </c>
      <c r="K32">
        <f t="shared" si="7"/>
        <v>0.51440986432507074</v>
      </c>
      <c r="L32">
        <f t="shared" si="8"/>
        <v>0.48559013567492909</v>
      </c>
      <c r="M32">
        <f t="shared" si="9"/>
        <v>1.9439751632913294</v>
      </c>
      <c r="N32">
        <f t="shared" si="10"/>
        <v>2.0593499054713802</v>
      </c>
    </row>
    <row r="33" spans="1:14" x14ac:dyDescent="0.25">
      <c r="A33" s="4">
        <f>IF('True_Odds_Calculator_2-way'!A34="","",'True_Odds_Calculator_2-way'!A34)</f>
        <v>1.85</v>
      </c>
      <c r="B33" s="4">
        <f>IF('True_Odds_Calculator_2-way'!B34="","",'True_Odds_Calculator_2-way'!B34)</f>
        <v>2.0499999999999998</v>
      </c>
      <c r="C33" s="4">
        <f t="shared" si="0"/>
        <v>0.54054054054054046</v>
      </c>
      <c r="D33">
        <f t="shared" si="1"/>
        <v>0.48780487804878053</v>
      </c>
      <c r="E33">
        <f t="shared" si="2"/>
        <v>2.8345418589321048E-2</v>
      </c>
      <c r="F33">
        <f t="shared" si="3"/>
        <v>-0.2353328938694792</v>
      </c>
      <c r="G33">
        <v>0</v>
      </c>
      <c r="H33">
        <f t="shared" si="4"/>
        <v>0.26367831245880025</v>
      </c>
      <c r="I33">
        <f t="shared" si="5"/>
        <v>-1.0585122480499263</v>
      </c>
      <c r="J33">
        <f t="shared" si="6"/>
        <v>1.0585122480499263</v>
      </c>
      <c r="K33">
        <f t="shared" si="7"/>
        <v>0.52638909307720383</v>
      </c>
      <c r="L33">
        <f t="shared" si="8"/>
        <v>0.47361090692279612</v>
      </c>
      <c r="M33">
        <f t="shared" si="9"/>
        <v>1.8997354108424378</v>
      </c>
      <c r="N33">
        <f t="shared" si="10"/>
        <v>2.1114378604524222</v>
      </c>
    </row>
    <row r="34" spans="1:14" x14ac:dyDescent="0.25">
      <c r="A34" s="4">
        <f>IF('True_Odds_Calculator_2-way'!A35="","",'True_Odds_Calculator_2-way'!A35)</f>
        <v>2</v>
      </c>
      <c r="B34" s="4">
        <f>IF('True_Odds_Calculator_2-way'!B35="","",'True_Odds_Calculator_2-way'!B35)</f>
        <v>1.88</v>
      </c>
      <c r="C34" s="4">
        <f t="shared" si="0"/>
        <v>0.5</v>
      </c>
      <c r="D34">
        <f t="shared" si="1"/>
        <v>0.53191489361702127</v>
      </c>
      <c r="E34">
        <f t="shared" si="2"/>
        <v>3.1914893617021267E-2</v>
      </c>
      <c r="F34">
        <f t="shared" si="3"/>
        <v>-0.23404255319148937</v>
      </c>
      <c r="G34">
        <v>0</v>
      </c>
      <c r="H34">
        <f t="shared" si="4"/>
        <v>0.26595744680851063</v>
      </c>
      <c r="I34">
        <f t="shared" si="5"/>
        <v>-1.0660035817780522</v>
      </c>
      <c r="J34">
        <f t="shared" si="6"/>
        <v>1.0660035817780522</v>
      </c>
      <c r="K34">
        <f t="shared" si="7"/>
        <v>0.48402626637238261</v>
      </c>
      <c r="L34">
        <f t="shared" si="8"/>
        <v>0.51597373362761745</v>
      </c>
      <c r="M34">
        <f t="shared" si="9"/>
        <v>2.0660035817780522</v>
      </c>
      <c r="N34">
        <f t="shared" si="10"/>
        <v>1.9380831519646857</v>
      </c>
    </row>
    <row r="35" spans="1:14" x14ac:dyDescent="0.25">
      <c r="A35" s="4">
        <f>IF('True_Odds_Calculator_2-way'!A36="","",'True_Odds_Calculator_2-way'!A36)</f>
        <v>1.95</v>
      </c>
      <c r="B35" s="4">
        <f>IF('True_Odds_Calculator_2-way'!B36="","",'True_Odds_Calculator_2-way'!B36)</f>
        <v>1.93</v>
      </c>
      <c r="C35" s="4">
        <f t="shared" si="0"/>
        <v>0.51282051282051289</v>
      </c>
      <c r="D35">
        <f t="shared" si="1"/>
        <v>0.5181347150259068</v>
      </c>
      <c r="E35">
        <f t="shared" si="2"/>
        <v>3.0955227846419575E-2</v>
      </c>
      <c r="F35">
        <f t="shared" si="3"/>
        <v>-0.23475488242327625</v>
      </c>
      <c r="G35">
        <v>0</v>
      </c>
      <c r="H35">
        <f t="shared" si="4"/>
        <v>0.26571011026969582</v>
      </c>
      <c r="I35">
        <f t="shared" si="5"/>
        <v>-1.0638899909514294</v>
      </c>
      <c r="J35">
        <f t="shared" si="6"/>
        <v>1.0638899909514294</v>
      </c>
      <c r="K35">
        <f t="shared" si="7"/>
        <v>0.49734035027939766</v>
      </c>
      <c r="L35">
        <f t="shared" si="8"/>
        <v>0.50265964972060251</v>
      </c>
      <c r="M35">
        <f t="shared" si="9"/>
        <v>2.0106954914038573</v>
      </c>
      <c r="N35">
        <f t="shared" si="10"/>
        <v>1.9894176915848294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1.83</v>
      </c>
      <c r="C36" s="4">
        <f t="shared" si="0"/>
        <v>0.48309178743961356</v>
      </c>
      <c r="D36">
        <f t="shared" si="1"/>
        <v>0.54644808743169393</v>
      </c>
      <c r="E36">
        <f t="shared" si="2"/>
        <v>2.9539874871307603E-2</v>
      </c>
      <c r="F36">
        <f t="shared" si="3"/>
        <v>-0.23444470842902765</v>
      </c>
      <c r="G36">
        <v>0</v>
      </c>
      <c r="H36">
        <f t="shared" si="4"/>
        <v>0.26398458330033525</v>
      </c>
      <c r="I36">
        <f t="shared" si="5"/>
        <v>-1.0611311532512866</v>
      </c>
      <c r="J36">
        <f t="shared" si="6"/>
        <v>1.0611311532512866</v>
      </c>
      <c r="K36">
        <f t="shared" si="7"/>
        <v>0.46829407167694814</v>
      </c>
      <c r="L36">
        <f t="shared" si="8"/>
        <v>0.53170592832305175</v>
      </c>
      <c r="M36">
        <f t="shared" si="9"/>
        <v>2.1354103339788768</v>
      </c>
      <c r="N36">
        <f t="shared" si="10"/>
        <v>1.8807388571985679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1.91</v>
      </c>
      <c r="C37" s="4">
        <f t="shared" si="0"/>
        <v>0.50761421319796951</v>
      </c>
      <c r="D37">
        <f t="shared" si="1"/>
        <v>0.52356020942408377</v>
      </c>
      <c r="E37">
        <f t="shared" si="2"/>
        <v>3.1174422622053388E-2</v>
      </c>
      <c r="F37">
        <f t="shared" si="3"/>
        <v>-0.23459218114651703</v>
      </c>
      <c r="G37">
        <v>0</v>
      </c>
      <c r="H37">
        <f t="shared" si="4"/>
        <v>0.26576660376857042</v>
      </c>
      <c r="I37">
        <f t="shared" si="5"/>
        <v>-1.0643719889333219</v>
      </c>
      <c r="J37">
        <f t="shared" si="6"/>
        <v>1.0643719889333219</v>
      </c>
      <c r="K37">
        <f t="shared" si="7"/>
        <v>0.49201924385738482</v>
      </c>
      <c r="L37">
        <f t="shared" si="8"/>
        <v>0.50798075614261506</v>
      </c>
      <c r="M37">
        <f t="shared" si="9"/>
        <v>2.032440829265322</v>
      </c>
      <c r="N37">
        <f t="shared" si="10"/>
        <v>1.9685785099293232</v>
      </c>
    </row>
    <row r="38" spans="1:14" x14ac:dyDescent="0.25">
      <c r="A38" s="4">
        <f>IF('True_Odds_Calculator_2-way'!A39="","",'True_Odds_Calculator_2-way'!A39)</f>
        <v>2.3199999999999998</v>
      </c>
      <c r="B38" s="4">
        <f>IF('True_Odds_Calculator_2-way'!B39="","",'True_Odds_Calculator_2-way'!B39)</f>
        <v>1.66</v>
      </c>
      <c r="C38" s="4">
        <f t="shared" si="0"/>
        <v>0.43103448275862072</v>
      </c>
      <c r="D38">
        <f t="shared" si="1"/>
        <v>0.60240963855421692</v>
      </c>
      <c r="E38">
        <f t="shared" si="2"/>
        <v>3.3444121312837582E-2</v>
      </c>
      <c r="F38">
        <f t="shared" si="3"/>
        <v>-0.22621520565018693</v>
      </c>
      <c r="G38">
        <v>0</v>
      </c>
      <c r="H38">
        <f t="shared" si="4"/>
        <v>0.25965932696302457</v>
      </c>
      <c r="I38">
        <f t="shared" si="5"/>
        <v>-1.0713739108887086</v>
      </c>
      <c r="J38">
        <f t="shared" si="6"/>
        <v>1.0713739108887086</v>
      </c>
      <c r="K38">
        <f t="shared" si="7"/>
        <v>0.41421356237309498</v>
      </c>
      <c r="L38">
        <f t="shared" si="8"/>
        <v>0.58578643762690485</v>
      </c>
      <c r="M38">
        <f t="shared" si="9"/>
        <v>2.4142135623730954</v>
      </c>
      <c r="N38">
        <f t="shared" si="10"/>
        <v>1.7071067811865479</v>
      </c>
    </row>
    <row r="39" spans="1:14" x14ac:dyDescent="0.25">
      <c r="A39" s="4">
        <f>IF('True_Odds_Calculator_2-way'!A40="","",'True_Odds_Calculator_2-way'!A40)</f>
        <v>1.78</v>
      </c>
      <c r="B39" s="4">
        <f>IF('True_Odds_Calculator_2-way'!B40="","",'True_Odds_Calculator_2-way'!B40)</f>
        <v>2.13</v>
      </c>
      <c r="C39" s="4">
        <f t="shared" si="0"/>
        <v>0.5617977528089888</v>
      </c>
      <c r="D39">
        <f t="shared" si="1"/>
        <v>0.46948356807511737</v>
      </c>
      <c r="E39">
        <f t="shared" si="2"/>
        <v>3.128132088410629E-2</v>
      </c>
      <c r="F39">
        <f t="shared" si="3"/>
        <v>-0.23247349264124062</v>
      </c>
      <c r="G39">
        <v>0</v>
      </c>
      <c r="H39">
        <f t="shared" si="4"/>
        <v>0.26375481352534685</v>
      </c>
      <c r="I39">
        <f t="shared" si="5"/>
        <v>-1.0651566348113084</v>
      </c>
      <c r="J39">
        <f t="shared" si="6"/>
        <v>1.0651566348113084</v>
      </c>
      <c r="K39">
        <f t="shared" si="7"/>
        <v>0.54620269164946567</v>
      </c>
      <c r="L39">
        <f t="shared" si="8"/>
        <v>0.45379730835053417</v>
      </c>
      <c r="M39">
        <f t="shared" si="9"/>
        <v>1.8308221751528204</v>
      </c>
      <c r="N39">
        <f t="shared" si="10"/>
        <v>2.2036269973367788</v>
      </c>
    </row>
    <row r="40" spans="1:14" x14ac:dyDescent="0.25">
      <c r="A40" s="4">
        <f>IF('True_Odds_Calculator_2-way'!A41="","",'True_Odds_Calculator_2-way'!A41)</f>
        <v>2.09</v>
      </c>
      <c r="B40" s="4">
        <f>IF('True_Odds_Calculator_2-way'!B41="","",'True_Odds_Calculator_2-way'!B41)</f>
        <v>1.8</v>
      </c>
      <c r="C40" s="4">
        <f t="shared" si="0"/>
        <v>0.47846889952153115</v>
      </c>
      <c r="D40">
        <f t="shared" si="1"/>
        <v>0.55555555555555558</v>
      </c>
      <c r="E40">
        <f t="shared" si="2"/>
        <v>3.4024455077086735E-2</v>
      </c>
      <c r="F40">
        <f t="shared" si="3"/>
        <v>-0.23179160021265277</v>
      </c>
      <c r="G40">
        <v>0</v>
      </c>
      <c r="H40">
        <f t="shared" si="4"/>
        <v>0.26581605528973956</v>
      </c>
      <c r="I40">
        <f t="shared" si="5"/>
        <v>-1.0708823421952987</v>
      </c>
      <c r="J40">
        <f t="shared" si="6"/>
        <v>1.0708823421952987</v>
      </c>
      <c r="K40">
        <f t="shared" si="7"/>
        <v>0.46141173239413841</v>
      </c>
      <c r="L40">
        <f t="shared" si="8"/>
        <v>0.53858826760586154</v>
      </c>
      <c r="M40">
        <f t="shared" si="9"/>
        <v>2.1672617529928755</v>
      </c>
      <c r="N40">
        <f t="shared" si="10"/>
        <v>1.8567058737562385</v>
      </c>
    </row>
    <row r="41" spans="1:14" x14ac:dyDescent="0.25">
      <c r="A41" s="4">
        <f>IF('True_Odds_Calculator_2-way'!A42="","",'True_Odds_Calculator_2-way'!A42)</f>
        <v>1.97</v>
      </c>
      <c r="B41" s="4">
        <f>IF('True_Odds_Calculator_2-way'!B42="","",'True_Odds_Calculator_2-way'!B42)</f>
        <v>1.92</v>
      </c>
      <c r="C41" s="4">
        <f t="shared" si="0"/>
        <v>0.50761421319796951</v>
      </c>
      <c r="D41">
        <f t="shared" si="1"/>
        <v>0.52083333333333337</v>
      </c>
      <c r="E41">
        <f t="shared" si="2"/>
        <v>2.844754653130277E-2</v>
      </c>
      <c r="F41">
        <f t="shared" si="3"/>
        <v>-0.2359348561759731</v>
      </c>
      <c r="G41">
        <v>0</v>
      </c>
      <c r="H41">
        <f t="shared" si="4"/>
        <v>0.26438240270727581</v>
      </c>
      <c r="I41">
        <f t="shared" si="5"/>
        <v>-1.0585715534396718</v>
      </c>
      <c r="J41">
        <f t="shared" si="6"/>
        <v>1.0585715534396718</v>
      </c>
      <c r="K41">
        <f t="shared" si="7"/>
        <v>0.49338508579127022</v>
      </c>
      <c r="L41">
        <f t="shared" si="8"/>
        <v>0.50661491420873006</v>
      </c>
      <c r="M41">
        <f t="shared" si="9"/>
        <v>2.0268144068364817</v>
      </c>
      <c r="N41">
        <f t="shared" si="10"/>
        <v>1.9738858291644976</v>
      </c>
    </row>
    <row r="42" spans="1:14" x14ac:dyDescent="0.25">
      <c r="A42" s="4">
        <f>IF('True_Odds_Calculator_2-way'!A43="","",'True_Odds_Calculator_2-way'!A43)</f>
        <v>2.0499999999999998</v>
      </c>
      <c r="B42" s="4">
        <f>IF('True_Odds_Calculator_2-way'!B43="","",'True_Odds_Calculator_2-way'!B43)</f>
        <v>1.85</v>
      </c>
      <c r="C42" s="4">
        <f t="shared" si="0"/>
        <v>0.48780487804878053</v>
      </c>
      <c r="D42">
        <f t="shared" si="1"/>
        <v>0.54054054054054046</v>
      </c>
      <c r="E42">
        <f t="shared" si="2"/>
        <v>2.8345418589321048E-2</v>
      </c>
      <c r="F42">
        <f t="shared" si="3"/>
        <v>-0.2353328938694792</v>
      </c>
      <c r="G42">
        <v>0</v>
      </c>
      <c r="H42">
        <f t="shared" si="4"/>
        <v>0.26367831245880025</v>
      </c>
      <c r="I42">
        <f t="shared" si="5"/>
        <v>-1.0585122480499263</v>
      </c>
      <c r="J42">
        <f t="shared" si="6"/>
        <v>1.0585122480499263</v>
      </c>
      <c r="K42">
        <f t="shared" si="7"/>
        <v>0.47361090692279612</v>
      </c>
      <c r="L42">
        <f t="shared" si="8"/>
        <v>0.52638909307720383</v>
      </c>
      <c r="M42">
        <f t="shared" si="9"/>
        <v>2.1114378604524222</v>
      </c>
      <c r="N42">
        <f t="shared" si="10"/>
        <v>1.8997354108424378</v>
      </c>
    </row>
    <row r="43" spans="1:14" x14ac:dyDescent="0.25">
      <c r="A43" s="4">
        <f>IF('True_Odds_Calculator_2-way'!A44="","",'True_Odds_Calculator_2-way'!A44)</f>
        <v>2.06</v>
      </c>
      <c r="B43" s="4">
        <f>IF('True_Odds_Calculator_2-way'!B44="","",'True_Odds_Calculator_2-way'!B44)</f>
        <v>1.83</v>
      </c>
      <c r="C43" s="4">
        <f t="shared" si="0"/>
        <v>0.4854368932038835</v>
      </c>
      <c r="D43">
        <f t="shared" si="1"/>
        <v>0.54644808743169393</v>
      </c>
      <c r="E43">
        <f t="shared" si="2"/>
        <v>3.1884980635577431E-2</v>
      </c>
      <c r="F43">
        <f t="shared" si="3"/>
        <v>-0.2333810812244681</v>
      </c>
      <c r="G43">
        <v>0</v>
      </c>
      <c r="H43">
        <f t="shared" si="4"/>
        <v>0.26526606186004559</v>
      </c>
      <c r="I43">
        <f t="shared" si="5"/>
        <v>-1.0661247392009334</v>
      </c>
      <c r="J43">
        <f t="shared" si="6"/>
        <v>1.0661247392009334</v>
      </c>
      <c r="K43">
        <f t="shared" si="7"/>
        <v>0.46946324151730962</v>
      </c>
      <c r="L43">
        <f t="shared" si="8"/>
        <v>0.53053675848269044</v>
      </c>
      <c r="M43">
        <f t="shared" si="9"/>
        <v>2.1300922235529893</v>
      </c>
      <c r="N43">
        <f t="shared" si="10"/>
        <v>1.8848835335367746</v>
      </c>
    </row>
    <row r="44" spans="1:14" x14ac:dyDescent="0.25">
      <c r="A44" s="4">
        <f>IF('True_Odds_Calculator_2-way'!A45="","",'True_Odds_Calculator_2-way'!A45)</f>
        <v>1.88</v>
      </c>
      <c r="B44" s="4">
        <f>IF('True_Odds_Calculator_2-way'!B45="","",'True_Odds_Calculator_2-way'!B45)</f>
        <v>2.0099999999999998</v>
      </c>
      <c r="C44" s="4">
        <f t="shared" si="0"/>
        <v>0.53191489361702127</v>
      </c>
      <c r="D44">
        <f t="shared" si="1"/>
        <v>0.49751243781094534</v>
      </c>
      <c r="E44">
        <f t="shared" si="2"/>
        <v>2.9427331427966497E-2</v>
      </c>
      <c r="F44">
        <f t="shared" si="3"/>
        <v>-0.23520694400338749</v>
      </c>
      <c r="G44">
        <v>0</v>
      </c>
      <c r="H44">
        <f t="shared" si="4"/>
        <v>0.26463427543135393</v>
      </c>
      <c r="I44">
        <f t="shared" si="5"/>
        <v>-1.060713208766217</v>
      </c>
      <c r="J44">
        <f t="shared" si="6"/>
        <v>1.060713208766217</v>
      </c>
      <c r="K44">
        <f t="shared" si="7"/>
        <v>0.5172161542198922</v>
      </c>
      <c r="L44">
        <f t="shared" si="8"/>
        <v>0.48278384578010813</v>
      </c>
      <c r="M44">
        <f t="shared" si="9"/>
        <v>1.9334276237142709</v>
      </c>
      <c r="N44">
        <f t="shared" si="10"/>
        <v>2.0713203408538785</v>
      </c>
    </row>
    <row r="45" spans="1:14" x14ac:dyDescent="0.25">
      <c r="A45" s="4">
        <f>IF('True_Odds_Calculator_2-way'!A46="","",'True_Odds_Calculator_2-way'!A46)</f>
        <v>1.99</v>
      </c>
      <c r="B45" s="4">
        <f>IF('True_Odds_Calculator_2-way'!B46="","",'True_Odds_Calculator_2-way'!B46)</f>
        <v>1.89</v>
      </c>
      <c r="C45" s="4">
        <f t="shared" si="0"/>
        <v>0.50251256281407031</v>
      </c>
      <c r="D45">
        <f t="shared" si="1"/>
        <v>0.52910052910052918</v>
      </c>
      <c r="E45">
        <f t="shared" si="2"/>
        <v>3.16130919145996E-2</v>
      </c>
      <c r="F45">
        <f t="shared" si="3"/>
        <v>-0.23426657094998793</v>
      </c>
      <c r="G45">
        <v>0</v>
      </c>
      <c r="H45">
        <f t="shared" si="4"/>
        <v>0.26587966286458753</v>
      </c>
      <c r="I45">
        <f t="shared" si="5"/>
        <v>-1.0653379535009888</v>
      </c>
      <c r="J45">
        <f t="shared" si="6"/>
        <v>1.0653379535009888</v>
      </c>
      <c r="K45">
        <f t="shared" si="7"/>
        <v>0.48669270829720923</v>
      </c>
      <c r="L45">
        <f t="shared" si="8"/>
        <v>0.51330729170279055</v>
      </c>
      <c r="M45">
        <f t="shared" si="9"/>
        <v>2.0546845739659791</v>
      </c>
      <c r="N45">
        <f t="shared" si="10"/>
        <v>1.9481507786158798</v>
      </c>
    </row>
    <row r="46" spans="1:14" x14ac:dyDescent="0.25">
      <c r="A46" s="4">
        <f>IF('True_Odds_Calculator_2-way'!A47="","",'True_Odds_Calculator_2-way'!A47)</f>
        <v>2.27</v>
      </c>
      <c r="B46" s="4">
        <f>IF('True_Odds_Calculator_2-way'!B47="","",'True_Odds_Calculator_2-way'!B47)</f>
        <v>1.68</v>
      </c>
      <c r="C46" s="4">
        <f t="shared" si="0"/>
        <v>0.44052863436123346</v>
      </c>
      <c r="D46">
        <f t="shared" si="1"/>
        <v>0.59523809523809523</v>
      </c>
      <c r="E46">
        <f t="shared" si="2"/>
        <v>3.5766729599328695E-2</v>
      </c>
      <c r="F46">
        <f t="shared" si="3"/>
        <v>-0.22645269561569115</v>
      </c>
      <c r="G46">
        <v>0</v>
      </c>
      <c r="H46">
        <f t="shared" si="4"/>
        <v>0.2622194252150199</v>
      </c>
      <c r="I46">
        <f t="shared" si="5"/>
        <v>-1.0760778282064791</v>
      </c>
      <c r="J46">
        <f t="shared" si="6"/>
        <v>1.0760778282064791</v>
      </c>
      <c r="K46">
        <f t="shared" si="7"/>
        <v>0.42254374989680582</v>
      </c>
      <c r="L46">
        <f t="shared" si="8"/>
        <v>0.57745625010319412</v>
      </c>
      <c r="M46">
        <f t="shared" si="9"/>
        <v>2.3666188418222287</v>
      </c>
      <c r="N46">
        <f t="shared" si="10"/>
        <v>1.7317329231804059</v>
      </c>
    </row>
    <row r="47" spans="1:14" x14ac:dyDescent="0.25">
      <c r="A47" s="4">
        <f>IF('True_Odds_Calculator_2-way'!A48="","",'True_Odds_Calculator_2-way'!A48)</f>
        <v>2.1</v>
      </c>
      <c r="B47" s="4">
        <f>IF('True_Odds_Calculator_2-way'!B48="","",'True_Odds_Calculator_2-way'!B48)</f>
        <v>1.79</v>
      </c>
      <c r="C47" s="4">
        <f t="shared" si="0"/>
        <v>0.47619047619047616</v>
      </c>
      <c r="D47">
        <f t="shared" si="1"/>
        <v>0.55865921787709494</v>
      </c>
      <c r="E47">
        <f t="shared" si="2"/>
        <v>3.4849694067571102E-2</v>
      </c>
      <c r="F47">
        <f t="shared" si="3"/>
        <v>-0.2311785049215217</v>
      </c>
      <c r="G47">
        <v>0</v>
      </c>
      <c r="H47">
        <f t="shared" si="4"/>
        <v>0.2660281989890928</v>
      </c>
      <c r="I47">
        <f t="shared" si="5"/>
        <v>-1.072729223145815</v>
      </c>
      <c r="J47">
        <f t="shared" si="6"/>
        <v>1.072729223145815</v>
      </c>
      <c r="K47">
        <f t="shared" si="7"/>
        <v>0.4587151448829464</v>
      </c>
      <c r="L47">
        <f t="shared" si="8"/>
        <v>0.5412848551170536</v>
      </c>
      <c r="M47">
        <f t="shared" si="9"/>
        <v>2.1800021454603971</v>
      </c>
      <c r="N47">
        <f t="shared" si="10"/>
        <v>1.8474560862851939</v>
      </c>
    </row>
    <row r="48" spans="1:14" x14ac:dyDescent="0.25">
      <c r="A48" s="4">
        <f>IF('True_Odds_Calculator_2-way'!A49="","",'True_Odds_Calculator_2-way'!A49)</f>
        <v>2.13</v>
      </c>
      <c r="B48" s="4">
        <f>IF('True_Odds_Calculator_2-way'!B49="","",'True_Odds_Calculator_2-way'!B49)</f>
        <v>1.77</v>
      </c>
      <c r="C48" s="4">
        <f t="shared" si="0"/>
        <v>0.46948356807511737</v>
      </c>
      <c r="D48">
        <f t="shared" si="1"/>
        <v>0.56497175141242939</v>
      </c>
      <c r="E48">
        <f t="shared" si="2"/>
        <v>3.4455319487546765E-2</v>
      </c>
      <c r="F48">
        <f t="shared" si="3"/>
        <v>-0.23078963422720888</v>
      </c>
      <c r="G48">
        <v>0</v>
      </c>
      <c r="H48">
        <f t="shared" si="4"/>
        <v>0.26524495371475559</v>
      </c>
      <c r="I48">
        <f t="shared" si="5"/>
        <v>-1.0720509244860594</v>
      </c>
      <c r="J48">
        <f t="shared" si="6"/>
        <v>1.0720509244860594</v>
      </c>
      <c r="K48">
        <f t="shared" si="7"/>
        <v>0.45219863720922326</v>
      </c>
      <c r="L48">
        <f t="shared" si="8"/>
        <v>0.54780136279077696</v>
      </c>
      <c r="M48">
        <f t="shared" si="9"/>
        <v>2.2114175446692466</v>
      </c>
      <c r="N48">
        <f t="shared" si="10"/>
        <v>1.8254792118542653</v>
      </c>
    </row>
    <row r="49" spans="1:14" x14ac:dyDescent="0.25">
      <c r="A49" s="4">
        <f>IF('True_Odds_Calculator_2-way'!A50="","",'True_Odds_Calculator_2-way'!A50)</f>
        <v>2.41</v>
      </c>
      <c r="B49" s="4">
        <f>IF('True_Odds_Calculator_2-way'!B50="","",'True_Odds_Calculator_2-way'!B50)</f>
        <v>1.62</v>
      </c>
      <c r="C49" s="4">
        <f t="shared" si="0"/>
        <v>0.41493775933609955</v>
      </c>
      <c r="D49">
        <f t="shared" si="1"/>
        <v>0.61728395061728392</v>
      </c>
      <c r="E49">
        <f t="shared" si="2"/>
        <v>3.2221709953383471E-2</v>
      </c>
      <c r="F49">
        <f t="shared" si="3"/>
        <v>-0.22391270938988783</v>
      </c>
      <c r="G49">
        <v>0</v>
      </c>
      <c r="H49">
        <f t="shared" si="4"/>
        <v>0.2561344193432713</v>
      </c>
      <c r="I49">
        <f t="shared" si="5"/>
        <v>-1.0695340092890231</v>
      </c>
      <c r="J49">
        <f t="shared" si="6"/>
        <v>1.0695340092890231</v>
      </c>
      <c r="K49">
        <f t="shared" si="7"/>
        <v>0.39871725432970118</v>
      </c>
      <c r="L49">
        <f t="shared" si="8"/>
        <v>0.60128274567029871</v>
      </c>
      <c r="M49">
        <f t="shared" si="9"/>
        <v>2.5080429530975232</v>
      </c>
      <c r="N49">
        <f t="shared" si="10"/>
        <v>1.6631110857591944</v>
      </c>
    </row>
    <row r="50" spans="1:14" x14ac:dyDescent="0.25">
      <c r="A50" s="4">
        <f>IF('True_Odds_Calculator_2-way'!A51="","",'True_Odds_Calculator_2-way'!A51)</f>
        <v>2.2400000000000002</v>
      </c>
      <c r="B50" s="4">
        <f>IF('True_Odds_Calculator_2-way'!B51="","",'True_Odds_Calculator_2-way'!B51)</f>
        <v>1.7</v>
      </c>
      <c r="C50" s="4">
        <f t="shared" si="0"/>
        <v>0.4464285714285714</v>
      </c>
      <c r="D50">
        <f t="shared" si="1"/>
        <v>0.58823529411764708</v>
      </c>
      <c r="E50">
        <f t="shared" si="2"/>
        <v>3.4663865546218364E-2</v>
      </c>
      <c r="F50">
        <f t="shared" si="3"/>
        <v>-0.22794117647058831</v>
      </c>
      <c r="G50">
        <v>0</v>
      </c>
      <c r="H50">
        <f t="shared" si="4"/>
        <v>0.26260504201680673</v>
      </c>
      <c r="I50">
        <f t="shared" si="5"/>
        <v>-1.0733469768527293</v>
      </c>
      <c r="J50">
        <f t="shared" si="6"/>
        <v>1.0733469768527293</v>
      </c>
      <c r="K50">
        <f t="shared" si="7"/>
        <v>0.42900958501512831</v>
      </c>
      <c r="L50">
        <f t="shared" si="8"/>
        <v>0.5709904149848718</v>
      </c>
      <c r="M50">
        <f t="shared" si="9"/>
        <v>2.3309502512973848</v>
      </c>
      <c r="N50">
        <f t="shared" si="10"/>
        <v>1.7513428837969105</v>
      </c>
    </row>
    <row r="51" spans="1:14" x14ac:dyDescent="0.25">
      <c r="A51" s="4">
        <f>IF('True_Odds_Calculator_2-way'!A52="","",'True_Odds_Calculator_2-way'!A52)</f>
        <v>2.0499999999999998</v>
      </c>
      <c r="B51" s="4">
        <f>IF('True_Odds_Calculator_2-way'!B52="","",'True_Odds_Calculator_2-way'!B52)</f>
        <v>1.85</v>
      </c>
      <c r="C51" s="4">
        <f t="shared" si="0"/>
        <v>0.48780487804878053</v>
      </c>
      <c r="D51">
        <f t="shared" si="1"/>
        <v>0.54054054054054046</v>
      </c>
      <c r="E51">
        <f t="shared" si="2"/>
        <v>2.8345418589321048E-2</v>
      </c>
      <c r="F51">
        <f t="shared" si="3"/>
        <v>-0.2353328938694792</v>
      </c>
      <c r="G51">
        <v>0</v>
      </c>
      <c r="H51">
        <f t="shared" si="4"/>
        <v>0.26367831245880025</v>
      </c>
      <c r="I51">
        <f t="shared" si="5"/>
        <v>-1.0585122480499263</v>
      </c>
      <c r="J51">
        <f t="shared" si="6"/>
        <v>1.0585122480499263</v>
      </c>
      <c r="K51">
        <f t="shared" si="7"/>
        <v>0.47361090692279612</v>
      </c>
      <c r="L51">
        <f t="shared" si="8"/>
        <v>0.52638909307720383</v>
      </c>
      <c r="M51">
        <f t="shared" si="9"/>
        <v>2.1114378604524222</v>
      </c>
      <c r="N51">
        <f t="shared" si="10"/>
        <v>1.8997354108424378</v>
      </c>
    </row>
    <row r="52" spans="1:14" x14ac:dyDescent="0.25">
      <c r="A52" s="4">
        <f>IF('True_Odds_Calculator_2-way'!A53="","",'True_Odds_Calculator_2-way'!A53)</f>
        <v>2.13</v>
      </c>
      <c r="B52" s="4">
        <f>IF('True_Odds_Calculator_2-way'!B53="","",'True_Odds_Calculator_2-way'!B53)</f>
        <v>1.77</v>
      </c>
      <c r="C52" s="4">
        <f t="shared" si="0"/>
        <v>0.46948356807511737</v>
      </c>
      <c r="D52">
        <f t="shared" si="1"/>
        <v>0.56497175141242939</v>
      </c>
      <c r="E52">
        <f t="shared" si="2"/>
        <v>3.4455319487546765E-2</v>
      </c>
      <c r="F52">
        <f t="shared" si="3"/>
        <v>-0.23078963422720888</v>
      </c>
      <c r="G52">
        <v>0</v>
      </c>
      <c r="H52">
        <f t="shared" si="4"/>
        <v>0.26524495371475559</v>
      </c>
      <c r="I52">
        <f t="shared" si="5"/>
        <v>-1.0720509244860594</v>
      </c>
      <c r="J52">
        <f t="shared" si="6"/>
        <v>1.0720509244860594</v>
      </c>
      <c r="K52">
        <f t="shared" si="7"/>
        <v>0.45219863720922326</v>
      </c>
      <c r="L52">
        <f t="shared" si="8"/>
        <v>0.54780136279077696</v>
      </c>
      <c r="M52">
        <f t="shared" si="9"/>
        <v>2.2114175446692466</v>
      </c>
      <c r="N52">
        <f t="shared" si="10"/>
        <v>1.8254792118542653</v>
      </c>
    </row>
    <row r="53" spans="1:14" x14ac:dyDescent="0.25">
      <c r="A53" s="4">
        <f>IF('True_Odds_Calculator_2-way'!A54="","",'True_Odds_Calculator_2-way'!A54)</f>
        <v>2.14</v>
      </c>
      <c r="B53" s="4">
        <f>IF('True_Odds_Calculator_2-way'!B54="","",'True_Odds_Calculator_2-way'!B54)</f>
        <v>1.76</v>
      </c>
      <c r="C53" s="4">
        <f t="shared" si="0"/>
        <v>0.46728971962616822</v>
      </c>
      <c r="D53">
        <f t="shared" si="1"/>
        <v>0.56818181818181823</v>
      </c>
      <c r="E53">
        <f t="shared" si="2"/>
        <v>3.5471537807986397E-2</v>
      </c>
      <c r="F53">
        <f t="shared" si="3"/>
        <v>-0.23003398470688197</v>
      </c>
      <c r="G53">
        <v>0</v>
      </c>
      <c r="H53">
        <f t="shared" si="4"/>
        <v>0.26550552251486831</v>
      </c>
      <c r="I53">
        <f t="shared" si="5"/>
        <v>-1.0743376064838499</v>
      </c>
      <c r="J53">
        <f t="shared" si="6"/>
        <v>1.0743376064838499</v>
      </c>
      <c r="K53">
        <f t="shared" si="7"/>
        <v>0.4494897427831781</v>
      </c>
      <c r="L53">
        <f t="shared" si="8"/>
        <v>0.55051025721682212</v>
      </c>
      <c r="M53">
        <f t="shared" si="9"/>
        <v>2.2247448713915889</v>
      </c>
      <c r="N53">
        <f t="shared" si="10"/>
        <v>1.8164965809277254</v>
      </c>
    </row>
    <row r="54" spans="1:14" x14ac:dyDescent="0.25">
      <c r="A54" s="4">
        <f>IF('True_Odds_Calculator_2-way'!A55="","",'True_Odds_Calculator_2-way'!A55)</f>
        <v>2.1</v>
      </c>
      <c r="B54" s="4">
        <f>IF('True_Odds_Calculator_2-way'!B55="","",'True_Odds_Calculator_2-way'!B55)</f>
        <v>1.79</v>
      </c>
      <c r="C54" s="4">
        <f t="shared" si="0"/>
        <v>0.47619047619047616</v>
      </c>
      <c r="D54">
        <f t="shared" si="1"/>
        <v>0.55865921787709494</v>
      </c>
      <c r="E54">
        <f t="shared" si="2"/>
        <v>3.4849694067571102E-2</v>
      </c>
      <c r="F54">
        <f t="shared" si="3"/>
        <v>-0.2311785049215217</v>
      </c>
      <c r="G54">
        <v>0</v>
      </c>
      <c r="H54">
        <f t="shared" si="4"/>
        <v>0.2660281989890928</v>
      </c>
      <c r="I54">
        <f t="shared" si="5"/>
        <v>-1.072729223145815</v>
      </c>
      <c r="J54">
        <f t="shared" si="6"/>
        <v>1.072729223145815</v>
      </c>
      <c r="K54">
        <f t="shared" si="7"/>
        <v>0.4587151448829464</v>
      </c>
      <c r="L54">
        <f t="shared" si="8"/>
        <v>0.5412848551170536</v>
      </c>
      <c r="M54">
        <f t="shared" si="9"/>
        <v>2.1800021454603971</v>
      </c>
      <c r="N54">
        <f t="shared" si="10"/>
        <v>1.8474560862851939</v>
      </c>
    </row>
    <row r="55" spans="1:14" x14ac:dyDescent="0.25">
      <c r="A55" s="4">
        <f>IF('True_Odds_Calculator_2-way'!A56="","",'True_Odds_Calculator_2-way'!A56)</f>
        <v>2.48</v>
      </c>
      <c r="B55" s="4">
        <f>IF('True_Odds_Calculator_2-way'!B56="","",'True_Odds_Calculator_2-way'!B56)</f>
        <v>1.59</v>
      </c>
      <c r="C55" s="4">
        <f t="shared" si="0"/>
        <v>0.40322580645161293</v>
      </c>
      <c r="D55">
        <f t="shared" si="1"/>
        <v>0.62893081761006286</v>
      </c>
      <c r="E55">
        <f t="shared" si="2"/>
        <v>3.2156624061675743E-2</v>
      </c>
      <c r="F55">
        <f t="shared" si="3"/>
        <v>-0.22144451207141413</v>
      </c>
      <c r="G55">
        <v>0</v>
      </c>
      <c r="H55">
        <f t="shared" si="4"/>
        <v>0.25360113613308988</v>
      </c>
      <c r="I55">
        <f t="shared" si="5"/>
        <v>-1.0701462561817374</v>
      </c>
      <c r="J55">
        <f t="shared" si="6"/>
        <v>1.0701462561817374</v>
      </c>
      <c r="K55">
        <f t="shared" si="7"/>
        <v>0.38702439426729596</v>
      </c>
      <c r="L55">
        <f t="shared" si="8"/>
        <v>0.61297560573270427</v>
      </c>
      <c r="M55">
        <f t="shared" si="9"/>
        <v>2.583816459148971</v>
      </c>
      <c r="N55">
        <f t="shared" si="10"/>
        <v>1.6313862911472248</v>
      </c>
    </row>
    <row r="56" spans="1:14" x14ac:dyDescent="0.25">
      <c r="A56" s="4">
        <f>IF('True_Odds_Calculator_2-way'!A57="","",'True_Odds_Calculator_2-way'!A57)</f>
        <v>1.88</v>
      </c>
      <c r="B56" s="4">
        <f>IF('True_Odds_Calculator_2-way'!B57="","",'True_Odds_Calculator_2-way'!B57)</f>
        <v>1.95</v>
      </c>
      <c r="C56" s="4">
        <f t="shared" si="0"/>
        <v>0.53191489361702127</v>
      </c>
      <c r="D56">
        <f t="shared" si="1"/>
        <v>0.51282051282051289</v>
      </c>
      <c r="E56">
        <f t="shared" si="2"/>
        <v>4.4735406437534042E-2</v>
      </c>
      <c r="F56">
        <f t="shared" si="3"/>
        <v>-0.22804146208401543</v>
      </c>
      <c r="G56">
        <v>0</v>
      </c>
      <c r="H56">
        <f t="shared" si="4"/>
        <v>0.27277686852154942</v>
      </c>
      <c r="I56">
        <f t="shared" si="5"/>
        <v>-1.0936965981495175</v>
      </c>
      <c r="J56">
        <f t="shared" si="6"/>
        <v>1.0936965981495175</v>
      </c>
      <c r="K56">
        <f t="shared" si="7"/>
        <v>0.50956634210004492</v>
      </c>
      <c r="L56">
        <f t="shared" si="8"/>
        <v>0.49043365789995519</v>
      </c>
      <c r="M56">
        <f t="shared" si="9"/>
        <v>1.9624530063715757</v>
      </c>
      <c r="N56">
        <f t="shared" si="10"/>
        <v>2.0390117682420414</v>
      </c>
    </row>
    <row r="57" spans="1:14" x14ac:dyDescent="0.25">
      <c r="A57" s="4">
        <f>IF('True_Odds_Calculator_2-way'!A58="","",'True_Odds_Calculator_2-way'!A58)</f>
        <v>1.85</v>
      </c>
      <c r="B57" s="4">
        <f>IF('True_Odds_Calculator_2-way'!B58="","",'True_Odds_Calculator_2-way'!B58)</f>
        <v>1.99</v>
      </c>
      <c r="C57" s="4">
        <f t="shared" si="0"/>
        <v>0.54054054054054046</v>
      </c>
      <c r="D57">
        <f t="shared" si="1"/>
        <v>0.50251256281407031</v>
      </c>
      <c r="E57">
        <f t="shared" si="2"/>
        <v>4.3053103354610656E-2</v>
      </c>
      <c r="F57">
        <f t="shared" si="3"/>
        <v>-0.22857530897731926</v>
      </c>
      <c r="G57">
        <v>0</v>
      </c>
      <c r="H57">
        <f t="shared" si="4"/>
        <v>0.27162841233192986</v>
      </c>
      <c r="I57">
        <f t="shared" si="5"/>
        <v>-1.0901165669462136</v>
      </c>
      <c r="J57">
        <f t="shared" si="6"/>
        <v>1.0901165669462136</v>
      </c>
      <c r="K57">
        <f t="shared" si="7"/>
        <v>0.51904934939114777</v>
      </c>
      <c r="L57">
        <f t="shared" si="8"/>
        <v>0.48095065060885256</v>
      </c>
      <c r="M57">
        <f t="shared" si="9"/>
        <v>1.9265990819042815</v>
      </c>
      <c r="N57">
        <f t="shared" si="10"/>
        <v>2.0792154012767514</v>
      </c>
    </row>
    <row r="58" spans="1:14" x14ac:dyDescent="0.25">
      <c r="A58" s="4">
        <f>IF('True_Odds_Calculator_2-way'!A59="","",'True_Odds_Calculator_2-way'!A59)</f>
        <v>1.76</v>
      </c>
      <c r="B58" s="4">
        <f>IF('True_Odds_Calculator_2-way'!B59="","",'True_Odds_Calculator_2-way'!B59)</f>
        <v>2.09</v>
      </c>
      <c r="C58" s="4">
        <f t="shared" si="0"/>
        <v>0.56818181818181823</v>
      </c>
      <c r="D58">
        <f t="shared" si="1"/>
        <v>0.47846889952153115</v>
      </c>
      <c r="E58">
        <f t="shared" si="2"/>
        <v>4.6650717703349276E-2</v>
      </c>
      <c r="F58">
        <f t="shared" si="3"/>
        <v>-0.22520661157024802</v>
      </c>
      <c r="G58">
        <v>0</v>
      </c>
      <c r="H58">
        <f t="shared" si="4"/>
        <v>0.27185732927359729</v>
      </c>
      <c r="I58">
        <f t="shared" si="5"/>
        <v>-1.0987021007226223</v>
      </c>
      <c r="J58">
        <f t="shared" si="6"/>
        <v>1.0987021007226223</v>
      </c>
      <c r="K58">
        <f t="shared" si="7"/>
        <v>0.54495509018599919</v>
      </c>
      <c r="L58">
        <f t="shared" si="8"/>
        <v>0.45504490981400092</v>
      </c>
      <c r="M58">
        <f t="shared" si="9"/>
        <v>1.8350135965491927</v>
      </c>
      <c r="N58">
        <f t="shared" si="10"/>
        <v>2.197585289787658</v>
      </c>
    </row>
    <row r="59" spans="1:14" x14ac:dyDescent="0.25">
      <c r="A59" s="4">
        <f>IF('True_Odds_Calculator_2-way'!A60="","",'True_Odds_Calculator_2-way'!A60)</f>
        <v>1.56</v>
      </c>
      <c r="B59" s="4">
        <f>IF('True_Odds_Calculator_2-way'!B60="","",'True_Odds_Calculator_2-way'!B60)</f>
        <v>2.46</v>
      </c>
      <c r="C59" s="4">
        <f t="shared" si="0"/>
        <v>0.64102564102564097</v>
      </c>
      <c r="D59">
        <f t="shared" si="1"/>
        <v>0.4065040650406504</v>
      </c>
      <c r="E59">
        <f t="shared" si="2"/>
        <v>4.7529706066291366E-2</v>
      </c>
      <c r="F59">
        <f t="shared" si="3"/>
        <v>-0.21304982280592033</v>
      </c>
      <c r="G59">
        <v>0</v>
      </c>
      <c r="H59">
        <f t="shared" si="4"/>
        <v>0.26057952887221175</v>
      </c>
      <c r="I59">
        <f t="shared" si="5"/>
        <v>-1.1059348880095219</v>
      </c>
      <c r="J59">
        <f t="shared" si="6"/>
        <v>1.1059348880095219</v>
      </c>
      <c r="K59">
        <f t="shared" si="7"/>
        <v>0.61754181729268298</v>
      </c>
      <c r="L59">
        <f t="shared" si="8"/>
        <v>0.38245818270731691</v>
      </c>
      <c r="M59">
        <f t="shared" si="9"/>
        <v>1.6193235372853327</v>
      </c>
      <c r="N59">
        <f t="shared" si="10"/>
        <v>2.6146649364939023</v>
      </c>
    </row>
    <row r="60" spans="1:14" x14ac:dyDescent="0.25">
      <c r="A60" s="4">
        <f>IF('True_Odds_Calculator_2-way'!A61="","",'True_Odds_Calculator_2-way'!A61)</f>
        <v>1.85</v>
      </c>
      <c r="B60" s="4">
        <f>IF('True_Odds_Calculator_2-way'!B61="","",'True_Odds_Calculator_2-way'!B61)</f>
        <v>1.99</v>
      </c>
      <c r="C60" s="4">
        <f t="shared" si="0"/>
        <v>0.54054054054054046</v>
      </c>
      <c r="D60">
        <f t="shared" si="1"/>
        <v>0.50251256281407031</v>
      </c>
      <c r="E60">
        <f t="shared" si="2"/>
        <v>4.3053103354610656E-2</v>
      </c>
      <c r="F60">
        <f t="shared" si="3"/>
        <v>-0.22857530897731926</v>
      </c>
      <c r="G60">
        <v>0</v>
      </c>
      <c r="H60">
        <f t="shared" si="4"/>
        <v>0.27162841233192986</v>
      </c>
      <c r="I60">
        <f t="shared" si="5"/>
        <v>-1.0901165669462136</v>
      </c>
      <c r="J60">
        <f t="shared" si="6"/>
        <v>1.0901165669462136</v>
      </c>
      <c r="K60">
        <f t="shared" si="7"/>
        <v>0.51904934939114777</v>
      </c>
      <c r="L60">
        <f t="shared" si="8"/>
        <v>0.48095065060885256</v>
      </c>
      <c r="M60">
        <f t="shared" si="9"/>
        <v>1.9265990819042815</v>
      </c>
      <c r="N60">
        <f t="shared" si="10"/>
        <v>2.0792154012767514</v>
      </c>
    </row>
    <row r="61" spans="1:14" x14ac:dyDescent="0.25">
      <c r="A61" s="4">
        <f>IF('True_Odds_Calculator_2-way'!A62="","",'True_Odds_Calculator_2-way'!A62)</f>
        <v>2.11</v>
      </c>
      <c r="B61" s="4">
        <f>IF('True_Odds_Calculator_2-way'!B62="","",'True_Odds_Calculator_2-way'!B62)</f>
        <v>1.75</v>
      </c>
      <c r="C61" s="4">
        <f t="shared" si="0"/>
        <v>0.47393364928909953</v>
      </c>
      <c r="D61">
        <f t="shared" si="1"/>
        <v>0.5714285714285714</v>
      </c>
      <c r="E61">
        <f t="shared" si="2"/>
        <v>4.5362220717670931E-2</v>
      </c>
      <c r="F61">
        <f t="shared" si="3"/>
        <v>-0.22545700744752883</v>
      </c>
      <c r="G61">
        <v>0</v>
      </c>
      <c r="H61">
        <f t="shared" si="4"/>
        <v>0.27081922816519971</v>
      </c>
      <c r="I61">
        <f t="shared" si="5"/>
        <v>-1.0959932487023818</v>
      </c>
      <c r="J61">
        <f t="shared" si="6"/>
        <v>1.0959932487023818</v>
      </c>
      <c r="K61">
        <f t="shared" si="7"/>
        <v>0.45115105429092489</v>
      </c>
      <c r="L61">
        <f t="shared" si="8"/>
        <v>0.54884894570907516</v>
      </c>
      <c r="M61">
        <f t="shared" si="9"/>
        <v>2.216552506059644</v>
      </c>
      <c r="N61">
        <f t="shared" si="10"/>
        <v>1.8219949365267862</v>
      </c>
    </row>
    <row r="62" spans="1:14" x14ac:dyDescent="0.25">
      <c r="A62" s="4">
        <f>IF('True_Odds_Calculator_2-way'!A63="","",'True_Odds_Calculator_2-way'!A63)</f>
        <v>1.68</v>
      </c>
      <c r="B62" s="4">
        <f>IF('True_Odds_Calculator_2-way'!B63="","",'True_Odds_Calculator_2-way'!B63)</f>
        <v>2.2000000000000002</v>
      </c>
      <c r="C62" s="4">
        <f t="shared" si="0"/>
        <v>0.59523809523809523</v>
      </c>
      <c r="D62">
        <f t="shared" si="1"/>
        <v>0.45454545454545453</v>
      </c>
      <c r="E62">
        <f t="shared" si="2"/>
        <v>4.9783549783549708E-2</v>
      </c>
      <c r="F62">
        <f t="shared" si="3"/>
        <v>-0.22077922077922085</v>
      </c>
      <c r="G62">
        <v>0</v>
      </c>
      <c r="H62">
        <f t="shared" si="4"/>
        <v>0.27056277056277056</v>
      </c>
      <c r="I62">
        <f t="shared" si="5"/>
        <v>-1.1070186069251189</v>
      </c>
      <c r="J62">
        <f t="shared" si="6"/>
        <v>1.1070186069251189</v>
      </c>
      <c r="K62">
        <f t="shared" si="7"/>
        <v>0.57052464759442856</v>
      </c>
      <c r="L62">
        <f t="shared" si="8"/>
        <v>0.42947535240557161</v>
      </c>
      <c r="M62">
        <f t="shared" si="9"/>
        <v>1.7527726527090808</v>
      </c>
      <c r="N62">
        <f t="shared" si="10"/>
        <v>2.3284223283101424</v>
      </c>
    </row>
    <row r="63" spans="1:14" x14ac:dyDescent="0.25">
      <c r="A63" s="4">
        <f>IF('True_Odds_Calculator_2-way'!A64="","",'True_Odds_Calculator_2-way'!A64)</f>
        <v>1.6</v>
      </c>
      <c r="B63" s="4">
        <f>IF('True_Odds_Calculator_2-way'!B64="","",'True_Odds_Calculator_2-way'!B64)</f>
        <v>2.37</v>
      </c>
      <c r="C63" s="4">
        <f t="shared" si="0"/>
        <v>0.625</v>
      </c>
      <c r="D63">
        <f t="shared" si="1"/>
        <v>0.42194092827004215</v>
      </c>
      <c r="E63">
        <f t="shared" si="2"/>
        <v>4.6940928270042148E-2</v>
      </c>
      <c r="F63">
        <f t="shared" si="3"/>
        <v>-0.21677215189873422</v>
      </c>
      <c r="G63">
        <v>0</v>
      </c>
      <c r="H63">
        <f t="shared" si="4"/>
        <v>0.26371308016877637</v>
      </c>
      <c r="I63">
        <f t="shared" si="5"/>
        <v>-1.1029709933472638</v>
      </c>
      <c r="J63">
        <f t="shared" si="6"/>
        <v>1.1029709933472638</v>
      </c>
      <c r="K63">
        <f t="shared" si="7"/>
        <v>0.60176343307603775</v>
      </c>
      <c r="L63">
        <f t="shared" si="8"/>
        <v>0.39823656692396225</v>
      </c>
      <c r="M63">
        <f t="shared" si="9"/>
        <v>1.6617825960083583</v>
      </c>
      <c r="N63">
        <f t="shared" si="10"/>
        <v>2.5110702608857518</v>
      </c>
    </row>
    <row r="64" spans="1:14" x14ac:dyDescent="0.25">
      <c r="A64" s="4">
        <f>IF('True_Odds_Calculator_2-way'!A65="","",'True_Odds_Calculator_2-way'!A65)</f>
        <v>1.71</v>
      </c>
      <c r="B64" s="4">
        <f>IF('True_Odds_Calculator_2-way'!B65="","",'True_Odds_Calculator_2-way'!B65)</f>
        <v>2.16</v>
      </c>
      <c r="C64" s="4">
        <f t="shared" si="0"/>
        <v>0.58479532163742687</v>
      </c>
      <c r="D64">
        <f t="shared" si="1"/>
        <v>0.46296296296296291</v>
      </c>
      <c r="E64">
        <f t="shared" si="2"/>
        <v>4.7758284600389889E-2</v>
      </c>
      <c r="F64">
        <f t="shared" si="3"/>
        <v>-0.22298029023175214</v>
      </c>
      <c r="G64">
        <v>0</v>
      </c>
      <c r="H64">
        <f t="shared" si="4"/>
        <v>0.27073857483214203</v>
      </c>
      <c r="I64">
        <f t="shared" si="5"/>
        <v>-1.1018991068031498</v>
      </c>
      <c r="J64">
        <f t="shared" si="6"/>
        <v>1.1018991068031498</v>
      </c>
      <c r="K64">
        <f t="shared" si="7"/>
        <v>0.56105754585983503</v>
      </c>
      <c r="L64">
        <f t="shared" si="8"/>
        <v>0.43894245414016486</v>
      </c>
      <c r="M64">
        <f t="shared" si="9"/>
        <v>1.7823483658302366</v>
      </c>
      <c r="N64">
        <f t="shared" si="10"/>
        <v>2.2782029638916539</v>
      </c>
    </row>
    <row r="65" spans="1:14" x14ac:dyDescent="0.25">
      <c r="A65" s="4">
        <f>IF('True_Odds_Calculator_2-way'!A66="","",'True_Odds_Calculator_2-way'!A66)</f>
        <v>2.0499999999999998</v>
      </c>
      <c r="B65" s="4">
        <f>IF('True_Odds_Calculator_2-way'!B66="","",'True_Odds_Calculator_2-way'!B66)</f>
        <v>1.79</v>
      </c>
      <c r="C65" s="4">
        <f t="shared" si="0"/>
        <v>0.48780487804878053</v>
      </c>
      <c r="D65">
        <f t="shared" si="1"/>
        <v>0.55865921787709494</v>
      </c>
      <c r="E65">
        <f t="shared" si="2"/>
        <v>4.6464095925875526E-2</v>
      </c>
      <c r="F65">
        <f t="shared" si="3"/>
        <v>-0.22605259572148784</v>
      </c>
      <c r="G65">
        <v>0</v>
      </c>
      <c r="H65">
        <f t="shared" si="4"/>
        <v>0.27251669164736342</v>
      </c>
      <c r="I65">
        <f t="shared" si="5"/>
        <v>-1.0979733645872189</v>
      </c>
      <c r="J65">
        <f t="shared" si="6"/>
        <v>1.0979733645872189</v>
      </c>
      <c r="K65">
        <f t="shared" si="7"/>
        <v>0.46449579201960772</v>
      </c>
      <c r="L65">
        <f t="shared" si="8"/>
        <v>0.53550420798039233</v>
      </c>
      <c r="M65">
        <f t="shared" si="9"/>
        <v>2.1528720328165796</v>
      </c>
      <c r="N65">
        <f t="shared" si="10"/>
        <v>1.8673989580239028</v>
      </c>
    </row>
    <row r="66" spans="1:14" x14ac:dyDescent="0.25">
      <c r="A66" s="4">
        <f>IF('True_Odds_Calculator_2-way'!A67="","",'True_Odds_Calculator_2-way'!A67)</f>
        <v>1.85</v>
      </c>
      <c r="B66" s="4">
        <f>IF('True_Odds_Calculator_2-way'!B67="","",'True_Odds_Calculator_2-way'!B67)</f>
        <v>2</v>
      </c>
      <c r="C66" s="4">
        <f t="shared" si="0"/>
        <v>0.54054054054054046</v>
      </c>
      <c r="D66">
        <f t="shared" si="1"/>
        <v>0.5</v>
      </c>
      <c r="E66">
        <f t="shared" si="2"/>
        <v>4.0540540540540349E-2</v>
      </c>
      <c r="F66">
        <f t="shared" si="3"/>
        <v>-0.22972972972972983</v>
      </c>
      <c r="G66">
        <v>0</v>
      </c>
      <c r="H66">
        <f t="shared" si="4"/>
        <v>0.27027027027027023</v>
      </c>
      <c r="I66">
        <f t="shared" si="5"/>
        <v>-1.0846522890932806</v>
      </c>
      <c r="J66">
        <f t="shared" si="6"/>
        <v>1.0846522890932806</v>
      </c>
      <c r="K66">
        <f t="shared" si="7"/>
        <v>0.52030369513807517</v>
      </c>
      <c r="L66">
        <f t="shared" si="8"/>
        <v>0.47969630486192494</v>
      </c>
      <c r="M66">
        <f t="shared" si="9"/>
        <v>1.9219544457292885</v>
      </c>
      <c r="N66">
        <f t="shared" si="10"/>
        <v>2.0846522890932806</v>
      </c>
    </row>
    <row r="67" spans="1:14" x14ac:dyDescent="0.25">
      <c r="A67" s="4">
        <f>IF('True_Odds_Calculator_2-way'!A68="","",'True_Odds_Calculator_2-way'!A68)</f>
        <v>1.97</v>
      </c>
      <c r="B67" s="4">
        <f>IF('True_Odds_Calculator_2-way'!B68="","",'True_Odds_Calculator_2-way'!B68)</f>
        <v>1.87</v>
      </c>
      <c r="C67" s="4">
        <f t="shared" ref="C67:C130" si="11">1/A67</f>
        <v>0.50761421319796951</v>
      </c>
      <c r="D67">
        <f t="shared" ref="D67:D130" si="12">1/B67</f>
        <v>0.53475935828876997</v>
      </c>
      <c r="E67">
        <f t="shared" ref="E67:E130" si="13">C67+D67-1</f>
        <v>4.2373571486739481E-2</v>
      </c>
      <c r="F67">
        <f t="shared" ref="F67:F130" si="14">C67+D67-(C67*D67)-1</f>
        <v>-0.22907787942126556</v>
      </c>
      <c r="G67">
        <v>0</v>
      </c>
      <c r="H67">
        <f t="shared" ref="H67:H130" si="15">C67*D67</f>
        <v>0.27145145090800504</v>
      </c>
      <c r="I67">
        <f t="shared" ref="I67:I130" si="16">((-4*F67*H67)^0.5)/(2*F67)</f>
        <v>-1.0885653508392383</v>
      </c>
      <c r="J67">
        <f t="shared" ref="J67:J130" si="17">(-((-4*F67*H67)^0.5))/(2*F67)</f>
        <v>1.0885653508392383</v>
      </c>
      <c r="K67">
        <f t="shared" ref="K67:K130" si="18">IF(A67="","",(C67/($J67+C67-($J67*C67))))</f>
        <v>0.48640299573233392</v>
      </c>
      <c r="L67">
        <f t="shared" ref="L67:L130" si="19">IF(B67="","",(D67/($J67+D67-($J67*D67))))</f>
        <v>0.51359700426766597</v>
      </c>
      <c r="M67">
        <f t="shared" ref="M67:M130" si="20">IF(A67="","",1/K67)</f>
        <v>2.0559083903140616</v>
      </c>
      <c r="N67">
        <f t="shared" ref="N67:N130" si="21">IF(B67="","",1/L67)</f>
        <v>1.9470518552301377</v>
      </c>
    </row>
    <row r="68" spans="1:14" x14ac:dyDescent="0.25">
      <c r="A68" s="4">
        <f>IF('True_Odds_Calculator_2-way'!A69="","",'True_Odds_Calculator_2-way'!A69)</f>
        <v>1.93</v>
      </c>
      <c r="B68" s="4">
        <f>IF('True_Odds_Calculator_2-way'!B69="","",'True_Odds_Calculator_2-way'!B69)</f>
        <v>1.98</v>
      </c>
      <c r="C68" s="4">
        <f t="shared" si="11"/>
        <v>0.5181347150259068</v>
      </c>
      <c r="D68">
        <f t="shared" si="12"/>
        <v>0.50505050505050508</v>
      </c>
      <c r="E68">
        <f t="shared" si="13"/>
        <v>2.3185220076411994E-2</v>
      </c>
      <c r="F68">
        <f t="shared" si="14"/>
        <v>-0.23849897943162168</v>
      </c>
      <c r="G68">
        <v>0</v>
      </c>
      <c r="H68">
        <f t="shared" si="15"/>
        <v>0.26168419950803373</v>
      </c>
      <c r="I68">
        <f t="shared" si="16"/>
        <v>-1.0474793930096669</v>
      </c>
      <c r="J68">
        <f t="shared" si="17"/>
        <v>1.0474793930096669</v>
      </c>
      <c r="K68">
        <f t="shared" si="18"/>
        <v>0.50654562421980165</v>
      </c>
      <c r="L68">
        <f t="shared" si="19"/>
        <v>0.49345437578019818</v>
      </c>
      <c r="M68">
        <f t="shared" si="20"/>
        <v>1.9741558354989901</v>
      </c>
      <c r="N68">
        <f t="shared" si="21"/>
        <v>2.0265298051494733</v>
      </c>
    </row>
    <row r="69" spans="1:14" x14ac:dyDescent="0.25">
      <c r="A69" s="4">
        <f>IF('True_Odds_Calculator_2-way'!A70="","",'True_Odds_Calculator_2-way'!A70)</f>
        <v>1.35</v>
      </c>
      <c r="B69" s="4">
        <f>IF('True_Odds_Calculator_2-way'!B70="","",'True_Odds_Calculator_2-way'!B70)</f>
        <v>3.36</v>
      </c>
      <c r="C69" s="4">
        <f t="shared" si="11"/>
        <v>0.7407407407407407</v>
      </c>
      <c r="D69">
        <f t="shared" si="12"/>
        <v>0.29761904761904762</v>
      </c>
      <c r="E69">
        <f t="shared" si="13"/>
        <v>3.8359788359788372E-2</v>
      </c>
      <c r="F69">
        <f t="shared" si="14"/>
        <v>-0.18209876543209869</v>
      </c>
      <c r="G69">
        <v>0</v>
      </c>
      <c r="H69">
        <f t="shared" si="15"/>
        <v>0.22045855379188711</v>
      </c>
      <c r="I69">
        <f t="shared" si="16"/>
        <v>-1.1002971203391541</v>
      </c>
      <c r="J69">
        <f t="shared" si="17"/>
        <v>1.1002971203391541</v>
      </c>
      <c r="K69">
        <f t="shared" si="18"/>
        <v>0.72196745203973056</v>
      </c>
      <c r="L69">
        <f t="shared" si="19"/>
        <v>0.27803254796026911</v>
      </c>
      <c r="M69">
        <f t="shared" si="20"/>
        <v>1.3851039921187043</v>
      </c>
      <c r="N69">
        <f t="shared" si="21"/>
        <v>3.5967012040004041</v>
      </c>
    </row>
    <row r="70" spans="1:14" x14ac:dyDescent="0.25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1.74</v>
      </c>
      <c r="C70" s="4">
        <f t="shared" si="11"/>
        <v>0.4587155963302752</v>
      </c>
      <c r="D70">
        <f t="shared" si="12"/>
        <v>0.57471264367816088</v>
      </c>
      <c r="E70">
        <f t="shared" si="13"/>
        <v>3.3428240008436028E-2</v>
      </c>
      <c r="F70">
        <f t="shared" si="14"/>
        <v>-0.23020141305494057</v>
      </c>
      <c r="G70">
        <v>0</v>
      </c>
      <c r="H70">
        <f t="shared" si="15"/>
        <v>0.26362965306337655</v>
      </c>
      <c r="I70">
        <f t="shared" si="16"/>
        <v>-1.0701462561817372</v>
      </c>
      <c r="J70">
        <f t="shared" si="17"/>
        <v>1.0701462561817372</v>
      </c>
      <c r="K70">
        <f t="shared" si="18"/>
        <v>0.44193570658612125</v>
      </c>
      <c r="L70">
        <f t="shared" si="19"/>
        <v>0.55806429341387886</v>
      </c>
      <c r="M70">
        <f t="shared" si="20"/>
        <v>2.26277258229445</v>
      </c>
      <c r="N70">
        <f t="shared" si="21"/>
        <v>1.7919082295744857</v>
      </c>
    </row>
    <row r="71" spans="1:14" x14ac:dyDescent="0.25">
      <c r="A71" s="4">
        <f>IF('True_Odds_Calculator_2-way'!A72="","",'True_Odds_Calculator_2-way'!A72)</f>
        <v>2.58</v>
      </c>
      <c r="B71" s="4">
        <f>IF('True_Odds_Calculator_2-way'!B72="","",'True_Odds_Calculator_2-way'!B72)</f>
        <v>1.51</v>
      </c>
      <c r="C71" s="4">
        <f t="shared" si="11"/>
        <v>0.38759689922480617</v>
      </c>
      <c r="D71">
        <f t="shared" si="12"/>
        <v>0.66225165562913912</v>
      </c>
      <c r="E71">
        <f t="shared" si="13"/>
        <v>4.9848554853945348E-2</v>
      </c>
      <c r="F71">
        <f t="shared" si="14"/>
        <v>-0.20683813337440315</v>
      </c>
      <c r="G71">
        <v>0</v>
      </c>
      <c r="H71">
        <f t="shared" si="15"/>
        <v>0.2566866882283485</v>
      </c>
      <c r="I71">
        <f t="shared" si="16"/>
        <v>-1.1140030207346867</v>
      </c>
      <c r="J71">
        <f t="shared" si="17"/>
        <v>1.1140030207346867</v>
      </c>
      <c r="K71">
        <f t="shared" si="18"/>
        <v>0.36230246178318726</v>
      </c>
      <c r="L71">
        <f t="shared" si="19"/>
        <v>0.63769753821681263</v>
      </c>
      <c r="M71">
        <f t="shared" si="20"/>
        <v>2.7601247727608049</v>
      </c>
      <c r="N71">
        <f t="shared" si="21"/>
        <v>1.5681415405746904</v>
      </c>
    </row>
    <row r="72" spans="1:14" x14ac:dyDescent="0.25">
      <c r="A72" s="4">
        <f>IF('True_Odds_Calculator_2-way'!A73="","",'True_Odds_Calculator_2-way'!A73)</f>
        <v>2.25</v>
      </c>
      <c r="B72" s="4">
        <f>IF('True_Odds_Calculator_2-way'!B73="","",'True_Odds_Calculator_2-way'!B73)</f>
        <v>1.69</v>
      </c>
      <c r="C72" s="4">
        <f t="shared" si="11"/>
        <v>0.44444444444444442</v>
      </c>
      <c r="D72">
        <f t="shared" si="12"/>
        <v>0.59171597633136097</v>
      </c>
      <c r="E72">
        <f t="shared" si="13"/>
        <v>3.6160420775805502E-2</v>
      </c>
      <c r="F72">
        <f t="shared" si="14"/>
        <v>-0.22682445759368819</v>
      </c>
      <c r="G72">
        <v>0</v>
      </c>
      <c r="H72">
        <f t="shared" si="15"/>
        <v>0.26298487836949375</v>
      </c>
      <c r="I72">
        <f t="shared" si="16"/>
        <v>-1.0767638041163314</v>
      </c>
      <c r="J72">
        <f t="shared" si="17"/>
        <v>1.0767638041163314</v>
      </c>
      <c r="K72">
        <f t="shared" si="18"/>
        <v>0.42626568044702751</v>
      </c>
      <c r="L72">
        <f t="shared" si="19"/>
        <v>0.57373431955297227</v>
      </c>
      <c r="M72">
        <f t="shared" si="20"/>
        <v>2.3459547551454145</v>
      </c>
      <c r="N72">
        <f t="shared" si="21"/>
        <v>1.7429670248402687</v>
      </c>
    </row>
    <row r="73" spans="1:14" x14ac:dyDescent="0.25">
      <c r="A73" s="4">
        <f>IF('True_Odds_Calculator_2-way'!A74="","",'True_Odds_Calculator_2-way'!A74)</f>
        <v>2.2799999999999998</v>
      </c>
      <c r="B73" s="4">
        <f>IF('True_Odds_Calculator_2-way'!B74="","",'True_Odds_Calculator_2-way'!B74)</f>
        <v>1.68</v>
      </c>
      <c r="C73" s="4">
        <f t="shared" si="11"/>
        <v>0.43859649122807021</v>
      </c>
      <c r="D73">
        <f t="shared" si="12"/>
        <v>0.59523809523809523</v>
      </c>
      <c r="E73">
        <f t="shared" si="13"/>
        <v>3.383458646616555E-2</v>
      </c>
      <c r="F73">
        <f t="shared" si="14"/>
        <v>-0.2272347535505429</v>
      </c>
      <c r="G73">
        <v>0</v>
      </c>
      <c r="H73">
        <f t="shared" si="15"/>
        <v>0.26106934001670845</v>
      </c>
      <c r="I73">
        <f t="shared" si="16"/>
        <v>-1.0718661571406805</v>
      </c>
      <c r="J73">
        <f t="shared" si="17"/>
        <v>1.0718661571406805</v>
      </c>
      <c r="K73">
        <f t="shared" si="18"/>
        <v>0.42158717195874679</v>
      </c>
      <c r="L73">
        <f t="shared" si="19"/>
        <v>0.57841282804125305</v>
      </c>
      <c r="M73">
        <f t="shared" si="20"/>
        <v>2.3719886811400706</v>
      </c>
      <c r="N73">
        <f t="shared" si="21"/>
        <v>1.728868986855663</v>
      </c>
    </row>
    <row r="74" spans="1:14" x14ac:dyDescent="0.25">
      <c r="A74" s="4">
        <f>IF('True_Odds_Calculator_2-way'!A75="","",'True_Odds_Calculator_2-way'!A75)</f>
        <v>2.15</v>
      </c>
      <c r="B74" s="4">
        <f>IF('True_Odds_Calculator_2-way'!B75="","",'True_Odds_Calculator_2-way'!B75)</f>
        <v>1.76</v>
      </c>
      <c r="C74" s="4">
        <f t="shared" si="11"/>
        <v>0.46511627906976744</v>
      </c>
      <c r="D74">
        <f t="shared" si="12"/>
        <v>0.56818181818181823</v>
      </c>
      <c r="E74">
        <f t="shared" si="13"/>
        <v>3.3298097251585723E-2</v>
      </c>
      <c r="F74">
        <f t="shared" si="14"/>
        <v>-0.23097251585623668</v>
      </c>
      <c r="G74">
        <v>0</v>
      </c>
      <c r="H74">
        <f t="shared" si="15"/>
        <v>0.26427061310782241</v>
      </c>
      <c r="I74">
        <f t="shared" si="16"/>
        <v>-1.0696563746013956</v>
      </c>
      <c r="J74">
        <f t="shared" si="17"/>
        <v>1.0696563746013956</v>
      </c>
      <c r="K74">
        <f t="shared" si="18"/>
        <v>0.44840941385030625</v>
      </c>
      <c r="L74">
        <f t="shared" si="19"/>
        <v>0.5515905861496937</v>
      </c>
      <c r="M74">
        <f t="shared" si="20"/>
        <v>2.2301048307916052</v>
      </c>
      <c r="N74">
        <f t="shared" si="21"/>
        <v>1.8129388446970602</v>
      </c>
    </row>
    <row r="75" spans="1:14" x14ac:dyDescent="0.25">
      <c r="A75" s="4">
        <f>IF('True_Odds_Calculator_2-way'!A76="","",'True_Odds_Calculator_2-way'!A76)</f>
        <v>2.11</v>
      </c>
      <c r="B75" s="4">
        <f>IF('True_Odds_Calculator_2-way'!B76="","",'True_Odds_Calculator_2-way'!B76)</f>
        <v>1.79</v>
      </c>
      <c r="C75" s="4">
        <f t="shared" si="11"/>
        <v>0.47393364928909953</v>
      </c>
      <c r="D75">
        <f t="shared" si="12"/>
        <v>0.55865921787709494</v>
      </c>
      <c r="E75">
        <f t="shared" si="13"/>
        <v>3.2592867166194583E-2</v>
      </c>
      <c r="F75">
        <f t="shared" si="14"/>
        <v>-0.23217453467129112</v>
      </c>
      <c r="G75">
        <v>0</v>
      </c>
      <c r="H75">
        <f t="shared" si="15"/>
        <v>0.26476740183748576</v>
      </c>
      <c r="I75">
        <f t="shared" si="16"/>
        <v>-1.0678861770883312</v>
      </c>
      <c r="J75">
        <f t="shared" si="17"/>
        <v>1.0678861770883312</v>
      </c>
      <c r="K75">
        <f t="shared" si="18"/>
        <v>0.45759183965236705</v>
      </c>
      <c r="L75">
        <f t="shared" si="19"/>
        <v>0.54240816034763273</v>
      </c>
      <c r="M75">
        <f t="shared" si="20"/>
        <v>2.1853536565680476</v>
      </c>
      <c r="N75">
        <f t="shared" si="21"/>
        <v>1.8436300798997822</v>
      </c>
    </row>
    <row r="76" spans="1:14" x14ac:dyDescent="0.25">
      <c r="A76" s="4">
        <f>IF('True_Odds_Calculator_2-way'!A77="","",'True_Odds_Calculator_2-way'!A77)</f>
        <v>2.1800000000000002</v>
      </c>
      <c r="B76" s="4">
        <f>IF('True_Odds_Calculator_2-way'!B77="","",'True_Odds_Calculator_2-way'!B77)</f>
        <v>1.74</v>
      </c>
      <c r="C76" s="4">
        <f t="shared" si="11"/>
        <v>0.4587155963302752</v>
      </c>
      <c r="D76">
        <f t="shared" si="12"/>
        <v>0.57471264367816088</v>
      </c>
      <c r="E76">
        <f t="shared" si="13"/>
        <v>3.3428240008436028E-2</v>
      </c>
      <c r="F76">
        <f t="shared" si="14"/>
        <v>-0.23020141305494057</v>
      </c>
      <c r="G76">
        <v>0</v>
      </c>
      <c r="H76">
        <f t="shared" si="15"/>
        <v>0.26362965306337655</v>
      </c>
      <c r="I76">
        <f t="shared" si="16"/>
        <v>-1.0701462561817372</v>
      </c>
      <c r="J76">
        <f t="shared" si="17"/>
        <v>1.0701462561817372</v>
      </c>
      <c r="K76">
        <f t="shared" si="18"/>
        <v>0.44193570658612125</v>
      </c>
      <c r="L76">
        <f t="shared" si="19"/>
        <v>0.55806429341387886</v>
      </c>
      <c r="M76">
        <f t="shared" si="20"/>
        <v>2.26277258229445</v>
      </c>
      <c r="N76">
        <f t="shared" si="21"/>
        <v>1.7919082295744857</v>
      </c>
    </row>
    <row r="77" spans="1:14" x14ac:dyDescent="0.25">
      <c r="A77" s="4">
        <f>IF('True_Odds_Calculator_2-way'!A78="","",'True_Odds_Calculator_2-way'!A78)</f>
        <v>2.5099999999999998</v>
      </c>
      <c r="B77" s="4">
        <f>IF('True_Odds_Calculator_2-way'!B78="","",'True_Odds_Calculator_2-way'!B78)</f>
        <v>1.57</v>
      </c>
      <c r="C77" s="4">
        <f t="shared" si="11"/>
        <v>0.39840637450199207</v>
      </c>
      <c r="D77">
        <f t="shared" si="12"/>
        <v>0.63694267515923564</v>
      </c>
      <c r="E77">
        <f t="shared" si="13"/>
        <v>3.5349049661227649E-2</v>
      </c>
      <c r="F77">
        <f t="shared" si="14"/>
        <v>-0.21841297231456347</v>
      </c>
      <c r="G77">
        <v>0</v>
      </c>
      <c r="H77">
        <f t="shared" si="15"/>
        <v>0.25376202197579112</v>
      </c>
      <c r="I77">
        <f t="shared" si="16"/>
        <v>-1.0778891454484929</v>
      </c>
      <c r="J77">
        <f t="shared" si="17"/>
        <v>1.0778891454484929</v>
      </c>
      <c r="K77">
        <f t="shared" si="18"/>
        <v>0.3805736037101255</v>
      </c>
      <c r="L77">
        <f t="shared" si="19"/>
        <v>0.61942639628987439</v>
      </c>
      <c r="M77">
        <f t="shared" si="20"/>
        <v>2.6276126096272243</v>
      </c>
      <c r="N77">
        <f t="shared" si="21"/>
        <v>1.6143968129056414</v>
      </c>
    </row>
    <row r="78" spans="1:14" x14ac:dyDescent="0.25">
      <c r="A78" s="4">
        <f>IF('True_Odds_Calculator_2-way'!A79="","",'True_Odds_Calculator_2-way'!A79)</f>
        <v>2.44</v>
      </c>
      <c r="B78" s="4">
        <f>IF('True_Odds_Calculator_2-way'!B79="","",'True_Odds_Calculator_2-way'!B79)</f>
        <v>1.57</v>
      </c>
      <c r="C78" s="4">
        <f t="shared" si="11"/>
        <v>0.4098360655737705</v>
      </c>
      <c r="D78">
        <f t="shared" si="12"/>
        <v>0.63694267515923564</v>
      </c>
      <c r="E78">
        <f t="shared" si="13"/>
        <v>4.6778740733006252E-2</v>
      </c>
      <c r="F78">
        <f t="shared" si="14"/>
        <v>-0.21426333925028707</v>
      </c>
      <c r="G78">
        <v>0</v>
      </c>
      <c r="H78">
        <f t="shared" si="15"/>
        <v>0.26104207998329332</v>
      </c>
      <c r="I78">
        <f t="shared" si="16"/>
        <v>-1.1037769642208701</v>
      </c>
      <c r="J78">
        <f t="shared" si="17"/>
        <v>1.1037769642208701</v>
      </c>
      <c r="K78">
        <f t="shared" si="18"/>
        <v>0.38618406003734473</v>
      </c>
      <c r="L78">
        <f t="shared" si="19"/>
        <v>0.61381593996265527</v>
      </c>
      <c r="M78">
        <f t="shared" si="20"/>
        <v>2.5894388284780527</v>
      </c>
      <c r="N78">
        <f t="shared" si="21"/>
        <v>1.6291528696058957</v>
      </c>
    </row>
    <row r="79" spans="1:14" x14ac:dyDescent="0.25">
      <c r="A79" s="4">
        <f>IF('True_Odds_Calculator_2-way'!A80="","",'True_Odds_Calculator_2-way'!A80)</f>
        <v>2.59</v>
      </c>
      <c r="B79" s="4">
        <f>IF('True_Odds_Calculator_2-way'!B80="","",'True_Odds_Calculator_2-way'!B80)</f>
        <v>1.51</v>
      </c>
      <c r="C79" s="4">
        <f t="shared" si="11"/>
        <v>0.38610038610038611</v>
      </c>
      <c r="D79">
        <f t="shared" si="12"/>
        <v>0.66225165562913912</v>
      </c>
      <c r="E79">
        <f t="shared" si="13"/>
        <v>4.8352041729525119E-2</v>
      </c>
      <c r="F79">
        <f t="shared" si="14"/>
        <v>-0.20734357820450544</v>
      </c>
      <c r="G79">
        <v>0</v>
      </c>
      <c r="H79">
        <f t="shared" si="15"/>
        <v>0.25569561993403056</v>
      </c>
      <c r="I79">
        <f t="shared" si="16"/>
        <v>-1.1104943410879491</v>
      </c>
      <c r="J79">
        <f t="shared" si="17"/>
        <v>1.1104943410879491</v>
      </c>
      <c r="K79">
        <f t="shared" si="18"/>
        <v>0.36157394554464639</v>
      </c>
      <c r="L79">
        <f t="shared" si="19"/>
        <v>0.63842605445535372</v>
      </c>
      <c r="M79">
        <f t="shared" si="20"/>
        <v>2.7656860023298391</v>
      </c>
      <c r="N79">
        <f t="shared" si="21"/>
        <v>1.566352113954854</v>
      </c>
    </row>
    <row r="80" spans="1:14" x14ac:dyDescent="0.25">
      <c r="A80" s="4">
        <f>IF('True_Odds_Calculator_2-way'!A81="","",'True_Odds_Calculator_2-way'!A81)</f>
        <v>1.88</v>
      </c>
      <c r="B80" s="4">
        <f>IF('True_Odds_Calculator_2-way'!B81="","",'True_Odds_Calculator_2-way'!B81)</f>
        <v>2.04</v>
      </c>
      <c r="C80" s="4">
        <f t="shared" si="11"/>
        <v>0.53191489361702127</v>
      </c>
      <c r="D80">
        <f t="shared" si="12"/>
        <v>0.49019607843137253</v>
      </c>
      <c r="E80">
        <f t="shared" si="13"/>
        <v>2.2110972048393851E-2</v>
      </c>
      <c r="F80">
        <f t="shared" si="14"/>
        <v>-0.23863162286191075</v>
      </c>
      <c r="G80">
        <v>0</v>
      </c>
      <c r="H80">
        <f t="shared" si="15"/>
        <v>0.26074259491030455</v>
      </c>
      <c r="I80">
        <f t="shared" si="16"/>
        <v>-1.0453025125088635</v>
      </c>
      <c r="J80">
        <f t="shared" si="17"/>
        <v>1.0453025125088635</v>
      </c>
      <c r="K80">
        <f t="shared" si="18"/>
        <v>0.52086962844930107</v>
      </c>
      <c r="L80">
        <f t="shared" si="19"/>
        <v>0.47913037155069899</v>
      </c>
      <c r="M80">
        <f t="shared" si="20"/>
        <v>1.9198662110077995</v>
      </c>
      <c r="N80">
        <f t="shared" si="21"/>
        <v>2.0871146130092182</v>
      </c>
    </row>
    <row r="81" spans="1:14" x14ac:dyDescent="0.25">
      <c r="A81" s="4">
        <f>IF('True_Odds_Calculator_2-way'!A82="","",'True_Odds_Calculator_2-way'!A82)</f>
        <v>1.88</v>
      </c>
      <c r="B81" s="4">
        <f>IF('True_Odds_Calculator_2-way'!B82="","",'True_Odds_Calculator_2-way'!B82)</f>
        <v>2.02</v>
      </c>
      <c r="C81" s="4">
        <f t="shared" si="11"/>
        <v>0.53191489361702127</v>
      </c>
      <c r="D81">
        <f t="shared" si="12"/>
        <v>0.49504950495049505</v>
      </c>
      <c r="E81">
        <f t="shared" si="13"/>
        <v>2.6964398567516312E-2</v>
      </c>
      <c r="F81">
        <f t="shared" si="14"/>
        <v>-0.23635980619338537</v>
      </c>
      <c r="G81">
        <v>0</v>
      </c>
      <c r="H81">
        <f t="shared" si="15"/>
        <v>0.26332420476090163</v>
      </c>
      <c r="I81">
        <f t="shared" si="16"/>
        <v>-1.0555008273018724</v>
      </c>
      <c r="J81">
        <f t="shared" si="17"/>
        <v>1.0555008273018724</v>
      </c>
      <c r="K81">
        <f t="shared" si="18"/>
        <v>0.51844612438456505</v>
      </c>
      <c r="L81">
        <f t="shared" si="19"/>
        <v>0.48155387561543506</v>
      </c>
      <c r="M81">
        <f t="shared" si="20"/>
        <v>1.9288407280256479</v>
      </c>
      <c r="N81">
        <f t="shared" si="21"/>
        <v>2.0766108438479098</v>
      </c>
    </row>
    <row r="82" spans="1:14" x14ac:dyDescent="0.25">
      <c r="A82" s="4">
        <f>IF('True_Odds_Calculator_2-way'!A83="","",'True_Odds_Calculator_2-way'!A83)</f>
        <v>1.83</v>
      </c>
      <c r="B82" s="4">
        <f>IF('True_Odds_Calculator_2-way'!B83="","",'True_Odds_Calculator_2-way'!B83)</f>
        <v>2.0699999999999998</v>
      </c>
      <c r="C82" s="4">
        <f t="shared" si="11"/>
        <v>0.54644808743169393</v>
      </c>
      <c r="D82">
        <f t="shared" si="12"/>
        <v>0.48309178743961356</v>
      </c>
      <c r="E82">
        <f t="shared" si="13"/>
        <v>2.9539874871307603E-2</v>
      </c>
      <c r="F82">
        <f t="shared" si="14"/>
        <v>-0.23444470842902765</v>
      </c>
      <c r="G82">
        <v>0</v>
      </c>
      <c r="H82">
        <f t="shared" si="15"/>
        <v>0.26398458330033525</v>
      </c>
      <c r="I82">
        <f t="shared" si="16"/>
        <v>-1.0611311532512866</v>
      </c>
      <c r="J82">
        <f t="shared" si="17"/>
        <v>1.0611311532512866</v>
      </c>
      <c r="K82">
        <f t="shared" si="18"/>
        <v>0.53170592832305175</v>
      </c>
      <c r="L82">
        <f t="shared" si="19"/>
        <v>0.46829407167694814</v>
      </c>
      <c r="M82">
        <f t="shared" si="20"/>
        <v>1.8807388571985679</v>
      </c>
      <c r="N82">
        <f t="shared" si="21"/>
        <v>2.1354103339788768</v>
      </c>
    </row>
    <row r="83" spans="1:14" x14ac:dyDescent="0.25">
      <c r="A83" s="4">
        <f>IF('True_Odds_Calculator_2-way'!A84="","",'True_Odds_Calculator_2-way'!A84)</f>
        <v>2.09</v>
      </c>
      <c r="B83" s="4">
        <f>IF('True_Odds_Calculator_2-way'!B84="","",'True_Odds_Calculator_2-way'!B84)</f>
        <v>1.8</v>
      </c>
      <c r="C83" s="4">
        <f t="shared" si="11"/>
        <v>0.47846889952153115</v>
      </c>
      <c r="D83">
        <f t="shared" si="12"/>
        <v>0.55555555555555558</v>
      </c>
      <c r="E83">
        <f t="shared" si="13"/>
        <v>3.4024455077086735E-2</v>
      </c>
      <c r="F83">
        <f t="shared" si="14"/>
        <v>-0.23179160021265277</v>
      </c>
      <c r="G83">
        <v>0</v>
      </c>
      <c r="H83">
        <f t="shared" si="15"/>
        <v>0.26581605528973956</v>
      </c>
      <c r="I83">
        <f t="shared" si="16"/>
        <v>-1.0708823421952987</v>
      </c>
      <c r="J83">
        <f t="shared" si="17"/>
        <v>1.0708823421952987</v>
      </c>
      <c r="K83">
        <f t="shared" si="18"/>
        <v>0.46141173239413841</v>
      </c>
      <c r="L83">
        <f t="shared" si="19"/>
        <v>0.53858826760586154</v>
      </c>
      <c r="M83">
        <f t="shared" si="20"/>
        <v>2.1672617529928755</v>
      </c>
      <c r="N83">
        <f t="shared" si="21"/>
        <v>1.8567058737562385</v>
      </c>
    </row>
    <row r="84" spans="1:14" x14ac:dyDescent="0.25">
      <c r="A84" s="4">
        <f>IF('True_Odds_Calculator_2-way'!A85="","",'True_Odds_Calculator_2-way'!A85)</f>
        <v>2.0699999999999998</v>
      </c>
      <c r="B84" s="4">
        <f>IF('True_Odds_Calculator_2-way'!B85="","",'True_Odds_Calculator_2-way'!B85)</f>
        <v>1.83</v>
      </c>
      <c r="C84" s="4">
        <f t="shared" si="11"/>
        <v>0.48309178743961356</v>
      </c>
      <c r="D84">
        <f t="shared" si="12"/>
        <v>0.54644808743169393</v>
      </c>
      <c r="E84">
        <f t="shared" si="13"/>
        <v>2.9539874871307603E-2</v>
      </c>
      <c r="F84">
        <f t="shared" si="14"/>
        <v>-0.23444470842902765</v>
      </c>
      <c r="G84">
        <v>0</v>
      </c>
      <c r="H84">
        <f t="shared" si="15"/>
        <v>0.26398458330033525</v>
      </c>
      <c r="I84">
        <f t="shared" si="16"/>
        <v>-1.0611311532512866</v>
      </c>
      <c r="J84">
        <f t="shared" si="17"/>
        <v>1.0611311532512866</v>
      </c>
      <c r="K84">
        <f t="shared" si="18"/>
        <v>0.46829407167694814</v>
      </c>
      <c r="L84">
        <f t="shared" si="19"/>
        <v>0.53170592832305175</v>
      </c>
      <c r="M84">
        <f t="shared" si="20"/>
        <v>2.1354103339788768</v>
      </c>
      <c r="N84">
        <f t="shared" si="21"/>
        <v>1.8807388571985679</v>
      </c>
    </row>
    <row r="85" spans="1:14" x14ac:dyDescent="0.25">
      <c r="A85" s="4">
        <f>IF('True_Odds_Calculator_2-way'!A86="","",'True_Odds_Calculator_2-way'!A86)</f>
        <v>2.0099999999999998</v>
      </c>
      <c r="B85" s="4">
        <f>IF('True_Odds_Calculator_2-way'!B86="","",'True_Odds_Calculator_2-way'!B86)</f>
        <v>1.88</v>
      </c>
      <c r="C85" s="4">
        <f t="shared" si="11"/>
        <v>0.49751243781094534</v>
      </c>
      <c r="D85">
        <f t="shared" si="12"/>
        <v>0.53191489361702127</v>
      </c>
      <c r="E85">
        <f t="shared" si="13"/>
        <v>2.9427331427966497E-2</v>
      </c>
      <c r="F85">
        <f t="shared" si="14"/>
        <v>-0.23520694400338749</v>
      </c>
      <c r="G85">
        <v>0</v>
      </c>
      <c r="H85">
        <f t="shared" si="15"/>
        <v>0.26463427543135393</v>
      </c>
      <c r="I85">
        <f t="shared" si="16"/>
        <v>-1.060713208766217</v>
      </c>
      <c r="J85">
        <f t="shared" si="17"/>
        <v>1.060713208766217</v>
      </c>
      <c r="K85">
        <f t="shared" si="18"/>
        <v>0.48278384578010813</v>
      </c>
      <c r="L85">
        <f t="shared" si="19"/>
        <v>0.5172161542198922</v>
      </c>
      <c r="M85">
        <f t="shared" si="20"/>
        <v>2.0713203408538785</v>
      </c>
      <c r="N85">
        <f t="shared" si="21"/>
        <v>1.9334276237142709</v>
      </c>
    </row>
    <row r="86" spans="1:14" x14ac:dyDescent="0.25">
      <c r="A86" s="4">
        <f>IF('True_Odds_Calculator_2-way'!A87="","",'True_Odds_Calculator_2-way'!A87)</f>
        <v>2.15</v>
      </c>
      <c r="B86" s="4">
        <f>IF('True_Odds_Calculator_2-way'!B87="","",'True_Odds_Calculator_2-way'!B87)</f>
        <v>1.76</v>
      </c>
      <c r="C86" s="4">
        <f t="shared" si="11"/>
        <v>0.46511627906976744</v>
      </c>
      <c r="D86">
        <f t="shared" si="12"/>
        <v>0.56818181818181823</v>
      </c>
      <c r="E86">
        <f t="shared" si="13"/>
        <v>3.3298097251585723E-2</v>
      </c>
      <c r="F86">
        <f t="shared" si="14"/>
        <v>-0.23097251585623668</v>
      </c>
      <c r="G86">
        <v>0</v>
      </c>
      <c r="H86">
        <f t="shared" si="15"/>
        <v>0.26427061310782241</v>
      </c>
      <c r="I86">
        <f t="shared" si="16"/>
        <v>-1.0696563746013956</v>
      </c>
      <c r="J86">
        <f t="shared" si="17"/>
        <v>1.0696563746013956</v>
      </c>
      <c r="K86">
        <f t="shared" si="18"/>
        <v>0.44840941385030625</v>
      </c>
      <c r="L86">
        <f t="shared" si="19"/>
        <v>0.5515905861496937</v>
      </c>
      <c r="M86">
        <f t="shared" si="20"/>
        <v>2.2301048307916052</v>
      </c>
      <c r="N86">
        <f t="shared" si="21"/>
        <v>1.8129388446970602</v>
      </c>
    </row>
    <row r="87" spans="1:14" x14ac:dyDescent="0.25">
      <c r="A87" s="4">
        <f>IF('True_Odds_Calculator_2-way'!A88="","",'True_Odds_Calculator_2-way'!A88)</f>
        <v>2.21</v>
      </c>
      <c r="B87" s="4">
        <f>IF('True_Odds_Calculator_2-way'!B88="","",'True_Odds_Calculator_2-way'!B88)</f>
        <v>1.72</v>
      </c>
      <c r="C87" s="4">
        <f t="shared" si="11"/>
        <v>0.45248868778280543</v>
      </c>
      <c r="D87">
        <f t="shared" si="12"/>
        <v>0.58139534883720934</v>
      </c>
      <c r="E87">
        <f t="shared" si="13"/>
        <v>3.3884036620014824E-2</v>
      </c>
      <c r="F87">
        <f t="shared" si="14"/>
        <v>-0.2291907818583605</v>
      </c>
      <c r="G87">
        <v>0</v>
      </c>
      <c r="H87">
        <f t="shared" si="15"/>
        <v>0.26307481847837527</v>
      </c>
      <c r="I87">
        <f t="shared" si="16"/>
        <v>-1.0713739108887084</v>
      </c>
      <c r="J87">
        <f t="shared" si="17"/>
        <v>1.0713739108887084</v>
      </c>
      <c r="K87">
        <f t="shared" si="18"/>
        <v>0.43547132891069945</v>
      </c>
      <c r="L87">
        <f t="shared" si="19"/>
        <v>0.56452867108930049</v>
      </c>
      <c r="M87">
        <f t="shared" si="20"/>
        <v>2.2963624321753371</v>
      </c>
      <c r="N87">
        <f t="shared" si="21"/>
        <v>1.7713892158398703</v>
      </c>
    </row>
    <row r="88" spans="1:14" x14ac:dyDescent="0.25">
      <c r="A88" s="4">
        <f>IF('True_Odds_Calculator_2-way'!A89="","",'True_Odds_Calculator_2-way'!A89)</f>
        <v>2.02</v>
      </c>
      <c r="B88" s="4">
        <f>IF('True_Odds_Calculator_2-way'!B89="","",'True_Odds_Calculator_2-way'!B89)</f>
        <v>1.87</v>
      </c>
      <c r="C88" s="4">
        <f t="shared" si="11"/>
        <v>0.49504950495049505</v>
      </c>
      <c r="D88">
        <f t="shared" si="12"/>
        <v>0.53475935828876997</v>
      </c>
      <c r="E88">
        <f t="shared" si="13"/>
        <v>2.9808863239265015E-2</v>
      </c>
      <c r="F88">
        <f t="shared" si="14"/>
        <v>-0.23492349234923493</v>
      </c>
      <c r="G88">
        <v>0</v>
      </c>
      <c r="H88">
        <f t="shared" si="15"/>
        <v>0.2647323555885</v>
      </c>
      <c r="I88">
        <f t="shared" si="16"/>
        <v>-1.0615495921641367</v>
      </c>
      <c r="J88">
        <f t="shared" si="17"/>
        <v>1.0615495921641367</v>
      </c>
      <c r="K88">
        <f t="shared" si="18"/>
        <v>0.48012738724303272</v>
      </c>
      <c r="L88">
        <f t="shared" si="19"/>
        <v>0.51987261275696728</v>
      </c>
      <c r="M88">
        <f t="shared" si="20"/>
        <v>2.0827805840074194</v>
      </c>
      <c r="N88">
        <f t="shared" si="21"/>
        <v>1.9235481451827992</v>
      </c>
    </row>
    <row r="89" spans="1:14" x14ac:dyDescent="0.25">
      <c r="A89" s="4">
        <f>IF('True_Odds_Calculator_2-way'!A90="","",'True_Odds_Calculator_2-way'!A90)</f>
        <v>2.0299999999999998</v>
      </c>
      <c r="B89" s="4">
        <f>IF('True_Odds_Calculator_2-way'!B90="","",'True_Odds_Calculator_2-way'!B90)</f>
        <v>1.86</v>
      </c>
      <c r="C89" s="4">
        <f t="shared" si="11"/>
        <v>0.49261083743842371</v>
      </c>
      <c r="D89">
        <f t="shared" si="12"/>
        <v>0.5376344086021505</v>
      </c>
      <c r="E89">
        <f t="shared" si="13"/>
        <v>3.0245246040574214E-2</v>
      </c>
      <c r="F89">
        <f t="shared" si="14"/>
        <v>-0.23459929021664283</v>
      </c>
      <c r="G89">
        <v>0</v>
      </c>
      <c r="H89">
        <f t="shared" si="15"/>
        <v>0.26484453625721704</v>
      </c>
      <c r="I89">
        <f t="shared" si="16"/>
        <v>-1.0625078858299792</v>
      </c>
      <c r="J89">
        <f t="shared" si="17"/>
        <v>1.0625078858299792</v>
      </c>
      <c r="K89">
        <f t="shared" si="18"/>
        <v>0.47746756040114985</v>
      </c>
      <c r="L89">
        <f t="shared" si="19"/>
        <v>0.5225324395988501</v>
      </c>
      <c r="M89">
        <f t="shared" si="20"/>
        <v>2.0943831224048783</v>
      </c>
      <c r="N89">
        <f t="shared" si="21"/>
        <v>1.9137567818137824</v>
      </c>
    </row>
    <row r="90" spans="1:14" x14ac:dyDescent="0.25">
      <c r="A90" s="4">
        <f>IF('True_Odds_Calculator_2-way'!A91="","",'True_Odds_Calculator_2-way'!A91)</f>
        <v>2.2599999999999998</v>
      </c>
      <c r="B90" s="4">
        <f>IF('True_Odds_Calculator_2-way'!B91="","",'True_Odds_Calculator_2-way'!B91)</f>
        <v>1.69</v>
      </c>
      <c r="C90" s="4">
        <f t="shared" si="11"/>
        <v>0.44247787610619471</v>
      </c>
      <c r="D90">
        <f t="shared" si="12"/>
        <v>0.59171597633136097</v>
      </c>
      <c r="E90">
        <f t="shared" si="13"/>
        <v>3.4193852437555794E-2</v>
      </c>
      <c r="F90">
        <f t="shared" si="14"/>
        <v>-0.22762737602764815</v>
      </c>
      <c r="G90">
        <v>0</v>
      </c>
      <c r="H90">
        <f t="shared" si="15"/>
        <v>0.261821228465204</v>
      </c>
      <c r="I90">
        <f t="shared" si="16"/>
        <v>-1.0724824201463119</v>
      </c>
      <c r="J90">
        <f t="shared" si="17"/>
        <v>1.0724824201463119</v>
      </c>
      <c r="K90">
        <f t="shared" si="18"/>
        <v>0.42529160714947917</v>
      </c>
      <c r="L90">
        <f t="shared" si="19"/>
        <v>0.57470839285052078</v>
      </c>
      <c r="M90">
        <f t="shared" si="20"/>
        <v>2.351327849384353</v>
      </c>
      <c r="N90">
        <f t="shared" si="21"/>
        <v>1.7400128699009547</v>
      </c>
    </row>
    <row r="91" spans="1:14" x14ac:dyDescent="0.25">
      <c r="A91" s="4">
        <f>IF('True_Odds_Calculator_2-way'!A92="","",'True_Odds_Calculator_2-way'!A92)</f>
        <v>1.38</v>
      </c>
      <c r="B91" s="4">
        <f>IF('True_Odds_Calculator_2-way'!B92="","",'True_Odds_Calculator_2-way'!B92)</f>
        <v>3.12</v>
      </c>
      <c r="C91" s="4">
        <f t="shared" si="11"/>
        <v>0.7246376811594204</v>
      </c>
      <c r="D91">
        <f t="shared" si="12"/>
        <v>0.32051282051282048</v>
      </c>
      <c r="E91">
        <f t="shared" si="13"/>
        <v>4.5150501672240884E-2</v>
      </c>
      <c r="F91">
        <f t="shared" si="14"/>
        <v>-0.18710516536603483</v>
      </c>
      <c r="G91">
        <v>0</v>
      </c>
      <c r="H91">
        <f t="shared" si="15"/>
        <v>0.23225566703827574</v>
      </c>
      <c r="I91">
        <f t="shared" si="16"/>
        <v>-1.1141412945539664</v>
      </c>
      <c r="J91">
        <f t="shared" si="17"/>
        <v>1.1141412945539664</v>
      </c>
      <c r="K91">
        <f t="shared" si="18"/>
        <v>0.70255619144099135</v>
      </c>
      <c r="L91">
        <f t="shared" si="19"/>
        <v>0.29744380855900854</v>
      </c>
      <c r="M91">
        <f t="shared" si="20"/>
        <v>1.4233736919305071</v>
      </c>
      <c r="N91">
        <f t="shared" si="21"/>
        <v>3.3619795444544089</v>
      </c>
    </row>
    <row r="92" spans="1:14" x14ac:dyDescent="0.25">
      <c r="A92" s="4">
        <f>IF('True_Odds_Calculator_2-way'!A93="","",'True_Odds_Calculator_2-way'!A93)</f>
        <v>1.93</v>
      </c>
      <c r="B92" s="4">
        <f>IF('True_Odds_Calculator_2-way'!B93="","",'True_Odds_Calculator_2-way'!B93)</f>
        <v>1.95</v>
      </c>
      <c r="C92" s="4">
        <f t="shared" si="11"/>
        <v>0.5181347150259068</v>
      </c>
      <c r="D92">
        <f t="shared" si="12"/>
        <v>0.51282051282051289</v>
      </c>
      <c r="E92">
        <f t="shared" si="13"/>
        <v>3.0955227846419575E-2</v>
      </c>
      <c r="F92">
        <f t="shared" si="14"/>
        <v>-0.23475488242327625</v>
      </c>
      <c r="G92">
        <v>0</v>
      </c>
      <c r="H92">
        <f t="shared" si="15"/>
        <v>0.26571011026969582</v>
      </c>
      <c r="I92">
        <f t="shared" si="16"/>
        <v>-1.0638899909514294</v>
      </c>
      <c r="J92">
        <f t="shared" si="17"/>
        <v>1.0638899909514294</v>
      </c>
      <c r="K92">
        <f t="shared" si="18"/>
        <v>0.50265964972060251</v>
      </c>
      <c r="L92">
        <f t="shared" si="19"/>
        <v>0.49734035027939766</v>
      </c>
      <c r="M92">
        <f t="shared" si="20"/>
        <v>1.9894176915848294</v>
      </c>
      <c r="N92">
        <f t="shared" si="21"/>
        <v>2.0106954914038573</v>
      </c>
    </row>
    <row r="93" spans="1:14" x14ac:dyDescent="0.25">
      <c r="A93" s="4">
        <f>IF('True_Odds_Calculator_2-way'!A94="","",'True_Odds_Calculator_2-way'!A94)</f>
        <v>1.24</v>
      </c>
      <c r="B93" s="4">
        <f>IF('True_Odds_Calculator_2-way'!B94="","",'True_Odds_Calculator_2-way'!B94)</f>
        <v>4.1100000000000003</v>
      </c>
      <c r="C93" s="4">
        <f t="shared" si="11"/>
        <v>0.80645161290322587</v>
      </c>
      <c r="D93">
        <f t="shared" si="12"/>
        <v>0.24330900243309</v>
      </c>
      <c r="E93">
        <f t="shared" si="13"/>
        <v>4.9760615336315928E-2</v>
      </c>
      <c r="F93">
        <f t="shared" si="14"/>
        <v>-0.14645632210972437</v>
      </c>
      <c r="G93">
        <v>0</v>
      </c>
      <c r="H93">
        <f t="shared" si="15"/>
        <v>0.19621693744604035</v>
      </c>
      <c r="I93">
        <f t="shared" si="16"/>
        <v>-1.1574818363587989</v>
      </c>
      <c r="J93">
        <f t="shared" si="17"/>
        <v>1.1574818363587989</v>
      </c>
      <c r="K93">
        <f t="shared" si="18"/>
        <v>0.78259775517135644</v>
      </c>
      <c r="L93">
        <f t="shared" si="19"/>
        <v>0.21740224482864345</v>
      </c>
      <c r="M93">
        <f t="shared" si="20"/>
        <v>1.2777956407261115</v>
      </c>
      <c r="N93">
        <f t="shared" si="21"/>
        <v>4.5997685110758653</v>
      </c>
    </row>
    <row r="94" spans="1:14" x14ac:dyDescent="0.25">
      <c r="A94" s="4">
        <f>IF('True_Odds_Calculator_2-way'!A95="","",'True_Odds_Calculator_2-way'!A95)</f>
        <v>1.75</v>
      </c>
      <c r="B94" s="4">
        <f>IF('True_Odds_Calculator_2-way'!B95="","",'True_Odds_Calculator_2-way'!B95)</f>
        <v>2.16</v>
      </c>
      <c r="C94" s="4">
        <f t="shared" si="11"/>
        <v>0.5714285714285714</v>
      </c>
      <c r="D94">
        <f t="shared" si="12"/>
        <v>0.46296296296296291</v>
      </c>
      <c r="E94">
        <f t="shared" si="13"/>
        <v>3.4391534391534417E-2</v>
      </c>
      <c r="F94">
        <f t="shared" si="14"/>
        <v>-0.23015873015873001</v>
      </c>
      <c r="G94">
        <v>0</v>
      </c>
      <c r="H94">
        <f t="shared" si="15"/>
        <v>0.26455026455026448</v>
      </c>
      <c r="I94">
        <f t="shared" si="16"/>
        <v>-1.0721125348377951</v>
      </c>
      <c r="J94">
        <f t="shared" si="17"/>
        <v>1.0721125348377951</v>
      </c>
      <c r="K94">
        <f t="shared" si="18"/>
        <v>0.55429779192955719</v>
      </c>
      <c r="L94">
        <f t="shared" si="19"/>
        <v>0.44570220807044264</v>
      </c>
      <c r="M94">
        <f t="shared" si="20"/>
        <v>1.8040844011283466</v>
      </c>
      <c r="N94">
        <f t="shared" si="21"/>
        <v>2.2436505404118421</v>
      </c>
    </row>
    <row r="95" spans="1:14" x14ac:dyDescent="0.25">
      <c r="A95" s="4">
        <f>IF('True_Odds_Calculator_2-way'!A96="","",'True_Odds_Calculator_2-way'!A96)</f>
        <v>2.15</v>
      </c>
      <c r="B95" s="4">
        <f>IF('True_Odds_Calculator_2-way'!B96="","",'True_Odds_Calculator_2-way'!B96)</f>
        <v>1.76</v>
      </c>
      <c r="C95" s="4">
        <f t="shared" si="11"/>
        <v>0.46511627906976744</v>
      </c>
      <c r="D95">
        <f t="shared" si="12"/>
        <v>0.56818181818181823</v>
      </c>
      <c r="E95">
        <f t="shared" si="13"/>
        <v>3.3298097251585723E-2</v>
      </c>
      <c r="F95">
        <f t="shared" si="14"/>
        <v>-0.23097251585623668</v>
      </c>
      <c r="G95">
        <v>0</v>
      </c>
      <c r="H95">
        <f t="shared" si="15"/>
        <v>0.26427061310782241</v>
      </c>
      <c r="I95">
        <f t="shared" si="16"/>
        <v>-1.0696563746013956</v>
      </c>
      <c r="J95">
        <f t="shared" si="17"/>
        <v>1.0696563746013956</v>
      </c>
      <c r="K95">
        <f t="shared" si="18"/>
        <v>0.44840941385030625</v>
      </c>
      <c r="L95">
        <f t="shared" si="19"/>
        <v>0.5515905861496937</v>
      </c>
      <c r="M95">
        <f t="shared" si="20"/>
        <v>2.2301048307916052</v>
      </c>
      <c r="N95">
        <f t="shared" si="21"/>
        <v>1.8129388446970602</v>
      </c>
    </row>
    <row r="96" spans="1:14" x14ac:dyDescent="0.25">
      <c r="A96" s="4">
        <f>IF('True_Odds_Calculator_2-way'!A97="","",'True_Odds_Calculator_2-way'!A97)</f>
        <v>2.17</v>
      </c>
      <c r="B96" s="4">
        <f>IF('True_Odds_Calculator_2-way'!B97="","",'True_Odds_Calculator_2-way'!B97)</f>
        <v>1.75</v>
      </c>
      <c r="C96" s="4">
        <f t="shared" si="11"/>
        <v>0.46082949308755761</v>
      </c>
      <c r="D96">
        <f t="shared" si="12"/>
        <v>0.5714285714285714</v>
      </c>
      <c r="E96">
        <f t="shared" si="13"/>
        <v>3.2258064516129004E-2</v>
      </c>
      <c r="F96">
        <f t="shared" si="14"/>
        <v>-0.23107307439104674</v>
      </c>
      <c r="G96">
        <v>0</v>
      </c>
      <c r="H96">
        <f t="shared" si="15"/>
        <v>0.26333113890717574</v>
      </c>
      <c r="I96">
        <f t="shared" si="16"/>
        <v>-1.0675210253672476</v>
      </c>
      <c r="J96">
        <f t="shared" si="17"/>
        <v>1.0675210253672476</v>
      </c>
      <c r="K96">
        <f t="shared" si="18"/>
        <v>0.44464214228514221</v>
      </c>
      <c r="L96">
        <f t="shared" si="19"/>
        <v>0.55535785771485779</v>
      </c>
      <c r="M96">
        <f t="shared" si="20"/>
        <v>2.2489995996796797</v>
      </c>
      <c r="N96">
        <f t="shared" si="21"/>
        <v>1.8006407690254356</v>
      </c>
    </row>
    <row r="97" spans="1:14" x14ac:dyDescent="0.25">
      <c r="A97" s="4">
        <f>IF('True_Odds_Calculator_2-way'!A98="","",'True_Odds_Calculator_2-way'!A98)</f>
        <v>1.7</v>
      </c>
      <c r="B97" s="4">
        <f>IF('True_Odds_Calculator_2-way'!B98="","",'True_Odds_Calculator_2-way'!B98)</f>
        <v>2.25</v>
      </c>
      <c r="C97" s="4">
        <f t="shared" si="11"/>
        <v>0.58823529411764708</v>
      </c>
      <c r="D97">
        <f t="shared" si="12"/>
        <v>0.44444444444444442</v>
      </c>
      <c r="E97">
        <f t="shared" si="13"/>
        <v>3.2679738562091387E-2</v>
      </c>
      <c r="F97">
        <f t="shared" si="14"/>
        <v>-0.2287581699346406</v>
      </c>
      <c r="G97">
        <v>0</v>
      </c>
      <c r="H97">
        <f t="shared" si="15"/>
        <v>0.26143790849673204</v>
      </c>
      <c r="I97">
        <f t="shared" si="16"/>
        <v>-1.0690449676496974</v>
      </c>
      <c r="J97">
        <f t="shared" si="17"/>
        <v>1.0690449676496974</v>
      </c>
      <c r="K97">
        <f t="shared" si="18"/>
        <v>0.57197391510275408</v>
      </c>
      <c r="L97">
        <f t="shared" si="19"/>
        <v>0.42802608489724608</v>
      </c>
      <c r="M97">
        <f t="shared" si="20"/>
        <v>1.7483314773547878</v>
      </c>
      <c r="N97">
        <f t="shared" si="21"/>
        <v>2.3363062095621219</v>
      </c>
    </row>
    <row r="98" spans="1:14" x14ac:dyDescent="0.25">
      <c r="A98" s="4">
        <f>IF('True_Odds_Calculator_2-way'!A99="","",'True_Odds_Calculator_2-way'!A99)</f>
        <v>1.69</v>
      </c>
      <c r="B98" s="4">
        <f>IF('True_Odds_Calculator_2-way'!B99="","",'True_Odds_Calculator_2-way'!B99)</f>
        <v>2.27</v>
      </c>
      <c r="C98" s="4">
        <f t="shared" si="11"/>
        <v>0.59171597633136097</v>
      </c>
      <c r="D98">
        <f t="shared" si="12"/>
        <v>0.44052863436123346</v>
      </c>
      <c r="E98">
        <f t="shared" si="13"/>
        <v>3.2244610692594433E-2</v>
      </c>
      <c r="F98">
        <f t="shared" si="14"/>
        <v>-0.22842322029038398</v>
      </c>
      <c r="G98">
        <v>0</v>
      </c>
      <c r="H98">
        <f t="shared" si="15"/>
        <v>0.26066783098297841</v>
      </c>
      <c r="I98">
        <f t="shared" si="16"/>
        <v>-1.0682517037726924</v>
      </c>
      <c r="J98">
        <f t="shared" si="17"/>
        <v>1.0682517037726924</v>
      </c>
      <c r="K98">
        <f t="shared" si="18"/>
        <v>0.57567419307584422</v>
      </c>
      <c r="L98">
        <f t="shared" si="19"/>
        <v>0.42432580692415584</v>
      </c>
      <c r="M98">
        <f t="shared" si="20"/>
        <v>1.7370936756031574</v>
      </c>
      <c r="N98">
        <f t="shared" si="21"/>
        <v>2.3566796637913199</v>
      </c>
    </row>
    <row r="99" spans="1:14" x14ac:dyDescent="0.25">
      <c r="A99" s="4">
        <f>IF('True_Odds_Calculator_2-way'!A100="","",'True_Odds_Calculator_2-way'!A100)</f>
        <v>2.09</v>
      </c>
      <c r="B99" s="4">
        <f>IF('True_Odds_Calculator_2-way'!B100="","",'True_Odds_Calculator_2-way'!B100)</f>
        <v>1.81</v>
      </c>
      <c r="C99" s="4">
        <f t="shared" si="11"/>
        <v>0.47846889952153115</v>
      </c>
      <c r="D99">
        <f t="shared" si="12"/>
        <v>0.5524861878453039</v>
      </c>
      <c r="E99">
        <f t="shared" si="13"/>
        <v>3.0955087366835166E-2</v>
      </c>
      <c r="F99">
        <f t="shared" si="14"/>
        <v>-0.23339237093235332</v>
      </c>
      <c r="G99">
        <v>0</v>
      </c>
      <c r="H99">
        <f t="shared" si="15"/>
        <v>0.26434745829918849</v>
      </c>
      <c r="I99">
        <f t="shared" si="16"/>
        <v>-1.064251428023502</v>
      </c>
      <c r="J99">
        <f t="shared" si="17"/>
        <v>1.064251428023502</v>
      </c>
      <c r="K99">
        <f t="shared" si="18"/>
        <v>0.46295566357839102</v>
      </c>
      <c r="L99">
        <f t="shared" si="19"/>
        <v>0.53704433642160887</v>
      </c>
      <c r="M99">
        <f t="shared" si="20"/>
        <v>2.1600340565456171</v>
      </c>
      <c r="N99">
        <f t="shared" si="21"/>
        <v>1.8620436566990362</v>
      </c>
    </row>
    <row r="100" spans="1:14" x14ac:dyDescent="0.25">
      <c r="A100" s="4">
        <f>IF('True_Odds_Calculator_2-way'!A101="","",'True_Odds_Calculator_2-way'!A101)</f>
        <v>1.34</v>
      </c>
      <c r="B100" s="4">
        <f>IF('True_Odds_Calculator_2-way'!B101="","",'True_Odds_Calculator_2-way'!B101)</f>
        <v>3.36</v>
      </c>
      <c r="C100" s="4">
        <f t="shared" si="11"/>
        <v>0.74626865671641784</v>
      </c>
      <c r="D100">
        <f t="shared" si="12"/>
        <v>0.29761904761904762</v>
      </c>
      <c r="E100">
        <f t="shared" si="13"/>
        <v>4.3887704335465516E-2</v>
      </c>
      <c r="F100">
        <f t="shared" si="14"/>
        <v>-0.17821606254442068</v>
      </c>
      <c r="G100">
        <v>0</v>
      </c>
      <c r="H100">
        <f t="shared" si="15"/>
        <v>0.22210376687988626</v>
      </c>
      <c r="I100">
        <f t="shared" si="16"/>
        <v>-1.1163607017227664</v>
      </c>
      <c r="J100">
        <f t="shared" si="17"/>
        <v>1.1163607017227664</v>
      </c>
      <c r="K100">
        <f t="shared" si="18"/>
        <v>0.72486741234537233</v>
      </c>
      <c r="L100">
        <f t="shared" si="19"/>
        <v>0.27513258765462756</v>
      </c>
      <c r="M100">
        <f t="shared" si="20"/>
        <v>1.3795626385857407</v>
      </c>
      <c r="N100">
        <f t="shared" si="21"/>
        <v>3.6346112560657287</v>
      </c>
    </row>
    <row r="101" spans="1:14" x14ac:dyDescent="0.25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1.57</v>
      </c>
      <c r="C101" s="4">
        <f t="shared" si="11"/>
        <v>0.3968253968253968</v>
      </c>
      <c r="D101">
        <f t="shared" si="12"/>
        <v>0.63694267515923564</v>
      </c>
      <c r="E101">
        <f t="shared" si="13"/>
        <v>3.3768071984632497E-2</v>
      </c>
      <c r="F101">
        <f t="shared" si="14"/>
        <v>-0.21898695784046107</v>
      </c>
      <c r="G101">
        <v>0</v>
      </c>
      <c r="H101">
        <f t="shared" si="15"/>
        <v>0.25275502982509351</v>
      </c>
      <c r="I101">
        <f t="shared" si="16"/>
        <v>-1.0743376064838499</v>
      </c>
      <c r="J101">
        <f t="shared" si="17"/>
        <v>1.0743376064838499</v>
      </c>
      <c r="K101">
        <f t="shared" si="18"/>
        <v>0.37979589711327127</v>
      </c>
      <c r="L101">
        <f t="shared" si="19"/>
        <v>0.62020410288672867</v>
      </c>
      <c r="M101">
        <f t="shared" si="20"/>
        <v>2.6329931618554516</v>
      </c>
      <c r="N101">
        <f t="shared" si="21"/>
        <v>1.6123724356957947</v>
      </c>
    </row>
    <row r="102" spans="1:14" x14ac:dyDescent="0.25">
      <c r="A102" s="4">
        <f>IF('True_Odds_Calculator_2-way'!A103="","",'True_Odds_Calculator_2-way'!A103)</f>
        <v>2.1800000000000002</v>
      </c>
      <c r="B102" s="4">
        <f>IF('True_Odds_Calculator_2-way'!B103="","",'True_Odds_Calculator_2-way'!B103)</f>
        <v>1.74</v>
      </c>
      <c r="C102" s="4">
        <f t="shared" si="11"/>
        <v>0.4587155963302752</v>
      </c>
      <c r="D102">
        <f t="shared" si="12"/>
        <v>0.57471264367816088</v>
      </c>
      <c r="E102">
        <f t="shared" si="13"/>
        <v>3.3428240008436028E-2</v>
      </c>
      <c r="F102">
        <f t="shared" si="14"/>
        <v>-0.23020141305494057</v>
      </c>
      <c r="G102">
        <v>0</v>
      </c>
      <c r="H102">
        <f t="shared" si="15"/>
        <v>0.26362965306337655</v>
      </c>
      <c r="I102">
        <f t="shared" si="16"/>
        <v>-1.0701462561817372</v>
      </c>
      <c r="J102">
        <f t="shared" si="17"/>
        <v>1.0701462561817372</v>
      </c>
      <c r="K102">
        <f t="shared" si="18"/>
        <v>0.44193570658612125</v>
      </c>
      <c r="L102">
        <f t="shared" si="19"/>
        <v>0.55806429341387886</v>
      </c>
      <c r="M102">
        <f t="shared" si="20"/>
        <v>2.26277258229445</v>
      </c>
      <c r="N102">
        <f t="shared" si="21"/>
        <v>1.7919082295744857</v>
      </c>
    </row>
    <row r="103" spans="1:14" x14ac:dyDescent="0.25">
      <c r="A103" s="4">
        <f>IF('True_Odds_Calculator_2-way'!A104="","",'True_Odds_Calculator_2-way'!A104)</f>
        <v>2.35</v>
      </c>
      <c r="B103" s="4">
        <f>IF('True_Odds_Calculator_2-way'!B104="","",'True_Odds_Calculator_2-way'!B104)</f>
        <v>1.64</v>
      </c>
      <c r="C103" s="4">
        <f t="shared" si="11"/>
        <v>0.42553191489361702</v>
      </c>
      <c r="D103">
        <f t="shared" si="12"/>
        <v>0.6097560975609756</v>
      </c>
      <c r="E103">
        <f t="shared" si="13"/>
        <v>3.5288012454592677E-2</v>
      </c>
      <c r="F103">
        <f t="shared" si="14"/>
        <v>-0.22418266735858849</v>
      </c>
      <c r="G103">
        <v>0</v>
      </c>
      <c r="H103">
        <f t="shared" si="15"/>
        <v>0.25947067981318112</v>
      </c>
      <c r="I103">
        <f t="shared" si="16"/>
        <v>-1.075828707279838</v>
      </c>
      <c r="J103">
        <f t="shared" si="17"/>
        <v>1.075828707279838</v>
      </c>
      <c r="K103">
        <f t="shared" si="18"/>
        <v>0.40776901843630997</v>
      </c>
      <c r="L103">
        <f t="shared" si="19"/>
        <v>0.59223098156369014</v>
      </c>
      <c r="M103">
        <f t="shared" si="20"/>
        <v>2.452368754827781</v>
      </c>
      <c r="N103">
        <f t="shared" si="21"/>
        <v>1.6885303726590961</v>
      </c>
    </row>
    <row r="104" spans="1:14" x14ac:dyDescent="0.25">
      <c r="A104" s="4">
        <f>IF('True_Odds_Calculator_2-way'!A105="","",'True_Odds_Calculator_2-way'!A105)</f>
        <v>2</v>
      </c>
      <c r="B104" s="4">
        <f>IF('True_Odds_Calculator_2-way'!B105="","",'True_Odds_Calculator_2-way'!B105)</f>
        <v>1.85</v>
      </c>
      <c r="C104" s="4">
        <f t="shared" si="11"/>
        <v>0.5</v>
      </c>
      <c r="D104">
        <f t="shared" si="12"/>
        <v>0.54054054054054046</v>
      </c>
      <c r="E104">
        <f t="shared" si="13"/>
        <v>4.0540540540540349E-2</v>
      </c>
      <c r="F104">
        <f t="shared" si="14"/>
        <v>-0.22972972972972983</v>
      </c>
      <c r="G104">
        <v>0</v>
      </c>
      <c r="H104">
        <f t="shared" si="15"/>
        <v>0.27027027027027023</v>
      </c>
      <c r="I104">
        <f t="shared" si="16"/>
        <v>-1.0846522890932806</v>
      </c>
      <c r="J104">
        <f t="shared" si="17"/>
        <v>1.0846522890932806</v>
      </c>
      <c r="K104">
        <f t="shared" si="18"/>
        <v>0.47969630486192494</v>
      </c>
      <c r="L104">
        <f t="shared" si="19"/>
        <v>0.52030369513807517</v>
      </c>
      <c r="M104">
        <f t="shared" si="20"/>
        <v>2.0846522890932806</v>
      </c>
      <c r="N104">
        <f t="shared" si="21"/>
        <v>1.9219544457292885</v>
      </c>
    </row>
    <row r="105" spans="1:14" x14ac:dyDescent="0.25">
      <c r="A105" s="4">
        <f>IF('True_Odds_Calculator_2-way'!A106="","",'True_Odds_Calculator_2-way'!A106)</f>
        <v>2.0499999999999998</v>
      </c>
      <c r="B105" s="4">
        <f>IF('True_Odds_Calculator_2-way'!B106="","",'True_Odds_Calculator_2-way'!B106)</f>
        <v>1.79</v>
      </c>
      <c r="C105" s="4">
        <f t="shared" si="11"/>
        <v>0.48780487804878053</v>
      </c>
      <c r="D105">
        <f t="shared" si="12"/>
        <v>0.55865921787709494</v>
      </c>
      <c r="E105">
        <f t="shared" si="13"/>
        <v>4.6464095925875526E-2</v>
      </c>
      <c r="F105">
        <f t="shared" si="14"/>
        <v>-0.22605259572148784</v>
      </c>
      <c r="G105">
        <v>0</v>
      </c>
      <c r="H105">
        <f t="shared" si="15"/>
        <v>0.27251669164736342</v>
      </c>
      <c r="I105">
        <f t="shared" si="16"/>
        <v>-1.0979733645872189</v>
      </c>
      <c r="J105">
        <f t="shared" si="17"/>
        <v>1.0979733645872189</v>
      </c>
      <c r="K105">
        <f t="shared" si="18"/>
        <v>0.46449579201960772</v>
      </c>
      <c r="L105">
        <f t="shared" si="19"/>
        <v>0.53550420798039233</v>
      </c>
      <c r="M105">
        <f t="shared" si="20"/>
        <v>2.1528720328165796</v>
      </c>
      <c r="N105">
        <f t="shared" si="21"/>
        <v>1.8673989580239028</v>
      </c>
    </row>
    <row r="106" spans="1:14" x14ac:dyDescent="0.25">
      <c r="A106" s="4">
        <f>IF('True_Odds_Calculator_2-way'!A107="","",'True_Odds_Calculator_2-way'!A107)</f>
        <v>1.97</v>
      </c>
      <c r="B106" s="4">
        <f>IF('True_Odds_Calculator_2-way'!B107="","",'True_Odds_Calculator_2-way'!B107)</f>
        <v>1.87</v>
      </c>
      <c r="C106" s="4">
        <f t="shared" si="11"/>
        <v>0.50761421319796951</v>
      </c>
      <c r="D106">
        <f t="shared" si="12"/>
        <v>0.53475935828876997</v>
      </c>
      <c r="E106">
        <f t="shared" si="13"/>
        <v>4.2373571486739481E-2</v>
      </c>
      <c r="F106">
        <f t="shared" si="14"/>
        <v>-0.22907787942126556</v>
      </c>
      <c r="G106">
        <v>0</v>
      </c>
      <c r="H106">
        <f t="shared" si="15"/>
        <v>0.27145145090800504</v>
      </c>
      <c r="I106">
        <f t="shared" si="16"/>
        <v>-1.0885653508392383</v>
      </c>
      <c r="J106">
        <f t="shared" si="17"/>
        <v>1.0885653508392383</v>
      </c>
      <c r="K106">
        <f t="shared" si="18"/>
        <v>0.48640299573233392</v>
      </c>
      <c r="L106">
        <f t="shared" si="19"/>
        <v>0.51359700426766597</v>
      </c>
      <c r="M106">
        <f t="shared" si="20"/>
        <v>2.0559083903140616</v>
      </c>
      <c r="N106">
        <f t="shared" si="21"/>
        <v>1.9470518552301377</v>
      </c>
    </row>
    <row r="107" spans="1:14" x14ac:dyDescent="0.25">
      <c r="A107" s="4">
        <f>IF('True_Odds_Calculator_2-way'!A108="","",'True_Odds_Calculator_2-way'!A108)</f>
        <v>2.0499999999999998</v>
      </c>
      <c r="B107" s="4">
        <f>IF('True_Odds_Calculator_2-way'!B108="","",'True_Odds_Calculator_2-way'!B108)</f>
        <v>1.8</v>
      </c>
      <c r="C107" s="4">
        <f t="shared" si="11"/>
        <v>0.48780487804878053</v>
      </c>
      <c r="D107">
        <f t="shared" si="12"/>
        <v>0.55555555555555558</v>
      </c>
      <c r="E107">
        <f t="shared" si="13"/>
        <v>4.3360433604336057E-2</v>
      </c>
      <c r="F107">
        <f t="shared" si="14"/>
        <v>-0.22764227642276424</v>
      </c>
      <c r="G107">
        <v>0</v>
      </c>
      <c r="H107">
        <f t="shared" si="15"/>
        <v>0.2710027100271003</v>
      </c>
      <c r="I107">
        <f t="shared" si="16"/>
        <v>-1.091089451179962</v>
      </c>
      <c r="J107">
        <f t="shared" si="17"/>
        <v>1.091089451179962</v>
      </c>
      <c r="K107">
        <f t="shared" si="18"/>
        <v>0.466060555964672</v>
      </c>
      <c r="L107">
        <f t="shared" si="19"/>
        <v>0.533939444035328</v>
      </c>
      <c r="M107">
        <f t="shared" si="20"/>
        <v>2.1456439237389602</v>
      </c>
      <c r="N107">
        <f t="shared" si="21"/>
        <v>1.8728715609439694</v>
      </c>
    </row>
    <row r="108" spans="1:14" x14ac:dyDescent="0.25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1.86</v>
      </c>
      <c r="C108" s="4">
        <f t="shared" si="11"/>
        <v>0.50761421319796951</v>
      </c>
      <c r="D108">
        <f t="shared" si="12"/>
        <v>0.5376344086021505</v>
      </c>
      <c r="E108">
        <f t="shared" si="13"/>
        <v>4.5248621800120015E-2</v>
      </c>
      <c r="F108">
        <f t="shared" si="14"/>
        <v>-0.22766224551061631</v>
      </c>
      <c r="G108">
        <v>0</v>
      </c>
      <c r="H108">
        <f t="shared" si="15"/>
        <v>0.27291086731073627</v>
      </c>
      <c r="I108">
        <f t="shared" si="16"/>
        <v>-1.0948759274783444</v>
      </c>
      <c r="J108">
        <f t="shared" si="17"/>
        <v>1.0948759274783444</v>
      </c>
      <c r="K108">
        <f t="shared" si="18"/>
        <v>0.48495907911304703</v>
      </c>
      <c r="L108">
        <f t="shared" si="19"/>
        <v>0.51504092088695308</v>
      </c>
      <c r="M108">
        <f t="shared" si="20"/>
        <v>2.062029649653994</v>
      </c>
      <c r="N108">
        <f t="shared" si="21"/>
        <v>1.9415932976313763</v>
      </c>
    </row>
    <row r="109" spans="1:14" x14ac:dyDescent="0.25">
      <c r="A109" s="4">
        <f>IF('True_Odds_Calculator_2-way'!A110="","",'True_Odds_Calculator_2-way'!A110)</f>
        <v>1.6</v>
      </c>
      <c r="B109" s="4">
        <f>IF('True_Odds_Calculator_2-way'!B110="","",'True_Odds_Calculator_2-way'!B110)</f>
        <v>2.2599999999999998</v>
      </c>
      <c r="C109" s="4">
        <f t="shared" si="11"/>
        <v>0.625</v>
      </c>
      <c r="D109">
        <f t="shared" si="12"/>
        <v>0.44247787610619471</v>
      </c>
      <c r="E109">
        <f t="shared" si="13"/>
        <v>6.7477876106194712E-2</v>
      </c>
      <c r="F109">
        <f t="shared" si="14"/>
        <v>-0.20907079646017701</v>
      </c>
      <c r="G109">
        <v>0</v>
      </c>
      <c r="H109">
        <f t="shared" si="15"/>
        <v>0.27654867256637172</v>
      </c>
      <c r="I109">
        <f t="shared" si="16"/>
        <v>-1.1501092655705905</v>
      </c>
      <c r="J109">
        <f t="shared" si="17"/>
        <v>1.1501092655705905</v>
      </c>
      <c r="K109">
        <f t="shared" si="18"/>
        <v>0.59169302307368732</v>
      </c>
      <c r="L109">
        <f t="shared" si="19"/>
        <v>0.40830697692631257</v>
      </c>
      <c r="M109">
        <f t="shared" si="20"/>
        <v>1.6900655593423544</v>
      </c>
      <c r="N109">
        <f t="shared" si="21"/>
        <v>2.4491376746189442</v>
      </c>
    </row>
    <row r="110" spans="1:14" x14ac:dyDescent="0.25">
      <c r="A110" s="4">
        <f>IF('True_Odds_Calculator_2-way'!A111="","",'True_Odds_Calculator_2-way'!A111)</f>
        <v>1.71</v>
      </c>
      <c r="B110" s="4">
        <f>IF('True_Odds_Calculator_2-way'!B111="","",'True_Odds_Calculator_2-way'!B111)</f>
        <v>2.12</v>
      </c>
      <c r="C110" s="4">
        <f t="shared" si="11"/>
        <v>0.58479532163742687</v>
      </c>
      <c r="D110">
        <f t="shared" si="12"/>
        <v>0.47169811320754712</v>
      </c>
      <c r="E110">
        <f t="shared" si="13"/>
        <v>5.6493434844973933E-2</v>
      </c>
      <c r="F110">
        <f t="shared" si="14"/>
        <v>-0.21935341498400096</v>
      </c>
      <c r="G110">
        <v>0</v>
      </c>
      <c r="H110">
        <f t="shared" si="15"/>
        <v>0.27584684982897489</v>
      </c>
      <c r="I110">
        <f t="shared" si="16"/>
        <v>-1.1214032600406412</v>
      </c>
      <c r="J110">
        <f t="shared" si="17"/>
        <v>1.1214032600406412</v>
      </c>
      <c r="K110">
        <f t="shared" si="18"/>
        <v>0.5567320185748339</v>
      </c>
      <c r="L110">
        <f t="shared" si="19"/>
        <v>0.44326798142516627</v>
      </c>
      <c r="M110">
        <f t="shared" si="20"/>
        <v>1.7961963146288551</v>
      </c>
      <c r="N110">
        <f t="shared" si="21"/>
        <v>2.2559716512455181</v>
      </c>
    </row>
    <row r="111" spans="1:14" x14ac:dyDescent="0.25">
      <c r="A111" s="4">
        <f>IF('True_Odds_Calculator_2-way'!A112="","",'True_Odds_Calculator_2-way'!A112)</f>
        <v>1.82</v>
      </c>
      <c r="B111" s="4">
        <f>IF('True_Odds_Calculator_2-way'!B112="","",'True_Odds_Calculator_2-way'!B112)</f>
        <v>2.0099999999999998</v>
      </c>
      <c r="C111" s="4">
        <f t="shared" si="11"/>
        <v>0.54945054945054939</v>
      </c>
      <c r="D111">
        <f t="shared" si="12"/>
        <v>0.49751243781094534</v>
      </c>
      <c r="E111">
        <f t="shared" si="13"/>
        <v>4.6962987261494726E-2</v>
      </c>
      <c r="F111">
        <f t="shared" si="14"/>
        <v>-0.22639549505221146</v>
      </c>
      <c r="G111">
        <v>0</v>
      </c>
      <c r="H111">
        <f t="shared" si="15"/>
        <v>0.27335848231370619</v>
      </c>
      <c r="I111">
        <f t="shared" si="16"/>
        <v>-1.0988347541611645</v>
      </c>
      <c r="J111">
        <f t="shared" si="17"/>
        <v>1.0988347541611645</v>
      </c>
      <c r="K111">
        <f t="shared" si="18"/>
        <v>0.52602661370380788</v>
      </c>
      <c r="L111">
        <f t="shared" si="19"/>
        <v>0.47397338629619207</v>
      </c>
      <c r="M111">
        <f t="shared" si="20"/>
        <v>1.9010444984121553</v>
      </c>
      <c r="N111">
        <f t="shared" si="21"/>
        <v>2.109823101702776</v>
      </c>
    </row>
    <row r="112" spans="1:14" x14ac:dyDescent="0.25">
      <c r="A112" s="4">
        <f>IF('True_Odds_Calculator_2-way'!A113="","",'True_Odds_Calculator_2-way'!A113)</f>
        <v>1.72</v>
      </c>
      <c r="B112" s="4">
        <f>IF('True_Odds_Calculator_2-way'!B113="","",'True_Odds_Calculator_2-way'!B113)</f>
        <v>2.1</v>
      </c>
      <c r="C112" s="4">
        <f t="shared" si="11"/>
        <v>0.58139534883720934</v>
      </c>
      <c r="D112">
        <f t="shared" si="12"/>
        <v>0.47619047619047616</v>
      </c>
      <c r="E112">
        <f t="shared" si="13"/>
        <v>5.75858250276855E-2</v>
      </c>
      <c r="F112">
        <f t="shared" si="14"/>
        <v>-0.21926910299003322</v>
      </c>
      <c r="G112">
        <v>0</v>
      </c>
      <c r="H112">
        <f t="shared" si="15"/>
        <v>0.27685492801771872</v>
      </c>
      <c r="I112">
        <f t="shared" si="16"/>
        <v>-1.1236664374387368</v>
      </c>
      <c r="J112">
        <f t="shared" si="17"/>
        <v>1.1236664374387368</v>
      </c>
      <c r="K112">
        <f t="shared" si="18"/>
        <v>0.55277942512768541</v>
      </c>
      <c r="L112">
        <f t="shared" si="19"/>
        <v>0.44722057487231454</v>
      </c>
      <c r="M112">
        <f t="shared" si="20"/>
        <v>1.8090398349558905</v>
      </c>
      <c r="N112">
        <f t="shared" si="21"/>
        <v>2.2360330811826108</v>
      </c>
    </row>
    <row r="113" spans="1:14" x14ac:dyDescent="0.25">
      <c r="A113" s="4">
        <f>IF('True_Odds_Calculator_2-way'!A114="","",'True_Odds_Calculator_2-way'!A114)</f>
        <v>1.74</v>
      </c>
      <c r="B113" s="4">
        <f>IF('True_Odds_Calculator_2-way'!B114="","",'True_Odds_Calculator_2-way'!B114)</f>
        <v>2.0699999999999998</v>
      </c>
      <c r="C113" s="4">
        <f t="shared" si="11"/>
        <v>0.57471264367816088</v>
      </c>
      <c r="D113">
        <f t="shared" si="12"/>
        <v>0.48309178743961356</v>
      </c>
      <c r="E113">
        <f t="shared" si="13"/>
        <v>5.7804431117774335E-2</v>
      </c>
      <c r="F113">
        <f t="shared" si="14"/>
        <v>-0.21983452718085417</v>
      </c>
      <c r="G113">
        <v>0</v>
      </c>
      <c r="H113">
        <f t="shared" si="15"/>
        <v>0.27763895829862845</v>
      </c>
      <c r="I113">
        <f t="shared" si="16"/>
        <v>-1.1238083413904847</v>
      </c>
      <c r="J113">
        <f t="shared" si="17"/>
        <v>1.1238083413904847</v>
      </c>
      <c r="K113">
        <f t="shared" si="18"/>
        <v>0.54596531905155732</v>
      </c>
      <c r="L113">
        <f t="shared" si="19"/>
        <v>0.45403468094844279</v>
      </c>
      <c r="M113">
        <f t="shared" si="20"/>
        <v>1.8316181726289591</v>
      </c>
      <c r="N113">
        <f t="shared" si="21"/>
        <v>2.2024749252878184</v>
      </c>
    </row>
    <row r="114" spans="1:14" x14ac:dyDescent="0.25">
      <c r="A114" s="4">
        <f>IF('True_Odds_Calculator_2-way'!A115="","",'True_Odds_Calculator_2-way'!A115)</f>
        <v>1.77</v>
      </c>
      <c r="B114" s="4">
        <f>IF('True_Odds_Calculator_2-way'!B115="","",'True_Odds_Calculator_2-way'!B115)</f>
        <v>2.0299999999999998</v>
      </c>
      <c r="C114" s="4">
        <f t="shared" si="11"/>
        <v>0.56497175141242939</v>
      </c>
      <c r="D114">
        <f t="shared" si="12"/>
        <v>0.49261083743842371</v>
      </c>
      <c r="E114">
        <f t="shared" si="13"/>
        <v>5.7582588850852989E-2</v>
      </c>
      <c r="F114">
        <f t="shared" si="14"/>
        <v>-0.22072861874147676</v>
      </c>
      <c r="G114">
        <v>0</v>
      </c>
      <c r="H114">
        <f t="shared" si="15"/>
        <v>0.2783112075923298</v>
      </c>
      <c r="I114">
        <f t="shared" si="16"/>
        <v>-1.1228869254216181</v>
      </c>
      <c r="J114">
        <f t="shared" si="17"/>
        <v>1.1228869254216181</v>
      </c>
      <c r="K114">
        <f t="shared" si="18"/>
        <v>0.53630145941582608</v>
      </c>
      <c r="L114">
        <f t="shared" si="19"/>
        <v>0.46369854058417398</v>
      </c>
      <c r="M114">
        <f t="shared" si="20"/>
        <v>1.8646229325746457</v>
      </c>
      <c r="N114">
        <f t="shared" si="21"/>
        <v>2.1565735331842664</v>
      </c>
    </row>
    <row r="115" spans="1:14" x14ac:dyDescent="0.25">
      <c r="A115" s="4">
        <f>IF('True_Odds_Calculator_2-way'!A116="","",'True_Odds_Calculator_2-way'!A116)</f>
        <v>2</v>
      </c>
      <c r="B115" s="4">
        <f>IF('True_Odds_Calculator_2-way'!B116="","",'True_Odds_Calculator_2-way'!B116)</f>
        <v>1.83</v>
      </c>
      <c r="C115" s="4">
        <f t="shared" si="11"/>
        <v>0.5</v>
      </c>
      <c r="D115">
        <f t="shared" si="12"/>
        <v>0.54644808743169393</v>
      </c>
      <c r="E115">
        <f t="shared" si="13"/>
        <v>4.644808743169393E-2</v>
      </c>
      <c r="F115">
        <f t="shared" si="14"/>
        <v>-0.22677595628415304</v>
      </c>
      <c r="G115">
        <v>0</v>
      </c>
      <c r="H115">
        <f t="shared" si="15"/>
        <v>0.27322404371584696</v>
      </c>
      <c r="I115">
        <f t="shared" si="16"/>
        <v>-1.0976425998969033</v>
      </c>
      <c r="J115">
        <f t="shared" si="17"/>
        <v>1.0976425998969033</v>
      </c>
      <c r="K115">
        <f t="shared" si="18"/>
        <v>0.47672563479076407</v>
      </c>
      <c r="L115">
        <f t="shared" si="19"/>
        <v>0.52327436520923598</v>
      </c>
      <c r="M115">
        <f t="shared" si="20"/>
        <v>2.0976425998969033</v>
      </c>
      <c r="N115">
        <f t="shared" si="21"/>
        <v>1.9110433579144297</v>
      </c>
    </row>
    <row r="116" spans="1:14" x14ac:dyDescent="0.25">
      <c r="A116" s="4">
        <f>IF('True_Odds_Calculator_2-way'!A117="","",'True_Odds_Calculator_2-way'!A117)</f>
        <v>1.68</v>
      </c>
      <c r="B116" s="4">
        <f>IF('True_Odds_Calculator_2-way'!B117="","",'True_Odds_Calculator_2-way'!B117)</f>
        <v>2.17</v>
      </c>
      <c r="C116" s="4">
        <f t="shared" si="11"/>
        <v>0.59523809523809523</v>
      </c>
      <c r="D116">
        <f t="shared" si="12"/>
        <v>0.46082949308755761</v>
      </c>
      <c r="E116">
        <f t="shared" si="13"/>
        <v>5.6067588325652729E-2</v>
      </c>
      <c r="F116">
        <f t="shared" si="14"/>
        <v>-0.21823568136932203</v>
      </c>
      <c r="G116">
        <v>0</v>
      </c>
      <c r="H116">
        <f t="shared" si="15"/>
        <v>0.27430326969497476</v>
      </c>
      <c r="I116">
        <f t="shared" si="16"/>
        <v>-1.1211213233271871</v>
      </c>
      <c r="J116">
        <f t="shared" si="17"/>
        <v>1.1211213233271871</v>
      </c>
      <c r="K116">
        <f t="shared" si="18"/>
        <v>0.56742015338957086</v>
      </c>
      <c r="L116">
        <f t="shared" si="19"/>
        <v>0.43257984661042931</v>
      </c>
      <c r="M116">
        <f t="shared" si="20"/>
        <v>1.7623624998624872</v>
      </c>
      <c r="N116">
        <f t="shared" si="21"/>
        <v>2.311711948292809</v>
      </c>
    </row>
    <row r="117" spans="1:14" x14ac:dyDescent="0.25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1.98</v>
      </c>
      <c r="C117" s="4">
        <f t="shared" si="11"/>
        <v>0.54347826086956519</v>
      </c>
      <c r="D117">
        <f t="shared" si="12"/>
        <v>0.50505050505050508</v>
      </c>
      <c r="E117">
        <f t="shared" si="13"/>
        <v>4.852876592007016E-2</v>
      </c>
      <c r="F117">
        <f t="shared" si="14"/>
        <v>-0.22595520421607396</v>
      </c>
      <c r="G117">
        <v>0</v>
      </c>
      <c r="H117">
        <f t="shared" si="15"/>
        <v>0.27448397013614406</v>
      </c>
      <c r="I117">
        <f t="shared" si="16"/>
        <v>-1.1021667854435133</v>
      </c>
      <c r="J117">
        <f t="shared" si="17"/>
        <v>1.1021667854435133</v>
      </c>
      <c r="K117">
        <f t="shared" si="18"/>
        <v>0.51925930159213984</v>
      </c>
      <c r="L117">
        <f t="shared" si="19"/>
        <v>0.48074069840786032</v>
      </c>
      <c r="M117">
        <f t="shared" si="20"/>
        <v>1.9258200997725512</v>
      </c>
      <c r="N117">
        <f t="shared" si="21"/>
        <v>2.0801234497346428</v>
      </c>
    </row>
    <row r="118" spans="1:14" x14ac:dyDescent="0.25">
      <c r="A118" s="4">
        <f>IF('True_Odds_Calculator_2-way'!A119="","",'True_Odds_Calculator_2-way'!A119)</f>
        <v>1.83</v>
      </c>
      <c r="B118" s="4">
        <f>IF('True_Odds_Calculator_2-way'!B119="","",'True_Odds_Calculator_2-way'!B119)</f>
        <v>2</v>
      </c>
      <c r="C118" s="4">
        <f t="shared" si="11"/>
        <v>0.54644808743169393</v>
      </c>
      <c r="D118">
        <f t="shared" si="12"/>
        <v>0.5</v>
      </c>
      <c r="E118">
        <f t="shared" si="13"/>
        <v>4.644808743169393E-2</v>
      </c>
      <c r="F118">
        <f t="shared" si="14"/>
        <v>-0.22677595628415304</v>
      </c>
      <c r="G118">
        <v>0</v>
      </c>
      <c r="H118">
        <f t="shared" si="15"/>
        <v>0.27322404371584696</v>
      </c>
      <c r="I118">
        <f t="shared" si="16"/>
        <v>-1.0976425998969033</v>
      </c>
      <c r="J118">
        <f t="shared" si="17"/>
        <v>1.0976425998969033</v>
      </c>
      <c r="K118">
        <f t="shared" si="18"/>
        <v>0.52327436520923598</v>
      </c>
      <c r="L118">
        <f t="shared" si="19"/>
        <v>0.47672563479076407</v>
      </c>
      <c r="M118">
        <f t="shared" si="20"/>
        <v>1.9110433579144297</v>
      </c>
      <c r="N118">
        <f t="shared" si="21"/>
        <v>2.0976425998969033</v>
      </c>
    </row>
    <row r="119" spans="1:14" x14ac:dyDescent="0.25">
      <c r="A119" s="4">
        <f>IF('True_Odds_Calculator_2-way'!A120="","",'True_Odds_Calculator_2-way'!A120)</f>
        <v>2.0099999999999998</v>
      </c>
      <c r="B119" s="4">
        <f>IF('True_Odds_Calculator_2-way'!B120="","",'True_Odds_Calculator_2-way'!B120)</f>
        <v>1.89</v>
      </c>
      <c r="C119" s="4">
        <f t="shared" si="11"/>
        <v>0.49751243781094534</v>
      </c>
      <c r="D119">
        <f t="shared" si="12"/>
        <v>0.52910052910052918</v>
      </c>
      <c r="E119">
        <f t="shared" si="13"/>
        <v>2.6612966911474523E-2</v>
      </c>
      <c r="F119">
        <f t="shared" si="14"/>
        <v>-0.23662112716839079</v>
      </c>
      <c r="G119">
        <v>0</v>
      </c>
      <c r="H119">
        <f t="shared" si="15"/>
        <v>0.26323409407986531</v>
      </c>
      <c r="I119">
        <f t="shared" si="16"/>
        <v>-1.0547373121500738</v>
      </c>
      <c r="J119">
        <f t="shared" si="17"/>
        <v>1.0547373121500738</v>
      </c>
      <c r="K119">
        <f t="shared" si="18"/>
        <v>0.48419474909751009</v>
      </c>
      <c r="L119">
        <f t="shared" si="19"/>
        <v>0.51580525090249008</v>
      </c>
      <c r="M119">
        <f t="shared" si="20"/>
        <v>2.0652846852715743</v>
      </c>
      <c r="N119">
        <f t="shared" si="21"/>
        <v>1.9387162078135651</v>
      </c>
    </row>
    <row r="120" spans="1:14" x14ac:dyDescent="0.25">
      <c r="A120" s="4">
        <f>IF('True_Odds_Calculator_2-way'!A121="","",'True_Odds_Calculator_2-way'!A121)</f>
        <v>2.5</v>
      </c>
      <c r="B120" s="4">
        <f>IF('True_Odds_Calculator_2-way'!B121="","",'True_Odds_Calculator_2-way'!B121)</f>
        <v>1.59</v>
      </c>
      <c r="C120" s="4">
        <f t="shared" si="11"/>
        <v>0.4</v>
      </c>
      <c r="D120">
        <f t="shared" si="12"/>
        <v>0.62893081761006286</v>
      </c>
      <c r="E120">
        <f t="shared" si="13"/>
        <v>2.8930817610062887E-2</v>
      </c>
      <c r="F120">
        <f t="shared" si="14"/>
        <v>-0.22264150943396221</v>
      </c>
      <c r="G120">
        <v>0</v>
      </c>
      <c r="H120">
        <f t="shared" si="15"/>
        <v>0.25157232704402516</v>
      </c>
      <c r="I120">
        <f t="shared" si="16"/>
        <v>-1.0629880069054678</v>
      </c>
      <c r="J120">
        <f t="shared" si="17"/>
        <v>1.0629880069054678</v>
      </c>
      <c r="K120">
        <f t="shared" si="18"/>
        <v>0.38543339133114163</v>
      </c>
      <c r="L120">
        <f t="shared" si="19"/>
        <v>0.61456660866885815</v>
      </c>
      <c r="M120">
        <f t="shared" si="20"/>
        <v>2.594482010358202</v>
      </c>
      <c r="N120">
        <f t="shared" si="21"/>
        <v>1.6271629240742262</v>
      </c>
    </row>
    <row r="121" spans="1:14" x14ac:dyDescent="0.25">
      <c r="A121" s="4">
        <f>IF('True_Odds_Calculator_2-way'!A122="","",'True_Odds_Calculator_2-way'!A122)</f>
        <v>2.4</v>
      </c>
      <c r="B121" s="4">
        <f>IF('True_Odds_Calculator_2-way'!B122="","",'True_Odds_Calculator_2-way'!B122)</f>
        <v>1.64</v>
      </c>
      <c r="C121" s="4">
        <f t="shared" si="11"/>
        <v>0.41666666666666669</v>
      </c>
      <c r="D121">
        <f t="shared" si="12"/>
        <v>0.6097560975609756</v>
      </c>
      <c r="E121">
        <f t="shared" si="13"/>
        <v>2.6422764227642226E-2</v>
      </c>
      <c r="F121">
        <f t="shared" si="14"/>
        <v>-0.22764227642276436</v>
      </c>
      <c r="G121">
        <v>0</v>
      </c>
      <c r="H121">
        <f t="shared" si="15"/>
        <v>0.25406504065040653</v>
      </c>
      <c r="I121">
        <f t="shared" si="16"/>
        <v>-1.0564428184106454</v>
      </c>
      <c r="J121">
        <f t="shared" si="17"/>
        <v>1.0564428184106454</v>
      </c>
      <c r="K121">
        <f t="shared" si="18"/>
        <v>0.40338521749465606</v>
      </c>
      <c r="L121">
        <f t="shared" si="19"/>
        <v>0.59661478250534417</v>
      </c>
      <c r="M121">
        <f t="shared" si="20"/>
        <v>2.4790199457749038</v>
      </c>
      <c r="N121">
        <f t="shared" si="21"/>
        <v>1.6761234037828128</v>
      </c>
    </row>
    <row r="122" spans="1:14" x14ac:dyDescent="0.25">
      <c r="A122" s="4">
        <f>IF('True_Odds_Calculator_2-way'!A123="","",'True_Odds_Calculator_2-way'!A123)</f>
        <v>1.65</v>
      </c>
      <c r="B122" s="4">
        <f>IF('True_Odds_Calculator_2-way'!B123="","",'True_Odds_Calculator_2-way'!B123)</f>
        <v>2.36</v>
      </c>
      <c r="C122" s="4">
        <f t="shared" si="11"/>
        <v>0.60606060606060608</v>
      </c>
      <c r="D122">
        <f t="shared" si="12"/>
        <v>0.42372881355932207</v>
      </c>
      <c r="E122">
        <f t="shared" si="13"/>
        <v>2.9789419619928204E-2</v>
      </c>
      <c r="F122">
        <f t="shared" si="14"/>
        <v>-0.22701592193117603</v>
      </c>
      <c r="G122">
        <v>0</v>
      </c>
      <c r="H122">
        <f t="shared" si="15"/>
        <v>0.25680534155110429</v>
      </c>
      <c r="I122">
        <f t="shared" si="16"/>
        <v>-1.063589074528793</v>
      </c>
      <c r="J122">
        <f t="shared" si="17"/>
        <v>1.063589074528793</v>
      </c>
      <c r="K122">
        <f t="shared" si="18"/>
        <v>0.59124965931908058</v>
      </c>
      <c r="L122">
        <f t="shared" si="19"/>
        <v>0.4087503406809192</v>
      </c>
      <c r="M122">
        <f t="shared" si="20"/>
        <v>1.6913328984437157</v>
      </c>
      <c r="N122">
        <f t="shared" si="21"/>
        <v>2.4464811413591585</v>
      </c>
    </row>
    <row r="123" spans="1:14" x14ac:dyDescent="0.25">
      <c r="A123" s="4">
        <f>IF('True_Odds_Calculator_2-way'!A124="","",'True_Odds_Calculator_2-way'!A124)</f>
        <v>2.08</v>
      </c>
      <c r="B123" s="4">
        <f>IF('True_Odds_Calculator_2-way'!B124="","",'True_Odds_Calculator_2-way'!B124)</f>
        <v>1.83</v>
      </c>
      <c r="C123" s="4">
        <f t="shared" si="11"/>
        <v>0.48076923076923073</v>
      </c>
      <c r="D123">
        <f t="shared" si="12"/>
        <v>0.54644808743169393</v>
      </c>
      <c r="E123">
        <f t="shared" si="13"/>
        <v>2.7217318200924545E-2</v>
      </c>
      <c r="F123">
        <f t="shared" si="14"/>
        <v>-0.23549810844892827</v>
      </c>
      <c r="G123">
        <v>0</v>
      </c>
      <c r="H123">
        <f t="shared" si="15"/>
        <v>0.26271542664985281</v>
      </c>
      <c r="I123">
        <f t="shared" si="16"/>
        <v>-1.0562070842074627</v>
      </c>
      <c r="J123">
        <f t="shared" si="17"/>
        <v>1.0562070842074627</v>
      </c>
      <c r="K123">
        <f t="shared" si="18"/>
        <v>0.46713612113428016</v>
      </c>
      <c r="L123">
        <f t="shared" si="19"/>
        <v>0.53286387886572006</v>
      </c>
      <c r="M123">
        <f t="shared" si="20"/>
        <v>2.1407036509440598</v>
      </c>
      <c r="N123">
        <f t="shared" si="21"/>
        <v>1.8766518798921943</v>
      </c>
    </row>
    <row r="124" spans="1:14" x14ac:dyDescent="0.25">
      <c r="A124" s="4">
        <f>IF('True_Odds_Calculator_2-way'!A125="","",'True_Odds_Calculator_2-way'!A125)</f>
        <v>2.4</v>
      </c>
      <c r="B124" s="4">
        <f>IF('True_Odds_Calculator_2-way'!B125="","",'True_Odds_Calculator_2-way'!B125)</f>
        <v>1.62</v>
      </c>
      <c r="C124" s="4">
        <f t="shared" si="11"/>
        <v>0.41666666666666669</v>
      </c>
      <c r="D124">
        <f t="shared" si="12"/>
        <v>0.61728395061728392</v>
      </c>
      <c r="E124">
        <f t="shared" si="13"/>
        <v>3.3950617283950546E-2</v>
      </c>
      <c r="F124">
        <f t="shared" si="14"/>
        <v>-0.22325102880658443</v>
      </c>
      <c r="G124">
        <v>0</v>
      </c>
      <c r="H124">
        <f t="shared" si="15"/>
        <v>0.25720164609053497</v>
      </c>
      <c r="I124">
        <f t="shared" si="16"/>
        <v>-1.0733469768527295</v>
      </c>
      <c r="J124">
        <f t="shared" si="17"/>
        <v>1.0733469768527295</v>
      </c>
      <c r="K124">
        <f t="shared" si="18"/>
        <v>0.3995707383438068</v>
      </c>
      <c r="L124">
        <f t="shared" si="19"/>
        <v>0.60042926165619326</v>
      </c>
      <c r="M124">
        <f t="shared" si="20"/>
        <v>2.502685767593821</v>
      </c>
      <c r="N124">
        <f t="shared" si="21"/>
        <v>1.6654751256486924</v>
      </c>
    </row>
    <row r="125" spans="1:14" x14ac:dyDescent="0.25">
      <c r="A125" s="4">
        <f>IF('True_Odds_Calculator_2-way'!A126="","",'True_Odds_Calculator_2-way'!A126)</f>
        <v>2.29</v>
      </c>
      <c r="B125" s="4">
        <f>IF('True_Odds_Calculator_2-way'!B126="","",'True_Odds_Calculator_2-way'!B126)</f>
        <v>1.68</v>
      </c>
      <c r="C125" s="4">
        <f t="shared" si="11"/>
        <v>0.4366812227074236</v>
      </c>
      <c r="D125">
        <f t="shared" si="12"/>
        <v>0.59523809523809523</v>
      </c>
      <c r="E125">
        <f t="shared" si="13"/>
        <v>3.1919317945518833E-2</v>
      </c>
      <c r="F125">
        <f t="shared" si="14"/>
        <v>-0.22800998128509042</v>
      </c>
      <c r="G125">
        <v>0</v>
      </c>
      <c r="H125">
        <f t="shared" si="15"/>
        <v>0.25992929923060926</v>
      </c>
      <c r="I125">
        <f t="shared" si="16"/>
        <v>-1.0677035543974551</v>
      </c>
      <c r="J125">
        <f t="shared" si="17"/>
        <v>1.0677035543974551</v>
      </c>
      <c r="K125">
        <f t="shared" si="18"/>
        <v>0.42063861953679943</v>
      </c>
      <c r="L125">
        <f t="shared" si="19"/>
        <v>0.57936138046320074</v>
      </c>
      <c r="M125">
        <f t="shared" si="20"/>
        <v>2.3773375851727168</v>
      </c>
      <c r="N125">
        <f t="shared" si="21"/>
        <v>1.7260384169902692</v>
      </c>
    </row>
    <row r="126" spans="1:14" x14ac:dyDescent="0.25">
      <c r="A126" s="4">
        <f>IF('True_Odds_Calculator_2-way'!A127="","",'True_Odds_Calculator_2-way'!A127)</f>
        <v>2.4700000000000002</v>
      </c>
      <c r="B126" s="4">
        <f>IF('True_Odds_Calculator_2-way'!B127="","",'True_Odds_Calculator_2-way'!B127)</f>
        <v>1.59</v>
      </c>
      <c r="C126" s="4">
        <f t="shared" si="11"/>
        <v>0.40485829959514169</v>
      </c>
      <c r="D126">
        <f t="shared" si="12"/>
        <v>0.62893081761006286</v>
      </c>
      <c r="E126">
        <f t="shared" si="13"/>
        <v>3.37891172052045E-2</v>
      </c>
      <c r="F126">
        <f t="shared" si="14"/>
        <v>-0.22083874417538774</v>
      </c>
      <c r="G126">
        <v>0</v>
      </c>
      <c r="H126">
        <f t="shared" si="15"/>
        <v>0.25462786138059224</v>
      </c>
      <c r="I126">
        <f t="shared" si="16"/>
        <v>-1.0737800400040409</v>
      </c>
      <c r="J126">
        <f t="shared" si="17"/>
        <v>1.0737800400040409</v>
      </c>
      <c r="K126">
        <f t="shared" si="18"/>
        <v>0.38782889624489203</v>
      </c>
      <c r="L126">
        <f t="shared" si="19"/>
        <v>0.61217110375510797</v>
      </c>
      <c r="M126">
        <f t="shared" si="20"/>
        <v>2.5784566588059405</v>
      </c>
      <c r="N126">
        <f t="shared" si="21"/>
        <v>1.6335302236023845</v>
      </c>
    </row>
    <row r="127" spans="1:14" x14ac:dyDescent="0.25">
      <c r="A127" s="4">
        <f>IF('True_Odds_Calculator_2-way'!A128="","",'True_Odds_Calculator_2-way'!A128)</f>
        <v>1.64</v>
      </c>
      <c r="B127" s="4">
        <f>IF('True_Odds_Calculator_2-way'!B128="","",'True_Odds_Calculator_2-way'!B128)</f>
        <v>2.36</v>
      </c>
      <c r="C127" s="4">
        <f t="shared" si="11"/>
        <v>0.6097560975609756</v>
      </c>
      <c r="D127">
        <f t="shared" si="12"/>
        <v>0.42372881355932207</v>
      </c>
      <c r="E127">
        <f t="shared" si="13"/>
        <v>3.3484911120297722E-2</v>
      </c>
      <c r="F127">
        <f t="shared" si="14"/>
        <v>-0.22488631665977676</v>
      </c>
      <c r="G127">
        <v>0</v>
      </c>
      <c r="H127">
        <f t="shared" si="15"/>
        <v>0.25837122778007443</v>
      </c>
      <c r="I127">
        <f t="shared" si="16"/>
        <v>-1.0718661571406802</v>
      </c>
      <c r="J127">
        <f t="shared" si="17"/>
        <v>1.0718661571406802</v>
      </c>
      <c r="K127">
        <f t="shared" si="18"/>
        <v>0.59312180114548885</v>
      </c>
      <c r="L127">
        <f t="shared" si="19"/>
        <v>0.40687819885451121</v>
      </c>
      <c r="M127">
        <f t="shared" si="20"/>
        <v>1.6859943405700353</v>
      </c>
      <c r="N127">
        <f t="shared" si="21"/>
        <v>2.4577379737113252</v>
      </c>
    </row>
    <row r="128" spans="1:14" x14ac:dyDescent="0.25">
      <c r="A128" s="4">
        <f>IF('True_Odds_Calculator_2-way'!A129="","",'True_Odds_Calculator_2-way'!A129)</f>
        <v>2.0299999999999998</v>
      </c>
      <c r="B128" s="4">
        <f>IF('True_Odds_Calculator_2-way'!B129="","",'True_Odds_Calculator_2-way'!B129)</f>
        <v>1.86</v>
      </c>
      <c r="C128" s="4">
        <f t="shared" si="11"/>
        <v>0.49261083743842371</v>
      </c>
      <c r="D128">
        <f t="shared" si="12"/>
        <v>0.5376344086021505</v>
      </c>
      <c r="E128">
        <f t="shared" si="13"/>
        <v>3.0245246040574214E-2</v>
      </c>
      <c r="F128">
        <f t="shared" si="14"/>
        <v>-0.23459929021664283</v>
      </c>
      <c r="G128">
        <v>0</v>
      </c>
      <c r="H128">
        <f t="shared" si="15"/>
        <v>0.26484453625721704</v>
      </c>
      <c r="I128">
        <f t="shared" si="16"/>
        <v>-1.0625078858299792</v>
      </c>
      <c r="J128">
        <f t="shared" si="17"/>
        <v>1.0625078858299792</v>
      </c>
      <c r="K128">
        <f t="shared" si="18"/>
        <v>0.47746756040114985</v>
      </c>
      <c r="L128">
        <f t="shared" si="19"/>
        <v>0.5225324395988501</v>
      </c>
      <c r="M128">
        <f t="shared" si="20"/>
        <v>2.0943831224048783</v>
      </c>
      <c r="N128">
        <f t="shared" si="21"/>
        <v>1.9137567818137824</v>
      </c>
    </row>
    <row r="129" spans="1:14" x14ac:dyDescent="0.25">
      <c r="A129" s="4">
        <f>IF('True_Odds_Calculator_2-way'!A130="","",'True_Odds_Calculator_2-way'!A130)</f>
        <v>1.85</v>
      </c>
      <c r="B129" s="4">
        <f>IF('True_Odds_Calculator_2-way'!B130="","",'True_Odds_Calculator_2-way'!B130)</f>
        <v>2.0499999999999998</v>
      </c>
      <c r="C129" s="4">
        <f t="shared" si="11"/>
        <v>0.54054054054054046</v>
      </c>
      <c r="D129">
        <f t="shared" si="12"/>
        <v>0.48780487804878053</v>
      </c>
      <c r="E129">
        <f t="shared" si="13"/>
        <v>2.8345418589321048E-2</v>
      </c>
      <c r="F129">
        <f t="shared" si="14"/>
        <v>-0.2353328938694792</v>
      </c>
      <c r="G129">
        <v>0</v>
      </c>
      <c r="H129">
        <f t="shared" si="15"/>
        <v>0.26367831245880025</v>
      </c>
      <c r="I129">
        <f t="shared" si="16"/>
        <v>-1.0585122480499263</v>
      </c>
      <c r="J129">
        <f t="shared" si="17"/>
        <v>1.0585122480499263</v>
      </c>
      <c r="K129">
        <f t="shared" si="18"/>
        <v>0.52638909307720383</v>
      </c>
      <c r="L129">
        <f t="shared" si="19"/>
        <v>0.47361090692279612</v>
      </c>
      <c r="M129">
        <f t="shared" si="20"/>
        <v>1.8997354108424378</v>
      </c>
      <c r="N129">
        <f t="shared" si="21"/>
        <v>2.1114378604524222</v>
      </c>
    </row>
    <row r="130" spans="1:14" x14ac:dyDescent="0.25">
      <c r="A130" s="4">
        <f>IF('True_Odds_Calculator_2-way'!A131="","",'True_Odds_Calculator_2-way'!A131)</f>
        <v>1.74</v>
      </c>
      <c r="B130" s="4">
        <f>IF('True_Odds_Calculator_2-way'!B131="","",'True_Odds_Calculator_2-way'!B131)</f>
        <v>2.19</v>
      </c>
      <c r="C130" s="4">
        <f t="shared" si="11"/>
        <v>0.57471264367816088</v>
      </c>
      <c r="D130">
        <f t="shared" si="12"/>
        <v>0.45662100456621008</v>
      </c>
      <c r="E130">
        <f t="shared" si="13"/>
        <v>3.1333648244370904E-2</v>
      </c>
      <c r="F130">
        <f t="shared" si="14"/>
        <v>-0.23109221644885325</v>
      </c>
      <c r="G130">
        <v>0</v>
      </c>
      <c r="H130">
        <f t="shared" si="15"/>
        <v>0.26242586469322415</v>
      </c>
      <c r="I130">
        <f t="shared" si="16"/>
        <v>-1.0656403571953759</v>
      </c>
      <c r="J130">
        <f t="shared" si="17"/>
        <v>1.0656403571953759</v>
      </c>
      <c r="K130">
        <f t="shared" si="18"/>
        <v>0.5591046698972264</v>
      </c>
      <c r="L130">
        <f t="shared" si="19"/>
        <v>0.4408953301027736</v>
      </c>
      <c r="M130">
        <f t="shared" si="20"/>
        <v>1.7885738643245783</v>
      </c>
      <c r="N130">
        <f t="shared" si="21"/>
        <v>2.2681120250624973</v>
      </c>
    </row>
    <row r="131" spans="1:14" x14ac:dyDescent="0.25">
      <c r="A131" s="4">
        <f>IF('True_Odds_Calculator_2-way'!A132="","",'True_Odds_Calculator_2-way'!A132)</f>
        <v>1.68</v>
      </c>
      <c r="B131" s="4">
        <f>IF('True_Odds_Calculator_2-way'!B132="","",'True_Odds_Calculator_2-way'!B132)</f>
        <v>2.2200000000000002</v>
      </c>
      <c r="C131" s="4">
        <f t="shared" ref="C131:C194" si="22">1/A131</f>
        <v>0.59523809523809523</v>
      </c>
      <c r="D131">
        <f t="shared" ref="D131:D194" si="23">1/B131</f>
        <v>0.4504504504504504</v>
      </c>
      <c r="E131">
        <f t="shared" ref="E131:E194" si="24">C131+D131-1</f>
        <v>4.5688545688545634E-2</v>
      </c>
      <c r="F131">
        <f t="shared" ref="F131:F194" si="25">C131+D131-(C131*D131)-1</f>
        <v>-0.22243672243672252</v>
      </c>
      <c r="G131">
        <v>0</v>
      </c>
      <c r="H131">
        <f t="shared" ref="H131:H194" si="26">C131*D131</f>
        <v>0.2681252681252681</v>
      </c>
      <c r="I131">
        <f t="shared" ref="I131:I194" si="27">((-4*F131*H131)^0.5)/(2*F131)</f>
        <v>-1.0979071877276467</v>
      </c>
      <c r="J131">
        <f t="shared" ref="J131:J194" si="28">(-((-4*F131*H131)^0.5))/(2*F131)</f>
        <v>1.0979071877276467</v>
      </c>
      <c r="K131">
        <f t="shared" ref="K131:K194" si="29">IF(A131="","",(C131/($J131+C131-($J131*C131))))</f>
        <v>0.57254851307619281</v>
      </c>
      <c r="L131">
        <f t="shared" ref="L131:L194" si="30">IF(B131="","",(D131/($J131+D131-($J131*D131))))</f>
        <v>0.42745148692380741</v>
      </c>
      <c r="M131">
        <f t="shared" ref="M131:M194" si="31">IF(A131="","",1/K131)</f>
        <v>1.7465768876547993</v>
      </c>
      <c r="N131">
        <f t="shared" ref="N131:N194" si="32">IF(B131="","",1/L131)</f>
        <v>2.3394467690277296</v>
      </c>
    </row>
    <row r="132" spans="1:14" x14ac:dyDescent="0.25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1.93</v>
      </c>
      <c r="C132" s="4">
        <f t="shared" si="22"/>
        <v>0.52356020942408377</v>
      </c>
      <c r="D132">
        <f t="shared" si="23"/>
        <v>0.5181347150259068</v>
      </c>
      <c r="E132">
        <f t="shared" si="24"/>
        <v>4.1694924449990456E-2</v>
      </c>
      <c r="F132">
        <f t="shared" si="25"/>
        <v>-0.2295797954588612</v>
      </c>
      <c r="G132">
        <v>0</v>
      </c>
      <c r="H132">
        <f t="shared" si="26"/>
        <v>0.27127471990885171</v>
      </c>
      <c r="I132">
        <f t="shared" si="27"/>
        <v>-1.0870207379990005</v>
      </c>
      <c r="J132">
        <f t="shared" si="28"/>
        <v>1.0870207379990005</v>
      </c>
      <c r="K132">
        <f t="shared" si="29"/>
        <v>0.50271747157230162</v>
      </c>
      <c r="L132">
        <f t="shared" si="30"/>
        <v>0.49728252842769838</v>
      </c>
      <c r="M132">
        <f t="shared" si="31"/>
        <v>1.9891888715790902</v>
      </c>
      <c r="N132">
        <f t="shared" si="32"/>
        <v>2.0109292863390706</v>
      </c>
    </row>
    <row r="133" spans="1:14" x14ac:dyDescent="0.25">
      <c r="A133" s="4">
        <f>IF('True_Odds_Calculator_2-way'!A134="","",'True_Odds_Calculator_2-way'!A134)</f>
        <v>1.85</v>
      </c>
      <c r="B133" s="4">
        <f>IF('True_Odds_Calculator_2-way'!B134="","",'True_Odds_Calculator_2-way'!B134)</f>
        <v>1.99</v>
      </c>
      <c r="C133" s="4">
        <f t="shared" si="22"/>
        <v>0.54054054054054046</v>
      </c>
      <c r="D133">
        <f t="shared" si="23"/>
        <v>0.50251256281407031</v>
      </c>
      <c r="E133">
        <f t="shared" si="24"/>
        <v>4.3053103354610656E-2</v>
      </c>
      <c r="F133">
        <f t="shared" si="25"/>
        <v>-0.22857530897731926</v>
      </c>
      <c r="G133">
        <v>0</v>
      </c>
      <c r="H133">
        <f t="shared" si="26"/>
        <v>0.27162841233192986</v>
      </c>
      <c r="I133">
        <f t="shared" si="27"/>
        <v>-1.0901165669462136</v>
      </c>
      <c r="J133">
        <f t="shared" si="28"/>
        <v>1.0901165669462136</v>
      </c>
      <c r="K133">
        <f t="shared" si="29"/>
        <v>0.51904934939114777</v>
      </c>
      <c r="L133">
        <f t="shared" si="30"/>
        <v>0.48095065060885256</v>
      </c>
      <c r="M133">
        <f t="shared" si="31"/>
        <v>1.9265990819042815</v>
      </c>
      <c r="N133">
        <f t="shared" si="32"/>
        <v>2.0792154012767514</v>
      </c>
    </row>
    <row r="134" spans="1:14" x14ac:dyDescent="0.25">
      <c r="A134" s="4">
        <f>IF('True_Odds_Calculator_2-way'!A135="","",'True_Odds_Calculator_2-way'!A135)</f>
        <v>2.0299999999999998</v>
      </c>
      <c r="B134" s="4">
        <f>IF('True_Odds_Calculator_2-way'!B135="","",'True_Odds_Calculator_2-way'!B135)</f>
        <v>1.82</v>
      </c>
      <c r="C134" s="4">
        <f t="shared" si="22"/>
        <v>0.49261083743842371</v>
      </c>
      <c r="D134">
        <f t="shared" si="23"/>
        <v>0.54945054945054939</v>
      </c>
      <c r="E134">
        <f t="shared" si="24"/>
        <v>4.2061386888973207E-2</v>
      </c>
      <c r="F134">
        <f t="shared" si="25"/>
        <v>-0.22860390840686395</v>
      </c>
      <c r="G134">
        <v>0</v>
      </c>
      <c r="H134">
        <f t="shared" si="26"/>
        <v>0.27066529529583716</v>
      </c>
      <c r="I134">
        <f t="shared" si="27"/>
        <v>-1.0881141587390988</v>
      </c>
      <c r="J134">
        <f t="shared" si="28"/>
        <v>1.0881141587390988</v>
      </c>
      <c r="K134">
        <f t="shared" si="29"/>
        <v>0.47152961176687003</v>
      </c>
      <c r="L134">
        <f t="shared" si="30"/>
        <v>0.52847038823312997</v>
      </c>
      <c r="M134">
        <f t="shared" si="31"/>
        <v>2.1207575835012715</v>
      </c>
      <c r="N134">
        <f t="shared" si="32"/>
        <v>1.892253610166061</v>
      </c>
    </row>
    <row r="135" spans="1:14" x14ac:dyDescent="0.25">
      <c r="A135" s="4">
        <f>IF('True_Odds_Calculator_2-way'!A136="","",'True_Odds_Calculator_2-way'!A136)</f>
        <v>1.65</v>
      </c>
      <c r="B135" s="4">
        <f>IF('True_Odds_Calculator_2-way'!B136="","",'True_Odds_Calculator_2-way'!B136)</f>
        <v>2.36</v>
      </c>
      <c r="C135" s="4">
        <f t="shared" si="22"/>
        <v>0.60606060606060608</v>
      </c>
      <c r="D135">
        <f t="shared" si="23"/>
        <v>0.42372881355932207</v>
      </c>
      <c r="E135">
        <f t="shared" si="24"/>
        <v>2.9789419619928204E-2</v>
      </c>
      <c r="F135">
        <f t="shared" si="25"/>
        <v>-0.22701592193117603</v>
      </c>
      <c r="G135">
        <v>0</v>
      </c>
      <c r="H135">
        <f t="shared" si="26"/>
        <v>0.25680534155110429</v>
      </c>
      <c r="I135">
        <f t="shared" si="27"/>
        <v>-1.063589074528793</v>
      </c>
      <c r="J135">
        <f t="shared" si="28"/>
        <v>1.063589074528793</v>
      </c>
      <c r="K135">
        <f t="shared" si="29"/>
        <v>0.59124965931908058</v>
      </c>
      <c r="L135">
        <f t="shared" si="30"/>
        <v>0.4087503406809192</v>
      </c>
      <c r="M135">
        <f t="shared" si="31"/>
        <v>1.6913328984437157</v>
      </c>
      <c r="N135">
        <f t="shared" si="32"/>
        <v>2.4464811413591585</v>
      </c>
    </row>
    <row r="136" spans="1:14" x14ac:dyDescent="0.25">
      <c r="A136" s="4">
        <f>IF('True_Odds_Calculator_2-way'!A137="","",'True_Odds_Calculator_2-way'!A137)</f>
        <v>1.81</v>
      </c>
      <c r="B136" s="4">
        <f>IF('True_Odds_Calculator_2-way'!B137="","",'True_Odds_Calculator_2-way'!B137)</f>
        <v>2.1</v>
      </c>
      <c r="C136" s="4">
        <f t="shared" si="22"/>
        <v>0.5524861878453039</v>
      </c>
      <c r="D136">
        <f t="shared" si="23"/>
        <v>0.47619047619047616</v>
      </c>
      <c r="E136">
        <f t="shared" si="24"/>
        <v>2.8676664035780064E-2</v>
      </c>
      <c r="F136">
        <f t="shared" si="25"/>
        <v>-0.23441199684293612</v>
      </c>
      <c r="G136">
        <v>0</v>
      </c>
      <c r="H136">
        <f t="shared" si="26"/>
        <v>0.26308866087871613</v>
      </c>
      <c r="I136">
        <f t="shared" si="27"/>
        <v>-1.0594028769395469</v>
      </c>
      <c r="J136">
        <f t="shared" si="28"/>
        <v>1.0594028769395469</v>
      </c>
      <c r="K136">
        <f t="shared" si="29"/>
        <v>0.5381794367133228</v>
      </c>
      <c r="L136">
        <f t="shared" si="30"/>
        <v>0.46182056328667725</v>
      </c>
      <c r="M136">
        <f t="shared" si="31"/>
        <v>1.8581163303210331</v>
      </c>
      <c r="N136">
        <f t="shared" si="32"/>
        <v>2.1653431646335015</v>
      </c>
    </row>
    <row r="137" spans="1:14" x14ac:dyDescent="0.25">
      <c r="A137" s="4">
        <f>IF('True_Odds_Calculator_2-way'!A138="","",'True_Odds_Calculator_2-way'!A138)</f>
        <v>1.78</v>
      </c>
      <c r="B137" s="4">
        <f>IF('True_Odds_Calculator_2-way'!B138="","",'True_Odds_Calculator_2-way'!B138)</f>
        <v>2.11</v>
      </c>
      <c r="C137" s="4">
        <f t="shared" si="22"/>
        <v>0.5617977528089888</v>
      </c>
      <c r="D137">
        <f t="shared" si="23"/>
        <v>0.47393364928909953</v>
      </c>
      <c r="E137">
        <f t="shared" si="24"/>
        <v>3.5731402098088338E-2</v>
      </c>
      <c r="F137">
        <f t="shared" si="25"/>
        <v>-0.23052345705309119</v>
      </c>
      <c r="G137">
        <v>0</v>
      </c>
      <c r="H137">
        <f t="shared" si="26"/>
        <v>0.26625485915117952</v>
      </c>
      <c r="I137">
        <f t="shared" si="27"/>
        <v>-1.0747098003652684</v>
      </c>
      <c r="J137">
        <f t="shared" si="28"/>
        <v>1.0747098003652684</v>
      </c>
      <c r="K137">
        <f t="shared" si="29"/>
        <v>0.54398865104166871</v>
      </c>
      <c r="L137">
        <f t="shared" si="30"/>
        <v>0.45601134895833134</v>
      </c>
      <c r="M137">
        <f t="shared" si="31"/>
        <v>1.838273644284909</v>
      </c>
      <c r="N137">
        <f t="shared" si="32"/>
        <v>2.192927878405448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2.21</v>
      </c>
      <c r="C138" s="4">
        <f t="shared" si="22"/>
        <v>0.58139534883720934</v>
      </c>
      <c r="D138">
        <f t="shared" si="23"/>
        <v>0.45248868778280543</v>
      </c>
      <c r="E138">
        <f t="shared" si="24"/>
        <v>3.3884036620014824E-2</v>
      </c>
      <c r="F138">
        <f t="shared" si="25"/>
        <v>-0.2291907818583605</v>
      </c>
      <c r="G138">
        <v>0</v>
      </c>
      <c r="H138">
        <f t="shared" si="26"/>
        <v>0.26307481847837527</v>
      </c>
      <c r="I138">
        <f t="shared" si="27"/>
        <v>-1.0713739108887084</v>
      </c>
      <c r="J138">
        <f t="shared" si="28"/>
        <v>1.0713739108887084</v>
      </c>
      <c r="K138">
        <f t="shared" si="29"/>
        <v>0.56452867108930049</v>
      </c>
      <c r="L138">
        <f t="shared" si="30"/>
        <v>0.43547132891069945</v>
      </c>
      <c r="M138">
        <f t="shared" si="31"/>
        <v>1.7713892158398703</v>
      </c>
      <c r="N138">
        <f t="shared" si="32"/>
        <v>2.2963624321753371</v>
      </c>
    </row>
    <row r="139" spans="1:14" x14ac:dyDescent="0.25">
      <c r="A139" s="4">
        <f>IF('True_Odds_Calculator_2-way'!A140="","",'True_Odds_Calculator_2-way'!A140)</f>
        <v>1.64</v>
      </c>
      <c r="B139" s="4">
        <f>IF('True_Odds_Calculator_2-way'!B140="","",'True_Odds_Calculator_2-way'!B140)</f>
        <v>2.36</v>
      </c>
      <c r="C139" s="4">
        <f t="shared" si="22"/>
        <v>0.6097560975609756</v>
      </c>
      <c r="D139">
        <f t="shared" si="23"/>
        <v>0.42372881355932207</v>
      </c>
      <c r="E139">
        <f t="shared" si="24"/>
        <v>3.3484911120297722E-2</v>
      </c>
      <c r="F139">
        <f t="shared" si="25"/>
        <v>-0.22488631665977676</v>
      </c>
      <c r="G139">
        <v>0</v>
      </c>
      <c r="H139">
        <f t="shared" si="26"/>
        <v>0.25837122778007443</v>
      </c>
      <c r="I139">
        <f t="shared" si="27"/>
        <v>-1.0718661571406802</v>
      </c>
      <c r="J139">
        <f t="shared" si="28"/>
        <v>1.0718661571406802</v>
      </c>
      <c r="K139">
        <f t="shared" si="29"/>
        <v>0.59312180114548885</v>
      </c>
      <c r="L139">
        <f t="shared" si="30"/>
        <v>0.40687819885451121</v>
      </c>
      <c r="M139">
        <f t="shared" si="31"/>
        <v>1.6859943405700353</v>
      </c>
      <c r="N139">
        <f t="shared" si="32"/>
        <v>2.4577379737113252</v>
      </c>
    </row>
    <row r="140" spans="1:14" x14ac:dyDescent="0.25">
      <c r="A140" s="4">
        <f>IF('True_Odds_Calculator_2-way'!A141="","",'True_Odds_Calculator_2-way'!A141)</f>
        <v>1.47</v>
      </c>
      <c r="B140" s="4">
        <f>IF('True_Odds_Calculator_2-way'!B141="","",'True_Odds_Calculator_2-way'!B141)</f>
        <v>2.83</v>
      </c>
      <c r="C140" s="4">
        <f t="shared" si="22"/>
        <v>0.68027210884353739</v>
      </c>
      <c r="D140">
        <f t="shared" si="23"/>
        <v>0.35335689045936397</v>
      </c>
      <c r="E140">
        <f t="shared" si="24"/>
        <v>3.3628999302901308E-2</v>
      </c>
      <c r="F140">
        <f t="shared" si="25"/>
        <v>-0.20674983774428513</v>
      </c>
      <c r="G140">
        <v>0</v>
      </c>
      <c r="H140">
        <f t="shared" si="26"/>
        <v>0.24037883704718638</v>
      </c>
      <c r="I140">
        <f t="shared" si="27"/>
        <v>-1.0782650440285155</v>
      </c>
      <c r="J140">
        <f t="shared" si="28"/>
        <v>1.0782650440285155</v>
      </c>
      <c r="K140">
        <f t="shared" si="29"/>
        <v>0.66366487914049532</v>
      </c>
      <c r="L140">
        <f t="shared" si="30"/>
        <v>0.33633512085950473</v>
      </c>
      <c r="M140">
        <f t="shared" si="31"/>
        <v>1.5067845706934024</v>
      </c>
      <c r="N140">
        <f t="shared" si="32"/>
        <v>2.9732250305721837</v>
      </c>
    </row>
    <row r="141" spans="1:14" x14ac:dyDescent="0.25">
      <c r="A141" s="4">
        <f>IF('True_Odds_Calculator_2-way'!A142="","",'True_Odds_Calculator_2-way'!A142)</f>
        <v>1.88</v>
      </c>
      <c r="B141" s="4">
        <f>IF('True_Odds_Calculator_2-way'!B142="","",'True_Odds_Calculator_2-way'!B142)</f>
        <v>2.0299999999999998</v>
      </c>
      <c r="C141" s="4">
        <f t="shared" si="22"/>
        <v>0.53191489361702127</v>
      </c>
      <c r="D141">
        <f t="shared" si="23"/>
        <v>0.49261083743842371</v>
      </c>
      <c r="E141">
        <f t="shared" si="24"/>
        <v>2.4525731055444977E-2</v>
      </c>
      <c r="F141">
        <f t="shared" si="25"/>
        <v>-0.23750131013520592</v>
      </c>
      <c r="G141">
        <v>0</v>
      </c>
      <c r="H141">
        <f t="shared" si="26"/>
        <v>0.2620270411906509</v>
      </c>
      <c r="I141">
        <f t="shared" si="27"/>
        <v>-1.0503645397539194</v>
      </c>
      <c r="J141">
        <f t="shared" si="28"/>
        <v>1.0503645397539194</v>
      </c>
      <c r="K141">
        <f t="shared" si="29"/>
        <v>0.51966387444698414</v>
      </c>
      <c r="L141">
        <f t="shared" si="30"/>
        <v>0.48033612555301569</v>
      </c>
      <c r="M141">
        <f t="shared" si="31"/>
        <v>1.9243207949834495</v>
      </c>
      <c r="N141">
        <f t="shared" si="32"/>
        <v>2.081875475946537</v>
      </c>
    </row>
    <row r="142" spans="1:14" x14ac:dyDescent="0.25">
      <c r="A142" s="4">
        <f>IF('True_Odds_Calculator_2-way'!A143="","",'True_Odds_Calculator_2-way'!A143)</f>
        <v>2.1800000000000002</v>
      </c>
      <c r="B142" s="4">
        <f>IF('True_Odds_Calculator_2-way'!B143="","",'True_Odds_Calculator_2-way'!B143)</f>
        <v>1.76</v>
      </c>
      <c r="C142" s="4">
        <f t="shared" si="22"/>
        <v>0.4587155963302752</v>
      </c>
      <c r="D142">
        <f t="shared" si="23"/>
        <v>0.56818181818181823</v>
      </c>
      <c r="E142">
        <f t="shared" si="24"/>
        <v>2.6897414512093487E-2</v>
      </c>
      <c r="F142">
        <f t="shared" si="25"/>
        <v>-0.23373644703919927</v>
      </c>
      <c r="G142">
        <v>0</v>
      </c>
      <c r="H142">
        <f t="shared" si="26"/>
        <v>0.26063386155129276</v>
      </c>
      <c r="I142">
        <f t="shared" si="27"/>
        <v>-1.0559715077387792</v>
      </c>
      <c r="J142">
        <f t="shared" si="28"/>
        <v>1.0559715077387792</v>
      </c>
      <c r="K142">
        <f t="shared" si="29"/>
        <v>0.44522678128604087</v>
      </c>
      <c r="L142">
        <f t="shared" si="30"/>
        <v>0.55477321871395913</v>
      </c>
      <c r="M142">
        <f t="shared" si="31"/>
        <v>2.2460463791317595</v>
      </c>
      <c r="N142">
        <f t="shared" si="32"/>
        <v>1.8025383458814721</v>
      </c>
    </row>
    <row r="143" spans="1:14" x14ac:dyDescent="0.25">
      <c r="A143" s="4">
        <f>IF('True_Odds_Calculator_2-way'!A144="","",'True_Odds_Calculator_2-way'!A144)</f>
        <v>1.74</v>
      </c>
      <c r="B143" s="4">
        <f>IF('True_Odds_Calculator_2-way'!B144="","",'True_Odds_Calculator_2-way'!B144)</f>
        <v>2.2000000000000002</v>
      </c>
      <c r="C143" s="4">
        <f t="shared" si="22"/>
        <v>0.57471264367816088</v>
      </c>
      <c r="D143">
        <f t="shared" si="23"/>
        <v>0.45454545454545453</v>
      </c>
      <c r="E143">
        <f t="shared" si="24"/>
        <v>2.925809822361547E-2</v>
      </c>
      <c r="F143">
        <f t="shared" si="25"/>
        <v>-0.23197492163009403</v>
      </c>
      <c r="G143">
        <v>0</v>
      </c>
      <c r="H143">
        <f t="shared" si="26"/>
        <v>0.2612330198537095</v>
      </c>
      <c r="I143">
        <f t="shared" si="27"/>
        <v>-1.0611908999450221</v>
      </c>
      <c r="J143">
        <f t="shared" si="28"/>
        <v>1.0611908999450221</v>
      </c>
      <c r="K143">
        <f t="shared" si="29"/>
        <v>0.56013582793221794</v>
      </c>
      <c r="L143">
        <f t="shared" si="30"/>
        <v>0.43986417206778194</v>
      </c>
      <c r="M143">
        <f t="shared" si="31"/>
        <v>1.7852812659593167</v>
      </c>
      <c r="N143">
        <f t="shared" si="32"/>
        <v>2.2734290799340271</v>
      </c>
    </row>
    <row r="144" spans="1:14" x14ac:dyDescent="0.25">
      <c r="A144" s="4">
        <f>IF('True_Odds_Calculator_2-way'!A145="","",'True_Odds_Calculator_2-way'!A145)</f>
        <v>2.4900000000000002</v>
      </c>
      <c r="B144" s="4">
        <f>IF('True_Odds_Calculator_2-way'!B145="","",'True_Odds_Calculator_2-way'!B145)</f>
        <v>1.59</v>
      </c>
      <c r="C144" s="4">
        <f t="shared" si="22"/>
        <v>0.40160642570281119</v>
      </c>
      <c r="D144">
        <f t="shared" si="23"/>
        <v>0.62893081761006286</v>
      </c>
      <c r="E144">
        <f t="shared" si="24"/>
        <v>3.0537243312874107E-2</v>
      </c>
      <c r="F144">
        <f t="shared" si="25"/>
        <v>-0.22204541436184988</v>
      </c>
      <c r="G144">
        <v>0</v>
      </c>
      <c r="H144">
        <f t="shared" si="26"/>
        <v>0.25258265767472399</v>
      </c>
      <c r="I144">
        <f t="shared" si="27"/>
        <v>-1.0665491157310274</v>
      </c>
      <c r="J144">
        <f t="shared" si="28"/>
        <v>1.0665491157310274</v>
      </c>
      <c r="K144">
        <f t="shared" si="29"/>
        <v>0.38622591959905123</v>
      </c>
      <c r="L144">
        <f t="shared" si="30"/>
        <v>0.61377408040094872</v>
      </c>
      <c r="M144">
        <f t="shared" si="31"/>
        <v>2.5891581824392307</v>
      </c>
      <c r="N144">
        <f t="shared" si="32"/>
        <v>1.6292639782813063</v>
      </c>
    </row>
    <row r="145" spans="1:14" x14ac:dyDescent="0.25">
      <c r="A145" s="4">
        <f>IF('True_Odds_Calculator_2-way'!A146="","",'True_Odds_Calculator_2-way'!A146)</f>
        <v>1.86</v>
      </c>
      <c r="B145" s="4">
        <f>IF('True_Odds_Calculator_2-way'!B146="","",'True_Odds_Calculator_2-way'!B146)</f>
        <v>2.06</v>
      </c>
      <c r="C145" s="4">
        <f t="shared" si="22"/>
        <v>0.5376344086021505</v>
      </c>
      <c r="D145">
        <f t="shared" si="23"/>
        <v>0.4854368932038835</v>
      </c>
      <c r="E145">
        <f t="shared" si="24"/>
        <v>2.3071301806034006E-2</v>
      </c>
      <c r="F145">
        <f t="shared" si="25"/>
        <v>-0.23791627518530123</v>
      </c>
      <c r="G145">
        <v>0</v>
      </c>
      <c r="H145">
        <f t="shared" si="26"/>
        <v>0.26098757699133518</v>
      </c>
      <c r="I145">
        <f t="shared" si="27"/>
        <v>-1.0473644811127694</v>
      </c>
      <c r="J145">
        <f t="shared" si="28"/>
        <v>1.0473644811127694</v>
      </c>
      <c r="K145">
        <f t="shared" si="29"/>
        <v>0.52611269508799574</v>
      </c>
      <c r="L145">
        <f t="shared" si="30"/>
        <v>0.47388730491200443</v>
      </c>
      <c r="M145">
        <f t="shared" si="31"/>
        <v>1.9007334537569818</v>
      </c>
      <c r="N145">
        <f t="shared" si="32"/>
        <v>2.1102063499795354</v>
      </c>
    </row>
    <row r="146" spans="1:14" x14ac:dyDescent="0.25">
      <c r="A146" s="4">
        <f>IF('True_Odds_Calculator_2-way'!A147="","",'True_Odds_Calculator_2-way'!A147)</f>
        <v>1.7</v>
      </c>
      <c r="B146" s="4">
        <f>IF('True_Odds_Calculator_2-way'!B147="","",'True_Odds_Calculator_2-way'!B147)</f>
        <v>2.2599999999999998</v>
      </c>
      <c r="C146" s="4">
        <f t="shared" si="22"/>
        <v>0.58823529411764708</v>
      </c>
      <c r="D146">
        <f t="shared" si="23"/>
        <v>0.44247787610619471</v>
      </c>
      <c r="E146">
        <f t="shared" si="24"/>
        <v>3.0713170223841679E-2</v>
      </c>
      <c r="F146">
        <f t="shared" si="25"/>
        <v>-0.2295679333680376</v>
      </c>
      <c r="G146">
        <v>0</v>
      </c>
      <c r="H146">
        <f t="shared" si="26"/>
        <v>0.26028110359187923</v>
      </c>
      <c r="I146">
        <f t="shared" si="27"/>
        <v>-1.0647942749998995</v>
      </c>
      <c r="J146">
        <f t="shared" si="28"/>
        <v>1.0647942749998995</v>
      </c>
      <c r="K146">
        <f t="shared" si="29"/>
        <v>0.57294901687515787</v>
      </c>
      <c r="L146">
        <f t="shared" si="30"/>
        <v>0.42705098312484241</v>
      </c>
      <c r="M146">
        <f t="shared" si="31"/>
        <v>1.7453559924999296</v>
      </c>
      <c r="N146">
        <f t="shared" si="32"/>
        <v>2.3416407864998732</v>
      </c>
    </row>
    <row r="147" spans="1:14" x14ac:dyDescent="0.25">
      <c r="A147" s="4">
        <f>IF('True_Odds_Calculator_2-way'!A148="","",'True_Odds_Calculator_2-way'!A148)</f>
        <v>1.94</v>
      </c>
      <c r="B147" s="4">
        <f>IF('True_Odds_Calculator_2-way'!B148="","",'True_Odds_Calculator_2-way'!B148)</f>
        <v>1.96</v>
      </c>
      <c r="C147" s="4">
        <f t="shared" si="22"/>
        <v>0.51546391752577325</v>
      </c>
      <c r="D147">
        <f t="shared" si="23"/>
        <v>0.51020408163265307</v>
      </c>
      <c r="E147">
        <f t="shared" si="24"/>
        <v>2.5667999158426325E-2</v>
      </c>
      <c r="F147">
        <f t="shared" si="25"/>
        <v>-0.23732379549758043</v>
      </c>
      <c r="G147">
        <v>0</v>
      </c>
      <c r="H147">
        <f t="shared" si="26"/>
        <v>0.26299179465600675</v>
      </c>
      <c r="I147">
        <f t="shared" si="27"/>
        <v>-1.052689901333149</v>
      </c>
      <c r="J147">
        <f t="shared" si="28"/>
        <v>1.052689901333149</v>
      </c>
      <c r="K147">
        <f t="shared" si="29"/>
        <v>0.50263165184833114</v>
      </c>
      <c r="L147">
        <f t="shared" si="30"/>
        <v>0.49736834815166897</v>
      </c>
      <c r="M147">
        <f t="shared" si="31"/>
        <v>1.9895285072531594</v>
      </c>
      <c r="N147">
        <f t="shared" si="32"/>
        <v>2.0105823052798226</v>
      </c>
    </row>
    <row r="148" spans="1:14" x14ac:dyDescent="0.25">
      <c r="A148" s="4">
        <f>IF('True_Odds_Calculator_2-way'!A149="","",'True_Odds_Calculator_2-way'!A149)</f>
        <v>1.67</v>
      </c>
      <c r="B148" s="4">
        <f>IF('True_Odds_Calculator_2-way'!B149="","",'True_Odds_Calculator_2-way'!B149)</f>
        <v>2.33</v>
      </c>
      <c r="C148" s="4">
        <f t="shared" si="22"/>
        <v>0.5988023952095809</v>
      </c>
      <c r="D148">
        <f t="shared" si="23"/>
        <v>0.42918454935622319</v>
      </c>
      <c r="E148">
        <f t="shared" si="24"/>
        <v>2.7986944565804084E-2</v>
      </c>
      <c r="F148">
        <f t="shared" si="25"/>
        <v>-0.22900979157564694</v>
      </c>
      <c r="G148">
        <v>0</v>
      </c>
      <c r="H148">
        <f t="shared" si="26"/>
        <v>0.25699673614145102</v>
      </c>
      <c r="I148">
        <f t="shared" si="27"/>
        <v>-1.0593434317257451</v>
      </c>
      <c r="J148">
        <f t="shared" si="28"/>
        <v>1.0593434317257451</v>
      </c>
      <c r="K148">
        <f t="shared" si="29"/>
        <v>0.58487737574119503</v>
      </c>
      <c r="L148">
        <f t="shared" si="30"/>
        <v>0.41512262425880503</v>
      </c>
      <c r="M148">
        <f t="shared" si="31"/>
        <v>1.7097600992562489</v>
      </c>
      <c r="N148">
        <f t="shared" si="32"/>
        <v>2.408926764195241</v>
      </c>
    </row>
    <row r="149" spans="1:14" x14ac:dyDescent="0.25">
      <c r="A149" s="4">
        <f>IF('True_Odds_Calculator_2-way'!A150="","",'True_Odds_Calculator_2-way'!A150)</f>
        <v>1.61</v>
      </c>
      <c r="B149" s="4">
        <f>IF('True_Odds_Calculator_2-way'!B150="","",'True_Odds_Calculator_2-way'!B150)</f>
        <v>2.44</v>
      </c>
      <c r="C149" s="4">
        <f t="shared" si="22"/>
        <v>0.6211180124223602</v>
      </c>
      <c r="D149">
        <f t="shared" si="23"/>
        <v>0.4098360655737705</v>
      </c>
      <c r="E149">
        <f t="shared" si="24"/>
        <v>3.0954077996130813E-2</v>
      </c>
      <c r="F149">
        <f t="shared" si="25"/>
        <v>-0.22360248447204967</v>
      </c>
      <c r="G149">
        <v>0</v>
      </c>
      <c r="H149">
        <f t="shared" si="26"/>
        <v>0.25455656246818043</v>
      </c>
      <c r="I149">
        <f t="shared" si="27"/>
        <v>-1.0669739994407998</v>
      </c>
      <c r="J149">
        <f t="shared" si="28"/>
        <v>1.0669739994407998</v>
      </c>
      <c r="K149">
        <f t="shared" si="29"/>
        <v>0.60574703480867642</v>
      </c>
      <c r="L149">
        <f t="shared" si="30"/>
        <v>0.39425296519132347</v>
      </c>
      <c r="M149">
        <f t="shared" si="31"/>
        <v>1.6508541396588881</v>
      </c>
      <c r="N149">
        <f t="shared" si="32"/>
        <v>2.5364425591947519</v>
      </c>
    </row>
    <row r="150" spans="1:14" x14ac:dyDescent="0.25">
      <c r="A150" s="4">
        <f>IF('True_Odds_Calculator_2-way'!A151="","",'True_Odds_Calculator_2-way'!A151)</f>
        <v>2.29</v>
      </c>
      <c r="B150" s="4">
        <f>IF('True_Odds_Calculator_2-way'!B151="","",'True_Odds_Calculator_2-way'!B151)</f>
        <v>1.62</v>
      </c>
      <c r="C150" s="4">
        <f t="shared" si="22"/>
        <v>0.4366812227074236</v>
      </c>
      <c r="D150">
        <f t="shared" si="23"/>
        <v>0.61728395061728392</v>
      </c>
      <c r="E150">
        <f t="shared" si="24"/>
        <v>5.3965173324707516E-2</v>
      </c>
      <c r="F150">
        <f t="shared" si="25"/>
        <v>-0.21559113698851684</v>
      </c>
      <c r="G150">
        <v>0</v>
      </c>
      <c r="H150">
        <f t="shared" si="26"/>
        <v>0.26955631031322441</v>
      </c>
      <c r="I150">
        <f t="shared" si="27"/>
        <v>-1.1181737692078706</v>
      </c>
      <c r="J150">
        <f t="shared" si="28"/>
        <v>1.1181737692078706</v>
      </c>
      <c r="K150">
        <f t="shared" si="29"/>
        <v>0.40942594121261922</v>
      </c>
      <c r="L150">
        <f t="shared" si="30"/>
        <v>0.59057405878738078</v>
      </c>
      <c r="M150">
        <f t="shared" si="31"/>
        <v>2.4424441622781528</v>
      </c>
      <c r="N150">
        <f t="shared" si="32"/>
        <v>1.6932677369088798</v>
      </c>
    </row>
    <row r="151" spans="1:14" x14ac:dyDescent="0.25">
      <c r="A151" s="4">
        <f>IF('True_Odds_Calculator_2-way'!A152="","",'True_Odds_Calculator_2-way'!A152)</f>
        <v>1.9</v>
      </c>
      <c r="B151" s="4">
        <f>IF('True_Odds_Calculator_2-way'!B152="","",'True_Odds_Calculator_2-way'!B152)</f>
        <v>1.93</v>
      </c>
      <c r="C151" s="4">
        <f t="shared" si="22"/>
        <v>0.52631578947368418</v>
      </c>
      <c r="D151">
        <f t="shared" si="23"/>
        <v>0.5181347150259068</v>
      </c>
      <c r="E151">
        <f t="shared" si="24"/>
        <v>4.445050449959087E-2</v>
      </c>
      <c r="F151">
        <f t="shared" si="25"/>
        <v>-0.22825197709299161</v>
      </c>
      <c r="G151">
        <v>0</v>
      </c>
      <c r="H151">
        <f t="shared" si="26"/>
        <v>0.27270248159258254</v>
      </c>
      <c r="I151">
        <f t="shared" si="27"/>
        <v>-1.0930430596399217</v>
      </c>
      <c r="J151">
        <f t="shared" si="28"/>
        <v>1.0930430596399217</v>
      </c>
      <c r="K151">
        <f t="shared" si="29"/>
        <v>0.50409863604618754</v>
      </c>
      <c r="L151">
        <f t="shared" si="30"/>
        <v>0.49590136395381257</v>
      </c>
      <c r="M151">
        <f t="shared" si="31"/>
        <v>1.9837387536759294</v>
      </c>
      <c r="N151">
        <f t="shared" si="32"/>
        <v>2.0165300454651267</v>
      </c>
    </row>
    <row r="152" spans="1:14" x14ac:dyDescent="0.25">
      <c r="A152" s="4">
        <f>IF('True_Odds_Calculator_2-way'!A153="","",'True_Odds_Calculator_2-way'!A153)</f>
        <v>2.23</v>
      </c>
      <c r="B152" s="4">
        <f>IF('True_Odds_Calculator_2-way'!B153="","",'True_Odds_Calculator_2-way'!B153)</f>
        <v>1.65</v>
      </c>
      <c r="C152" s="4">
        <f t="shared" si="22"/>
        <v>0.44843049327354262</v>
      </c>
      <c r="D152">
        <f t="shared" si="23"/>
        <v>0.60606060606060608</v>
      </c>
      <c r="E152">
        <f t="shared" si="24"/>
        <v>5.4491099334148752E-2</v>
      </c>
      <c r="F152">
        <f t="shared" si="25"/>
        <v>-0.21728495719527108</v>
      </c>
      <c r="G152">
        <v>0</v>
      </c>
      <c r="H152">
        <f t="shared" si="26"/>
        <v>0.27177605652941977</v>
      </c>
      <c r="I152">
        <f t="shared" si="27"/>
        <v>-1.1183835382312353</v>
      </c>
      <c r="J152">
        <f t="shared" si="28"/>
        <v>1.1183835382312353</v>
      </c>
      <c r="K152">
        <f t="shared" si="29"/>
        <v>0.42094420485495265</v>
      </c>
      <c r="L152">
        <f t="shared" si="30"/>
        <v>0.57905579514504757</v>
      </c>
      <c r="M152">
        <f t="shared" si="31"/>
        <v>2.3756117520244189</v>
      </c>
      <c r="N152">
        <f t="shared" si="32"/>
        <v>1.7269492998503024</v>
      </c>
    </row>
    <row r="153" spans="1:14" x14ac:dyDescent="0.25">
      <c r="A153" s="4">
        <f>IF('True_Odds_Calculator_2-way'!A154="","",'True_Odds_Calculator_2-way'!A154)</f>
        <v>2.48</v>
      </c>
      <c r="B153" s="4">
        <f>IF('True_Odds_Calculator_2-way'!B154="","",'True_Odds_Calculator_2-way'!B154)</f>
        <v>1.53</v>
      </c>
      <c r="C153" s="4">
        <f t="shared" si="22"/>
        <v>0.40322580645161293</v>
      </c>
      <c r="D153">
        <f t="shared" si="23"/>
        <v>0.65359477124183007</v>
      </c>
      <c r="E153">
        <f t="shared" si="24"/>
        <v>5.6820577693442953E-2</v>
      </c>
      <c r="F153">
        <f t="shared" si="25"/>
        <v>-0.20672570103310139</v>
      </c>
      <c r="G153">
        <v>0</v>
      </c>
      <c r="H153">
        <f t="shared" si="26"/>
        <v>0.2635462787265444</v>
      </c>
      <c r="I153">
        <f t="shared" si="27"/>
        <v>-1.1290968804428625</v>
      </c>
      <c r="J153">
        <f t="shared" si="28"/>
        <v>1.1290968804428625</v>
      </c>
      <c r="K153">
        <f t="shared" si="29"/>
        <v>0.37438272949408541</v>
      </c>
      <c r="L153">
        <f t="shared" si="30"/>
        <v>0.62561727050591454</v>
      </c>
      <c r="M153">
        <f t="shared" si="31"/>
        <v>2.671063383055436</v>
      </c>
      <c r="N153">
        <f t="shared" si="32"/>
        <v>1.598421346634717</v>
      </c>
    </row>
    <row r="154" spans="1:14" x14ac:dyDescent="0.25">
      <c r="A154" s="4">
        <f>IF('True_Odds_Calculator_2-way'!A155="","",'True_Odds_Calculator_2-way'!A155)</f>
        <v>1.65</v>
      </c>
      <c r="B154" s="4">
        <f>IF('True_Odds_Calculator_2-way'!B155="","",'True_Odds_Calculator_2-way'!B155)</f>
        <v>2.37</v>
      </c>
      <c r="C154" s="4">
        <f t="shared" si="22"/>
        <v>0.60606060606060608</v>
      </c>
      <c r="D154">
        <f t="shared" si="23"/>
        <v>0.42194092827004215</v>
      </c>
      <c r="E154">
        <f t="shared" si="24"/>
        <v>2.8001534330648337E-2</v>
      </c>
      <c r="F154">
        <f t="shared" si="25"/>
        <v>-0.22772024037846816</v>
      </c>
      <c r="G154">
        <v>0</v>
      </c>
      <c r="H154">
        <f t="shared" si="26"/>
        <v>0.25572177470911645</v>
      </c>
      <c r="I154">
        <f t="shared" si="27"/>
        <v>-1.0597002531915625</v>
      </c>
      <c r="J154">
        <f t="shared" si="28"/>
        <v>1.0597002531915625</v>
      </c>
      <c r="K154">
        <f t="shared" si="29"/>
        <v>0.59213461740682438</v>
      </c>
      <c r="L154">
        <f t="shared" si="30"/>
        <v>0.40786538259317556</v>
      </c>
      <c r="M154">
        <f t="shared" si="31"/>
        <v>1.6888051645745159</v>
      </c>
      <c r="N154">
        <f t="shared" si="32"/>
        <v>2.4517893468724408</v>
      </c>
    </row>
    <row r="155" spans="1:14" x14ac:dyDescent="0.25">
      <c r="A155" s="4">
        <f>IF('True_Odds_Calculator_2-way'!A156="","",'True_Odds_Calculator_2-way'!A156)</f>
        <v>2.06</v>
      </c>
      <c r="B155" s="4">
        <f>IF('True_Odds_Calculator_2-way'!B156="","",'True_Odds_Calculator_2-way'!B156)</f>
        <v>1.86</v>
      </c>
      <c r="C155" s="4">
        <f t="shared" si="22"/>
        <v>0.4854368932038835</v>
      </c>
      <c r="D155">
        <f t="shared" si="23"/>
        <v>0.5376344086021505</v>
      </c>
      <c r="E155">
        <f t="shared" si="24"/>
        <v>2.3071301806034006E-2</v>
      </c>
      <c r="F155">
        <f t="shared" si="25"/>
        <v>-0.23791627518530123</v>
      </c>
      <c r="G155">
        <v>0</v>
      </c>
      <c r="H155">
        <f t="shared" si="26"/>
        <v>0.26098757699133518</v>
      </c>
      <c r="I155">
        <f t="shared" si="27"/>
        <v>-1.0473644811127694</v>
      </c>
      <c r="J155">
        <f t="shared" si="28"/>
        <v>1.0473644811127694</v>
      </c>
      <c r="K155">
        <f t="shared" si="29"/>
        <v>0.47388730491200443</v>
      </c>
      <c r="L155">
        <f t="shared" si="30"/>
        <v>0.52611269508799574</v>
      </c>
      <c r="M155">
        <f t="shared" si="31"/>
        <v>2.1102063499795354</v>
      </c>
      <c r="N155">
        <f t="shared" si="32"/>
        <v>1.9007334537569818</v>
      </c>
    </row>
    <row r="156" spans="1:14" x14ac:dyDescent="0.25">
      <c r="A156" s="4">
        <f>IF('True_Odds_Calculator_2-way'!A157="","",'True_Odds_Calculator_2-way'!A157)</f>
        <v>2</v>
      </c>
      <c r="B156" s="4">
        <f>IF('True_Odds_Calculator_2-way'!B157="","",'True_Odds_Calculator_2-way'!B157)</f>
        <v>1.91</v>
      </c>
      <c r="C156" s="4">
        <f t="shared" si="22"/>
        <v>0.5</v>
      </c>
      <c r="D156">
        <f t="shared" si="23"/>
        <v>0.52356020942408377</v>
      </c>
      <c r="E156">
        <f t="shared" si="24"/>
        <v>2.3560209424083656E-2</v>
      </c>
      <c r="F156">
        <f t="shared" si="25"/>
        <v>-0.23821989528795817</v>
      </c>
      <c r="G156">
        <v>0</v>
      </c>
      <c r="H156">
        <f t="shared" si="26"/>
        <v>0.26178010471204188</v>
      </c>
      <c r="I156">
        <f t="shared" si="27"/>
        <v>-1.0482848367219182</v>
      </c>
      <c r="J156">
        <f t="shared" si="28"/>
        <v>1.0482848367219182</v>
      </c>
      <c r="K156">
        <f t="shared" si="29"/>
        <v>0.4882133490771739</v>
      </c>
      <c r="L156">
        <f t="shared" si="30"/>
        <v>0.51178665092282616</v>
      </c>
      <c r="M156">
        <f t="shared" si="31"/>
        <v>2.0482848367219182</v>
      </c>
      <c r="N156">
        <f t="shared" si="32"/>
        <v>1.9539392014169454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2.19</v>
      </c>
      <c r="C157" s="4">
        <f t="shared" si="22"/>
        <v>0.5714285714285714</v>
      </c>
      <c r="D157">
        <f t="shared" si="23"/>
        <v>0.45662100456621008</v>
      </c>
      <c r="E157">
        <f t="shared" si="24"/>
        <v>2.8049575994781417E-2</v>
      </c>
      <c r="F157">
        <f t="shared" si="25"/>
        <v>-0.23287671232876717</v>
      </c>
      <c r="G157">
        <v>0</v>
      </c>
      <c r="H157">
        <f t="shared" si="26"/>
        <v>0.26092628832354858</v>
      </c>
      <c r="I157">
        <f t="shared" si="27"/>
        <v>-1.0585122480499263</v>
      </c>
      <c r="J157">
        <f t="shared" si="28"/>
        <v>1.0585122480499263</v>
      </c>
      <c r="K157">
        <f t="shared" si="29"/>
        <v>0.55744958776236542</v>
      </c>
      <c r="L157">
        <f t="shared" si="30"/>
        <v>0.44255041223763469</v>
      </c>
      <c r="M157">
        <f t="shared" si="31"/>
        <v>1.7938841860374448</v>
      </c>
      <c r="N157">
        <f t="shared" si="32"/>
        <v>2.2596295751794115</v>
      </c>
    </row>
    <row r="158" spans="1:14" x14ac:dyDescent="0.25">
      <c r="A158" s="4">
        <f>IF('True_Odds_Calculator_2-way'!A159="","",'True_Odds_Calculator_2-way'!A159)</f>
        <v>1.93</v>
      </c>
      <c r="B158" s="4">
        <f>IF('True_Odds_Calculator_2-way'!B159="","",'True_Odds_Calculator_2-way'!B159)</f>
        <v>1.98</v>
      </c>
      <c r="C158" s="4">
        <f t="shared" si="22"/>
        <v>0.5181347150259068</v>
      </c>
      <c r="D158">
        <f t="shared" si="23"/>
        <v>0.50505050505050508</v>
      </c>
      <c r="E158">
        <f t="shared" si="24"/>
        <v>2.3185220076411994E-2</v>
      </c>
      <c r="F158">
        <f t="shared" si="25"/>
        <v>-0.23849897943162168</v>
      </c>
      <c r="G158">
        <v>0</v>
      </c>
      <c r="H158">
        <f t="shared" si="26"/>
        <v>0.26168419950803373</v>
      </c>
      <c r="I158">
        <f t="shared" si="27"/>
        <v>-1.0474793930096669</v>
      </c>
      <c r="J158">
        <f t="shared" si="28"/>
        <v>1.0474793930096669</v>
      </c>
      <c r="K158">
        <f t="shared" si="29"/>
        <v>0.50654562421980165</v>
      </c>
      <c r="L158">
        <f t="shared" si="30"/>
        <v>0.49345437578019818</v>
      </c>
      <c r="M158">
        <f t="shared" si="31"/>
        <v>1.9741558354989901</v>
      </c>
      <c r="N158">
        <f t="shared" si="32"/>
        <v>2.0265298051494733</v>
      </c>
    </row>
    <row r="159" spans="1:14" x14ac:dyDescent="0.25">
      <c r="A159" s="4">
        <f>IF('True_Odds_Calculator_2-way'!A160="","",'True_Odds_Calculator_2-way'!A160)</f>
        <v>1.88</v>
      </c>
      <c r="B159" s="4">
        <f>IF('True_Odds_Calculator_2-way'!B160="","",'True_Odds_Calculator_2-way'!B160)</f>
        <v>2.0299999999999998</v>
      </c>
      <c r="C159" s="4">
        <f t="shared" si="22"/>
        <v>0.53191489361702127</v>
      </c>
      <c r="D159">
        <f t="shared" si="23"/>
        <v>0.49261083743842371</v>
      </c>
      <c r="E159">
        <f t="shared" si="24"/>
        <v>2.4525731055444977E-2</v>
      </c>
      <c r="F159">
        <f t="shared" si="25"/>
        <v>-0.23750131013520592</v>
      </c>
      <c r="G159">
        <v>0</v>
      </c>
      <c r="H159">
        <f t="shared" si="26"/>
        <v>0.2620270411906509</v>
      </c>
      <c r="I159">
        <f t="shared" si="27"/>
        <v>-1.0503645397539194</v>
      </c>
      <c r="J159">
        <f t="shared" si="28"/>
        <v>1.0503645397539194</v>
      </c>
      <c r="K159">
        <f t="shared" si="29"/>
        <v>0.51966387444698414</v>
      </c>
      <c r="L159">
        <f t="shared" si="30"/>
        <v>0.48033612555301569</v>
      </c>
      <c r="M159">
        <f t="shared" si="31"/>
        <v>1.9243207949834495</v>
      </c>
      <c r="N159">
        <f t="shared" si="32"/>
        <v>2.081875475946537</v>
      </c>
    </row>
    <row r="160" spans="1:14" x14ac:dyDescent="0.25">
      <c r="A160" s="4">
        <f>IF('True_Odds_Calculator_2-way'!A161="","",'True_Odds_Calculator_2-way'!A161)</f>
        <v>2.17</v>
      </c>
      <c r="B160" s="4">
        <f>IF('True_Odds_Calculator_2-way'!B161="","",'True_Odds_Calculator_2-way'!B161)</f>
        <v>1.75</v>
      </c>
      <c r="C160" s="4">
        <f t="shared" si="22"/>
        <v>0.46082949308755761</v>
      </c>
      <c r="D160">
        <f t="shared" si="23"/>
        <v>0.5714285714285714</v>
      </c>
      <c r="E160">
        <f t="shared" si="24"/>
        <v>3.2258064516129004E-2</v>
      </c>
      <c r="F160">
        <f t="shared" si="25"/>
        <v>-0.23107307439104674</v>
      </c>
      <c r="G160">
        <v>0</v>
      </c>
      <c r="H160">
        <f t="shared" si="26"/>
        <v>0.26333113890717574</v>
      </c>
      <c r="I160">
        <f t="shared" si="27"/>
        <v>-1.0675210253672476</v>
      </c>
      <c r="J160">
        <f t="shared" si="28"/>
        <v>1.0675210253672476</v>
      </c>
      <c r="K160">
        <f t="shared" si="29"/>
        <v>0.44464214228514221</v>
      </c>
      <c r="L160">
        <f t="shared" si="30"/>
        <v>0.55535785771485779</v>
      </c>
      <c r="M160">
        <f t="shared" si="31"/>
        <v>2.2489995996796797</v>
      </c>
      <c r="N160">
        <f t="shared" si="32"/>
        <v>1.8006407690254356</v>
      </c>
    </row>
    <row r="161" spans="1:14" x14ac:dyDescent="0.25">
      <c r="A161" s="4">
        <f>IF('True_Odds_Calculator_2-way'!A162="","",'True_Odds_Calculator_2-way'!A162)</f>
        <v>1.5</v>
      </c>
      <c r="B161" s="4">
        <f>IF('True_Odds_Calculator_2-way'!B162="","",'True_Odds_Calculator_2-way'!B162)</f>
        <v>2.69</v>
      </c>
      <c r="C161" s="4">
        <f t="shared" si="22"/>
        <v>0.66666666666666663</v>
      </c>
      <c r="D161">
        <f t="shared" si="23"/>
        <v>0.37174721189591081</v>
      </c>
      <c r="E161">
        <f t="shared" si="24"/>
        <v>3.8413878562577386E-2</v>
      </c>
      <c r="F161">
        <f t="shared" si="25"/>
        <v>-0.20941759603469645</v>
      </c>
      <c r="G161">
        <v>0</v>
      </c>
      <c r="H161">
        <f t="shared" si="26"/>
        <v>0.24783147459727387</v>
      </c>
      <c r="I161">
        <f t="shared" si="27"/>
        <v>-1.0878565864408423</v>
      </c>
      <c r="J161">
        <f t="shared" si="28"/>
        <v>1.0878565864408423</v>
      </c>
      <c r="K161">
        <f t="shared" si="29"/>
        <v>0.64769847433402361</v>
      </c>
      <c r="L161">
        <f t="shared" si="30"/>
        <v>0.35230152566597633</v>
      </c>
      <c r="M161">
        <f t="shared" si="31"/>
        <v>1.5439282932204215</v>
      </c>
      <c r="N161">
        <f t="shared" si="32"/>
        <v>2.838477631085023</v>
      </c>
    </row>
    <row r="162" spans="1:14" x14ac:dyDescent="0.25">
      <c r="A162" s="4">
        <f>IF('True_Odds_Calculator_2-way'!A163="","",'True_Odds_Calculator_2-way'!A163)</f>
        <v>1.5</v>
      </c>
      <c r="B162" s="4">
        <f>IF('True_Odds_Calculator_2-way'!B163="","",'True_Odds_Calculator_2-way'!B163)</f>
        <v>2.7</v>
      </c>
      <c r="C162" s="4">
        <f t="shared" si="22"/>
        <v>0.66666666666666663</v>
      </c>
      <c r="D162">
        <f t="shared" si="23"/>
        <v>0.37037037037037035</v>
      </c>
      <c r="E162">
        <f t="shared" si="24"/>
        <v>3.7037037037036979E-2</v>
      </c>
      <c r="F162">
        <f t="shared" si="25"/>
        <v>-0.20987654320987659</v>
      </c>
      <c r="G162">
        <v>0</v>
      </c>
      <c r="H162">
        <f t="shared" si="26"/>
        <v>0.24691358024691357</v>
      </c>
      <c r="I162">
        <f t="shared" si="27"/>
        <v>-1.0846522890932806</v>
      </c>
      <c r="J162">
        <f t="shared" si="28"/>
        <v>1.0846522890932806</v>
      </c>
      <c r="K162">
        <f t="shared" si="29"/>
        <v>0.64837129522559278</v>
      </c>
      <c r="L162">
        <f t="shared" si="30"/>
        <v>0.35162870477440739</v>
      </c>
      <c r="M162">
        <f t="shared" si="31"/>
        <v>1.5423261445466403</v>
      </c>
      <c r="N162">
        <f t="shared" si="32"/>
        <v>2.8439088914585766</v>
      </c>
    </row>
    <row r="163" spans="1:14" x14ac:dyDescent="0.25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2.41</v>
      </c>
      <c r="C163" s="4">
        <f t="shared" si="22"/>
        <v>0.61728395061728392</v>
      </c>
      <c r="D163">
        <f t="shared" si="23"/>
        <v>0.41493775933609955</v>
      </c>
      <c r="E163">
        <f t="shared" si="24"/>
        <v>3.2221709953383471E-2</v>
      </c>
      <c r="F163">
        <f t="shared" si="25"/>
        <v>-0.22391270938988783</v>
      </c>
      <c r="G163">
        <v>0</v>
      </c>
      <c r="H163">
        <f t="shared" si="26"/>
        <v>0.2561344193432713</v>
      </c>
      <c r="I163">
        <f t="shared" si="27"/>
        <v>-1.0695340092890231</v>
      </c>
      <c r="J163">
        <f t="shared" si="28"/>
        <v>1.0695340092890231</v>
      </c>
      <c r="K163">
        <f t="shared" si="29"/>
        <v>0.60128274567029871</v>
      </c>
      <c r="L163">
        <f t="shared" si="30"/>
        <v>0.39871725432970118</v>
      </c>
      <c r="M163">
        <f t="shared" si="31"/>
        <v>1.6631110857591944</v>
      </c>
      <c r="N163">
        <f t="shared" si="32"/>
        <v>2.5080429530975232</v>
      </c>
    </row>
    <row r="164" spans="1:14" x14ac:dyDescent="0.25">
      <c r="A164" s="4">
        <f>IF('True_Odds_Calculator_2-way'!A165="","",'True_Odds_Calculator_2-way'!A165)</f>
        <v>1.94</v>
      </c>
      <c r="B164" s="4">
        <f>IF('True_Odds_Calculator_2-way'!B165="","",'True_Odds_Calculator_2-way'!B165)</f>
        <v>1.94</v>
      </c>
      <c r="C164" s="4">
        <f t="shared" si="22"/>
        <v>0.51546391752577325</v>
      </c>
      <c r="D164">
        <f t="shared" si="23"/>
        <v>0.51546391752577325</v>
      </c>
      <c r="E164">
        <f t="shared" si="24"/>
        <v>3.0927835051546504E-2</v>
      </c>
      <c r="F164">
        <f t="shared" si="25"/>
        <v>-0.23477521521947065</v>
      </c>
      <c r="G164">
        <v>0</v>
      </c>
      <c r="H164">
        <f t="shared" si="26"/>
        <v>0.26570305027101715</v>
      </c>
      <c r="I164">
        <f t="shared" si="27"/>
        <v>-1.0638297872340428</v>
      </c>
      <c r="J164">
        <f t="shared" si="28"/>
        <v>1.0638297872340428</v>
      </c>
      <c r="K164">
        <f t="shared" si="29"/>
        <v>0.49999999999999989</v>
      </c>
      <c r="L164">
        <f t="shared" si="30"/>
        <v>0.49999999999999989</v>
      </c>
      <c r="M164">
        <f t="shared" si="31"/>
        <v>2.0000000000000004</v>
      </c>
      <c r="N164">
        <f t="shared" si="32"/>
        <v>2.0000000000000004</v>
      </c>
    </row>
    <row r="165" spans="1:14" x14ac:dyDescent="0.25">
      <c r="A165" s="4">
        <f>IF('True_Odds_Calculator_2-way'!A166="","",'True_Odds_Calculator_2-way'!A166)</f>
        <v>1.97</v>
      </c>
      <c r="B165" s="4">
        <f>IF('True_Odds_Calculator_2-way'!B166="","",'True_Odds_Calculator_2-way'!B166)</f>
        <v>1.92</v>
      </c>
      <c r="C165" s="4">
        <f t="shared" si="22"/>
        <v>0.50761421319796951</v>
      </c>
      <c r="D165">
        <f t="shared" si="23"/>
        <v>0.52083333333333337</v>
      </c>
      <c r="E165">
        <f t="shared" si="24"/>
        <v>2.844754653130277E-2</v>
      </c>
      <c r="F165">
        <f t="shared" si="25"/>
        <v>-0.2359348561759731</v>
      </c>
      <c r="G165">
        <v>0</v>
      </c>
      <c r="H165">
        <f t="shared" si="26"/>
        <v>0.26438240270727581</v>
      </c>
      <c r="I165">
        <f t="shared" si="27"/>
        <v>-1.0585715534396718</v>
      </c>
      <c r="J165">
        <f t="shared" si="28"/>
        <v>1.0585715534396718</v>
      </c>
      <c r="K165">
        <f t="shared" si="29"/>
        <v>0.49338508579127022</v>
      </c>
      <c r="L165">
        <f t="shared" si="30"/>
        <v>0.50661491420873006</v>
      </c>
      <c r="M165">
        <f t="shared" si="31"/>
        <v>2.0268144068364817</v>
      </c>
      <c r="N165">
        <f t="shared" si="32"/>
        <v>1.9738858291644976</v>
      </c>
    </row>
    <row r="166" spans="1:14" x14ac:dyDescent="0.25">
      <c r="A166" s="4">
        <f>IF('True_Odds_Calculator_2-way'!A167="","",'True_Odds_Calculator_2-way'!A167)</f>
        <v>2.2999999999999998</v>
      </c>
      <c r="B166" s="4">
        <f>IF('True_Odds_Calculator_2-way'!B167="","",'True_Odds_Calculator_2-way'!B167)</f>
        <v>1.67</v>
      </c>
      <c r="C166" s="4">
        <f t="shared" si="22"/>
        <v>0.43478260869565222</v>
      </c>
      <c r="D166">
        <f t="shared" si="23"/>
        <v>0.5988023952095809</v>
      </c>
      <c r="E166">
        <f t="shared" si="24"/>
        <v>3.3585003905233002E-2</v>
      </c>
      <c r="F166">
        <f t="shared" si="25"/>
        <v>-0.22676386357719358</v>
      </c>
      <c r="G166">
        <v>0</v>
      </c>
      <c r="H166">
        <f t="shared" si="26"/>
        <v>0.26034886748242653</v>
      </c>
      <c r="I166">
        <f t="shared" si="27"/>
        <v>-1.0714969088698136</v>
      </c>
      <c r="J166">
        <f t="shared" si="28"/>
        <v>1.0714969088698136</v>
      </c>
      <c r="K166">
        <f t="shared" si="29"/>
        <v>0.41789493273906014</v>
      </c>
      <c r="L166">
        <f t="shared" si="30"/>
        <v>0.58210506726094002</v>
      </c>
      <c r="M166">
        <f t="shared" si="31"/>
        <v>2.3929459815307572</v>
      </c>
      <c r="N166">
        <f t="shared" si="32"/>
        <v>1.7179029289427752</v>
      </c>
    </row>
    <row r="167" spans="1:14" x14ac:dyDescent="0.25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1.66</v>
      </c>
      <c r="C167" s="4">
        <f t="shared" si="22"/>
        <v>0.4366812227074236</v>
      </c>
      <c r="D167">
        <f t="shared" si="23"/>
        <v>0.60240963855421692</v>
      </c>
      <c r="E167">
        <f t="shared" si="24"/>
        <v>3.9090861261640519E-2</v>
      </c>
      <c r="F167">
        <f t="shared" si="25"/>
        <v>-0.22397011627295205</v>
      </c>
      <c r="G167">
        <v>0</v>
      </c>
      <c r="H167">
        <f t="shared" si="26"/>
        <v>0.26306097753459257</v>
      </c>
      <c r="I167">
        <f t="shared" si="27"/>
        <v>-1.0837601479372587</v>
      </c>
      <c r="J167">
        <f t="shared" si="28"/>
        <v>1.0837601479372587</v>
      </c>
      <c r="K167">
        <f t="shared" si="29"/>
        <v>0.41700538087901889</v>
      </c>
      <c r="L167">
        <f t="shared" si="30"/>
        <v>0.58299461912098116</v>
      </c>
      <c r="M167">
        <f t="shared" si="31"/>
        <v>2.3980505908390635</v>
      </c>
      <c r="N167">
        <f t="shared" si="32"/>
        <v>1.7152816976385905</v>
      </c>
    </row>
    <row r="168" spans="1:14" x14ac:dyDescent="0.25">
      <c r="A168" s="4">
        <f>IF('True_Odds_Calculator_2-way'!A169="","",'True_Odds_Calculator_2-way'!A169)</f>
        <v>2.2400000000000002</v>
      </c>
      <c r="B168" s="4">
        <f>IF('True_Odds_Calculator_2-way'!B169="","",'True_Odds_Calculator_2-way'!B169)</f>
        <v>1.69</v>
      </c>
      <c r="C168" s="4">
        <f t="shared" si="22"/>
        <v>0.4464285714285714</v>
      </c>
      <c r="D168">
        <f t="shared" si="23"/>
        <v>0.59171597633136097</v>
      </c>
      <c r="E168">
        <f t="shared" si="24"/>
        <v>3.8144547759932479E-2</v>
      </c>
      <c r="F168">
        <f t="shared" si="25"/>
        <v>-0.22601437024513937</v>
      </c>
      <c r="G168">
        <v>0</v>
      </c>
      <c r="H168">
        <f t="shared" si="26"/>
        <v>0.26415891800507185</v>
      </c>
      <c r="I168">
        <f t="shared" si="27"/>
        <v>-1.0810968751610266</v>
      </c>
      <c r="J168">
        <f t="shared" si="28"/>
        <v>1.0810968751610266</v>
      </c>
      <c r="K168">
        <f t="shared" si="29"/>
        <v>0.42724815706868025</v>
      </c>
      <c r="L168">
        <f t="shared" si="30"/>
        <v>0.57275184293131953</v>
      </c>
      <c r="M168">
        <f t="shared" si="31"/>
        <v>2.3405601251996737</v>
      </c>
      <c r="N168">
        <f t="shared" si="32"/>
        <v>1.7459568438611086</v>
      </c>
    </row>
    <row r="169" spans="1:14" x14ac:dyDescent="0.25">
      <c r="A169" s="4">
        <f>IF('True_Odds_Calculator_2-way'!A170="","",'True_Odds_Calculator_2-way'!A170)</f>
        <v>2.09</v>
      </c>
      <c r="B169" s="4">
        <f>IF('True_Odds_Calculator_2-way'!B170="","",'True_Odds_Calculator_2-way'!B170)</f>
        <v>1.82</v>
      </c>
      <c r="C169" s="4">
        <f t="shared" si="22"/>
        <v>0.47846889952153115</v>
      </c>
      <c r="D169">
        <f t="shared" si="23"/>
        <v>0.54945054945054939</v>
      </c>
      <c r="E169">
        <f t="shared" si="24"/>
        <v>2.7919448972080652E-2</v>
      </c>
      <c r="F169">
        <f t="shared" si="25"/>
        <v>-0.23497555076502441</v>
      </c>
      <c r="G169">
        <v>0</v>
      </c>
      <c r="H169">
        <f t="shared" si="26"/>
        <v>0.26289499973710501</v>
      </c>
      <c r="I169">
        <f t="shared" si="27"/>
        <v>-1.0577421839157299</v>
      </c>
      <c r="J169">
        <f t="shared" si="28"/>
        <v>1.0577421839157299</v>
      </c>
      <c r="K169">
        <f t="shared" si="29"/>
        <v>0.46448134808844194</v>
      </c>
      <c r="L169">
        <f t="shared" si="30"/>
        <v>0.53551865191155801</v>
      </c>
      <c r="M169">
        <f t="shared" si="31"/>
        <v>2.1529389804681456</v>
      </c>
      <c r="N169">
        <f t="shared" si="32"/>
        <v>1.8673485908108987</v>
      </c>
    </row>
    <row r="170" spans="1:14" x14ac:dyDescent="0.25">
      <c r="A170" s="4">
        <f>IF('True_Odds_Calculator_2-way'!A171="","",'True_Odds_Calculator_2-way'!A171)</f>
        <v>2.0299999999999998</v>
      </c>
      <c r="B170" s="4">
        <f>IF('True_Odds_Calculator_2-way'!B171="","",'True_Odds_Calculator_2-way'!B171)</f>
        <v>1.88</v>
      </c>
      <c r="C170" s="4">
        <f t="shared" si="22"/>
        <v>0.49261083743842371</v>
      </c>
      <c r="D170">
        <f t="shared" si="23"/>
        <v>0.53191489361702127</v>
      </c>
      <c r="E170">
        <f t="shared" si="24"/>
        <v>2.4525731055444977E-2</v>
      </c>
      <c r="F170">
        <f t="shared" si="25"/>
        <v>-0.23750131013520592</v>
      </c>
      <c r="G170">
        <v>0</v>
      </c>
      <c r="H170">
        <f t="shared" si="26"/>
        <v>0.2620270411906509</v>
      </c>
      <c r="I170">
        <f t="shared" si="27"/>
        <v>-1.0503645397539194</v>
      </c>
      <c r="J170">
        <f t="shared" si="28"/>
        <v>1.0503645397539194</v>
      </c>
      <c r="K170">
        <f t="shared" si="29"/>
        <v>0.48033612555301569</v>
      </c>
      <c r="L170">
        <f t="shared" si="30"/>
        <v>0.51966387444698414</v>
      </c>
      <c r="M170">
        <f t="shared" si="31"/>
        <v>2.081875475946537</v>
      </c>
      <c r="N170">
        <f t="shared" si="32"/>
        <v>1.9243207949834495</v>
      </c>
    </row>
    <row r="171" spans="1:14" x14ac:dyDescent="0.25">
      <c r="A171" s="4">
        <f>IF('True_Odds_Calculator_2-way'!A172="","",'True_Odds_Calculator_2-way'!A172)</f>
        <v>2.2599999999999998</v>
      </c>
      <c r="B171" s="4">
        <f>IF('True_Odds_Calculator_2-way'!B172="","",'True_Odds_Calculator_2-way'!B172)</f>
        <v>1.71</v>
      </c>
      <c r="C171" s="4">
        <f t="shared" si="22"/>
        <v>0.44247787610619471</v>
      </c>
      <c r="D171">
        <f t="shared" si="23"/>
        <v>0.58479532163742687</v>
      </c>
      <c r="E171">
        <f t="shared" si="24"/>
        <v>2.727319774362158E-2</v>
      </c>
      <c r="F171">
        <f t="shared" si="25"/>
        <v>-0.23148579413134607</v>
      </c>
      <c r="G171">
        <v>0</v>
      </c>
      <c r="H171">
        <f t="shared" si="26"/>
        <v>0.25875899187496765</v>
      </c>
      <c r="I171">
        <f t="shared" si="27"/>
        <v>-1.0572691328259185</v>
      </c>
      <c r="J171">
        <f t="shared" si="28"/>
        <v>1.0572691328259185</v>
      </c>
      <c r="K171">
        <f t="shared" si="29"/>
        <v>0.42878721132012149</v>
      </c>
      <c r="L171">
        <f t="shared" si="30"/>
        <v>0.57121278867987857</v>
      </c>
      <c r="M171">
        <f t="shared" si="31"/>
        <v>2.3321591073606571</v>
      </c>
      <c r="N171">
        <f t="shared" si="32"/>
        <v>1.7506610843064021</v>
      </c>
    </row>
    <row r="172" spans="1:14" x14ac:dyDescent="0.25">
      <c r="A172" s="4">
        <f>IF('True_Odds_Calculator_2-way'!A173="","",'True_Odds_Calculator_2-way'!A173)</f>
        <v>1.65</v>
      </c>
      <c r="B172" s="4">
        <f>IF('True_Odds_Calculator_2-way'!B173="","",'True_Odds_Calculator_2-way'!B173)</f>
        <v>2.38</v>
      </c>
      <c r="C172" s="4">
        <f t="shared" si="22"/>
        <v>0.60606060606060608</v>
      </c>
      <c r="D172">
        <f t="shared" si="23"/>
        <v>0.42016806722689076</v>
      </c>
      <c r="E172">
        <f t="shared" si="24"/>
        <v>2.6228673287496784E-2</v>
      </c>
      <c r="F172">
        <f t="shared" si="25"/>
        <v>-0.22841864018334612</v>
      </c>
      <c r="G172">
        <v>0</v>
      </c>
      <c r="H172">
        <f t="shared" si="26"/>
        <v>0.25464731347084291</v>
      </c>
      <c r="I172">
        <f t="shared" si="27"/>
        <v>-1.0558537785999174</v>
      </c>
      <c r="J172">
        <f t="shared" si="28"/>
        <v>1.0558537785999174</v>
      </c>
      <c r="K172">
        <f t="shared" si="29"/>
        <v>0.59301254876147147</v>
      </c>
      <c r="L172">
        <f t="shared" si="30"/>
        <v>0.40698745123852875</v>
      </c>
      <c r="M172">
        <f t="shared" si="31"/>
        <v>1.6863049560899459</v>
      </c>
      <c r="N172">
        <f t="shared" si="32"/>
        <v>2.4570782144678858</v>
      </c>
    </row>
    <row r="173" spans="1:14" x14ac:dyDescent="0.25">
      <c r="A173" s="4">
        <f>IF('True_Odds_Calculator_2-way'!A174="","",'True_Odds_Calculator_2-way'!A174)</f>
        <v>2.12</v>
      </c>
      <c r="B173" s="4">
        <f>IF('True_Odds_Calculator_2-way'!B174="","",'True_Odds_Calculator_2-way'!B174)</f>
        <v>1.75</v>
      </c>
      <c r="C173" s="4">
        <f t="shared" si="22"/>
        <v>0.47169811320754712</v>
      </c>
      <c r="D173">
        <f t="shared" si="23"/>
        <v>0.5714285714285714</v>
      </c>
      <c r="E173">
        <f t="shared" si="24"/>
        <v>4.3126684636118462E-2</v>
      </c>
      <c r="F173">
        <f t="shared" si="25"/>
        <v>-0.22641509433962281</v>
      </c>
      <c r="G173">
        <v>0</v>
      </c>
      <c r="H173">
        <f t="shared" si="26"/>
        <v>0.26954177897574122</v>
      </c>
      <c r="I173">
        <f t="shared" si="27"/>
        <v>-1.0910894511799614</v>
      </c>
      <c r="J173">
        <f t="shared" si="28"/>
        <v>1.0910894511799614</v>
      </c>
      <c r="K173">
        <f t="shared" si="29"/>
        <v>0.45004091619234604</v>
      </c>
      <c r="L173">
        <f t="shared" si="30"/>
        <v>0.54995908380765413</v>
      </c>
      <c r="M173">
        <f t="shared" si="31"/>
        <v>2.2220201853215569</v>
      </c>
      <c r="N173">
        <f t="shared" si="32"/>
        <v>1.8183170883849711</v>
      </c>
    </row>
    <row r="174" spans="1:14" x14ac:dyDescent="0.25">
      <c r="A174" s="4">
        <f>IF('True_Odds_Calculator_2-way'!A175="","",'True_Odds_Calculator_2-way'!A175)</f>
        <v>2.5499999999999998</v>
      </c>
      <c r="B174" s="4">
        <f>IF('True_Odds_Calculator_2-way'!B175="","",'True_Odds_Calculator_2-way'!B175)</f>
        <v>1.54</v>
      </c>
      <c r="C174" s="4">
        <f t="shared" si="22"/>
        <v>0.39215686274509809</v>
      </c>
      <c r="D174">
        <f t="shared" si="23"/>
        <v>0.64935064935064934</v>
      </c>
      <c r="E174">
        <f t="shared" si="24"/>
        <v>4.1507512095747323E-2</v>
      </c>
      <c r="F174">
        <f t="shared" si="25"/>
        <v>-0.21313980137509558</v>
      </c>
      <c r="G174">
        <v>0</v>
      </c>
      <c r="H174">
        <f t="shared" si="26"/>
        <v>0.25464731347084291</v>
      </c>
      <c r="I174">
        <f t="shared" si="27"/>
        <v>-1.0930430596399214</v>
      </c>
      <c r="J174">
        <f t="shared" si="28"/>
        <v>1.0930430596399214</v>
      </c>
      <c r="K174">
        <f t="shared" si="29"/>
        <v>0.37116538704813312</v>
      </c>
      <c r="L174">
        <f t="shared" si="30"/>
        <v>0.62883461295186693</v>
      </c>
      <c r="M174">
        <f t="shared" si="31"/>
        <v>2.6942167424418777</v>
      </c>
      <c r="N174">
        <f t="shared" si="32"/>
        <v>1.5902432522055576</v>
      </c>
    </row>
    <row r="175" spans="1:14" x14ac:dyDescent="0.25">
      <c r="A175" s="4">
        <f>IF('True_Odds_Calculator_2-way'!A176="","",'True_Odds_Calculator_2-way'!A176)</f>
        <v>2.14</v>
      </c>
      <c r="B175" s="4">
        <f>IF('True_Odds_Calculator_2-way'!B176="","",'True_Odds_Calculator_2-way'!B176)</f>
        <v>1.74</v>
      </c>
      <c r="C175" s="4">
        <f t="shared" si="22"/>
        <v>0.46728971962616822</v>
      </c>
      <c r="D175">
        <f t="shared" si="23"/>
        <v>0.57471264367816088</v>
      </c>
      <c r="E175">
        <f t="shared" si="24"/>
        <v>4.200236330432916E-2</v>
      </c>
      <c r="F175">
        <f t="shared" si="25"/>
        <v>-0.22655494682565258</v>
      </c>
      <c r="G175">
        <v>0</v>
      </c>
      <c r="H175">
        <f t="shared" si="26"/>
        <v>0.26855731012998174</v>
      </c>
      <c r="I175">
        <f t="shared" si="27"/>
        <v>-1.0887588907733556</v>
      </c>
      <c r="J175">
        <f t="shared" si="28"/>
        <v>1.0887588907733556</v>
      </c>
      <c r="K175">
        <f t="shared" si="29"/>
        <v>0.44619250064100674</v>
      </c>
      <c r="L175">
        <f t="shared" si="30"/>
        <v>0.55380749935899309</v>
      </c>
      <c r="M175">
        <f t="shared" si="31"/>
        <v>2.2411851354816257</v>
      </c>
      <c r="N175">
        <f t="shared" si="32"/>
        <v>1.8056815791722833</v>
      </c>
    </row>
    <row r="176" spans="1:14" x14ac:dyDescent="0.25">
      <c r="A176" s="4">
        <f>IF('True_Odds_Calculator_2-way'!A177="","",'True_Odds_Calculator_2-way'!A177)</f>
        <v>2.41</v>
      </c>
      <c r="B176" s="4">
        <f>IF('True_Odds_Calculator_2-way'!B177="","",'True_Odds_Calculator_2-way'!B177)</f>
        <v>1.59</v>
      </c>
      <c r="C176" s="4">
        <f t="shared" si="22"/>
        <v>0.41493775933609955</v>
      </c>
      <c r="D176">
        <f t="shared" si="23"/>
        <v>0.62893081761006286</v>
      </c>
      <c r="E176">
        <f t="shared" si="24"/>
        <v>4.3868576946162419E-2</v>
      </c>
      <c r="F176">
        <f t="shared" si="25"/>
        <v>-0.21709856729037824</v>
      </c>
      <c r="G176">
        <v>0</v>
      </c>
      <c r="H176">
        <f t="shared" si="26"/>
        <v>0.2609671442365406</v>
      </c>
      <c r="I176">
        <f t="shared" si="27"/>
        <v>-1.096388414840588</v>
      </c>
      <c r="J176">
        <f t="shared" si="28"/>
        <v>1.096388414840588</v>
      </c>
      <c r="K176">
        <f t="shared" si="29"/>
        <v>0.39278722232425073</v>
      </c>
      <c r="L176">
        <f t="shared" si="30"/>
        <v>0.60721277767574933</v>
      </c>
      <c r="M176">
        <f t="shared" si="31"/>
        <v>2.5459076649252292</v>
      </c>
      <c r="N176">
        <f t="shared" si="32"/>
        <v>1.6468691647559472</v>
      </c>
    </row>
    <row r="177" spans="1:14" x14ac:dyDescent="0.25">
      <c r="A177" s="4">
        <f>IF('True_Odds_Calculator_2-way'!A178="","",'True_Odds_Calculator_2-way'!A178)</f>
        <v>2.25</v>
      </c>
      <c r="B177" s="4">
        <f>IF('True_Odds_Calculator_2-way'!B178="","",'True_Odds_Calculator_2-way'!B178)</f>
        <v>1.68</v>
      </c>
      <c r="C177" s="4">
        <f t="shared" si="22"/>
        <v>0.44444444444444442</v>
      </c>
      <c r="D177">
        <f t="shared" si="23"/>
        <v>0.59523809523809523</v>
      </c>
      <c r="E177">
        <f t="shared" si="24"/>
        <v>3.9682539682539542E-2</v>
      </c>
      <c r="F177">
        <f t="shared" si="25"/>
        <v>-0.22486772486772499</v>
      </c>
      <c r="G177">
        <v>0</v>
      </c>
      <c r="H177">
        <f t="shared" si="26"/>
        <v>0.26455026455026454</v>
      </c>
      <c r="I177">
        <f t="shared" si="27"/>
        <v>-1.0846522890932806</v>
      </c>
      <c r="J177">
        <f t="shared" si="28"/>
        <v>1.0846522890932806</v>
      </c>
      <c r="K177">
        <f t="shared" si="29"/>
        <v>0.42448148373559424</v>
      </c>
      <c r="L177">
        <f t="shared" si="30"/>
        <v>0.57551851626440576</v>
      </c>
      <c r="M177">
        <f t="shared" si="31"/>
        <v>2.3558153613666013</v>
      </c>
      <c r="N177">
        <f t="shared" si="32"/>
        <v>1.7375635565834309</v>
      </c>
    </row>
    <row r="178" spans="1:14" x14ac:dyDescent="0.25">
      <c r="A178" s="4">
        <f>IF('True_Odds_Calculator_2-way'!A179="","",'True_Odds_Calculator_2-way'!A179)</f>
        <v>1.82</v>
      </c>
      <c r="B178" s="4">
        <f>IF('True_Odds_Calculator_2-way'!B179="","",'True_Odds_Calculator_2-way'!B179)</f>
        <v>2.04</v>
      </c>
      <c r="C178" s="4">
        <f t="shared" si="22"/>
        <v>0.54945054945054939</v>
      </c>
      <c r="D178">
        <f t="shared" si="23"/>
        <v>0.49019607843137253</v>
      </c>
      <c r="E178">
        <f t="shared" si="24"/>
        <v>3.9646627881921859E-2</v>
      </c>
      <c r="F178">
        <f t="shared" si="25"/>
        <v>-0.22969187675070035</v>
      </c>
      <c r="G178">
        <v>0</v>
      </c>
      <c r="H178">
        <f t="shared" si="26"/>
        <v>0.26933850463262221</v>
      </c>
      <c r="I178">
        <f t="shared" si="27"/>
        <v>-1.0828702045605247</v>
      </c>
      <c r="J178">
        <f t="shared" si="28"/>
        <v>1.0828702045605247</v>
      </c>
      <c r="K178">
        <f t="shared" si="29"/>
        <v>0.52967404341265611</v>
      </c>
      <c r="L178">
        <f t="shared" si="30"/>
        <v>0.47032595658734389</v>
      </c>
      <c r="M178">
        <f t="shared" si="31"/>
        <v>1.8879535677396304</v>
      </c>
      <c r="N178">
        <f t="shared" si="32"/>
        <v>2.1261850127429458</v>
      </c>
    </row>
    <row r="179" spans="1:14" x14ac:dyDescent="0.25">
      <c r="A179" s="4">
        <f>IF('True_Odds_Calculator_2-way'!A180="","",'True_Odds_Calculator_2-way'!A180)</f>
        <v>1.98</v>
      </c>
      <c r="B179" s="4">
        <f>IF('True_Odds_Calculator_2-way'!B180="","",'True_Odds_Calculator_2-way'!B180)</f>
        <v>1.91</v>
      </c>
      <c r="C179" s="4">
        <f t="shared" si="22"/>
        <v>0.50505050505050508</v>
      </c>
      <c r="D179">
        <f t="shared" si="23"/>
        <v>0.52356020942408377</v>
      </c>
      <c r="E179">
        <f t="shared" si="24"/>
        <v>2.861071447458885E-2</v>
      </c>
      <c r="F179">
        <f t="shared" si="25"/>
        <v>-0.23581363371939279</v>
      </c>
      <c r="G179">
        <v>0</v>
      </c>
      <c r="H179">
        <f t="shared" si="26"/>
        <v>0.2644243481939817</v>
      </c>
      <c r="I179">
        <f t="shared" si="27"/>
        <v>-1.0589275952301447</v>
      </c>
      <c r="J179">
        <f t="shared" si="28"/>
        <v>1.0589275952301447</v>
      </c>
      <c r="K179">
        <f t="shared" si="29"/>
        <v>0.4907375632320416</v>
      </c>
      <c r="L179">
        <f t="shared" si="30"/>
        <v>0.50926243676795835</v>
      </c>
      <c r="M179">
        <f t="shared" si="31"/>
        <v>2.0377490433255412</v>
      </c>
      <c r="N179">
        <f t="shared" si="32"/>
        <v>1.9636241116594322</v>
      </c>
    </row>
    <row r="180" spans="1:14" x14ac:dyDescent="0.25">
      <c r="A180" s="4">
        <f>IF('True_Odds_Calculator_2-way'!A181="","",'True_Odds_Calculator_2-way'!A181)</f>
        <v>1.86</v>
      </c>
      <c r="B180" s="4">
        <f>IF('True_Odds_Calculator_2-way'!B181="","",'True_Odds_Calculator_2-way'!B181)</f>
        <v>2.0299999999999998</v>
      </c>
      <c r="C180" s="4">
        <f t="shared" si="22"/>
        <v>0.5376344086021505</v>
      </c>
      <c r="D180">
        <f t="shared" si="23"/>
        <v>0.49261083743842371</v>
      </c>
      <c r="E180">
        <f t="shared" si="24"/>
        <v>3.0245246040574214E-2</v>
      </c>
      <c r="F180">
        <f t="shared" si="25"/>
        <v>-0.23459929021664283</v>
      </c>
      <c r="G180">
        <v>0</v>
      </c>
      <c r="H180">
        <f t="shared" si="26"/>
        <v>0.26484453625721704</v>
      </c>
      <c r="I180">
        <f t="shared" si="27"/>
        <v>-1.0625078858299792</v>
      </c>
      <c r="J180">
        <f t="shared" si="28"/>
        <v>1.0625078858299792</v>
      </c>
      <c r="K180">
        <f t="shared" si="29"/>
        <v>0.5225324395988501</v>
      </c>
      <c r="L180">
        <f t="shared" si="30"/>
        <v>0.47746756040114985</v>
      </c>
      <c r="M180">
        <f t="shared" si="31"/>
        <v>1.9137567818137824</v>
      </c>
      <c r="N180">
        <f t="shared" si="32"/>
        <v>2.0943831224048783</v>
      </c>
    </row>
    <row r="181" spans="1:14" x14ac:dyDescent="0.25">
      <c r="A181" s="4">
        <f>IF('True_Odds_Calculator_2-way'!A182="","",'True_Odds_Calculator_2-way'!A182)</f>
        <v>1.63</v>
      </c>
      <c r="B181" s="4">
        <f>IF('True_Odds_Calculator_2-way'!B182="","",'True_Odds_Calculator_2-way'!B182)</f>
        <v>2.38</v>
      </c>
      <c r="C181" s="4">
        <f t="shared" si="22"/>
        <v>0.61349693251533743</v>
      </c>
      <c r="D181">
        <f t="shared" si="23"/>
        <v>0.42016806722689076</v>
      </c>
      <c r="E181">
        <f t="shared" si="24"/>
        <v>3.3664999742228252E-2</v>
      </c>
      <c r="F181">
        <f t="shared" si="25"/>
        <v>-0.22410682064236731</v>
      </c>
      <c r="G181">
        <v>0</v>
      </c>
      <c r="H181">
        <f t="shared" si="26"/>
        <v>0.25777182038459556</v>
      </c>
      <c r="I181">
        <f t="shared" si="27"/>
        <v>-1.0724824201463117</v>
      </c>
      <c r="J181">
        <f t="shared" si="28"/>
        <v>1.0724824201463117</v>
      </c>
      <c r="K181">
        <f t="shared" si="29"/>
        <v>0.59677837856639582</v>
      </c>
      <c r="L181">
        <f t="shared" si="30"/>
        <v>0.40322162143360418</v>
      </c>
      <c r="M181">
        <f t="shared" si="31"/>
        <v>1.6756639246921761</v>
      </c>
      <c r="N181">
        <f t="shared" si="32"/>
        <v>2.4800257398019103</v>
      </c>
    </row>
    <row r="182" spans="1:14" x14ac:dyDescent="0.25">
      <c r="A182" s="4">
        <f>IF('True_Odds_Calculator_2-way'!A183="","",'True_Odds_Calculator_2-way'!A183)</f>
        <v>1.68</v>
      </c>
      <c r="B182" s="4">
        <f>IF('True_Odds_Calculator_2-way'!B183="","",'True_Odds_Calculator_2-way'!B183)</f>
        <v>2.2999999999999998</v>
      </c>
      <c r="C182" s="4">
        <f t="shared" si="22"/>
        <v>0.59523809523809523</v>
      </c>
      <c r="D182">
        <f t="shared" si="23"/>
        <v>0.43478260869565222</v>
      </c>
      <c r="E182">
        <f t="shared" si="24"/>
        <v>3.002070393374745E-2</v>
      </c>
      <c r="F182">
        <f t="shared" si="25"/>
        <v>-0.22877846790890266</v>
      </c>
      <c r="G182">
        <v>0</v>
      </c>
      <c r="H182">
        <f t="shared" si="26"/>
        <v>0.25879917184265011</v>
      </c>
      <c r="I182">
        <f t="shared" si="27"/>
        <v>-1.0635890745287928</v>
      </c>
      <c r="J182">
        <f t="shared" si="28"/>
        <v>1.0635890745287928</v>
      </c>
      <c r="K182">
        <f t="shared" si="29"/>
        <v>0.58030202922023755</v>
      </c>
      <c r="L182">
        <f t="shared" si="30"/>
        <v>0.41969797077976234</v>
      </c>
      <c r="M182">
        <f t="shared" si="31"/>
        <v>1.7232405706795793</v>
      </c>
      <c r="N182">
        <f t="shared" si="32"/>
        <v>2.3826657968874305</v>
      </c>
    </row>
    <row r="183" spans="1:14" x14ac:dyDescent="0.25">
      <c r="A183" s="4">
        <f>IF('True_Odds_Calculator_2-way'!A184="","",'True_Odds_Calculator_2-way'!A184)</f>
        <v>2.09</v>
      </c>
      <c r="B183" s="4">
        <f>IF('True_Odds_Calculator_2-way'!B184="","",'True_Odds_Calculator_2-way'!B184)</f>
        <v>1.78</v>
      </c>
      <c r="C183" s="4">
        <f t="shared" si="22"/>
        <v>0.47846889952153115</v>
      </c>
      <c r="D183">
        <f t="shared" si="23"/>
        <v>0.5617977528089888</v>
      </c>
      <c r="E183">
        <f t="shared" si="24"/>
        <v>4.0266652330519959E-2</v>
      </c>
      <c r="F183">
        <f t="shared" si="25"/>
        <v>-0.22853610020966608</v>
      </c>
      <c r="G183">
        <v>0</v>
      </c>
      <c r="H183">
        <f t="shared" si="26"/>
        <v>0.26880275254018604</v>
      </c>
      <c r="I183">
        <f t="shared" si="27"/>
        <v>-1.084524705455941</v>
      </c>
      <c r="J183">
        <f t="shared" si="28"/>
        <v>1.084524705455941</v>
      </c>
      <c r="K183">
        <f t="shared" si="29"/>
        <v>0.45826743412464838</v>
      </c>
      <c r="L183">
        <f t="shared" si="30"/>
        <v>0.54173256587535168</v>
      </c>
      <c r="M183">
        <f t="shared" si="31"/>
        <v>2.1821319289469754</v>
      </c>
      <c r="N183">
        <f t="shared" si="32"/>
        <v>1.8459292702556338</v>
      </c>
    </row>
    <row r="184" spans="1:14" x14ac:dyDescent="0.25">
      <c r="A184" s="4">
        <f>IF('True_Odds_Calculator_2-way'!A185="","",'True_Odds_Calculator_2-way'!A185)</f>
        <v>2.4500000000000002</v>
      </c>
      <c r="B184" s="4">
        <f>IF('True_Odds_Calculator_2-way'!B185="","",'True_Odds_Calculator_2-way'!B185)</f>
        <v>1.54</v>
      </c>
      <c r="C184" s="4">
        <f t="shared" si="22"/>
        <v>0.4081632653061224</v>
      </c>
      <c r="D184">
        <f t="shared" si="23"/>
        <v>0.64935064935064934</v>
      </c>
      <c r="E184">
        <f t="shared" si="24"/>
        <v>5.7513914656771803E-2</v>
      </c>
      <c r="F184">
        <f t="shared" si="25"/>
        <v>-0.20752716671084015</v>
      </c>
      <c r="G184">
        <v>0</v>
      </c>
      <c r="H184">
        <f t="shared" si="26"/>
        <v>0.26504108136761195</v>
      </c>
      <c r="I184">
        <f t="shared" si="27"/>
        <v>-1.1301058393680172</v>
      </c>
      <c r="J184">
        <f t="shared" si="28"/>
        <v>1.1301058393680172</v>
      </c>
      <c r="K184">
        <f t="shared" si="29"/>
        <v>0.37898117826940386</v>
      </c>
      <c r="L184">
        <f t="shared" si="30"/>
        <v>0.62101882173059608</v>
      </c>
      <c r="M184">
        <f t="shared" si="31"/>
        <v>2.6386534670836252</v>
      </c>
      <c r="N184">
        <f t="shared" si="32"/>
        <v>1.6102571532587293</v>
      </c>
    </row>
    <row r="185" spans="1:14" x14ac:dyDescent="0.25">
      <c r="A185" s="4">
        <f>IF('True_Odds_Calculator_2-way'!A186="","",'True_Odds_Calculator_2-way'!A186)</f>
        <v>1.64</v>
      </c>
      <c r="B185" s="4">
        <f>IF('True_Odds_Calculator_2-way'!B186="","",'True_Odds_Calculator_2-way'!B186)</f>
        <v>2.2200000000000002</v>
      </c>
      <c r="C185" s="4">
        <f t="shared" si="22"/>
        <v>0.6097560975609756</v>
      </c>
      <c r="D185">
        <f t="shared" si="23"/>
        <v>0.4504504504504504</v>
      </c>
      <c r="E185">
        <f t="shared" si="24"/>
        <v>6.0206548011425998E-2</v>
      </c>
      <c r="F185">
        <f t="shared" si="25"/>
        <v>-0.21445836079982428</v>
      </c>
      <c r="G185">
        <v>0</v>
      </c>
      <c r="H185">
        <f t="shared" si="26"/>
        <v>0.27466490881125022</v>
      </c>
      <c r="I185">
        <f t="shared" si="27"/>
        <v>-1.1316968255314814</v>
      </c>
      <c r="J185">
        <f t="shared" si="28"/>
        <v>1.1316968255314814</v>
      </c>
      <c r="K185">
        <f t="shared" si="29"/>
        <v>0.57995020452589519</v>
      </c>
      <c r="L185">
        <f t="shared" si="30"/>
        <v>0.42004979547410487</v>
      </c>
      <c r="M185">
        <f t="shared" si="31"/>
        <v>1.7242859683401479</v>
      </c>
      <c r="N185">
        <f t="shared" si="32"/>
        <v>2.3806701271484081</v>
      </c>
    </row>
    <row r="186" spans="1:14" x14ac:dyDescent="0.25">
      <c r="A186" s="4">
        <f>IF('True_Odds_Calculator_2-way'!A187="","",'True_Odds_Calculator_2-way'!A187)</f>
        <v>1.83</v>
      </c>
      <c r="B186" s="4">
        <f>IF('True_Odds_Calculator_2-way'!B187="","",'True_Odds_Calculator_2-way'!B187)</f>
        <v>2.08</v>
      </c>
      <c r="C186" s="4">
        <f t="shared" si="22"/>
        <v>0.54644808743169393</v>
      </c>
      <c r="D186">
        <f t="shared" si="23"/>
        <v>0.48076923076923073</v>
      </c>
      <c r="E186">
        <f t="shared" si="24"/>
        <v>2.7217318200924545E-2</v>
      </c>
      <c r="F186">
        <f t="shared" si="25"/>
        <v>-0.23549810844892827</v>
      </c>
      <c r="G186">
        <v>0</v>
      </c>
      <c r="H186">
        <f t="shared" si="26"/>
        <v>0.26271542664985281</v>
      </c>
      <c r="I186">
        <f t="shared" si="27"/>
        <v>-1.0562070842074627</v>
      </c>
      <c r="J186">
        <f t="shared" si="28"/>
        <v>1.0562070842074627</v>
      </c>
      <c r="K186">
        <f t="shared" si="29"/>
        <v>0.53286387886572006</v>
      </c>
      <c r="L186">
        <f t="shared" si="30"/>
        <v>0.46713612113428016</v>
      </c>
      <c r="M186">
        <f t="shared" si="31"/>
        <v>1.8766518798921943</v>
      </c>
      <c r="N186">
        <f t="shared" si="32"/>
        <v>2.1407036509440598</v>
      </c>
    </row>
    <row r="187" spans="1:14" x14ac:dyDescent="0.25">
      <c r="A187" s="4">
        <f>IF('True_Odds_Calculator_2-way'!A188="","",'True_Odds_Calculator_2-way'!A188)</f>
        <v>2.27</v>
      </c>
      <c r="B187" s="4">
        <f>IF('True_Odds_Calculator_2-way'!B188="","",'True_Odds_Calculator_2-way'!B188)</f>
        <v>1.67</v>
      </c>
      <c r="C187" s="4">
        <f t="shared" si="22"/>
        <v>0.44052863436123346</v>
      </c>
      <c r="D187">
        <f t="shared" si="23"/>
        <v>0.5988023952095809</v>
      </c>
      <c r="E187">
        <f t="shared" si="24"/>
        <v>3.9331029570814469E-2</v>
      </c>
      <c r="F187">
        <f t="shared" si="25"/>
        <v>-0.22445857184309781</v>
      </c>
      <c r="G187">
        <v>0</v>
      </c>
      <c r="H187">
        <f t="shared" si="26"/>
        <v>0.26378960141391228</v>
      </c>
      <c r="I187">
        <f t="shared" si="27"/>
        <v>-1.0840785170131719</v>
      </c>
      <c r="J187">
        <f t="shared" si="28"/>
        <v>1.0840785170131719</v>
      </c>
      <c r="K187">
        <f t="shared" si="29"/>
        <v>0.42073735021084574</v>
      </c>
      <c r="L187">
        <f t="shared" si="30"/>
        <v>0.57926264978915398</v>
      </c>
      <c r="M187">
        <f t="shared" si="31"/>
        <v>2.376779716606729</v>
      </c>
      <c r="N187">
        <f t="shared" si="32"/>
        <v>1.7263326063988251</v>
      </c>
    </row>
    <row r="188" spans="1:14" x14ac:dyDescent="0.25">
      <c r="A188" s="4">
        <f>IF('True_Odds_Calculator_2-way'!A189="","",'True_Odds_Calculator_2-way'!A189)</f>
        <v>2.1</v>
      </c>
      <c r="B188" s="4">
        <f>IF('True_Odds_Calculator_2-way'!B189="","",'True_Odds_Calculator_2-way'!B189)</f>
        <v>1.83</v>
      </c>
      <c r="C188" s="4">
        <f t="shared" si="22"/>
        <v>0.47619047619047616</v>
      </c>
      <c r="D188">
        <f t="shared" si="23"/>
        <v>0.54644808743169393</v>
      </c>
      <c r="E188">
        <f t="shared" si="24"/>
        <v>2.2638563622169983E-2</v>
      </c>
      <c r="F188">
        <f t="shared" si="25"/>
        <v>-0.23757481134530334</v>
      </c>
      <c r="G188">
        <v>0</v>
      </c>
      <c r="H188">
        <f t="shared" si="26"/>
        <v>0.26021337496747327</v>
      </c>
      <c r="I188">
        <f t="shared" si="27"/>
        <v>-1.0465611553639647</v>
      </c>
      <c r="J188">
        <f t="shared" si="28"/>
        <v>1.0465611553639647</v>
      </c>
      <c r="K188">
        <f t="shared" si="29"/>
        <v>0.46485309202703845</v>
      </c>
      <c r="L188">
        <f t="shared" si="30"/>
        <v>0.53514690797296183</v>
      </c>
      <c r="M188">
        <f t="shared" si="31"/>
        <v>2.1512172709003607</v>
      </c>
      <c r="N188">
        <f t="shared" si="32"/>
        <v>1.8686457589520908</v>
      </c>
    </row>
    <row r="189" spans="1:14" x14ac:dyDescent="0.25">
      <c r="A189" s="4">
        <f>IF('True_Odds_Calculator_2-way'!A190="","",'True_Odds_Calculator_2-way'!A190)</f>
        <v>2.4700000000000002</v>
      </c>
      <c r="B189" s="4">
        <f>IF('True_Odds_Calculator_2-way'!B190="","",'True_Odds_Calculator_2-way'!B190)</f>
        <v>1.57</v>
      </c>
      <c r="C189" s="4">
        <f t="shared" si="22"/>
        <v>0.40485829959514169</v>
      </c>
      <c r="D189">
        <f t="shared" si="23"/>
        <v>0.63694267515923564</v>
      </c>
      <c r="E189">
        <f t="shared" si="24"/>
        <v>4.1800974754377274E-2</v>
      </c>
      <c r="F189">
        <f t="shared" si="25"/>
        <v>-0.21607055365017158</v>
      </c>
      <c r="G189">
        <v>0</v>
      </c>
      <c r="H189">
        <f t="shared" si="26"/>
        <v>0.25787152840454886</v>
      </c>
      <c r="I189">
        <f t="shared" si="27"/>
        <v>-1.0924558755741034</v>
      </c>
      <c r="J189">
        <f t="shared" si="28"/>
        <v>1.0924558755741034</v>
      </c>
      <c r="K189">
        <f t="shared" si="29"/>
        <v>0.38374308682615721</v>
      </c>
      <c r="L189">
        <f t="shared" si="30"/>
        <v>0.61625691317384279</v>
      </c>
      <c r="M189">
        <f t="shared" si="31"/>
        <v>2.6059101370939319</v>
      </c>
      <c r="N189">
        <f t="shared" si="32"/>
        <v>1.6226998490772393</v>
      </c>
    </row>
    <row r="190" spans="1:14" x14ac:dyDescent="0.25">
      <c r="A190" s="4">
        <f>IF('True_Odds_Calculator_2-way'!A191="","",'True_Odds_Calculator_2-way'!A191)</f>
        <v>1.75</v>
      </c>
      <c r="B190" s="4">
        <f>IF('True_Odds_Calculator_2-way'!B191="","",'True_Odds_Calculator_2-way'!B191)</f>
        <v>2.14</v>
      </c>
      <c r="C190" s="4">
        <f t="shared" si="22"/>
        <v>0.5714285714285714</v>
      </c>
      <c r="D190">
        <f t="shared" si="23"/>
        <v>0.46728971962616822</v>
      </c>
      <c r="E190">
        <f t="shared" si="24"/>
        <v>3.8718291054739673E-2</v>
      </c>
      <c r="F190">
        <f t="shared" si="25"/>
        <v>-0.22830440587449929</v>
      </c>
      <c r="G190">
        <v>0</v>
      </c>
      <c r="H190">
        <f t="shared" si="26"/>
        <v>0.26702269692923897</v>
      </c>
      <c r="I190">
        <f t="shared" si="27"/>
        <v>-1.0814761408717504</v>
      </c>
      <c r="J190">
        <f t="shared" si="28"/>
        <v>1.0814761408717504</v>
      </c>
      <c r="K190">
        <f t="shared" si="29"/>
        <v>0.55214846039654741</v>
      </c>
      <c r="L190">
        <f t="shared" si="30"/>
        <v>0.44785153960345248</v>
      </c>
      <c r="M190">
        <f t="shared" si="31"/>
        <v>1.8111071056538131</v>
      </c>
      <c r="N190">
        <f t="shared" si="32"/>
        <v>2.2328828005937953</v>
      </c>
    </row>
    <row r="191" spans="1:14" x14ac:dyDescent="0.25">
      <c r="A191" s="4">
        <f>IF('True_Odds_Calculator_2-way'!A192="","",'True_Odds_Calculator_2-way'!A192)</f>
        <v>1.83</v>
      </c>
      <c r="B191" s="4">
        <f>IF('True_Odds_Calculator_2-way'!B192="","",'True_Odds_Calculator_2-way'!B192)</f>
        <v>2.06</v>
      </c>
      <c r="C191" s="4">
        <f t="shared" si="22"/>
        <v>0.54644808743169393</v>
      </c>
      <c r="D191">
        <f t="shared" si="23"/>
        <v>0.4854368932038835</v>
      </c>
      <c r="E191">
        <f t="shared" si="24"/>
        <v>3.1884980635577431E-2</v>
      </c>
      <c r="F191">
        <f t="shared" si="25"/>
        <v>-0.2333810812244681</v>
      </c>
      <c r="G191">
        <v>0</v>
      </c>
      <c r="H191">
        <f t="shared" si="26"/>
        <v>0.26526606186004559</v>
      </c>
      <c r="I191">
        <f t="shared" si="27"/>
        <v>-1.0661247392009334</v>
      </c>
      <c r="J191">
        <f t="shared" si="28"/>
        <v>1.0661247392009334</v>
      </c>
      <c r="K191">
        <f t="shared" si="29"/>
        <v>0.53053675848269044</v>
      </c>
      <c r="L191">
        <f t="shared" si="30"/>
        <v>0.46946324151730962</v>
      </c>
      <c r="M191">
        <f t="shared" si="31"/>
        <v>1.8848835335367746</v>
      </c>
      <c r="N191">
        <f t="shared" si="32"/>
        <v>2.1300922235529893</v>
      </c>
    </row>
    <row r="192" spans="1:14" x14ac:dyDescent="0.25">
      <c r="A192" s="4">
        <f>IF('True_Odds_Calculator_2-way'!A193="","",'True_Odds_Calculator_2-way'!A193)</f>
        <v>1.33</v>
      </c>
      <c r="B192" s="4">
        <f>IF('True_Odds_Calculator_2-way'!B193="","",'True_Odds_Calculator_2-way'!B193)</f>
        <v>3.7</v>
      </c>
      <c r="C192" s="4">
        <f t="shared" si="22"/>
        <v>0.75187969924812026</v>
      </c>
      <c r="D192">
        <f t="shared" si="23"/>
        <v>0.27027027027027023</v>
      </c>
      <c r="E192">
        <f t="shared" si="24"/>
        <v>2.2149969518390433E-2</v>
      </c>
      <c r="F192">
        <f t="shared" si="25"/>
        <v>-0.18106076000812854</v>
      </c>
      <c r="G192">
        <v>0</v>
      </c>
      <c r="H192">
        <f t="shared" si="26"/>
        <v>0.20321072952651895</v>
      </c>
      <c r="I192">
        <f t="shared" si="27"/>
        <v>-1.0594028769395465</v>
      </c>
      <c r="J192">
        <f t="shared" si="28"/>
        <v>1.0594028769395465</v>
      </c>
      <c r="K192">
        <f t="shared" si="29"/>
        <v>0.74095866525184129</v>
      </c>
      <c r="L192">
        <f t="shared" si="30"/>
        <v>0.25904133474815888</v>
      </c>
      <c r="M192">
        <f t="shared" si="31"/>
        <v>1.3496029493900503</v>
      </c>
      <c r="N192">
        <f t="shared" si="32"/>
        <v>3.8603877677367762</v>
      </c>
    </row>
    <row r="193" spans="1:14" x14ac:dyDescent="0.25">
      <c r="A193" s="4">
        <f>IF('True_Odds_Calculator_2-way'!A194="","",'True_Odds_Calculator_2-way'!A194)</f>
        <v>1.65</v>
      </c>
      <c r="B193" s="4">
        <f>IF('True_Odds_Calculator_2-way'!B194="","",'True_Odds_Calculator_2-way'!B194)</f>
        <v>2.34</v>
      </c>
      <c r="C193" s="4">
        <f t="shared" si="22"/>
        <v>0.60606060606060608</v>
      </c>
      <c r="D193">
        <f t="shared" si="23"/>
        <v>0.42735042735042739</v>
      </c>
      <c r="E193">
        <f t="shared" si="24"/>
        <v>3.3411033411033575E-2</v>
      </c>
      <c r="F193">
        <f t="shared" si="25"/>
        <v>-0.22558922558922545</v>
      </c>
      <c r="G193">
        <v>0</v>
      </c>
      <c r="H193">
        <f t="shared" si="26"/>
        <v>0.25900025900025903</v>
      </c>
      <c r="I193">
        <f t="shared" si="27"/>
        <v>-1.0714969088698143</v>
      </c>
      <c r="J193">
        <f t="shared" si="28"/>
        <v>1.0714969088698143</v>
      </c>
      <c r="K193">
        <f t="shared" si="29"/>
        <v>0.58945824981795969</v>
      </c>
      <c r="L193">
        <f t="shared" si="30"/>
        <v>0.41054175018204025</v>
      </c>
      <c r="M193">
        <f t="shared" si="31"/>
        <v>1.6964729907653791</v>
      </c>
      <c r="N193">
        <f t="shared" si="32"/>
        <v>2.4358058578855508</v>
      </c>
    </row>
    <row r="194" spans="1:14" x14ac:dyDescent="0.25">
      <c r="A194" s="4">
        <f>IF('True_Odds_Calculator_2-way'!A195="","",'True_Odds_Calculator_2-way'!A195)</f>
        <v>1.52</v>
      </c>
      <c r="B194" s="4">
        <f>IF('True_Odds_Calculator_2-way'!B195="","",'True_Odds_Calculator_2-way'!B195)</f>
        <v>2.63</v>
      </c>
      <c r="C194" s="4">
        <f t="shared" si="22"/>
        <v>0.65789473684210531</v>
      </c>
      <c r="D194">
        <f t="shared" si="23"/>
        <v>0.38022813688212931</v>
      </c>
      <c r="E194">
        <f t="shared" si="24"/>
        <v>3.8122873724234729E-2</v>
      </c>
      <c r="F194">
        <f t="shared" si="25"/>
        <v>-0.21202721632979771</v>
      </c>
      <c r="G194">
        <v>0</v>
      </c>
      <c r="H194">
        <f t="shared" si="26"/>
        <v>0.25015009005403244</v>
      </c>
      <c r="I194">
        <f t="shared" si="27"/>
        <v>-1.0861868132594534</v>
      </c>
      <c r="J194">
        <f t="shared" si="28"/>
        <v>1.0861868132594534</v>
      </c>
      <c r="K194">
        <f t="shared" si="29"/>
        <v>0.63905230367683563</v>
      </c>
      <c r="L194">
        <f t="shared" si="30"/>
        <v>0.36094769632316426</v>
      </c>
      <c r="M194">
        <f t="shared" si="31"/>
        <v>1.5648171428949158</v>
      </c>
      <c r="N194">
        <f t="shared" si="32"/>
        <v>2.7704845056129086</v>
      </c>
    </row>
    <row r="195" spans="1:14" x14ac:dyDescent="0.25">
      <c r="A195" s="4">
        <f>IF('True_Odds_Calculator_2-way'!A196="","",'True_Odds_Calculator_2-way'!A196)</f>
        <v>2.2000000000000002</v>
      </c>
      <c r="B195" s="4">
        <f>IF('True_Odds_Calculator_2-way'!B196="","",'True_Odds_Calculator_2-way'!B196)</f>
        <v>1.74</v>
      </c>
      <c r="C195" s="4">
        <f t="shared" ref="C195:C258" si="33">1/A195</f>
        <v>0.45454545454545453</v>
      </c>
      <c r="D195">
        <f t="shared" ref="D195:D258" si="34">1/B195</f>
        <v>0.57471264367816088</v>
      </c>
      <c r="E195">
        <f t="shared" ref="E195:E258" si="35">C195+D195-1</f>
        <v>2.925809822361547E-2</v>
      </c>
      <c r="F195">
        <f t="shared" ref="F195:F258" si="36">C195+D195-(C195*D195)-1</f>
        <v>-0.23197492163009403</v>
      </c>
      <c r="G195">
        <v>0</v>
      </c>
      <c r="H195">
        <f t="shared" ref="H195:H258" si="37">C195*D195</f>
        <v>0.2612330198537095</v>
      </c>
      <c r="I195">
        <f t="shared" ref="I195:I258" si="38">((-4*F195*H195)^0.5)/(2*F195)</f>
        <v>-1.0611908999450221</v>
      </c>
      <c r="J195">
        <f t="shared" ref="J195:J258" si="39">(-((-4*F195*H195)^0.5))/(2*F195)</f>
        <v>1.0611908999450221</v>
      </c>
      <c r="K195">
        <f t="shared" ref="K195:K258" si="40">IF(A195="","",(C195/($J195+C195-($J195*C195))))</f>
        <v>0.43986417206778194</v>
      </c>
      <c r="L195">
        <f t="shared" ref="L195:L258" si="41">IF(B195="","",(D195/($J195+D195-($J195*D195))))</f>
        <v>0.56013582793221794</v>
      </c>
      <c r="M195">
        <f t="shared" ref="M195:M258" si="42">IF(A195="","",1/K195)</f>
        <v>2.2734290799340271</v>
      </c>
      <c r="N195">
        <f t="shared" ref="N195:N258" si="43">IF(B195="","",1/L195)</f>
        <v>1.7852812659593167</v>
      </c>
    </row>
    <row r="196" spans="1:14" x14ac:dyDescent="0.25">
      <c r="A196" s="4">
        <f>IF('True_Odds_Calculator_2-way'!A197="","",'True_Odds_Calculator_2-way'!A197)</f>
        <v>1.82</v>
      </c>
      <c r="B196" s="4">
        <f>IF('True_Odds_Calculator_2-way'!B197="","",'True_Odds_Calculator_2-way'!B197)</f>
        <v>2.06</v>
      </c>
      <c r="C196" s="4">
        <f t="shared" si="33"/>
        <v>0.54945054945054939</v>
      </c>
      <c r="D196">
        <f t="shared" si="34"/>
        <v>0.4854368932038835</v>
      </c>
      <c r="E196">
        <f t="shared" si="35"/>
        <v>3.4887442654432999E-2</v>
      </c>
      <c r="F196">
        <f t="shared" si="36"/>
        <v>-0.2318361250400085</v>
      </c>
      <c r="G196">
        <v>0</v>
      </c>
      <c r="H196">
        <f t="shared" si="37"/>
        <v>0.26672356769444144</v>
      </c>
      <c r="I196">
        <f t="shared" si="38"/>
        <v>-1.0726058003503602</v>
      </c>
      <c r="J196">
        <f t="shared" si="39"/>
        <v>1.0726058003503602</v>
      </c>
      <c r="K196">
        <f t="shared" si="40"/>
        <v>0.53204599306444489</v>
      </c>
      <c r="L196">
        <f t="shared" si="41"/>
        <v>0.46795400693555494</v>
      </c>
      <c r="M196">
        <f t="shared" si="42"/>
        <v>1.8795367562872962</v>
      </c>
      <c r="N196">
        <f t="shared" si="43"/>
        <v>2.1369621483713819</v>
      </c>
    </row>
    <row r="197" spans="1:14" x14ac:dyDescent="0.25">
      <c r="A197" s="4">
        <f>IF('True_Odds_Calculator_2-way'!A198="","",'True_Odds_Calculator_2-way'!A198)</f>
        <v>1.82</v>
      </c>
      <c r="B197" s="4">
        <f>IF('True_Odds_Calculator_2-way'!B198="","",'True_Odds_Calculator_2-way'!B198)</f>
        <v>2.09</v>
      </c>
      <c r="C197" s="4">
        <f t="shared" si="33"/>
        <v>0.54945054945054939</v>
      </c>
      <c r="D197">
        <f t="shared" si="34"/>
        <v>0.47846889952153115</v>
      </c>
      <c r="E197">
        <f t="shared" si="35"/>
        <v>2.7919448972080652E-2</v>
      </c>
      <c r="F197">
        <f t="shared" si="36"/>
        <v>-0.23497555076502441</v>
      </c>
      <c r="G197">
        <v>0</v>
      </c>
      <c r="H197">
        <f t="shared" si="37"/>
        <v>0.26289499973710501</v>
      </c>
      <c r="I197">
        <f t="shared" si="38"/>
        <v>-1.0577421839157299</v>
      </c>
      <c r="J197">
        <f t="shared" si="39"/>
        <v>1.0577421839157299</v>
      </c>
      <c r="K197">
        <f t="shared" si="40"/>
        <v>0.53551865191155801</v>
      </c>
      <c r="L197">
        <f t="shared" si="41"/>
        <v>0.46448134808844194</v>
      </c>
      <c r="M197">
        <f t="shared" si="42"/>
        <v>1.8673485908108987</v>
      </c>
      <c r="N197">
        <f t="shared" si="43"/>
        <v>2.1529389804681456</v>
      </c>
    </row>
    <row r="198" spans="1:14" x14ac:dyDescent="0.25">
      <c r="A198" s="4">
        <f>IF('True_Odds_Calculator_2-way'!A199="","",'True_Odds_Calculator_2-way'!A199)</f>
        <v>2.16</v>
      </c>
      <c r="B198" s="4">
        <f>IF('True_Odds_Calculator_2-way'!B199="","",'True_Odds_Calculator_2-way'!B199)</f>
        <v>1.75</v>
      </c>
      <c r="C198" s="4">
        <f t="shared" si="33"/>
        <v>0.46296296296296291</v>
      </c>
      <c r="D198">
        <f t="shared" si="34"/>
        <v>0.5714285714285714</v>
      </c>
      <c r="E198">
        <f t="shared" si="35"/>
        <v>3.4391534391534417E-2</v>
      </c>
      <c r="F198">
        <f t="shared" si="36"/>
        <v>-0.23015873015873001</v>
      </c>
      <c r="G198">
        <v>0</v>
      </c>
      <c r="H198">
        <f t="shared" si="37"/>
        <v>0.26455026455026448</v>
      </c>
      <c r="I198">
        <f t="shared" si="38"/>
        <v>-1.0721125348377951</v>
      </c>
      <c r="J198">
        <f t="shared" si="39"/>
        <v>1.0721125348377951</v>
      </c>
      <c r="K198">
        <f t="shared" si="40"/>
        <v>0.44570220807044264</v>
      </c>
      <c r="L198">
        <f t="shared" si="41"/>
        <v>0.55429779192955719</v>
      </c>
      <c r="M198">
        <f t="shared" si="42"/>
        <v>2.2436505404118421</v>
      </c>
      <c r="N198">
        <f t="shared" si="43"/>
        <v>1.8040844011283466</v>
      </c>
    </row>
    <row r="199" spans="1:14" x14ac:dyDescent="0.25">
      <c r="A199" s="4">
        <f>IF('True_Odds_Calculator_2-way'!A200="","",'True_Odds_Calculator_2-way'!A200)</f>
        <v>1.64</v>
      </c>
      <c r="B199" s="4">
        <f>IF('True_Odds_Calculator_2-way'!B200="","",'True_Odds_Calculator_2-way'!B200)</f>
        <v>2.36</v>
      </c>
      <c r="C199" s="4">
        <f t="shared" si="33"/>
        <v>0.6097560975609756</v>
      </c>
      <c r="D199">
        <f t="shared" si="34"/>
        <v>0.42372881355932207</v>
      </c>
      <c r="E199">
        <f t="shared" si="35"/>
        <v>3.3484911120297722E-2</v>
      </c>
      <c r="F199">
        <f t="shared" si="36"/>
        <v>-0.22488631665977676</v>
      </c>
      <c r="G199">
        <v>0</v>
      </c>
      <c r="H199">
        <f t="shared" si="37"/>
        <v>0.25837122778007443</v>
      </c>
      <c r="I199">
        <f t="shared" si="38"/>
        <v>-1.0718661571406802</v>
      </c>
      <c r="J199">
        <f t="shared" si="39"/>
        <v>1.0718661571406802</v>
      </c>
      <c r="K199">
        <f t="shared" si="40"/>
        <v>0.59312180114548885</v>
      </c>
      <c r="L199">
        <f t="shared" si="41"/>
        <v>0.40687819885451121</v>
      </c>
      <c r="M199">
        <f t="shared" si="42"/>
        <v>1.6859943405700353</v>
      </c>
      <c r="N199">
        <f t="shared" si="43"/>
        <v>2.4577379737113252</v>
      </c>
    </row>
    <row r="200" spans="1:14" x14ac:dyDescent="0.25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33"/>
        <v>0.5524861878453039</v>
      </c>
      <c r="D200">
        <f t="shared" si="34"/>
        <v>0.48076923076923073</v>
      </c>
      <c r="E200">
        <f t="shared" si="35"/>
        <v>3.3255418614534626E-2</v>
      </c>
      <c r="F200">
        <f t="shared" si="36"/>
        <v>-0.23236294092647691</v>
      </c>
      <c r="G200">
        <v>0</v>
      </c>
      <c r="H200">
        <f t="shared" si="37"/>
        <v>0.26561835954101148</v>
      </c>
      <c r="I200">
        <f t="shared" si="38"/>
        <v>-1.0691671651659735</v>
      </c>
      <c r="J200">
        <f t="shared" si="39"/>
        <v>1.0691671651659735</v>
      </c>
      <c r="K200">
        <f t="shared" si="40"/>
        <v>0.5358983848622455</v>
      </c>
      <c r="L200">
        <f t="shared" si="41"/>
        <v>0.4641016151377545</v>
      </c>
      <c r="M200">
        <f t="shared" si="42"/>
        <v>1.8660254037844384</v>
      </c>
      <c r="N200">
        <f t="shared" si="43"/>
        <v>2.1547005383792519</v>
      </c>
    </row>
    <row r="201" spans="1:14" x14ac:dyDescent="0.25">
      <c r="A201" s="4">
        <f>IF('True_Odds_Calculator_2-way'!A202="","",'True_Odds_Calculator_2-way'!A202)</f>
        <v>1.77</v>
      </c>
      <c r="B201" s="4">
        <f>IF('True_Odds_Calculator_2-way'!B202="","",'True_Odds_Calculator_2-way'!B202)</f>
        <v>2.16</v>
      </c>
      <c r="C201" s="4">
        <f t="shared" si="33"/>
        <v>0.56497175141242939</v>
      </c>
      <c r="D201">
        <f t="shared" si="34"/>
        <v>0.46296296296296291</v>
      </c>
      <c r="E201">
        <f t="shared" si="35"/>
        <v>2.79347143753923E-2</v>
      </c>
      <c r="F201">
        <f t="shared" si="36"/>
        <v>-0.23362628164888055</v>
      </c>
      <c r="G201">
        <v>0</v>
      </c>
      <c r="H201">
        <f t="shared" si="37"/>
        <v>0.26156099602427285</v>
      </c>
      <c r="I201">
        <f t="shared" si="38"/>
        <v>-1.0580973892262122</v>
      </c>
      <c r="J201">
        <f t="shared" si="39"/>
        <v>1.0580973892262122</v>
      </c>
      <c r="K201">
        <f t="shared" si="40"/>
        <v>0.55104464600806979</v>
      </c>
      <c r="L201">
        <f t="shared" si="41"/>
        <v>0.44895535399193021</v>
      </c>
      <c r="M201">
        <f t="shared" si="42"/>
        <v>1.8147349897041836</v>
      </c>
      <c r="N201">
        <f t="shared" si="43"/>
        <v>2.2273929715024061</v>
      </c>
    </row>
    <row r="202" spans="1:14" x14ac:dyDescent="0.25">
      <c r="A202" s="4">
        <f>IF('True_Odds_Calculator_2-way'!A203="","",'True_Odds_Calculator_2-way'!A203)</f>
        <v>2.72</v>
      </c>
      <c r="B202" s="4">
        <f>IF('True_Odds_Calculator_2-way'!B203="","",'True_Odds_Calculator_2-way'!B203)</f>
        <v>1.5</v>
      </c>
      <c r="C202" s="4">
        <f t="shared" si="33"/>
        <v>0.36764705882352938</v>
      </c>
      <c r="D202">
        <f t="shared" si="34"/>
        <v>0.66666666666666663</v>
      </c>
      <c r="E202">
        <f t="shared" si="35"/>
        <v>3.4313725490195957E-2</v>
      </c>
      <c r="F202">
        <f t="shared" si="36"/>
        <v>-0.21078431372549034</v>
      </c>
      <c r="G202">
        <v>0</v>
      </c>
      <c r="H202">
        <f t="shared" si="37"/>
        <v>0.24509803921568624</v>
      </c>
      <c r="I202">
        <f t="shared" si="38"/>
        <v>-1.0783277320343838</v>
      </c>
      <c r="J202">
        <f t="shared" si="39"/>
        <v>1.0783277320343838</v>
      </c>
      <c r="K202">
        <f t="shared" si="40"/>
        <v>0.35029659799145113</v>
      </c>
      <c r="L202">
        <f t="shared" si="41"/>
        <v>0.64970340200854881</v>
      </c>
      <c r="M202">
        <f t="shared" si="42"/>
        <v>2.8547236990991407</v>
      </c>
      <c r="N202">
        <f t="shared" si="43"/>
        <v>1.5391638660171922</v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80" activePane="bottomLeft" state="frozen"/>
      <selection pane="bottomLeft" activeCell="R208" sqref="R20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1.71</v>
      </c>
      <c r="B3">
        <v>2.2200000000000002</v>
      </c>
      <c r="C3" s="29">
        <f t="shared" ref="C3:C66" si="0">IF(OR($A3="",$B3=""),"",(1/A3)+(1/B3)-1)</f>
        <v>3.5245772087877381E-2</v>
      </c>
      <c r="D3" s="30">
        <f>IF(OR($A3="",$B3=""),"",A3*'MPTO_working_2-way'!$G2)</f>
        <v>1.7702702702702702</v>
      </c>
      <c r="E3" s="32">
        <f>IF(OR($A3="",$B3=""),"",B3*'MPTO_working_2-way'!$G2)</f>
        <v>2.2982456140350882</v>
      </c>
      <c r="F3" s="30">
        <f>IF(OR($A3="",$B3=""),"",'MPTO_working_2-way'!D2)</f>
        <v>1.7631322279503969</v>
      </c>
      <c r="G3" s="32">
        <f>IF(OR($A3="",$B3=""),"",'MPTO_working_2-way'!E2)</f>
        <v>2.3103888990323171</v>
      </c>
      <c r="H3" s="30">
        <f>IF(OR($A3="",$B3=""),"",'OddsRatio_working_2-way'!M2)</f>
        <v>1.7628677559805201</v>
      </c>
      <c r="I3" s="30">
        <f>IF(OR($A3="",$B3=""),"",'OddsRatio_working_2-way'!N2)</f>
        <v>2.310843186332725</v>
      </c>
      <c r="J3" s="30">
        <f>IF('Log_working_2-way'!$D2="","",A3^('Log_working_2-way'!$D2))</f>
        <v>1.7596240997267032</v>
      </c>
      <c r="K3" s="32">
        <f>IF('Log_working_2-way'!$D2="","",B3^('Log_working_2-way'!$D2))</f>
        <v>2.3164405926032319</v>
      </c>
      <c r="L3" s="37">
        <f>(1/D3)</f>
        <v>0.56488549618320616</v>
      </c>
      <c r="M3" s="37">
        <f>(1/E3)</f>
        <v>0.43511450381679379</v>
      </c>
      <c r="N3" s="38">
        <v>100</v>
      </c>
      <c r="O3" s="38">
        <f>(1/A3)*((N3*A3)-N3)</f>
        <v>41.520467836257311</v>
      </c>
      <c r="P3" s="38">
        <f>(1/B3)*((N3*B3)-N3)</f>
        <v>54.954954954954964</v>
      </c>
      <c r="Q3" s="38">
        <f>(1/B3)*N3</f>
        <v>45.045045045045043</v>
      </c>
      <c r="R3" s="38">
        <f>(1/A3)*N3</f>
        <v>58.479532163742689</v>
      </c>
      <c r="S3" s="39">
        <f>O3-Q3</f>
        <v>-3.5245772087877327</v>
      </c>
      <c r="T3" s="39">
        <f>P3-R3</f>
        <v>-3.5245772087877256</v>
      </c>
      <c r="U3" t="s">
        <v>163</v>
      </c>
      <c r="V3" t="s">
        <v>164</v>
      </c>
      <c r="W3" t="s">
        <v>159</v>
      </c>
      <c r="X3" t="s">
        <v>161</v>
      </c>
      <c r="Y3" s="41"/>
    </row>
    <row r="4" spans="1:25" s="12" customFormat="1" ht="15" x14ac:dyDescent="0.25">
      <c r="A4">
        <v>1.59</v>
      </c>
      <c r="B4">
        <v>2.4700000000000002</v>
      </c>
      <c r="C4" s="29">
        <f t="shared" si="0"/>
        <v>3.37891172052045E-2</v>
      </c>
      <c r="D4" s="30">
        <f>IF(OR($A4="",$B4=""),"",A4*'MPTO_working_2-way'!$G3)</f>
        <v>1.6437246963562753</v>
      </c>
      <c r="E4" s="32">
        <f>IF(OR($A4="",$B4=""),"",B4*'MPTO_working_2-way'!$G3)</f>
        <v>2.5534591194968552</v>
      </c>
      <c r="F4" s="30">
        <f>IF(OR($A4="",$B4=""),"",'MPTO_working_2-way'!D3)</f>
        <v>1.6338901254342355</v>
      </c>
      <c r="G4" s="32">
        <f>IF(OR($A4="",$B4=""),"",'MPTO_working_2-way'!E3)</f>
        <v>2.5775604633610079</v>
      </c>
      <c r="H4" s="30">
        <f>IF(OR($A4="",$B4=""),"",'OddsRatio_working_2-way'!M3)</f>
        <v>1.6335302236023845</v>
      </c>
      <c r="I4" s="30">
        <f>IF(OR($A4="",$B4=""),"",'OddsRatio_working_2-way'!N3)</f>
        <v>2.5784566588059405</v>
      </c>
      <c r="J4" s="30">
        <f>IF('Log_working_2-way'!$D3="","",A4^('Log_working_2-way'!$D3))</f>
        <v>1.6290563739914652</v>
      </c>
      <c r="K4" s="32">
        <f>IF('Log_working_2-way'!$D3="","",B4^('Log_working_2-way'!$D3))</f>
        <v>2.5896826442672194</v>
      </c>
      <c r="L4" s="37">
        <f t="shared" ref="L4" si="1">(1/D4)</f>
        <v>0.60837438423645318</v>
      </c>
      <c r="M4" s="37">
        <f t="shared" ref="M4" si="2">(1/E4)</f>
        <v>0.39162561576354682</v>
      </c>
      <c r="N4" s="38">
        <v>100</v>
      </c>
      <c r="O4" s="38">
        <f t="shared" ref="O4" si="3">(1/A4)*((N4*A4)-N4)</f>
        <v>37.106918238993707</v>
      </c>
      <c r="P4" s="38">
        <f t="shared" ref="P4" si="4">(1/B4)*((N4*B4)-N4)</f>
        <v>59.514170040485837</v>
      </c>
      <c r="Q4" s="38">
        <f t="shared" ref="Q4" si="5">(1/B4)*N4</f>
        <v>40.48582995951417</v>
      </c>
      <c r="R4" s="38">
        <f t="shared" ref="R4" si="6">(1/A4)*N4</f>
        <v>62.893081761006286</v>
      </c>
      <c r="S4" s="39">
        <f t="shared" ref="S4" si="7">O4-Q4</f>
        <v>-3.3789117205204633</v>
      </c>
      <c r="T4" s="39">
        <f t="shared" ref="T4" si="8">P4-R4</f>
        <v>-3.3789117205204491</v>
      </c>
      <c r="U4" t="s">
        <v>165</v>
      </c>
      <c r="V4" t="s">
        <v>166</v>
      </c>
      <c r="W4" t="s">
        <v>131</v>
      </c>
      <c r="X4" t="s">
        <v>162</v>
      </c>
      <c r="Y4" s="41"/>
    </row>
    <row r="5" spans="1:25" s="12" customFormat="1" ht="15" x14ac:dyDescent="0.25">
      <c r="A5">
        <v>1.72</v>
      </c>
      <c r="B5">
        <v>2.21</v>
      </c>
      <c r="C5" s="29">
        <f t="shared" si="0"/>
        <v>3.3884036620014824E-2</v>
      </c>
      <c r="D5" s="30">
        <f>IF(OR($A5="",$B5=""),"",A5*'MPTO_working_2-way'!$G4)</f>
        <v>1.7782805429864255</v>
      </c>
      <c r="E5" s="32">
        <f>IF(OR($A5="",$B5=""),"",B5*'MPTO_working_2-way'!$G4)</f>
        <v>2.2848837209302326</v>
      </c>
      <c r="F5" s="30">
        <f>IF(OR($A5="",$B5=""),"",'MPTO_working_2-way'!D4)</f>
        <v>1.7716256524981358</v>
      </c>
      <c r="G5" s="32">
        <f>IF(OR($A5="",$B5=""),"",'MPTO_working_2-way'!E4)</f>
        <v>2.2959652089876781</v>
      </c>
      <c r="H5" s="30">
        <f>IF(OR($A5="",$B5=""),"",'OddsRatio_working_2-way'!M4)</f>
        <v>1.7713892158398703</v>
      </c>
      <c r="I5" s="30">
        <f>IF(OR($A5="",$B5=""),"",'OddsRatio_working_2-way'!N4)</f>
        <v>2.2963624321753371</v>
      </c>
      <c r="J5" s="30">
        <f>IF('Log_working_2-way'!$D4="","",A5^('Log_working_2-way'!$D4))</f>
        <v>1.7683679149287428</v>
      </c>
      <c r="K5" s="32">
        <f>IF('Log_working_2-way'!$D4="","",B5^('Log_working_2-way'!$D4))</f>
        <v>2.3014598613122459</v>
      </c>
      <c r="L5" s="37">
        <f t="shared" ref="L5:L68" si="9">(1/D5)</f>
        <v>0.56234096692111957</v>
      </c>
      <c r="M5" s="37">
        <f t="shared" ref="M5:M68" si="10">(1/E5)</f>
        <v>0.43765903307888038</v>
      </c>
      <c r="N5" s="38">
        <v>101</v>
      </c>
      <c r="O5" s="38">
        <f t="shared" ref="O5:O68" si="11">(1/A5)*((N5*A5)-N5)</f>
        <v>42.279069767441861</v>
      </c>
      <c r="P5" s="38">
        <f t="shared" ref="P5:P68" si="12">(1/B5)*((N5*B5)-N5)</f>
        <v>55.298642533936658</v>
      </c>
      <c r="Q5" s="38">
        <f t="shared" ref="Q5:Q68" si="13">(1/B5)*N5</f>
        <v>45.701357466063349</v>
      </c>
      <c r="R5" s="38">
        <f t="shared" ref="R5:R68" si="14">(1/A5)*N5</f>
        <v>58.720930232558146</v>
      </c>
      <c r="S5" s="39">
        <f t="shared" ref="S5:S68" si="15">O5-Q5</f>
        <v>-3.4222876986214885</v>
      </c>
      <c r="T5" s="39">
        <f t="shared" ref="T5:T68" si="16">P5-R5</f>
        <v>-3.4222876986214885</v>
      </c>
      <c r="U5" t="s">
        <v>167</v>
      </c>
      <c r="V5" t="s">
        <v>168</v>
      </c>
      <c r="W5"/>
      <c r="X5"/>
      <c r="Y5" s="41"/>
    </row>
    <row r="6" spans="1:25" s="12" customFormat="1" ht="15" x14ac:dyDescent="0.25">
      <c r="A6">
        <v>1.51</v>
      </c>
      <c r="B6">
        <v>2.67</v>
      </c>
      <c r="C6" s="29">
        <f t="shared" si="0"/>
        <v>3.678349083513166E-2</v>
      </c>
      <c r="D6" s="30">
        <f>IF(OR($A6="",$B6=""),"",A6*'MPTO_working_2-way'!$G5)</f>
        <v>1.5655430711610487</v>
      </c>
      <c r="E6" s="32">
        <f>IF(OR($A6="",$B6=""),"",B6*'MPTO_working_2-way'!$G5)</f>
        <v>2.7682119205298013</v>
      </c>
      <c r="F6" s="30">
        <f>IF(OR($A6="",$B6=""),"",'MPTO_working_2-way'!D5)</f>
        <v>1.5531328851821176</v>
      </c>
      <c r="G6" s="32">
        <f>IF(OR($A6="",$B6=""),"",'MPTO_working_2-way'!E5)</f>
        <v>2.8078838318765889</v>
      </c>
      <c r="H6" s="30">
        <f>IF(OR($A6="",$B6=""),"",'OddsRatio_working_2-way'!M5)</f>
        <v>1.5526203231486206</v>
      </c>
      <c r="I6" s="30">
        <f>IF(OR($A6="",$B6=""),"",'OddsRatio_working_2-way'!N5)</f>
        <v>2.8095606659964649</v>
      </c>
      <c r="J6" s="30">
        <f>IF('Log_working_2-way'!$D5="","",A6^('Log_working_2-way'!$D5))</f>
        <v>1.5469474178421523</v>
      </c>
      <c r="K6" s="32">
        <f>IF('Log_working_2-way'!$D5="","",B6^('Log_working_2-way'!$D5))</f>
        <v>2.8283293190137564</v>
      </c>
      <c r="L6" s="37">
        <f t="shared" si="9"/>
        <v>0.63875598086124397</v>
      </c>
      <c r="M6" s="37">
        <f t="shared" si="10"/>
        <v>0.36124401913875598</v>
      </c>
      <c r="N6" s="38">
        <v>102</v>
      </c>
      <c r="O6" s="38">
        <f t="shared" si="11"/>
        <v>34.450331125827823</v>
      </c>
      <c r="P6" s="38">
        <f t="shared" si="12"/>
        <v>63.797752808988761</v>
      </c>
      <c r="Q6" s="38">
        <f t="shared" si="13"/>
        <v>38.202247191011239</v>
      </c>
      <c r="R6" s="38">
        <f t="shared" si="14"/>
        <v>67.549668874172184</v>
      </c>
      <c r="S6" s="39">
        <f t="shared" si="15"/>
        <v>-3.7519160651834156</v>
      </c>
      <c r="T6" s="39">
        <f t="shared" si="16"/>
        <v>-3.7519160651834227</v>
      </c>
      <c r="U6" t="s">
        <v>169</v>
      </c>
      <c r="V6" t="s">
        <v>170</v>
      </c>
      <c r="W6"/>
      <c r="X6"/>
      <c r="Y6" s="41"/>
    </row>
    <row r="7" spans="1:25" s="12" customFormat="1" ht="15" x14ac:dyDescent="0.25">
      <c r="A7">
        <v>2.02</v>
      </c>
      <c r="B7">
        <v>1.89</v>
      </c>
      <c r="C7" s="29">
        <f t="shared" si="0"/>
        <v>2.4150034051024338E-2</v>
      </c>
      <c r="D7" s="30">
        <f>IF(OR($A7="",$B7=""),"",A7*'MPTO_working_2-way'!$G6)</f>
        <v>2.0687830687830693</v>
      </c>
      <c r="E7" s="32">
        <f>IF(OR($A7="",$B7=""),"",B7*'MPTO_working_2-way'!$G6)</f>
        <v>1.9356435643564358</v>
      </c>
      <c r="F7" s="30">
        <f>IF(OR($A7="",$B7=""),"",'MPTO_working_2-way'!D6)</f>
        <v>2.0705027387602368</v>
      </c>
      <c r="G7" s="32">
        <f>IF(OR($A7="",$B7=""),"",'MPTO_working_2-way'!E6)</f>
        <v>1.9341405339682862</v>
      </c>
      <c r="H7" s="30">
        <f>IF(OR($A7="",$B7=""),"",'OddsRatio_working_2-way'!M6)</f>
        <v>2.0705453823777571</v>
      </c>
      <c r="I7" s="30">
        <f>IF(OR($A7="",$B7=""),"",'OddsRatio_working_2-way'!N6)</f>
        <v>1.9341033238394147</v>
      </c>
      <c r="J7" s="30">
        <f>IF('Log_working_2-way'!$D6="","",A7^('Log_working_2-way'!$D6))</f>
        <v>2.0713231559049405</v>
      </c>
      <c r="K7" s="32">
        <f>IF('Log_working_2-way'!$D6="","",B7^('Log_working_2-way'!$D6))</f>
        <v>1.9334251710029571</v>
      </c>
      <c r="L7" s="37">
        <f t="shared" si="9"/>
        <v>0.48337595907928377</v>
      </c>
      <c r="M7" s="37">
        <f t="shared" si="10"/>
        <v>0.51662404092071612</v>
      </c>
      <c r="N7" s="38">
        <v>103</v>
      </c>
      <c r="O7" s="38">
        <f t="shared" si="11"/>
        <v>52.009900990099013</v>
      </c>
      <c r="P7" s="38">
        <f t="shared" si="12"/>
        <v>48.502645502645507</v>
      </c>
      <c r="Q7" s="38">
        <f t="shared" si="13"/>
        <v>54.497354497354507</v>
      </c>
      <c r="R7" s="38">
        <f t="shared" si="14"/>
        <v>50.990099009900987</v>
      </c>
      <c r="S7" s="39">
        <f t="shared" si="15"/>
        <v>-2.4874535072554949</v>
      </c>
      <c r="T7" s="39">
        <f t="shared" si="16"/>
        <v>-2.4874535072554806</v>
      </c>
      <c r="U7" t="s">
        <v>171</v>
      </c>
      <c r="V7" t="s">
        <v>172</v>
      </c>
      <c r="W7"/>
      <c r="X7"/>
      <c r="Y7" s="41"/>
    </row>
    <row r="8" spans="1:25" ht="15" x14ac:dyDescent="0.25">
      <c r="A8">
        <v>1.65</v>
      </c>
      <c r="B8">
        <v>2.35</v>
      </c>
      <c r="C8" s="29">
        <f t="shared" si="0"/>
        <v>3.1592520954223158E-2</v>
      </c>
      <c r="D8" s="30">
        <f>IF(OR($A8="",$B8=""),"",A8*'MPTO_working_2-way'!$G7)</f>
        <v>1.7021276595744681</v>
      </c>
      <c r="E8" s="32">
        <f>IF(OR($A8="",$B8=""),"",B8*'MPTO_working_2-way'!$G7)</f>
        <v>2.4242424242424243</v>
      </c>
      <c r="F8" s="30">
        <f>IF(OR($A8="",$B8=""),"",'MPTO_working_2-way'!D7)</f>
        <v>1.6941561987984708</v>
      </c>
      <c r="G8" s="32">
        <f>IF(OR($A8="",$B8=""),"",'MPTO_working_2-way'!E7)</f>
        <v>2.4405979543666407</v>
      </c>
      <c r="H8" s="30">
        <f>IF(OR($A8="",$B8=""),"",'OddsRatio_working_2-way'!M7)</f>
        <v>1.6938886664887112</v>
      </c>
      <c r="I8" s="30">
        <f>IF(OR($A8="",$B8=""),"",'OddsRatio_working_2-way'!N7)</f>
        <v>2.4411533842457849</v>
      </c>
      <c r="J8" s="30">
        <f>IF('Log_working_2-way'!$D7="","",A8^('Log_working_2-way'!$D7))</f>
        <v>1.6902722385674813</v>
      </c>
      <c r="K8" s="32">
        <f>IF('Log_working_2-way'!$D7="","",B8^('Log_working_2-way'!$D7))</f>
        <v>2.4487037782009757</v>
      </c>
      <c r="L8" s="37">
        <f t="shared" si="9"/>
        <v>0.58750000000000002</v>
      </c>
      <c r="M8" s="37">
        <f t="shared" si="10"/>
        <v>0.41249999999999998</v>
      </c>
      <c r="N8" s="38">
        <v>104</v>
      </c>
      <c r="O8" s="38">
        <f t="shared" si="11"/>
        <v>40.969696969696969</v>
      </c>
      <c r="P8" s="38">
        <f t="shared" si="12"/>
        <v>59.744680851063833</v>
      </c>
      <c r="Q8" s="38">
        <f t="shared" si="13"/>
        <v>44.255319148936174</v>
      </c>
      <c r="R8" s="38">
        <f t="shared" si="14"/>
        <v>63.030303030303031</v>
      </c>
      <c r="S8" s="39">
        <f t="shared" si="15"/>
        <v>-3.2856221792392049</v>
      </c>
      <c r="T8" s="39">
        <f t="shared" si="16"/>
        <v>-3.2856221792391977</v>
      </c>
      <c r="U8" t="s">
        <v>173</v>
      </c>
      <c r="V8" t="s">
        <v>174</v>
      </c>
      <c r="W8"/>
      <c r="X8"/>
      <c r="Y8" s="41"/>
    </row>
    <row r="9" spans="1:25" ht="15" x14ac:dyDescent="0.25">
      <c r="A9">
        <v>1.93</v>
      </c>
      <c r="B9">
        <v>1.97</v>
      </c>
      <c r="C9" s="29">
        <f t="shared" si="0"/>
        <v>2.5748928223876311E-2</v>
      </c>
      <c r="D9" s="30">
        <f>IF(OR($A9="",$B9=""),"",A9*'MPTO_working_2-way'!$G8)</f>
        <v>1.9796954314720812</v>
      </c>
      <c r="E9" s="32">
        <f>IF(OR($A9="",$B9=""),"",B9*'MPTO_working_2-way'!$G8)</f>
        <v>2.0207253886010363</v>
      </c>
      <c r="F9" s="30">
        <f>IF(OR($A9="",$B9=""),"",'MPTO_working_2-way'!D8)</f>
        <v>1.9791780536685666</v>
      </c>
      <c r="G9" s="32">
        <f>IF(OR($A9="",$B9=""),"",'MPTO_working_2-way'!E8)</f>
        <v>2.0212647191728026</v>
      </c>
      <c r="H9" s="30">
        <f>IF(OR($A9="",$B9=""),"",'OddsRatio_working_2-way'!M8)</f>
        <v>1.9791643818062103</v>
      </c>
      <c r="I9" s="30">
        <f>IF(OR($A9="",$B9=""),"",'OddsRatio_working_2-way'!N8)</f>
        <v>2.021278978873144</v>
      </c>
      <c r="J9" s="30">
        <f>IF('Log_working_2-way'!$D8="","",A9^('Log_working_2-way'!$D8))</f>
        <v>1.9789304913693861</v>
      </c>
      <c r="K9" s="32">
        <f>IF('Log_working_2-way'!$D8="","",B9^('Log_working_2-way'!$D8))</f>
        <v>2.0215229873993761</v>
      </c>
      <c r="L9" s="37">
        <f t="shared" si="9"/>
        <v>0.50512820512820511</v>
      </c>
      <c r="M9" s="37">
        <f t="shared" si="10"/>
        <v>0.49487179487179483</v>
      </c>
      <c r="N9" s="38">
        <v>105</v>
      </c>
      <c r="O9" s="38">
        <f t="shared" si="11"/>
        <v>50.595854922279806</v>
      </c>
      <c r="P9" s="38">
        <f t="shared" si="12"/>
        <v>51.700507614213194</v>
      </c>
      <c r="Q9" s="38">
        <f t="shared" si="13"/>
        <v>53.299492385786799</v>
      </c>
      <c r="R9" s="38">
        <f t="shared" si="14"/>
        <v>54.404145077720216</v>
      </c>
      <c r="S9" s="39">
        <f t="shared" si="15"/>
        <v>-2.7036374635069933</v>
      </c>
      <c r="T9" s="39">
        <f t="shared" si="16"/>
        <v>-2.7036374635070217</v>
      </c>
      <c r="U9" t="s">
        <v>175</v>
      </c>
      <c r="V9" t="s">
        <v>176</v>
      </c>
      <c r="W9"/>
      <c r="X9"/>
      <c r="Y9" s="41"/>
    </row>
    <row r="10" spans="1:25" ht="14.25" customHeight="1" x14ac:dyDescent="0.25">
      <c r="A10">
        <v>1.43</v>
      </c>
      <c r="B10">
        <v>2.95</v>
      </c>
      <c r="C10" s="29">
        <f t="shared" si="0"/>
        <v>3.8283750148156992E-2</v>
      </c>
      <c r="D10" s="30">
        <f>IF(OR($A10="",$B10=""),"",A10*'MPTO_working_2-way'!$G9)</f>
        <v>1.4847457627118645</v>
      </c>
      <c r="E10" s="32">
        <f>IF(OR($A10="",$B10=""),"",B10*'MPTO_working_2-way'!$G9)</f>
        <v>3.0629370629370634</v>
      </c>
      <c r="F10" s="30">
        <f>IF(OR($A10="",$B10=""),"",'MPTO_working_2-way'!D9)</f>
        <v>1.4702448375010893</v>
      </c>
      <c r="G10" s="32">
        <f>IF(OR($A10="",$B10=""),"",'MPTO_working_2-way'!E9)</f>
        <v>3.1265517880303877</v>
      </c>
      <c r="H10" s="30">
        <f>IF(OR($A10="",$B10=""),"",'OddsRatio_working_2-way'!M9)</f>
        <v>1.469587926285185</v>
      </c>
      <c r="I10" s="30">
        <f>IF(OR($A10="",$B10=""),"",'OddsRatio_working_2-way'!N9)</f>
        <v>3.1295266424560721</v>
      </c>
      <c r="J10" s="30">
        <f>IF('Log_working_2-way'!$D9="","",A10^('Log_working_2-way'!$D9))</f>
        <v>1.4629176001568192</v>
      </c>
      <c r="K10" s="32">
        <f>IF('Log_working_2-way'!$D9="","",B10^('Log_working_2-way'!$D9))</f>
        <v>3.1602116654460213</v>
      </c>
      <c r="L10" s="37">
        <f t="shared" si="9"/>
        <v>0.67351598173515981</v>
      </c>
      <c r="M10" s="37">
        <f t="shared" si="10"/>
        <v>0.32648401826484014</v>
      </c>
      <c r="N10" s="38">
        <v>106</v>
      </c>
      <c r="O10" s="38">
        <f t="shared" si="11"/>
        <v>31.874125874125866</v>
      </c>
      <c r="P10" s="38">
        <f t="shared" si="12"/>
        <v>70.067796610169509</v>
      </c>
      <c r="Q10" s="38">
        <f t="shared" si="13"/>
        <v>35.932203389830505</v>
      </c>
      <c r="R10" s="38">
        <f t="shared" si="14"/>
        <v>74.125874125874134</v>
      </c>
      <c r="S10" s="39">
        <f t="shared" si="15"/>
        <v>-4.0580775157046389</v>
      </c>
      <c r="T10" s="39">
        <f t="shared" si="16"/>
        <v>-4.0580775157046247</v>
      </c>
      <c r="U10" t="s">
        <v>177</v>
      </c>
      <c r="V10" t="s">
        <v>178</v>
      </c>
      <c r="W10"/>
      <c r="X10"/>
      <c r="Y10" s="41"/>
    </row>
    <row r="11" spans="1:25" ht="15" x14ac:dyDescent="0.25">
      <c r="A11">
        <v>1.95</v>
      </c>
      <c r="B11">
        <v>1.95</v>
      </c>
      <c r="C11" s="29">
        <f t="shared" si="0"/>
        <v>2.5641025641025772E-2</v>
      </c>
      <c r="D11" s="30">
        <f>IF(OR($A11="",$B11=""),"",A11*'MPTO_working_2-way'!$G10)</f>
        <v>2</v>
      </c>
      <c r="E11" s="32">
        <f>IF(OR($A11="",$B11=""),"",B11*'MPTO_working_2-way'!$G10)</f>
        <v>2</v>
      </c>
      <c r="F11" s="30">
        <f>IF(OR($A11="",$B11=""),"",'MPTO_working_2-way'!D10)</f>
        <v>2.0000000000000004</v>
      </c>
      <c r="G11" s="32">
        <f>IF(OR($A11="",$B11=""),"",'MPTO_working_2-way'!E10)</f>
        <v>2.0000000000000004</v>
      </c>
      <c r="H11" s="30">
        <f>IF(OR($A11="",$B11=""),"",'OddsRatio_working_2-way'!M10)</f>
        <v>2.0000000000000004</v>
      </c>
      <c r="I11" s="30">
        <f>IF(OR($A11="",$B11=""),"",'OddsRatio_working_2-way'!N10)</f>
        <v>2.0000000000000004</v>
      </c>
      <c r="J11" s="30">
        <f>IF('Log_working_2-way'!$D10="","",A11^('Log_working_2-way'!$D10))</f>
        <v>1.9999999999999976</v>
      </c>
      <c r="K11" s="32">
        <f>IF('Log_working_2-way'!$D10="","",B11^('Log_working_2-way'!$D10))</f>
        <v>1.9999999999999976</v>
      </c>
      <c r="L11" s="37">
        <f t="shared" si="9"/>
        <v>0.5</v>
      </c>
      <c r="M11" s="37">
        <f t="shared" si="10"/>
        <v>0.5</v>
      </c>
      <c r="N11" s="38">
        <v>107</v>
      </c>
      <c r="O11" s="38">
        <f t="shared" si="11"/>
        <v>52.128205128205138</v>
      </c>
      <c r="P11" s="38">
        <f t="shared" si="12"/>
        <v>52.128205128205138</v>
      </c>
      <c r="Q11" s="38">
        <f t="shared" si="13"/>
        <v>54.871794871794876</v>
      </c>
      <c r="R11" s="38">
        <f t="shared" si="14"/>
        <v>54.871794871794876</v>
      </c>
      <c r="S11" s="39">
        <f t="shared" si="15"/>
        <v>-2.7435897435897374</v>
      </c>
      <c r="T11" s="39">
        <f t="shared" si="16"/>
        <v>-2.7435897435897374</v>
      </c>
      <c r="U11" t="s">
        <v>179</v>
      </c>
      <c r="V11" t="s">
        <v>180</v>
      </c>
      <c r="W11"/>
      <c r="X11"/>
      <c r="Y11" s="41"/>
    </row>
    <row r="12" spans="1:25" ht="15" x14ac:dyDescent="0.25">
      <c r="A12">
        <v>1.58</v>
      </c>
      <c r="B12">
        <v>2.5099999999999998</v>
      </c>
      <c r="C12" s="29">
        <f t="shared" si="0"/>
        <v>3.1317766907055233E-2</v>
      </c>
      <c r="D12" s="30">
        <f>IF(OR($A12="",$B12=""),"",A12*'MPTO_working_2-way'!$G11)</f>
        <v>1.6294820717131473</v>
      </c>
      <c r="E12" s="32">
        <f>IF(OR($A12="",$B12=""),"",B12*'MPTO_working_2-way'!$G11)</f>
        <v>2.5886075949367084</v>
      </c>
      <c r="F12" s="30">
        <f>IF(OR($A12="",$B12=""),"",'MPTO_working_2-way'!D11)</f>
        <v>1.6200825197107724</v>
      </c>
      <c r="G12" s="32">
        <f>IF(OR($A12="",$B12=""),"",'MPTO_working_2-way'!E11)</f>
        <v>2.6126885829105997</v>
      </c>
      <c r="H12" s="30">
        <f>IF(OR($A12="",$B12=""),"",'OddsRatio_working_2-way'!M11)</f>
        <v>1.6197628258171834</v>
      </c>
      <c r="I12" s="30">
        <f>IF(OR($A12="",$B12=""),"",'OddsRatio_working_2-way'!N11)</f>
        <v>2.61352046031715</v>
      </c>
      <c r="J12" s="30">
        <f>IF('Log_working_2-way'!$D11="","",A12^('Log_working_2-way'!$D11))</f>
        <v>1.6154906063262049</v>
      </c>
      <c r="K12" s="32">
        <f>IF('Log_working_2-way'!$D11="","",B12^('Log_working_2-way'!$D11))</f>
        <v>2.6247201658670791</v>
      </c>
      <c r="L12" s="37">
        <f t="shared" si="9"/>
        <v>0.61369193154034229</v>
      </c>
      <c r="M12" s="37">
        <f t="shared" si="10"/>
        <v>0.38630806845965776</v>
      </c>
      <c r="N12" s="38">
        <v>108</v>
      </c>
      <c r="O12" s="38">
        <f t="shared" si="11"/>
        <v>39.64556962025317</v>
      </c>
      <c r="P12" s="38">
        <f t="shared" si="12"/>
        <v>64.972111553784856</v>
      </c>
      <c r="Q12" s="38">
        <f t="shared" si="13"/>
        <v>43.027888446215144</v>
      </c>
      <c r="R12" s="38">
        <f t="shared" si="14"/>
        <v>68.35443037974683</v>
      </c>
      <c r="S12" s="39">
        <f t="shared" si="15"/>
        <v>-3.3823188259619741</v>
      </c>
      <c r="T12" s="39">
        <f t="shared" si="16"/>
        <v>-3.3823188259619741</v>
      </c>
      <c r="U12" t="s">
        <v>181</v>
      </c>
      <c r="V12" t="s">
        <v>182</v>
      </c>
      <c r="W12"/>
      <c r="X12"/>
      <c r="Y12" s="41"/>
    </row>
    <row r="13" spans="1:25" ht="15" x14ac:dyDescent="0.25">
      <c r="A13">
        <v>1.74</v>
      </c>
      <c r="B13">
        <v>2.17</v>
      </c>
      <c r="C13" s="29">
        <f t="shared" si="0"/>
        <v>3.5542136765718491E-2</v>
      </c>
      <c r="D13" s="30">
        <f>IF(OR($A13="",$B13=""),"",A13*'MPTO_working_2-way'!$G12)</f>
        <v>1.8018433179723501</v>
      </c>
      <c r="E13" s="32">
        <f>IF(OR($A13="",$B13=""),"",B13*'MPTO_working_2-way'!$G12)</f>
        <v>2.2471264367816088</v>
      </c>
      <c r="F13" s="30">
        <f>IF(OR($A13="",$B13=""),"",'MPTO_working_2-way'!D12)</f>
        <v>1.7955204717295163</v>
      </c>
      <c r="G13" s="32">
        <f>IF(OR($A13="",$B13=""),"",'MPTO_working_2-way'!E12)</f>
        <v>2.2570386753541753</v>
      </c>
      <c r="H13" s="30">
        <f>IF(OR($A13="",$B13=""),"",'OddsRatio_working_2-way'!M12)</f>
        <v>1.7952852522702987</v>
      </c>
      <c r="I13" s="30">
        <f>IF(OR($A13="",$B13=""),"",'OddsRatio_working_2-way'!N12)</f>
        <v>2.2574104664273644</v>
      </c>
      <c r="J13" s="30">
        <f>IF('Log_working_2-way'!$D12="","",A13^('Log_working_2-way'!$D12))</f>
        <v>1.7924113803680148</v>
      </c>
      <c r="K13" s="32">
        <f>IF('Log_working_2-way'!$D12="","",B13^('Log_working_2-way'!$D12))</f>
        <v>2.2619707702020815</v>
      </c>
      <c r="L13" s="37">
        <f t="shared" si="9"/>
        <v>0.55498721227621484</v>
      </c>
      <c r="M13" s="37">
        <f t="shared" si="10"/>
        <v>0.44501278772378522</v>
      </c>
      <c r="N13" s="38">
        <v>109</v>
      </c>
      <c r="O13" s="38">
        <f t="shared" si="11"/>
        <v>46.356321839080458</v>
      </c>
      <c r="P13" s="38">
        <f t="shared" si="12"/>
        <v>58.769585253456221</v>
      </c>
      <c r="Q13" s="38">
        <f t="shared" si="13"/>
        <v>50.230414746543779</v>
      </c>
      <c r="R13" s="38">
        <f t="shared" si="14"/>
        <v>62.643678160919535</v>
      </c>
      <c r="S13" s="39">
        <f t="shared" si="15"/>
        <v>-3.8740929074633215</v>
      </c>
      <c r="T13" s="39">
        <f t="shared" si="16"/>
        <v>-3.8740929074633144</v>
      </c>
      <c r="U13" t="s">
        <v>183</v>
      </c>
      <c r="V13" t="s">
        <v>184</v>
      </c>
      <c r="W13"/>
      <c r="X13"/>
      <c r="Y13" s="41"/>
    </row>
    <row r="14" spans="1:25" s="35" customFormat="1" ht="15" x14ac:dyDescent="0.25">
      <c r="A14">
        <v>1.86</v>
      </c>
      <c r="B14">
        <v>2.04</v>
      </c>
      <c r="C14" s="29">
        <f t="shared" si="0"/>
        <v>2.7830487033523088E-2</v>
      </c>
      <c r="D14" s="30">
        <f>IF(OR($A14="",$B14=""),"",A14*'MPTO_working_2-way'!$G13)</f>
        <v>1.911764705882353</v>
      </c>
      <c r="E14" s="32">
        <f>IF(OR($A14="",$B14=""),"",B14*'MPTO_working_2-way'!$G13)</f>
        <v>2.096774193548387</v>
      </c>
      <c r="F14" s="30">
        <f>IF(OR($A14="",$B14=""),"",'MPTO_working_2-way'!D13)</f>
        <v>1.9094202898550725</v>
      </c>
      <c r="G14" s="32">
        <f>IF(OR($A14="",$B14=""),"",'MPTO_working_2-way'!E13)</f>
        <v>2.0996015936254984</v>
      </c>
      <c r="H14" s="30">
        <f>IF(OR($A14="",$B14=""),"",'OddsRatio_working_2-way'!M13)</f>
        <v>1.9093531090412992</v>
      </c>
      <c r="I14" s="30">
        <f>IF(OR($A14="",$B14=""),"",'OddsRatio_working_2-way'!N13)</f>
        <v>2.0996828295383159</v>
      </c>
      <c r="J14" s="30">
        <f>IF('Log_working_2-way'!$D13="","",A14^('Log_working_2-way'!$D13))</f>
        <v>1.9082925809304243</v>
      </c>
      <c r="K14" s="32">
        <f>IF('Log_working_2-way'!$D13="","",B14^('Log_working_2-way'!$D13))</f>
        <v>2.1009668261031296</v>
      </c>
      <c r="L14" s="37">
        <f t="shared" si="9"/>
        <v>0.52307692307692311</v>
      </c>
      <c r="M14" s="37">
        <f t="shared" si="10"/>
        <v>0.47692307692307695</v>
      </c>
      <c r="N14" s="38">
        <v>110</v>
      </c>
      <c r="O14" s="38">
        <f t="shared" si="11"/>
        <v>50.860215053763447</v>
      </c>
      <c r="P14" s="38">
        <f t="shared" si="12"/>
        <v>56.078431372549019</v>
      </c>
      <c r="Q14" s="38">
        <f t="shared" si="13"/>
        <v>53.921568627450981</v>
      </c>
      <c r="R14" s="38">
        <f t="shared" si="14"/>
        <v>59.139784946236553</v>
      </c>
      <c r="S14" s="39">
        <f t="shared" si="15"/>
        <v>-3.0613535736875335</v>
      </c>
      <c r="T14" s="39">
        <f t="shared" si="16"/>
        <v>-3.0613535736875335</v>
      </c>
      <c r="U14" t="s">
        <v>185</v>
      </c>
      <c r="V14" t="s">
        <v>186</v>
      </c>
      <c r="W14"/>
      <c r="X14"/>
      <c r="Y14" s="41"/>
    </row>
    <row r="15" spans="1:25" ht="15" x14ac:dyDescent="0.25">
      <c r="A15">
        <v>1.74</v>
      </c>
      <c r="B15">
        <v>2.17</v>
      </c>
      <c r="C15" s="29">
        <f t="shared" si="0"/>
        <v>3.5542136765718491E-2</v>
      </c>
      <c r="D15" s="30">
        <f>IF(OR($A15="",$B15=""),"",A15*'MPTO_working_2-way'!$G14)</f>
        <v>1.8018433179723501</v>
      </c>
      <c r="E15" s="32">
        <f>IF(OR($A15="",$B15=""),"",B15*'MPTO_working_2-way'!$G14)</f>
        <v>2.2471264367816088</v>
      </c>
      <c r="F15" s="30">
        <f>IF(OR($A15="",$B15=""),"",'MPTO_working_2-way'!D14)</f>
        <v>1.7955204717295163</v>
      </c>
      <c r="G15" s="32">
        <f>IF(OR($A15="",$B15=""),"",'MPTO_working_2-way'!E14)</f>
        <v>2.2570386753541753</v>
      </c>
      <c r="H15" s="30">
        <f>IF(OR($A15="",$B15=""),"",'OddsRatio_working_2-way'!M14)</f>
        <v>1.7952852522702987</v>
      </c>
      <c r="I15" s="30">
        <f>IF(OR($A15="",$B15=""),"",'OddsRatio_working_2-way'!N14)</f>
        <v>2.2574104664273644</v>
      </c>
      <c r="J15" s="30">
        <f>IF('Log_working_2-way'!$D14="","",A15^('Log_working_2-way'!$D14))</f>
        <v>1.7924113803680148</v>
      </c>
      <c r="K15" s="32">
        <f>IF('Log_working_2-way'!$D14="","",B15^('Log_working_2-way'!$D14))</f>
        <v>2.2619707702020815</v>
      </c>
      <c r="L15" s="37">
        <f t="shared" si="9"/>
        <v>0.55498721227621484</v>
      </c>
      <c r="M15" s="37">
        <f t="shared" si="10"/>
        <v>0.44501278772378522</v>
      </c>
      <c r="N15" s="38">
        <v>111</v>
      </c>
      <c r="O15" s="38">
        <f t="shared" si="11"/>
        <v>47.206896551724128</v>
      </c>
      <c r="P15" s="38">
        <f t="shared" si="12"/>
        <v>59.84792626728111</v>
      </c>
      <c r="Q15" s="38">
        <f t="shared" si="13"/>
        <v>51.152073732718897</v>
      </c>
      <c r="R15" s="38">
        <f t="shared" si="14"/>
        <v>63.793103448275858</v>
      </c>
      <c r="S15" s="39">
        <f t="shared" si="15"/>
        <v>-3.9451771809947687</v>
      </c>
      <c r="T15" s="39">
        <f t="shared" si="16"/>
        <v>-3.9451771809947473</v>
      </c>
      <c r="U15" t="s">
        <v>187</v>
      </c>
      <c r="V15" t="s">
        <v>188</v>
      </c>
      <c r="W15"/>
      <c r="X15"/>
      <c r="Y15" s="41"/>
    </row>
    <row r="16" spans="1:25" ht="15" x14ac:dyDescent="0.25">
      <c r="A16">
        <v>1.76</v>
      </c>
      <c r="B16">
        <v>2.14</v>
      </c>
      <c r="C16" s="29">
        <f t="shared" si="0"/>
        <v>3.5471537807986397E-2</v>
      </c>
      <c r="D16" s="30">
        <f>IF(OR($A16="",$B16=""),"",A16*'MPTO_working_2-way'!$G15)</f>
        <v>1.8224299065420562</v>
      </c>
      <c r="E16" s="32">
        <f>IF(OR($A16="",$B16=""),"",B16*'MPTO_working_2-way'!$G15)</f>
        <v>2.2159090909090908</v>
      </c>
      <c r="F16" s="30">
        <f>IF(OR($A16="",$B16=""),"",'MPTO_working_2-way'!D15)</f>
        <v>1.8167084699980707</v>
      </c>
      <c r="G16" s="32">
        <f>IF(OR($A16="",$B16=""),"",'MPTO_working_2-way'!E15)</f>
        <v>2.2244271202456889</v>
      </c>
      <c r="H16" s="30">
        <f>IF(OR($A16="",$B16=""),"",'OddsRatio_working_2-way'!M15)</f>
        <v>1.8164965809277254</v>
      </c>
      <c r="I16" s="30">
        <f>IF(OR($A16="",$B16=""),"",'OddsRatio_working_2-way'!N15)</f>
        <v>2.2247448713915889</v>
      </c>
      <c r="J16" s="30">
        <f>IF('Log_working_2-way'!$D15="","",A16^('Log_working_2-way'!$D15))</f>
        <v>1.8138959157983681</v>
      </c>
      <c r="K16" s="32">
        <f>IF('Log_working_2-way'!$D15="","",B16^('Log_working_2-way'!$D15))</f>
        <v>2.2286583340561452</v>
      </c>
      <c r="L16" s="37">
        <f t="shared" si="9"/>
        <v>0.54871794871794866</v>
      </c>
      <c r="M16" s="37">
        <f t="shared" si="10"/>
        <v>0.45128205128205129</v>
      </c>
      <c r="N16" s="38">
        <v>112</v>
      </c>
      <c r="O16" s="38">
        <f t="shared" si="11"/>
        <v>48.363636363636374</v>
      </c>
      <c r="P16" s="38">
        <f t="shared" si="12"/>
        <v>59.663551401869164</v>
      </c>
      <c r="Q16" s="38">
        <f t="shared" si="13"/>
        <v>52.336448598130843</v>
      </c>
      <c r="R16" s="38">
        <f t="shared" si="14"/>
        <v>63.63636363636364</v>
      </c>
      <c r="S16" s="39">
        <f t="shared" si="15"/>
        <v>-3.9728122344944694</v>
      </c>
      <c r="T16" s="39">
        <f t="shared" si="16"/>
        <v>-3.9728122344944765</v>
      </c>
      <c r="U16" t="s">
        <v>189</v>
      </c>
      <c r="V16" t="s">
        <v>190</v>
      </c>
      <c r="W16"/>
      <c r="X16"/>
      <c r="Y16" s="41"/>
    </row>
    <row r="17" spans="1:25" ht="15" x14ac:dyDescent="0.25">
      <c r="A17">
        <v>1.76</v>
      </c>
      <c r="B17">
        <v>2.1800000000000002</v>
      </c>
      <c r="C17" s="29">
        <f t="shared" si="0"/>
        <v>2.6897414512093487E-2</v>
      </c>
      <c r="D17" s="30">
        <f>IF(OR($A17="",$B17=""),"",A17*'MPTO_working_2-way'!$G16)</f>
        <v>1.8073394495412844</v>
      </c>
      <c r="E17" s="32">
        <f>IF(OR($A17="",$B17=""),"",B17*'MPTO_working_2-way'!$G16)</f>
        <v>2.2386363636363638</v>
      </c>
      <c r="F17" s="30">
        <f>IF(OR($A17="",$B17=""),"",'MPTO_working_2-way'!D16)</f>
        <v>1.8026686713023867</v>
      </c>
      <c r="G17" s="32">
        <f>IF(OR($A17="",$B17=""),"",'MPTO_working_2-way'!E16)</f>
        <v>2.2458440646218687</v>
      </c>
      <c r="H17" s="30">
        <f>IF(OR($A17="",$B17=""),"",'OddsRatio_working_2-way'!M16)</f>
        <v>1.8025383458814721</v>
      </c>
      <c r="I17" s="30">
        <f>IF(OR($A17="",$B17=""),"",'OddsRatio_working_2-way'!N16)</f>
        <v>2.2460463791317595</v>
      </c>
      <c r="J17" s="30">
        <f>IF('Log_working_2-way'!$D16="","",A17^('Log_working_2-way'!$D16))</f>
        <v>1.8004280438143094</v>
      </c>
      <c r="K17" s="32">
        <f>IF('Log_working_2-way'!$D16="","",B17^('Log_working_2-way'!$D16))</f>
        <v>2.2493315392032671</v>
      </c>
      <c r="L17" s="37">
        <f t="shared" si="9"/>
        <v>0.5532994923857868</v>
      </c>
      <c r="M17" s="37">
        <f t="shared" si="10"/>
        <v>0.44670050761421315</v>
      </c>
      <c r="N17" s="38">
        <v>113</v>
      </c>
      <c r="O17" s="38">
        <f t="shared" si="11"/>
        <v>48.795454545454547</v>
      </c>
      <c r="P17" s="38">
        <f t="shared" si="12"/>
        <v>61.165137614678912</v>
      </c>
      <c r="Q17" s="38">
        <f t="shared" si="13"/>
        <v>51.834862385321095</v>
      </c>
      <c r="R17" s="38">
        <f t="shared" si="14"/>
        <v>64.204545454545453</v>
      </c>
      <c r="S17" s="39">
        <f t="shared" si="15"/>
        <v>-3.0394078398665485</v>
      </c>
      <c r="T17" s="39">
        <f t="shared" si="16"/>
        <v>-3.0394078398665414</v>
      </c>
      <c r="U17" t="s">
        <v>191</v>
      </c>
      <c r="V17" t="s">
        <v>192</v>
      </c>
      <c r="W17"/>
      <c r="X17"/>
      <c r="Y17" s="41"/>
    </row>
    <row r="18" spans="1:25" ht="15" x14ac:dyDescent="0.25">
      <c r="A18">
        <v>2.0299999999999998</v>
      </c>
      <c r="B18">
        <v>1.88</v>
      </c>
      <c r="C18" s="29">
        <f t="shared" si="0"/>
        <v>2.4525731055444977E-2</v>
      </c>
      <c r="D18" s="30">
        <f>IF(OR($A18="",$B18=""),"",A18*'MPTO_working_2-way'!$G17)</f>
        <v>2.0797872340425529</v>
      </c>
      <c r="E18" s="32">
        <f>IF(OR($A18="",$B18=""),"",B18*'MPTO_working_2-way'!$G17)</f>
        <v>1.9261083743842364</v>
      </c>
      <c r="F18" s="30">
        <f>IF(OR($A18="",$B18=""),"",'MPTO_working_2-way'!D17)</f>
        <v>2.0818241326641935</v>
      </c>
      <c r="G18" s="32">
        <f>IF(OR($A18="",$B18=""),"",'MPTO_working_2-way'!E17)</f>
        <v>1.9243646631706333</v>
      </c>
      <c r="H18" s="30">
        <f>IF(OR($A18="",$B18=""),"",'OddsRatio_working_2-way'!M17)</f>
        <v>2.081875475946537</v>
      </c>
      <c r="I18" s="30">
        <f>IF(OR($A18="",$B18=""),"",'OddsRatio_working_2-way'!N17)</f>
        <v>1.9243207949834495</v>
      </c>
      <c r="J18" s="30">
        <f>IF('Log_working_2-way'!$D17="","",A18^('Log_working_2-way'!$D17))</f>
        <v>2.0827972819225606</v>
      </c>
      <c r="K18" s="32">
        <f>IF('Log_working_2-way'!$D17="","",B18^('Log_working_2-way'!$D17))</f>
        <v>1.9235339030630429</v>
      </c>
      <c r="L18" s="37">
        <f t="shared" si="9"/>
        <v>0.4808184143222507</v>
      </c>
      <c r="M18" s="37">
        <f t="shared" si="10"/>
        <v>0.51918158567774941</v>
      </c>
      <c r="N18" s="38">
        <v>114</v>
      </c>
      <c r="O18" s="38">
        <f t="shared" si="11"/>
        <v>57.842364532019708</v>
      </c>
      <c r="P18" s="38">
        <f t="shared" si="12"/>
        <v>53.361702127659569</v>
      </c>
      <c r="Q18" s="38">
        <f t="shared" si="13"/>
        <v>60.638297872340424</v>
      </c>
      <c r="R18" s="38">
        <f t="shared" si="14"/>
        <v>56.157635467980306</v>
      </c>
      <c r="S18" s="39">
        <f t="shared" si="15"/>
        <v>-2.7959333403207154</v>
      </c>
      <c r="T18" s="39">
        <f t="shared" si="16"/>
        <v>-2.7959333403207367</v>
      </c>
      <c r="U18" t="s">
        <v>193</v>
      </c>
      <c r="V18" t="s">
        <v>194</v>
      </c>
      <c r="W18"/>
      <c r="X18"/>
      <c r="Y18" s="41"/>
    </row>
    <row r="19" spans="1:25" ht="15" x14ac:dyDescent="0.25">
      <c r="A19">
        <v>2.12</v>
      </c>
      <c r="B19">
        <v>1.8</v>
      </c>
      <c r="C19" s="29">
        <f t="shared" si="0"/>
        <v>2.7253668763102645E-2</v>
      </c>
      <c r="D19" s="30">
        <f>IF(OR($A19="",$B19=""),"",A19*'MPTO_working_2-way'!$G18)</f>
        <v>2.1777777777777776</v>
      </c>
      <c r="E19" s="32">
        <f>IF(OR($A19="",$B19=""),"",B19*'MPTO_working_2-way'!$G18)</f>
        <v>1.8490566037735847</v>
      </c>
      <c r="F19" s="30">
        <f>IF(OR($A19="",$B19=""),"",'MPTO_working_2-way'!D18)</f>
        <v>2.1830663615560639</v>
      </c>
      <c r="G19" s="32">
        <f>IF(OR($A19="",$B19=""),"",'MPTO_working_2-way'!E18)</f>
        <v>1.8452611218568664</v>
      </c>
      <c r="H19" s="30">
        <f>IF(OR($A19="",$B19=""),"",'OddsRatio_working_2-way'!M18)</f>
        <v>2.1832159566199225</v>
      </c>
      <c r="I19" s="30">
        <f>IF(OR($A19="",$B19=""),"",'OddsRatio_working_2-way'!N18)</f>
        <v>1.8451542547285162</v>
      </c>
      <c r="J19" s="30">
        <f>IF('Log_working_2-way'!$D18="","",A19^('Log_working_2-way'!$D18))</f>
        <v>2.1856222838366861</v>
      </c>
      <c r="K19" s="32">
        <f>IF('Log_working_2-way'!$D18="","",B19^('Log_working_2-way'!$D18))</f>
        <v>1.8434389380435567</v>
      </c>
      <c r="L19" s="37">
        <f t="shared" si="9"/>
        <v>0.45918367346938782</v>
      </c>
      <c r="M19" s="37">
        <f t="shared" si="10"/>
        <v>0.54081632653061229</v>
      </c>
      <c r="N19" s="38">
        <v>115</v>
      </c>
      <c r="O19" s="38">
        <f t="shared" si="11"/>
        <v>60.754716981132077</v>
      </c>
      <c r="P19" s="38">
        <f t="shared" si="12"/>
        <v>51.111111111111114</v>
      </c>
      <c r="Q19" s="38">
        <f t="shared" si="13"/>
        <v>63.888888888888893</v>
      </c>
      <c r="R19" s="38">
        <f t="shared" si="14"/>
        <v>54.245283018867916</v>
      </c>
      <c r="S19" s="39">
        <f t="shared" si="15"/>
        <v>-3.1341719077568158</v>
      </c>
      <c r="T19" s="39">
        <f t="shared" si="16"/>
        <v>-3.1341719077568015</v>
      </c>
      <c r="U19" t="s">
        <v>195</v>
      </c>
      <c r="V19" t="s">
        <v>196</v>
      </c>
      <c r="W19"/>
      <c r="X19"/>
      <c r="Y19" s="41"/>
    </row>
    <row r="20" spans="1:25" ht="15" x14ac:dyDescent="0.25">
      <c r="A20">
        <v>1.88</v>
      </c>
      <c r="B20">
        <v>2.0299999999999998</v>
      </c>
      <c r="C20" s="29">
        <f t="shared" si="0"/>
        <v>2.4525731055444977E-2</v>
      </c>
      <c r="D20" s="30">
        <f>IF(OR($A20="",$B20=""),"",A20*'MPTO_working_2-way'!$G19)</f>
        <v>1.9261083743842364</v>
      </c>
      <c r="E20" s="32">
        <f>IF(OR($A20="",$B20=""),"",B20*'MPTO_working_2-way'!$G19)</f>
        <v>2.0797872340425529</v>
      </c>
      <c r="F20" s="30">
        <f>IF(OR($A20="",$B20=""),"",'MPTO_working_2-way'!D19)</f>
        <v>1.9243646631706333</v>
      </c>
      <c r="G20" s="32">
        <f>IF(OR($A20="",$B20=""),"",'MPTO_working_2-way'!E19)</f>
        <v>2.0818241326641935</v>
      </c>
      <c r="H20" s="30">
        <f>IF(OR($A20="",$B20=""),"",'OddsRatio_working_2-way'!M19)</f>
        <v>1.9243207949834495</v>
      </c>
      <c r="I20" s="30">
        <f>IF(OR($A20="",$B20=""),"",'OddsRatio_working_2-way'!N19)</f>
        <v>2.081875475946537</v>
      </c>
      <c r="J20" s="30">
        <f>IF('Log_working_2-way'!$D19="","",A20^('Log_working_2-way'!$D19))</f>
        <v>1.9235339030630429</v>
      </c>
      <c r="K20" s="32">
        <f>IF('Log_working_2-way'!$D19="","",B20^('Log_working_2-way'!$D19))</f>
        <v>2.0827972819225606</v>
      </c>
      <c r="L20" s="37">
        <f t="shared" si="9"/>
        <v>0.51918158567774941</v>
      </c>
      <c r="M20" s="37">
        <f t="shared" si="10"/>
        <v>0.4808184143222507</v>
      </c>
      <c r="N20" s="38">
        <v>116</v>
      </c>
      <c r="O20" s="38">
        <f t="shared" si="11"/>
        <v>54.297872340425521</v>
      </c>
      <c r="P20" s="38">
        <f t="shared" si="12"/>
        <v>58.857142857142861</v>
      </c>
      <c r="Q20" s="38">
        <f t="shared" si="13"/>
        <v>57.142857142857153</v>
      </c>
      <c r="R20" s="38">
        <f t="shared" si="14"/>
        <v>61.702127659574465</v>
      </c>
      <c r="S20" s="39">
        <f t="shared" si="15"/>
        <v>-2.8449848024316324</v>
      </c>
      <c r="T20" s="39">
        <f t="shared" si="16"/>
        <v>-2.844984802431604</v>
      </c>
      <c r="U20" t="s">
        <v>197</v>
      </c>
      <c r="V20" t="s">
        <v>198</v>
      </c>
      <c r="W20"/>
      <c r="X20"/>
      <c r="Y20" s="41"/>
    </row>
    <row r="21" spans="1:25" ht="15" x14ac:dyDescent="0.25">
      <c r="A21">
        <v>1.57</v>
      </c>
      <c r="B21">
        <v>2.5499999999999998</v>
      </c>
      <c r="C21" s="29">
        <f t="shared" si="0"/>
        <v>2.9099537904333728E-2</v>
      </c>
      <c r="D21" s="30">
        <f>IF(OR($A21="",$B21=""),"",A21*'MPTO_working_2-way'!$G20)</f>
        <v>1.615686274509804</v>
      </c>
      <c r="E21" s="32">
        <f>IF(OR($A21="",$B21=""),"",B21*'MPTO_working_2-way'!$G20)</f>
        <v>2.6242038216560508</v>
      </c>
      <c r="F21" s="30">
        <f>IF(OR($A21="",$B21=""),"",'MPTO_working_2-way'!D20)</f>
        <v>1.606702116986054</v>
      </c>
      <c r="G21" s="32">
        <f>IF(OR($A21="",$B21=""),"",'MPTO_working_2-way'!E20)</f>
        <v>2.6482553332230858</v>
      </c>
      <c r="H21" s="30">
        <f>IF(OR($A21="",$B21=""),"",'OddsRatio_working_2-way'!M20)</f>
        <v>1.6064172948423148</v>
      </c>
      <c r="I21" s="30">
        <f>IF(OR($A21="",$B21=""),"",'OddsRatio_working_2-way'!N20)</f>
        <v>2.6490294859747152</v>
      </c>
      <c r="J21" s="30">
        <f>IF('Log_working_2-way'!$D20="","",A21^('Log_working_2-way'!$D20))</f>
        <v>1.602336474827694</v>
      </c>
      <c r="K21" s="32">
        <f>IF('Log_working_2-way'!$D20="","",B21^('Log_working_2-way'!$D20))</f>
        <v>2.6602016344536126</v>
      </c>
      <c r="L21" s="37">
        <f t="shared" si="9"/>
        <v>0.6189320388349514</v>
      </c>
      <c r="M21" s="37">
        <f t="shared" si="10"/>
        <v>0.38106796116504854</v>
      </c>
      <c r="N21" s="38">
        <v>117</v>
      </c>
      <c r="O21" s="38">
        <f t="shared" si="11"/>
        <v>42.477707006369421</v>
      </c>
      <c r="P21" s="38">
        <f t="shared" si="12"/>
        <v>71.117647058823522</v>
      </c>
      <c r="Q21" s="38">
        <f t="shared" si="13"/>
        <v>45.882352941176478</v>
      </c>
      <c r="R21" s="38">
        <f t="shared" si="14"/>
        <v>74.522292993630572</v>
      </c>
      <c r="S21" s="39">
        <f t="shared" si="15"/>
        <v>-3.404645934807057</v>
      </c>
      <c r="T21" s="39">
        <f t="shared" si="16"/>
        <v>-3.4046459348070499</v>
      </c>
      <c r="U21" t="s">
        <v>199</v>
      </c>
      <c r="V21" t="s">
        <v>200</v>
      </c>
      <c r="W21"/>
      <c r="X21"/>
      <c r="Y21" s="41"/>
    </row>
    <row r="22" spans="1:25" ht="15" x14ac:dyDescent="0.25">
      <c r="A22">
        <v>2.06</v>
      </c>
      <c r="B22">
        <v>1.86</v>
      </c>
      <c r="C22" s="29">
        <f t="shared" si="0"/>
        <v>2.3071301806034006E-2</v>
      </c>
      <c r="D22" s="30">
        <f>IF(OR($A22="",$B22=""),"",A22*'MPTO_working_2-way'!$G21)</f>
        <v>2.10752688172043</v>
      </c>
      <c r="E22" s="32">
        <f>IF(OR($A22="",$B22=""),"",B22*'MPTO_working_2-way'!$G21)</f>
        <v>1.9029126213592233</v>
      </c>
      <c r="F22" s="30">
        <f>IF(OR($A22="",$B22=""),"",'MPTO_working_2-way'!D21)</f>
        <v>2.1101442890186144</v>
      </c>
      <c r="G22" s="32">
        <f>IF(OR($A22="",$B22=""),"",'MPTO_working_2-way'!E21)</f>
        <v>1.9007838079174522</v>
      </c>
      <c r="H22" s="30">
        <f>IF(OR($A22="",$B22=""),"",'OddsRatio_working_2-way'!M21)</f>
        <v>2.1102063499795354</v>
      </c>
      <c r="I22" s="30">
        <f>IF(OR($A22="",$B22=""),"",'OddsRatio_working_2-way'!N21)</f>
        <v>1.9007334537569818</v>
      </c>
      <c r="J22" s="30">
        <f>IF('Log_working_2-way'!$D21="","",A22^('Log_working_2-way'!$D21))</f>
        <v>2.1113901147506824</v>
      </c>
      <c r="K22" s="32">
        <f>IF('Log_working_2-way'!$D21="","",B22^('Log_working_2-way'!$D21))</f>
        <v>1.8997740637852691</v>
      </c>
      <c r="L22" s="37">
        <f t="shared" si="9"/>
        <v>0.47448979591836737</v>
      </c>
      <c r="M22" s="37">
        <f t="shared" si="10"/>
        <v>0.52551020408163263</v>
      </c>
      <c r="N22" s="38">
        <v>118</v>
      </c>
      <c r="O22" s="38">
        <f t="shared" si="11"/>
        <v>60.718446601941757</v>
      </c>
      <c r="P22" s="38">
        <f t="shared" si="12"/>
        <v>54.55913978494624</v>
      </c>
      <c r="Q22" s="38">
        <f t="shared" si="13"/>
        <v>63.44086021505376</v>
      </c>
      <c r="R22" s="38">
        <f t="shared" si="14"/>
        <v>57.28155339805825</v>
      </c>
      <c r="S22" s="39">
        <f t="shared" si="15"/>
        <v>-2.7224136131120034</v>
      </c>
      <c r="T22" s="39">
        <f t="shared" si="16"/>
        <v>-2.7224136131120105</v>
      </c>
      <c r="U22" t="s">
        <v>201</v>
      </c>
      <c r="V22" t="s">
        <v>202</v>
      </c>
      <c r="W22"/>
      <c r="X22"/>
      <c r="Y22" s="41"/>
    </row>
    <row r="23" spans="1:25" ht="15" x14ac:dyDescent="0.25">
      <c r="A23">
        <v>2.27</v>
      </c>
      <c r="B23">
        <v>1.7</v>
      </c>
      <c r="C23" s="29">
        <f t="shared" si="0"/>
        <v>2.876392847888054E-2</v>
      </c>
      <c r="D23" s="30">
        <f>IF(OR($A23="",$B23=""),"",A23*'MPTO_working_2-way'!$G22)</f>
        <v>2.335294117647059</v>
      </c>
      <c r="E23" s="32">
        <f>IF(OR($A23="",$B23=""),"",B23*'MPTO_working_2-way'!$G22)</f>
        <v>1.748898678414097</v>
      </c>
      <c r="F23" s="30">
        <f>IF(OR($A23="",$B23=""),"",'MPTO_working_2-way'!D22)</f>
        <v>2.3466099118273029</v>
      </c>
      <c r="G23" s="32">
        <f>IF(OR($A23="",$B23=""),"",'MPTO_working_2-way'!E22)</f>
        <v>1.7426055543011967</v>
      </c>
      <c r="H23" s="30">
        <f>IF(OR($A23="",$B23=""),"",'OddsRatio_working_2-way'!M22)</f>
        <v>2.3469542361512192</v>
      </c>
      <c r="I23" s="30">
        <f>IF(OR($A23="",$B23=""),"",'OddsRatio_working_2-way'!N22)</f>
        <v>1.7424157207132702</v>
      </c>
      <c r="J23" s="30">
        <f>IF('Log_working_2-way'!$D22="","",A23^('Log_working_2-way'!$D22))</f>
        <v>2.352141177157876</v>
      </c>
      <c r="K23" s="32">
        <f>IF('Log_working_2-way'!$D22="","",B23^('Log_working_2-way'!$D22))</f>
        <v>1.7395677440294552</v>
      </c>
      <c r="L23" s="37">
        <f t="shared" si="9"/>
        <v>0.4282115869017632</v>
      </c>
      <c r="M23" s="37">
        <f t="shared" si="10"/>
        <v>0.5717884130982368</v>
      </c>
      <c r="N23" s="38">
        <v>119</v>
      </c>
      <c r="O23" s="38">
        <f t="shared" si="11"/>
        <v>66.577092511013205</v>
      </c>
      <c r="P23" s="38">
        <f t="shared" si="12"/>
        <v>48.999999999999993</v>
      </c>
      <c r="Q23" s="38">
        <f t="shared" si="13"/>
        <v>70</v>
      </c>
      <c r="R23" s="38">
        <f t="shared" si="14"/>
        <v>52.42290748898678</v>
      </c>
      <c r="S23" s="39">
        <f t="shared" si="15"/>
        <v>-3.4229074889867945</v>
      </c>
      <c r="T23" s="39">
        <f t="shared" si="16"/>
        <v>-3.4229074889867874</v>
      </c>
      <c r="U23" t="s">
        <v>203</v>
      </c>
      <c r="V23" t="s">
        <v>204</v>
      </c>
      <c r="W23"/>
      <c r="X23"/>
      <c r="Y23" s="41"/>
    </row>
    <row r="24" spans="1:25" ht="15" x14ac:dyDescent="0.25">
      <c r="A24">
        <v>2.29</v>
      </c>
      <c r="B24">
        <v>1.68</v>
      </c>
      <c r="C24" s="29">
        <f t="shared" si="0"/>
        <v>3.1919317945518833E-2</v>
      </c>
      <c r="D24" s="30">
        <f>IF(OR($A24="",$B24=""),"",A24*'MPTO_working_2-way'!$G23)</f>
        <v>2.3630952380952381</v>
      </c>
      <c r="E24" s="32">
        <f>IF(OR($A24="",$B24=""),"",B24*'MPTO_working_2-way'!$G23)</f>
        <v>1.7336244541484715</v>
      </c>
      <c r="F24" s="30">
        <f>IF(OR($A24="",$B24=""),"",'MPTO_working_2-way'!D23)</f>
        <v>2.3768688990485605</v>
      </c>
      <c r="G24" s="32">
        <f>IF(OR($A24="",$B24=""),"",'MPTO_working_2-way'!E23)</f>
        <v>1.7262855604415328</v>
      </c>
      <c r="H24" s="30">
        <f>IF(OR($A24="",$B24=""),"",'OddsRatio_working_2-way'!M23)</f>
        <v>2.3773375851727168</v>
      </c>
      <c r="I24" s="30">
        <f>IF(OR($A24="",$B24=""),"",'OddsRatio_working_2-way'!N23)</f>
        <v>1.7260384169902692</v>
      </c>
      <c r="J24" s="30">
        <f>IF('Log_working_2-way'!$D23="","",A24^('Log_working_2-way'!$D23))</f>
        <v>2.3836811049586637</v>
      </c>
      <c r="K24" s="32">
        <f>IF('Log_working_2-way'!$D23="","",B24^('Log_working_2-way'!$D23))</f>
        <v>1.7227098761530257</v>
      </c>
      <c r="L24" s="37">
        <f t="shared" si="9"/>
        <v>0.42317380352644834</v>
      </c>
      <c r="M24" s="37">
        <f t="shared" si="10"/>
        <v>0.57682619647355171</v>
      </c>
      <c r="N24" s="38">
        <v>120</v>
      </c>
      <c r="O24" s="38">
        <f t="shared" si="11"/>
        <v>67.598253275109172</v>
      </c>
      <c r="P24" s="38">
        <f t="shared" si="12"/>
        <v>48.571428571428569</v>
      </c>
      <c r="Q24" s="38">
        <f t="shared" si="13"/>
        <v>71.428571428571431</v>
      </c>
      <c r="R24" s="38">
        <f t="shared" si="14"/>
        <v>52.401746724890835</v>
      </c>
      <c r="S24" s="39">
        <f t="shared" si="15"/>
        <v>-3.8303181534622581</v>
      </c>
      <c r="T24" s="39">
        <f t="shared" si="16"/>
        <v>-3.8303181534622652</v>
      </c>
      <c r="U24" t="s">
        <v>205</v>
      </c>
      <c r="V24" t="s">
        <v>206</v>
      </c>
      <c r="W24"/>
      <c r="X24"/>
      <c r="Y24" s="41"/>
    </row>
    <row r="25" spans="1:25" ht="15" x14ac:dyDescent="0.25">
      <c r="A25">
        <v>1.95</v>
      </c>
      <c r="B25">
        <v>1.95</v>
      </c>
      <c r="C25" s="29">
        <f t="shared" si="0"/>
        <v>2.5641025641025772E-2</v>
      </c>
      <c r="D25" s="30">
        <f>IF(OR($A25="",$B25=""),"",A25*'MPTO_working_2-way'!$G24)</f>
        <v>2</v>
      </c>
      <c r="E25" s="32">
        <f>IF(OR($A25="",$B25=""),"",B25*'MPTO_working_2-way'!$G24)</f>
        <v>2</v>
      </c>
      <c r="F25" s="30">
        <f>IF(OR($A25="",$B25=""),"",'MPTO_working_2-way'!D24)</f>
        <v>2.0000000000000004</v>
      </c>
      <c r="G25" s="32">
        <f>IF(OR($A25="",$B25=""),"",'MPTO_working_2-way'!E24)</f>
        <v>2.0000000000000004</v>
      </c>
      <c r="H25" s="30">
        <f>IF(OR($A25="",$B25=""),"",'OddsRatio_working_2-way'!M24)</f>
        <v>2.0000000000000004</v>
      </c>
      <c r="I25" s="30">
        <f>IF(OR($A25="",$B25=""),"",'OddsRatio_working_2-way'!N24)</f>
        <v>2.0000000000000004</v>
      </c>
      <c r="J25" s="30">
        <f>IF('Log_working_2-way'!$D24="","",A25^('Log_working_2-way'!$D24))</f>
        <v>1.9999999999999976</v>
      </c>
      <c r="K25" s="32">
        <f>IF('Log_working_2-way'!$D24="","",B25^('Log_working_2-way'!$D24))</f>
        <v>1.9999999999999976</v>
      </c>
      <c r="L25" s="37">
        <f t="shared" si="9"/>
        <v>0.5</v>
      </c>
      <c r="M25" s="37">
        <f t="shared" si="10"/>
        <v>0.5</v>
      </c>
      <c r="N25" s="38">
        <v>121</v>
      </c>
      <c r="O25" s="38">
        <f t="shared" si="11"/>
        <v>58.948717948717949</v>
      </c>
      <c r="P25" s="38">
        <f t="shared" si="12"/>
        <v>58.948717948717949</v>
      </c>
      <c r="Q25" s="38">
        <f t="shared" si="13"/>
        <v>62.051282051282058</v>
      </c>
      <c r="R25" s="38">
        <f t="shared" si="14"/>
        <v>62.051282051282058</v>
      </c>
      <c r="S25" s="39">
        <f t="shared" si="15"/>
        <v>-3.1025641025641093</v>
      </c>
      <c r="T25" s="39">
        <f t="shared" si="16"/>
        <v>-3.1025641025641093</v>
      </c>
      <c r="U25" t="s">
        <v>207</v>
      </c>
      <c r="V25" t="s">
        <v>208</v>
      </c>
      <c r="W25"/>
      <c r="X25"/>
      <c r="Y25" s="41"/>
    </row>
    <row r="26" spans="1:25" ht="15" x14ac:dyDescent="0.25">
      <c r="A26">
        <v>1.82</v>
      </c>
      <c r="B26">
        <v>2.08</v>
      </c>
      <c r="C26" s="29">
        <f t="shared" si="0"/>
        <v>3.0219780219780112E-2</v>
      </c>
      <c r="D26" s="30">
        <f>IF(OR($A26="",$B26=""),"",A26*'MPTO_working_2-way'!$G25)</f>
        <v>1.8749999999999998</v>
      </c>
      <c r="E26" s="32">
        <f>IF(OR($A26="",$B26=""),"",B26*'MPTO_working_2-way'!$G25)</f>
        <v>2.1428571428571428</v>
      </c>
      <c r="F26" s="30">
        <f>IF(OR($A26="",$B26=""),"",'MPTO_working_2-way'!D25)</f>
        <v>1.8714652956298199</v>
      </c>
      <c r="G26" s="32">
        <f>IF(OR($A26="",$B26=""),"",'MPTO_working_2-way'!E25)</f>
        <v>2.1474926253687316</v>
      </c>
      <c r="H26" s="30">
        <f>IF(OR($A26="",$B26=""),"",'OddsRatio_working_2-way'!M25)</f>
        <v>1.8713548411865626</v>
      </c>
      <c r="I26" s="30">
        <f>IF(OR($A26="",$B26=""),"",'OddsRatio_working_2-way'!N25)</f>
        <v>2.1476380835140083</v>
      </c>
      <c r="J26" s="30">
        <f>IF('Log_working_2-way'!$D25="","",A26^('Log_working_2-way'!$D25))</f>
        <v>1.8697536002386808</v>
      </c>
      <c r="K26" s="32">
        <f>IF('Log_working_2-way'!$D25="","",B26^('Log_working_2-way'!$D25))</f>
        <v>2.1497509176455911</v>
      </c>
      <c r="L26" s="37">
        <f t="shared" si="9"/>
        <v>0.53333333333333344</v>
      </c>
      <c r="M26" s="37">
        <f t="shared" si="10"/>
        <v>0.46666666666666667</v>
      </c>
      <c r="N26" s="38">
        <v>122</v>
      </c>
      <c r="O26" s="38">
        <f t="shared" si="11"/>
        <v>54.967032967032971</v>
      </c>
      <c r="P26" s="38">
        <f t="shared" si="12"/>
        <v>63.346153846153847</v>
      </c>
      <c r="Q26" s="38">
        <f t="shared" si="13"/>
        <v>58.653846153846146</v>
      </c>
      <c r="R26" s="38">
        <f t="shared" si="14"/>
        <v>67.032967032967022</v>
      </c>
      <c r="S26" s="39">
        <f t="shared" si="15"/>
        <v>-3.6868131868131755</v>
      </c>
      <c r="T26" s="39">
        <f t="shared" si="16"/>
        <v>-3.6868131868131755</v>
      </c>
      <c r="U26" t="s">
        <v>209</v>
      </c>
      <c r="V26" t="s">
        <v>210</v>
      </c>
      <c r="W26"/>
      <c r="X26"/>
      <c r="Y26" s="41"/>
    </row>
    <row r="27" spans="1:25" ht="15" x14ac:dyDescent="0.25">
      <c r="A27">
        <v>2.21</v>
      </c>
      <c r="B27">
        <v>1.74</v>
      </c>
      <c r="C27" s="29">
        <f t="shared" si="0"/>
        <v>2.720133146096626E-2</v>
      </c>
      <c r="D27" s="30">
        <f>IF(OR($A27="",$B27=""),"",A27*'MPTO_working_2-way'!$G26)</f>
        <v>2.2701149425287355</v>
      </c>
      <c r="E27" s="32">
        <f>IF(OR($A27="",$B27=""),"",B27*'MPTO_working_2-way'!$G26)</f>
        <v>1.7873303167420813</v>
      </c>
      <c r="F27" s="30">
        <f>IF(OR($A27="",$B27=""),"",'MPTO_working_2-way'!D26)</f>
        <v>2.2784855128281092</v>
      </c>
      <c r="G27" s="32">
        <f>IF(OR($A27="",$B27=""),"",'MPTO_working_2-way'!E26)</f>
        <v>1.7821754646150993</v>
      </c>
      <c r="H27" s="30">
        <f>IF(OR($A27="",$B27=""),"",'OddsRatio_working_2-way'!M26)</f>
        <v>2.2787240261820116</v>
      </c>
      <c r="I27" s="30">
        <f>IF(OR($A27="",$B27=""),"",'OddsRatio_working_2-way'!N26)</f>
        <v>1.7820295697311479</v>
      </c>
      <c r="J27" s="30">
        <f>IF('Log_working_2-way'!$D26="","",A27^('Log_working_2-way'!$D26))</f>
        <v>2.2825447620471673</v>
      </c>
      <c r="K27" s="32">
        <f>IF('Log_working_2-way'!$D26="","",B27^('Log_working_2-way'!$D26))</f>
        <v>1.7796998822901224</v>
      </c>
      <c r="L27" s="37">
        <f t="shared" si="9"/>
        <v>0.44050632911392407</v>
      </c>
      <c r="M27" s="37">
        <f t="shared" si="10"/>
        <v>0.55949367088607604</v>
      </c>
      <c r="N27" s="38">
        <v>123</v>
      </c>
      <c r="O27" s="38">
        <f t="shared" si="11"/>
        <v>67.343891402714931</v>
      </c>
      <c r="P27" s="38">
        <f t="shared" si="12"/>
        <v>52.310344827586206</v>
      </c>
      <c r="Q27" s="38">
        <f t="shared" si="13"/>
        <v>70.689655172413794</v>
      </c>
      <c r="R27" s="38">
        <f t="shared" si="14"/>
        <v>55.656108597285069</v>
      </c>
      <c r="S27" s="39">
        <f t="shared" si="15"/>
        <v>-3.3457637696988627</v>
      </c>
      <c r="T27" s="39">
        <f t="shared" si="16"/>
        <v>-3.3457637696988627</v>
      </c>
      <c r="U27" t="s">
        <v>211</v>
      </c>
      <c r="V27" t="s">
        <v>212</v>
      </c>
      <c r="W27"/>
      <c r="X27"/>
      <c r="Y27" s="41"/>
    </row>
    <row r="28" spans="1:25" ht="15" x14ac:dyDescent="0.25">
      <c r="A28">
        <v>1.96</v>
      </c>
      <c r="B28">
        <v>1.94</v>
      </c>
      <c r="C28" s="29">
        <f t="shared" si="0"/>
        <v>2.5667999158426325E-2</v>
      </c>
      <c r="D28" s="30">
        <f>IF(OR($A28="",$B28=""),"",A28*'MPTO_working_2-way'!$G27)</f>
        <v>2.0103092783505154</v>
      </c>
      <c r="E28" s="32">
        <f>IF(OR($A28="",$B28=""),"",B28*'MPTO_working_2-way'!$G27)</f>
        <v>1.989795918367347</v>
      </c>
      <c r="F28" s="30">
        <f>IF(OR($A28="",$B28=""),"",'MPTO_working_2-way'!D27)</f>
        <v>2.0105752961082914</v>
      </c>
      <c r="G28" s="32">
        <f>IF(OR($A28="",$B28=""),"",'MPTO_working_2-way'!E27)</f>
        <v>1.9895353704478862</v>
      </c>
      <c r="H28" s="30">
        <f>IF(OR($A28="",$B28=""),"",'OddsRatio_working_2-way'!M27)</f>
        <v>2.0105823052798226</v>
      </c>
      <c r="I28" s="30">
        <f>IF(OR($A28="",$B28=""),"",'OddsRatio_working_2-way'!N27)</f>
        <v>1.9895285072531594</v>
      </c>
      <c r="J28" s="30">
        <f>IF('Log_working_2-way'!$D27="","",A28^('Log_working_2-way'!$D27))</f>
        <v>2.0107026250536491</v>
      </c>
      <c r="K28" s="32">
        <f>IF('Log_working_2-way'!$D27="","",B28^('Log_working_2-way'!$D27))</f>
        <v>1.9894107081664238</v>
      </c>
      <c r="L28" s="37">
        <f t="shared" si="9"/>
        <v>0.49743589743589745</v>
      </c>
      <c r="M28" s="37">
        <f t="shared" si="10"/>
        <v>0.50256410256410255</v>
      </c>
      <c r="N28" s="38">
        <v>124</v>
      </c>
      <c r="O28" s="38">
        <f t="shared" si="11"/>
        <v>60.734693877551017</v>
      </c>
      <c r="P28" s="38">
        <f t="shared" si="12"/>
        <v>60.082474226804131</v>
      </c>
      <c r="Q28" s="38">
        <f t="shared" si="13"/>
        <v>63.917525773195884</v>
      </c>
      <c r="R28" s="38">
        <f t="shared" si="14"/>
        <v>63.265306122448983</v>
      </c>
      <c r="S28" s="39">
        <f t="shared" si="15"/>
        <v>-3.1828318956448669</v>
      </c>
      <c r="T28" s="39">
        <f t="shared" si="16"/>
        <v>-3.1828318956448527</v>
      </c>
      <c r="U28" t="s">
        <v>213</v>
      </c>
      <c r="V28" t="s">
        <v>214</v>
      </c>
      <c r="W28"/>
      <c r="X28"/>
      <c r="Y28" s="41"/>
    </row>
    <row r="29" spans="1:25" ht="15" x14ac:dyDescent="0.25">
      <c r="A29">
        <v>2.25</v>
      </c>
      <c r="B29">
        <v>1.71</v>
      </c>
      <c r="C29" s="29">
        <f t="shared" si="0"/>
        <v>2.9239766081871288E-2</v>
      </c>
      <c r="D29" s="30">
        <f>IF(OR($A29="",$B29=""),"",A29*'MPTO_working_2-way'!$G28)</f>
        <v>2.3157894736842106</v>
      </c>
      <c r="E29" s="32">
        <f>IF(OR($A29="",$B29=""),"",B29*'MPTO_working_2-way'!$G28)</f>
        <v>1.7599999999999998</v>
      </c>
      <c r="F29" s="30">
        <f>IF(OR($A29="",$B29=""),"",'MPTO_working_2-way'!D28)</f>
        <v>2.3265306122448979</v>
      </c>
      <c r="G29" s="32">
        <f>IF(OR($A29="",$B29=""),"",'MPTO_working_2-way'!E28)</f>
        <v>1.7538461538461536</v>
      </c>
      <c r="H29" s="30">
        <f>IF(OR($A29="",$B29=""),"",'OddsRatio_working_2-way'!M28)</f>
        <v>2.3268622310856886</v>
      </c>
      <c r="I29" s="30">
        <f>IF(OR($A29="",$B29=""),"",'OddsRatio_working_2-way'!N28)</f>
        <v>1.753657747256671</v>
      </c>
      <c r="J29" s="30">
        <f>IF('Log_working_2-way'!$D28="","",A29^('Log_working_2-way'!$D28))</f>
        <v>2.331784466562643</v>
      </c>
      <c r="K29" s="32">
        <f>IF('Log_working_2-way'!$D28="","",B29^('Log_working_2-way'!$D28))</f>
        <v>1.7508722508087184</v>
      </c>
      <c r="L29" s="37">
        <f t="shared" si="9"/>
        <v>0.43181818181818182</v>
      </c>
      <c r="M29" s="37">
        <f t="shared" si="10"/>
        <v>0.56818181818181823</v>
      </c>
      <c r="N29" s="38">
        <v>125</v>
      </c>
      <c r="O29" s="38">
        <f t="shared" si="11"/>
        <v>69.444444444444443</v>
      </c>
      <c r="P29" s="38">
        <f t="shared" si="12"/>
        <v>51.900584795321635</v>
      </c>
      <c r="Q29" s="38">
        <f t="shared" si="13"/>
        <v>73.099415204678365</v>
      </c>
      <c r="R29" s="38">
        <f t="shared" si="14"/>
        <v>55.55555555555555</v>
      </c>
      <c r="S29" s="39">
        <f t="shared" si="15"/>
        <v>-3.6549707602339225</v>
      </c>
      <c r="T29" s="39">
        <f t="shared" si="16"/>
        <v>-3.6549707602339154</v>
      </c>
      <c r="U29" t="s">
        <v>215</v>
      </c>
      <c r="V29" t="s">
        <v>216</v>
      </c>
      <c r="W29"/>
      <c r="X29"/>
      <c r="Y29" s="41"/>
    </row>
    <row r="30" spans="1:25" s="35" customFormat="1" ht="15" x14ac:dyDescent="0.25">
      <c r="A30">
        <v>2.2599999999999998</v>
      </c>
      <c r="B30">
        <v>1.7</v>
      </c>
      <c r="C30" s="29">
        <f t="shared" si="0"/>
        <v>3.0713170223841679E-2</v>
      </c>
      <c r="D30" s="30">
        <f>IF(OR($A30="",$B30=""),"",A30*'MPTO_working_2-way'!$G29)</f>
        <v>2.3294117647058821</v>
      </c>
      <c r="E30" s="32">
        <f>IF(OR($A30="",$B30=""),"",B30*'MPTO_working_2-way'!$G29)</f>
        <v>1.7522123893805308</v>
      </c>
      <c r="F30" s="30">
        <f>IF(OR($A30="",$B30=""),"",'MPTO_working_2-way'!D29)</f>
        <v>2.3412553321145642</v>
      </c>
      <c r="G30" s="32">
        <f>IF(OR($A30="",$B30=""),"",'MPTO_working_2-way'!E29)</f>
        <v>1.7455701953657428</v>
      </c>
      <c r="H30" s="30">
        <f>IF(OR($A30="",$B30=""),"",'OddsRatio_working_2-way'!M29)</f>
        <v>2.3416407864998732</v>
      </c>
      <c r="I30" s="30">
        <f>IF(OR($A30="",$B30=""),"",'OddsRatio_working_2-way'!N29)</f>
        <v>1.7453559924999296</v>
      </c>
      <c r="J30" s="30">
        <f>IF('Log_working_2-way'!$D29="","",A30^('Log_working_2-way'!$D29))</f>
        <v>2.3470801072340981</v>
      </c>
      <c r="K30" s="32">
        <f>IF('Log_working_2-way'!$D29="","",B30^('Log_working_2-way'!$D29))</f>
        <v>1.7423463494336857</v>
      </c>
      <c r="L30" s="37">
        <f t="shared" si="9"/>
        <v>0.42929292929292934</v>
      </c>
      <c r="M30" s="37">
        <f t="shared" si="10"/>
        <v>0.57070707070707072</v>
      </c>
      <c r="N30" s="38">
        <v>126</v>
      </c>
      <c r="O30" s="38">
        <f t="shared" si="11"/>
        <v>70.247787610619469</v>
      </c>
      <c r="P30" s="38">
        <f t="shared" si="12"/>
        <v>51.882352941176464</v>
      </c>
      <c r="Q30" s="38">
        <f t="shared" si="13"/>
        <v>74.117647058823536</v>
      </c>
      <c r="R30" s="38">
        <f t="shared" si="14"/>
        <v>55.752212389380531</v>
      </c>
      <c r="S30" s="39">
        <f t="shared" si="15"/>
        <v>-3.8698594482040676</v>
      </c>
      <c r="T30" s="39">
        <f t="shared" si="16"/>
        <v>-3.8698594482040676</v>
      </c>
      <c r="U30" t="s">
        <v>217</v>
      </c>
      <c r="V30" t="s">
        <v>218</v>
      </c>
      <c r="W30"/>
      <c r="X30"/>
      <c r="Y30" s="41"/>
    </row>
    <row r="31" spans="1:25" ht="15" x14ac:dyDescent="0.25">
      <c r="A31">
        <v>1.85</v>
      </c>
      <c r="B31">
        <v>2.06</v>
      </c>
      <c r="C31" s="29">
        <f t="shared" si="0"/>
        <v>2.5977433744424072E-2</v>
      </c>
      <c r="D31" s="30">
        <f>IF(OR($A31="",$B31=""),"",A31*'MPTO_working_2-way'!$G30)</f>
        <v>1.8980582524271847</v>
      </c>
      <c r="E31" s="32">
        <f>IF(OR($A31="",$B31=""),"",B31*'MPTO_working_2-way'!$G30)</f>
        <v>2.1135135135135137</v>
      </c>
      <c r="F31" s="30">
        <f>IF(OR($A31="",$B31=""),"",'MPTO_working_2-way'!D30)</f>
        <v>1.8955483710519774</v>
      </c>
      <c r="G31" s="32">
        <f>IF(OR($A31="",$B31=""),"",'MPTO_working_2-way'!E30)</f>
        <v>2.1166342682588173</v>
      </c>
      <c r="H31" s="30">
        <f>IF(OR($A31="",$B31=""),"",'OddsRatio_working_2-way'!M30)</f>
        <v>1.8954813188742858</v>
      </c>
      <c r="I31" s="30">
        <f>IF(OR($A31="",$B31=""),"",'OddsRatio_working_2-way'!N30)</f>
        <v>2.1167178800079327</v>
      </c>
      <c r="J31" s="30">
        <f>IF('Log_working_2-way'!$D30="","",A31^('Log_working_2-way'!$D30))</f>
        <v>1.8943477245799318</v>
      </c>
      <c r="K31" s="32">
        <f>IF('Log_working_2-way'!$D30="","",B31^('Log_working_2-way'!$D30))</f>
        <v>2.1181333306010104</v>
      </c>
      <c r="L31" s="37">
        <f t="shared" si="9"/>
        <v>0.52685421994884907</v>
      </c>
      <c r="M31" s="37">
        <f t="shared" si="10"/>
        <v>0.47314578005115088</v>
      </c>
      <c r="N31" s="38">
        <v>127</v>
      </c>
      <c r="O31" s="38">
        <f t="shared" si="11"/>
        <v>58.351351351351354</v>
      </c>
      <c r="P31" s="38">
        <f t="shared" si="12"/>
        <v>65.349514563106794</v>
      </c>
      <c r="Q31" s="38">
        <f t="shared" si="13"/>
        <v>61.650485436893206</v>
      </c>
      <c r="R31" s="38">
        <f t="shared" si="14"/>
        <v>68.648648648648631</v>
      </c>
      <c r="S31" s="39">
        <f t="shared" si="15"/>
        <v>-3.2991340855418514</v>
      </c>
      <c r="T31" s="39">
        <f t="shared" si="16"/>
        <v>-3.2991340855418372</v>
      </c>
      <c r="U31" t="s">
        <v>219</v>
      </c>
      <c r="V31" t="s">
        <v>220</v>
      </c>
      <c r="W31"/>
      <c r="X31"/>
      <c r="Y31" s="41"/>
    </row>
    <row r="32" spans="1:25" ht="15" x14ac:dyDescent="0.25">
      <c r="A32">
        <v>2.29</v>
      </c>
      <c r="B32">
        <v>1.69</v>
      </c>
      <c r="C32" s="29">
        <f t="shared" si="0"/>
        <v>2.8397199038784571E-2</v>
      </c>
      <c r="D32" s="30">
        <f>IF(OR($A32="",$B32=""),"",A32*'MPTO_working_2-way'!$G31)</f>
        <v>2.3550295857988166</v>
      </c>
      <c r="E32" s="32">
        <f>IF(OR($A32="",$B32=""),"",B32*'MPTO_working_2-way'!$G31)</f>
        <v>1.7379912663755459</v>
      </c>
      <c r="F32" s="30">
        <f>IF(OR($A32="",$B32=""),"",'MPTO_working_2-way'!D31)</f>
        <v>2.3669612550074923</v>
      </c>
      <c r="G32" s="32">
        <f>IF(OR($A32="",$B32=""),"",'MPTO_working_2-way'!E31)</f>
        <v>1.7315496297621977</v>
      </c>
      <c r="H32" s="30">
        <f>IF(OR($A32="",$B32=""),"",'OddsRatio_working_2-way'!M31)</f>
        <v>2.3673204516101207</v>
      </c>
      <c r="I32" s="30">
        <f>IF(OR($A32="",$B32=""),"",'OddsRatio_working_2-way'!N31)</f>
        <v>1.7313574508612271</v>
      </c>
      <c r="J32" s="30">
        <f>IF('Log_working_2-way'!$D31="","",A32^('Log_working_2-way'!$D31))</f>
        <v>2.372791853383128</v>
      </c>
      <c r="K32" s="32">
        <f>IF('Log_working_2-way'!$D31="","",B32^('Log_working_2-way'!$D31))</f>
        <v>1.7284425512400656</v>
      </c>
      <c r="L32" s="37">
        <f t="shared" si="9"/>
        <v>0.42462311557788945</v>
      </c>
      <c r="M32" s="37">
        <f t="shared" si="10"/>
        <v>0.57537688442211055</v>
      </c>
      <c r="N32" s="38">
        <v>128</v>
      </c>
      <c r="O32" s="38">
        <f t="shared" si="11"/>
        <v>72.104803493449793</v>
      </c>
      <c r="P32" s="38">
        <f t="shared" si="12"/>
        <v>52.260355029585796</v>
      </c>
      <c r="Q32" s="38">
        <f t="shared" si="13"/>
        <v>75.739644970414204</v>
      </c>
      <c r="R32" s="38">
        <f t="shared" si="14"/>
        <v>55.895196506550221</v>
      </c>
      <c r="S32" s="39">
        <f t="shared" si="15"/>
        <v>-3.6348414769644108</v>
      </c>
      <c r="T32" s="39">
        <f t="shared" si="16"/>
        <v>-3.6348414769644251</v>
      </c>
      <c r="U32" t="s">
        <v>221</v>
      </c>
      <c r="V32" t="s">
        <v>222</v>
      </c>
      <c r="W32"/>
      <c r="X32"/>
      <c r="Y32" s="41"/>
    </row>
    <row r="33" spans="1:25" ht="15" x14ac:dyDescent="0.25">
      <c r="A33">
        <v>1.9</v>
      </c>
      <c r="B33">
        <v>2.0099999999999998</v>
      </c>
      <c r="C33" s="29">
        <f t="shared" si="0"/>
        <v>2.3828227284629522E-2</v>
      </c>
      <c r="D33" s="30">
        <f>IF(OR($A33="",$B33=""),"",A33*'MPTO_working_2-way'!$G32)</f>
        <v>1.9452736318407959</v>
      </c>
      <c r="E33" s="32">
        <f>IF(OR($A33="",$B33=""),"",B33*'MPTO_working_2-way'!$G32)</f>
        <v>2.0578947368421052</v>
      </c>
      <c r="F33" s="30">
        <f>IF(OR($A33="",$B33=""),"",'MPTO_working_2-way'!D32)</f>
        <v>1.9440061084245355</v>
      </c>
      <c r="G33" s="32">
        <f>IF(OR($A33="",$B33=""),"",'MPTO_working_2-way'!E32)</f>
        <v>2.05931517929361</v>
      </c>
      <c r="H33" s="30">
        <f>IF(OR($A33="",$B33=""),"",'OddsRatio_working_2-way'!M32)</f>
        <v>1.9439751632913294</v>
      </c>
      <c r="I33" s="30">
        <f>IF(OR($A33="",$B33=""),"",'OddsRatio_working_2-way'!N32)</f>
        <v>2.0593499054713802</v>
      </c>
      <c r="J33" s="30">
        <f>IF('Log_working_2-way'!$D32="","",A33^('Log_working_2-way'!$D32))</f>
        <v>1.9434033475162076</v>
      </c>
      <c r="K33" s="32">
        <f>IF('Log_working_2-way'!$D32="","",B33^('Log_working_2-way'!$D32))</f>
        <v>2.0599919987911819</v>
      </c>
      <c r="L33" s="37">
        <f t="shared" si="9"/>
        <v>0.51406649616368294</v>
      </c>
      <c r="M33" s="37">
        <f t="shared" si="10"/>
        <v>0.48593350383631717</v>
      </c>
      <c r="N33" s="38">
        <v>129</v>
      </c>
      <c r="O33" s="38">
        <f t="shared" si="11"/>
        <v>61.105263157894733</v>
      </c>
      <c r="P33" s="38">
        <f t="shared" si="12"/>
        <v>64.820895522388057</v>
      </c>
      <c r="Q33" s="38">
        <f t="shared" si="13"/>
        <v>64.179104477611943</v>
      </c>
      <c r="R33" s="38">
        <f t="shared" si="14"/>
        <v>67.89473684210526</v>
      </c>
      <c r="S33" s="39">
        <f t="shared" si="15"/>
        <v>-3.0738413197172108</v>
      </c>
      <c r="T33" s="39">
        <f t="shared" si="16"/>
        <v>-3.0738413197172036</v>
      </c>
      <c r="U33" t="s">
        <v>223</v>
      </c>
      <c r="V33" t="s">
        <v>224</v>
      </c>
      <c r="W33"/>
      <c r="X33"/>
      <c r="Y33" s="41"/>
    </row>
    <row r="34" spans="1:25" ht="15" x14ac:dyDescent="0.25">
      <c r="A34">
        <v>1.85</v>
      </c>
      <c r="B34">
        <v>2.0499999999999998</v>
      </c>
      <c r="C34" s="29">
        <f t="shared" si="0"/>
        <v>2.8345418589321048E-2</v>
      </c>
      <c r="D34" s="30">
        <f>IF(OR($A34="",$B34=""),"",A34*'MPTO_working_2-way'!$G33)</f>
        <v>1.902439024390244</v>
      </c>
      <c r="E34" s="32">
        <f>IF(OR($A34="",$B34=""),"",B34*'MPTO_working_2-way'!$G33)</f>
        <v>2.1081081081081079</v>
      </c>
      <c r="F34" s="30">
        <f>IF(OR($A34="",$B34=""),"",'MPTO_working_2-way'!D33)</f>
        <v>1.8998121477770822</v>
      </c>
      <c r="G34" s="32">
        <f>IF(OR($A34="",$B34=""),"",'MPTO_working_2-way'!E33)</f>
        <v>2.1113430758524703</v>
      </c>
      <c r="H34" s="30">
        <f>IF(OR($A34="",$B34=""),"",'OddsRatio_working_2-way'!M33)</f>
        <v>1.8997354108424378</v>
      </c>
      <c r="I34" s="30">
        <f>IF(OR($A34="",$B34=""),"",'OddsRatio_working_2-way'!N33)</f>
        <v>2.1114378604524222</v>
      </c>
      <c r="J34" s="30">
        <f>IF('Log_working_2-way'!$D33="","",A34^('Log_working_2-way'!$D33))</f>
        <v>1.8985467665018629</v>
      </c>
      <c r="K34" s="32">
        <f>IF('Log_working_2-way'!$D33="","",B34^('Log_working_2-way'!$D33))</f>
        <v>2.1129081281913611</v>
      </c>
      <c r="L34" s="37">
        <f t="shared" si="9"/>
        <v>0.52564102564102555</v>
      </c>
      <c r="M34" s="37">
        <f t="shared" si="10"/>
        <v>0.47435897435897439</v>
      </c>
      <c r="N34" s="38">
        <v>130</v>
      </c>
      <c r="O34" s="38">
        <f t="shared" si="11"/>
        <v>59.729729729729719</v>
      </c>
      <c r="P34" s="38">
        <f t="shared" si="12"/>
        <v>66.585365853658544</v>
      </c>
      <c r="Q34" s="38">
        <f t="shared" si="13"/>
        <v>63.41463414634147</v>
      </c>
      <c r="R34" s="38">
        <f t="shared" si="14"/>
        <v>70.27027027027026</v>
      </c>
      <c r="S34" s="39">
        <f t="shared" si="15"/>
        <v>-3.6849044166117508</v>
      </c>
      <c r="T34" s="39">
        <f t="shared" si="16"/>
        <v>-3.6849044166117153</v>
      </c>
      <c r="U34" t="s">
        <v>71</v>
      </c>
      <c r="V34" t="s">
        <v>75</v>
      </c>
      <c r="W34"/>
      <c r="X34"/>
      <c r="Y34" s="41"/>
    </row>
    <row r="35" spans="1:25" ht="15" x14ac:dyDescent="0.25">
      <c r="A35">
        <v>2</v>
      </c>
      <c r="B35">
        <v>1.88</v>
      </c>
      <c r="C35" s="29">
        <f t="shared" si="0"/>
        <v>3.1914893617021267E-2</v>
      </c>
      <c r="D35" s="30">
        <f>IF(OR($A35="",$B35=""),"",A35*'MPTO_working_2-way'!$G34)</f>
        <v>2.0638297872340425</v>
      </c>
      <c r="E35" s="32">
        <f>IF(OR($A35="",$B35=""),"",B35*'MPTO_working_2-way'!$G34)</f>
        <v>1.94</v>
      </c>
      <c r="F35" s="30">
        <f>IF(OR($A35="",$B35=""),"",'MPTO_working_2-way'!D34)</f>
        <v>2.0659340659340657</v>
      </c>
      <c r="G35" s="32">
        <f>IF(OR($A35="",$B35=""),"",'MPTO_working_2-way'!E34)</f>
        <v>1.9381443298969072</v>
      </c>
      <c r="H35" s="30">
        <f>IF(OR($A35="",$B35=""),"",'OddsRatio_working_2-way'!M34)</f>
        <v>2.0660035817780522</v>
      </c>
      <c r="I35" s="30">
        <f>IF(OR($A35="",$B35=""),"",'OddsRatio_working_2-way'!N34)</f>
        <v>1.9380831519646857</v>
      </c>
      <c r="J35" s="30">
        <f>IF('Log_working_2-way'!$D34="","",A35^('Log_working_2-way'!$D34))</f>
        <v>2.0669618454035223</v>
      </c>
      <c r="K35" s="32">
        <f>IF('Log_working_2-way'!$D34="","",B35^('Log_working_2-way'!$D34))</f>
        <v>1.9372406373367297</v>
      </c>
      <c r="L35" s="37">
        <f t="shared" si="9"/>
        <v>0.4845360824742268</v>
      </c>
      <c r="M35" s="37">
        <f t="shared" si="10"/>
        <v>0.51546391752577325</v>
      </c>
      <c r="N35" s="38">
        <v>131</v>
      </c>
      <c r="O35" s="38">
        <f t="shared" si="11"/>
        <v>65.5</v>
      </c>
      <c r="P35" s="38">
        <f t="shared" si="12"/>
        <v>61.319148936170194</v>
      </c>
      <c r="Q35" s="38">
        <f t="shared" si="13"/>
        <v>69.680851063829792</v>
      </c>
      <c r="R35" s="38">
        <f t="shared" si="14"/>
        <v>65.5</v>
      </c>
      <c r="S35" s="39">
        <f t="shared" si="15"/>
        <v>-4.1808510638297918</v>
      </c>
      <c r="T35" s="39">
        <f t="shared" si="16"/>
        <v>-4.180851063829806</v>
      </c>
      <c r="U35" t="s">
        <v>225</v>
      </c>
      <c r="V35" t="s">
        <v>226</v>
      </c>
      <c r="W35"/>
      <c r="X35"/>
      <c r="Y35" s="41"/>
    </row>
    <row r="36" spans="1:25" ht="15" x14ac:dyDescent="0.25">
      <c r="A36">
        <v>1.95</v>
      </c>
      <c r="B36">
        <v>1.93</v>
      </c>
      <c r="C36" s="29">
        <f t="shared" si="0"/>
        <v>3.0955227846419575E-2</v>
      </c>
      <c r="D36" s="30">
        <f>IF(OR($A36="",$B36=""),"",A36*'MPTO_working_2-way'!$G35)</f>
        <v>2.0103626943005182</v>
      </c>
      <c r="E36" s="32">
        <f>IF(OR($A36="",$B36=""),"",B36*'MPTO_working_2-way'!$G35)</f>
        <v>1.9897435897435898</v>
      </c>
      <c r="F36" s="30">
        <f>IF(OR($A36="",$B36=""),"",'MPTO_working_2-way'!D35)</f>
        <v>2.0106851876586083</v>
      </c>
      <c r="G36" s="32">
        <f>IF(OR($A36="",$B36=""),"",'MPTO_working_2-way'!E35)</f>
        <v>1.9894277785119598</v>
      </c>
      <c r="H36" s="30">
        <f>IF(OR($A36="",$B36=""),"",'OddsRatio_working_2-way'!M35)</f>
        <v>2.0106954914038573</v>
      </c>
      <c r="I36" s="30">
        <f>IF(OR($A36="",$B36=""),"",'OddsRatio_working_2-way'!N35)</f>
        <v>1.9894176915848294</v>
      </c>
      <c r="J36" s="30">
        <f>IF('Log_working_2-way'!$D35="","",A36^('Log_working_2-way'!$D35))</f>
        <v>2.0108420160403986</v>
      </c>
      <c r="K36" s="32">
        <f>IF('Log_working_2-way'!$D35="","",B36^('Log_working_2-way'!$D35))</f>
        <v>1.9892742724695103</v>
      </c>
      <c r="L36" s="37">
        <f t="shared" si="9"/>
        <v>0.49742268041237114</v>
      </c>
      <c r="M36" s="37">
        <f t="shared" si="10"/>
        <v>0.50257731958762886</v>
      </c>
      <c r="N36" s="38">
        <v>132</v>
      </c>
      <c r="O36" s="38">
        <f t="shared" si="11"/>
        <v>64.307692307692307</v>
      </c>
      <c r="P36" s="38">
        <f t="shared" si="12"/>
        <v>63.606217616580317</v>
      </c>
      <c r="Q36" s="38">
        <f t="shared" si="13"/>
        <v>68.393782383419705</v>
      </c>
      <c r="R36" s="38">
        <f t="shared" si="14"/>
        <v>67.692307692307708</v>
      </c>
      <c r="S36" s="39">
        <f t="shared" si="15"/>
        <v>-4.0860900757273981</v>
      </c>
      <c r="T36" s="39">
        <f t="shared" si="16"/>
        <v>-4.086090075727391</v>
      </c>
      <c r="U36" t="s">
        <v>82</v>
      </c>
      <c r="V36" t="s">
        <v>80</v>
      </c>
      <c r="W36"/>
      <c r="X36"/>
      <c r="Y36" s="41"/>
    </row>
    <row r="37" spans="1:25" ht="15" x14ac:dyDescent="0.25">
      <c r="A37">
        <v>2.0699999999999998</v>
      </c>
      <c r="B37">
        <v>1.83</v>
      </c>
      <c r="C37" s="29">
        <f t="shared" si="0"/>
        <v>2.9539874871307603E-2</v>
      </c>
      <c r="D37" s="30">
        <f>IF(OR($A37="",$B37=""),"",A37*'MPTO_working_2-way'!$G36)</f>
        <v>2.1311475409836067</v>
      </c>
      <c r="E37" s="32">
        <f>IF(OR($A37="",$B37=""),"",B37*'MPTO_working_2-way'!$G36)</f>
        <v>1.8840579710144929</v>
      </c>
      <c r="F37" s="30">
        <f>IF(OR($A37="",$B37=""),"",'MPTO_working_2-way'!D36)</f>
        <v>2.1352836729517204</v>
      </c>
      <c r="G37" s="32">
        <f>IF(OR($A37="",$B37=""),"",'MPTO_working_2-way'!E36)</f>
        <v>1.8808371192373576</v>
      </c>
      <c r="H37" s="30">
        <f>IF(OR($A37="",$B37=""),"",'OddsRatio_working_2-way'!M36)</f>
        <v>2.1354103339788768</v>
      </c>
      <c r="I37" s="30">
        <f>IF(OR($A37="",$B37=""),"",'OddsRatio_working_2-way'!N36)</f>
        <v>1.8807388571985679</v>
      </c>
      <c r="J37" s="30">
        <f>IF('Log_working_2-way'!$D36="","",A37^('Log_working_2-way'!$D36))</f>
        <v>2.137293622577233</v>
      </c>
      <c r="K37" s="32">
        <f>IF('Log_working_2-way'!$D36="","",B37^('Log_working_2-way'!$D36))</f>
        <v>1.8792804075818812</v>
      </c>
      <c r="L37" s="37">
        <f t="shared" si="9"/>
        <v>0.46923076923076917</v>
      </c>
      <c r="M37" s="37">
        <f t="shared" si="10"/>
        <v>0.53076923076923077</v>
      </c>
      <c r="N37" s="38">
        <v>133</v>
      </c>
      <c r="O37" s="38">
        <f t="shared" si="11"/>
        <v>68.748792270531411</v>
      </c>
      <c r="P37" s="38">
        <f t="shared" si="12"/>
        <v>60.322404371584703</v>
      </c>
      <c r="Q37" s="38">
        <f t="shared" si="13"/>
        <v>72.67759562841529</v>
      </c>
      <c r="R37" s="38">
        <f t="shared" si="14"/>
        <v>64.251207729468604</v>
      </c>
      <c r="S37" s="39">
        <f t="shared" si="15"/>
        <v>-3.9288033578838792</v>
      </c>
      <c r="T37" s="39">
        <f t="shared" si="16"/>
        <v>-3.9288033578839006</v>
      </c>
      <c r="U37" t="s">
        <v>76</v>
      </c>
      <c r="V37" t="s">
        <v>227</v>
      </c>
      <c r="W37"/>
      <c r="X37"/>
      <c r="Y37" s="41"/>
    </row>
    <row r="38" spans="1:25" ht="15" x14ac:dyDescent="0.25">
      <c r="A38">
        <v>1.97</v>
      </c>
      <c r="B38">
        <v>1.91</v>
      </c>
      <c r="C38" s="29">
        <f t="shared" si="0"/>
        <v>3.1174422622053388E-2</v>
      </c>
      <c r="D38" s="30">
        <f>IF(OR($A38="",$B38=""),"",A38*'MPTO_working_2-way'!$G37)</f>
        <v>2.0314136125654452</v>
      </c>
      <c r="E38" s="32">
        <f>IF(OR($A38="",$B38=""),"",B38*'MPTO_working_2-way'!$G37)</f>
        <v>1.969543147208122</v>
      </c>
      <c r="F38" s="30">
        <f>IF(OR($A38="",$B38=""),"",'MPTO_working_2-way'!D37)</f>
        <v>2.0324087827801334</v>
      </c>
      <c r="G38" s="32">
        <f>IF(OR($A38="",$B38=""),"",'MPTO_working_2-way'!E37)</f>
        <v>1.9686085750909044</v>
      </c>
      <c r="H38" s="30">
        <f>IF(OR($A38="",$B38=""),"",'OddsRatio_working_2-way'!M37)</f>
        <v>2.032440829265322</v>
      </c>
      <c r="I38" s="30">
        <f>IF(OR($A38="",$B38=""),"",'OddsRatio_working_2-way'!N37)</f>
        <v>1.9685785099293232</v>
      </c>
      <c r="J38" s="30">
        <f>IF('Log_working_2-way'!$D37="","",A38^('Log_working_2-way'!$D37))</f>
        <v>2.0328933114474355</v>
      </c>
      <c r="K38" s="32">
        <f>IF('Log_working_2-way'!$D37="","",B38^('Log_working_2-way'!$D37))</f>
        <v>1.9681542022947511</v>
      </c>
      <c r="L38" s="37">
        <f t="shared" si="9"/>
        <v>0.49226804123711337</v>
      </c>
      <c r="M38" s="37">
        <f t="shared" si="10"/>
        <v>0.50773195876288657</v>
      </c>
      <c r="N38" s="38">
        <v>134</v>
      </c>
      <c r="O38" s="38">
        <f t="shared" si="11"/>
        <v>65.979695431472081</v>
      </c>
      <c r="P38" s="38">
        <f t="shared" si="12"/>
        <v>63.842931937172771</v>
      </c>
      <c r="Q38" s="38">
        <f t="shared" si="13"/>
        <v>70.157068062827221</v>
      </c>
      <c r="R38" s="38">
        <f t="shared" si="14"/>
        <v>68.020304568527919</v>
      </c>
      <c r="S38" s="39">
        <f t="shared" si="15"/>
        <v>-4.1773726313551407</v>
      </c>
      <c r="T38" s="39">
        <f t="shared" si="16"/>
        <v>-4.1773726313551478</v>
      </c>
      <c r="U38" t="s">
        <v>73</v>
      </c>
      <c r="V38" t="s">
        <v>228</v>
      </c>
      <c r="W38"/>
      <c r="X38"/>
      <c r="Y38" s="41"/>
    </row>
    <row r="39" spans="1:25" ht="15" x14ac:dyDescent="0.25">
      <c r="A39">
        <v>2.3199999999999998</v>
      </c>
      <c r="B39">
        <v>1.66</v>
      </c>
      <c r="C39" s="29">
        <f t="shared" si="0"/>
        <v>3.3444121312837582E-2</v>
      </c>
      <c r="D39" s="30">
        <f>IF(OR($A39="",$B39=""),"",A39*'MPTO_working_2-way'!$G38)</f>
        <v>2.3975903614457832</v>
      </c>
      <c r="E39" s="32">
        <f>IF(OR($A39="",$B39=""),"",B39*'MPTO_working_2-way'!$G38)</f>
        <v>1.7155172413793103</v>
      </c>
      <c r="F39" s="30">
        <f>IF(OR($A39="",$B39=""),"",'MPTO_working_2-way'!D38)</f>
        <v>2.4136375031336175</v>
      </c>
      <c r="G39" s="32">
        <f>IF(OR($A39="",$B39=""),"",'MPTO_working_2-way'!E38)</f>
        <v>1.707394928178755</v>
      </c>
      <c r="H39" s="30">
        <f>IF(OR($A39="",$B39=""),"",'OddsRatio_working_2-way'!M38)</f>
        <v>2.4142135623730954</v>
      </c>
      <c r="I39" s="30">
        <f>IF(OR($A39="",$B39=""),"",'OddsRatio_working_2-way'!N38)</f>
        <v>1.7071067811865479</v>
      </c>
      <c r="J39" s="30">
        <f>IF('Log_working_2-way'!$D38="","",A39^('Log_working_2-way'!$D38))</f>
        <v>2.4216287324780335</v>
      </c>
      <c r="K39" s="32">
        <f>IF('Log_working_2-way'!$D38="","",B39^('Log_working_2-way'!$D38))</f>
        <v>1.7034185347793582</v>
      </c>
      <c r="L39" s="37">
        <f t="shared" si="9"/>
        <v>0.41708542713567837</v>
      </c>
      <c r="M39" s="37">
        <f t="shared" si="10"/>
        <v>0.58291457286432158</v>
      </c>
      <c r="N39" s="38">
        <v>135</v>
      </c>
      <c r="O39" s="38">
        <f t="shared" si="11"/>
        <v>76.810344827586206</v>
      </c>
      <c r="P39" s="38">
        <f t="shared" si="12"/>
        <v>53.674698795180724</v>
      </c>
      <c r="Q39" s="38">
        <f t="shared" si="13"/>
        <v>81.325301204819283</v>
      </c>
      <c r="R39" s="38">
        <f t="shared" si="14"/>
        <v>58.189655172413794</v>
      </c>
      <c r="S39" s="39">
        <f t="shared" si="15"/>
        <v>-4.5149563772330765</v>
      </c>
      <c r="T39" s="39">
        <f t="shared" si="16"/>
        <v>-4.5149563772330694</v>
      </c>
      <c r="U39" t="s">
        <v>229</v>
      </c>
      <c r="V39" t="s">
        <v>81</v>
      </c>
      <c r="W39"/>
      <c r="X39"/>
      <c r="Y39" s="41"/>
    </row>
    <row r="40" spans="1:25" ht="15" x14ac:dyDescent="0.25">
      <c r="A40">
        <v>1.78</v>
      </c>
      <c r="B40">
        <v>2.13</v>
      </c>
      <c r="C40" s="29">
        <f t="shared" si="0"/>
        <v>3.128132088410629E-2</v>
      </c>
      <c r="D40" s="30">
        <f>IF(OR($A40="",$B40=""),"",A40*'MPTO_working_2-way'!$G39)</f>
        <v>1.8356807511737092</v>
      </c>
      <c r="E40" s="32">
        <f>IF(OR($A40="",$B40=""),"",B40*'MPTO_working_2-way'!$G39)</f>
        <v>2.1966292134831464</v>
      </c>
      <c r="F40" s="30">
        <f>IF(OR($A40="",$B40=""),"",'MPTO_working_2-way'!D39)</f>
        <v>1.8309750325976726</v>
      </c>
      <c r="G40" s="32">
        <f>IF(OR($A40="",$B40=""),"",'MPTO_working_2-way'!E39)</f>
        <v>2.2034055907479515</v>
      </c>
      <c r="H40" s="30">
        <f>IF(OR($A40="",$B40=""),"",'OddsRatio_working_2-way'!M39)</f>
        <v>1.8308221751528204</v>
      </c>
      <c r="I40" s="30">
        <f>IF(OR($A40="",$B40=""),"",'OddsRatio_working_2-way'!N39)</f>
        <v>2.2036269973367788</v>
      </c>
      <c r="J40" s="30">
        <f>IF('Log_working_2-way'!$D39="","",A40^('Log_working_2-way'!$D39))</f>
        <v>1.8286894264917752</v>
      </c>
      <c r="K40" s="32">
        <f>IF('Log_working_2-way'!$D39="","",B40^('Log_working_2-way'!$D39))</f>
        <v>2.2067247005110642</v>
      </c>
      <c r="L40" s="37">
        <f t="shared" si="9"/>
        <v>0.54475703324808178</v>
      </c>
      <c r="M40" s="37">
        <f t="shared" si="10"/>
        <v>0.45524296675191805</v>
      </c>
      <c r="N40" s="38">
        <v>136</v>
      </c>
      <c r="O40" s="38">
        <f t="shared" si="11"/>
        <v>59.595505617977537</v>
      </c>
      <c r="P40" s="38">
        <f t="shared" si="12"/>
        <v>72.150234741784047</v>
      </c>
      <c r="Q40" s="38">
        <f t="shared" si="13"/>
        <v>63.84976525821596</v>
      </c>
      <c r="R40" s="38">
        <f t="shared" si="14"/>
        <v>76.404494382022477</v>
      </c>
      <c r="S40" s="39">
        <f t="shared" si="15"/>
        <v>-4.2542596402384234</v>
      </c>
      <c r="T40" s="39">
        <f t="shared" si="16"/>
        <v>-4.2542596402384305</v>
      </c>
      <c r="U40" t="s">
        <v>78</v>
      </c>
      <c r="V40" t="s">
        <v>74</v>
      </c>
      <c r="W40"/>
      <c r="X40"/>
      <c r="Y40" s="41"/>
    </row>
    <row r="41" spans="1:25" s="35" customFormat="1" ht="15" x14ac:dyDescent="0.25">
      <c r="A41">
        <v>2.09</v>
      </c>
      <c r="B41">
        <v>1.8</v>
      </c>
      <c r="C41" s="29">
        <f t="shared" si="0"/>
        <v>3.4024455077086735E-2</v>
      </c>
      <c r="D41" s="30">
        <f>IF(OR($A41="",$B41=""),"",A41*'MPTO_working_2-way'!$G40)</f>
        <v>2.161111111111111</v>
      </c>
      <c r="E41" s="32">
        <f>IF(OR($A41="",$B41=""),"",B41*'MPTO_working_2-way'!$G40)</f>
        <v>1.8612440191387563</v>
      </c>
      <c r="F41" s="30">
        <f>IF(OR($A41="",$B41=""),"",'MPTO_working_2-way'!D40)</f>
        <v>2.1670506912442398</v>
      </c>
      <c r="G41" s="32">
        <f>IF(OR($A41="",$B41=""),"",'MPTO_working_2-way'!E40)</f>
        <v>1.8568608094768018</v>
      </c>
      <c r="H41" s="30">
        <f>IF(OR($A41="",$B41=""),"",'OddsRatio_working_2-way'!M40)</f>
        <v>2.1672617529928755</v>
      </c>
      <c r="I41" s="30">
        <f>IF(OR($A41="",$B41=""),"",'OddsRatio_working_2-way'!N40)</f>
        <v>1.8567058737562385</v>
      </c>
      <c r="J41" s="30">
        <f>IF('Log_working_2-way'!$D40="","",A41^('Log_working_2-way'!$D40))</f>
        <v>2.1699807722915003</v>
      </c>
      <c r="K41" s="32">
        <f>IF('Log_working_2-way'!$D40="","",B41^('Log_working_2-way'!$D40))</f>
        <v>1.8547149010332622</v>
      </c>
      <c r="L41" s="37">
        <f t="shared" si="9"/>
        <v>0.46272493573264784</v>
      </c>
      <c r="M41" s="37">
        <f t="shared" si="10"/>
        <v>0.53727506426735205</v>
      </c>
      <c r="N41" s="38">
        <v>137</v>
      </c>
      <c r="O41" s="38">
        <f t="shared" si="11"/>
        <v>71.449760765550238</v>
      </c>
      <c r="P41" s="38">
        <f t="shared" si="12"/>
        <v>60.888888888888886</v>
      </c>
      <c r="Q41" s="38">
        <f t="shared" si="13"/>
        <v>76.111111111111114</v>
      </c>
      <c r="R41" s="38">
        <f t="shared" si="14"/>
        <v>65.550239234449762</v>
      </c>
      <c r="S41" s="39">
        <f t="shared" si="15"/>
        <v>-4.6613503455608765</v>
      </c>
      <c r="T41" s="39">
        <f t="shared" si="16"/>
        <v>-4.6613503455608765</v>
      </c>
      <c r="U41" t="s">
        <v>230</v>
      </c>
      <c r="V41" t="s">
        <v>86</v>
      </c>
      <c r="W41"/>
      <c r="X41"/>
      <c r="Y41" s="41"/>
    </row>
    <row r="42" spans="1:25" ht="15" x14ac:dyDescent="0.25">
      <c r="A42">
        <v>1.97</v>
      </c>
      <c r="B42">
        <v>1.92</v>
      </c>
      <c r="C42" s="29">
        <f t="shared" si="0"/>
        <v>2.844754653130277E-2</v>
      </c>
      <c r="D42" s="30">
        <f>IF(OR($A42="",$B42=""),"",A42*'MPTO_working_2-way'!$G41)</f>
        <v>2.0260416666666665</v>
      </c>
      <c r="E42" s="32">
        <f>IF(OR($A42="",$B42=""),"",B42*'MPTO_working_2-way'!$G41)</f>
        <v>1.9746192893401013</v>
      </c>
      <c r="F42" s="30">
        <f>IF(OR($A42="",$B42=""),"",'MPTO_working_2-way'!D41)</f>
        <v>2.0267924123888115</v>
      </c>
      <c r="G42" s="32">
        <f>IF(OR($A42="",$B42=""),"",'MPTO_working_2-way'!E41)</f>
        <v>1.9739066903246005</v>
      </c>
      <c r="H42" s="30">
        <f>IF(OR($A42="",$B42=""),"",'OddsRatio_working_2-way'!M41)</f>
        <v>2.0268144068364817</v>
      </c>
      <c r="I42" s="30">
        <f>IF(OR($A42="",$B42=""),"",'OddsRatio_working_2-way'!N41)</f>
        <v>1.9738858291644976</v>
      </c>
      <c r="J42" s="30">
        <f>IF('Log_working_2-way'!$D41="","",A42^('Log_working_2-way'!$D41))</f>
        <v>2.0271548987306875</v>
      </c>
      <c r="K42" s="32">
        <f>IF('Log_working_2-way'!$D41="","",B42^('Log_working_2-way'!$D41))</f>
        <v>1.9735629954505829</v>
      </c>
      <c r="L42" s="37">
        <f t="shared" si="9"/>
        <v>0.49357326478149105</v>
      </c>
      <c r="M42" s="37">
        <f t="shared" si="10"/>
        <v>0.50642673521850901</v>
      </c>
      <c r="N42" s="38">
        <v>138</v>
      </c>
      <c r="O42" s="38">
        <f t="shared" si="11"/>
        <v>67.949238578680209</v>
      </c>
      <c r="P42" s="38">
        <f t="shared" si="12"/>
        <v>66.125</v>
      </c>
      <c r="Q42" s="38">
        <f t="shared" si="13"/>
        <v>71.875</v>
      </c>
      <c r="R42" s="38">
        <f t="shared" si="14"/>
        <v>70.050761421319791</v>
      </c>
      <c r="S42" s="39">
        <f t="shared" si="15"/>
        <v>-3.9257614213197911</v>
      </c>
      <c r="T42" s="39">
        <f t="shared" si="16"/>
        <v>-3.9257614213197911</v>
      </c>
      <c r="U42" t="s">
        <v>72</v>
      </c>
      <c r="V42" t="s">
        <v>231</v>
      </c>
      <c r="W42"/>
      <c r="X42"/>
      <c r="Y42" s="41"/>
    </row>
    <row r="43" spans="1:25" ht="15" x14ac:dyDescent="0.25">
      <c r="A43">
        <v>2.0499999999999998</v>
      </c>
      <c r="B43">
        <v>1.85</v>
      </c>
      <c r="C43" s="29">
        <f t="shared" si="0"/>
        <v>2.8345418589321048E-2</v>
      </c>
      <c r="D43" s="30">
        <f>IF(OR($A43="",$B43=""),"",A43*'MPTO_working_2-way'!$G42)</f>
        <v>2.1081081081081079</v>
      </c>
      <c r="E43" s="32">
        <f>IF(OR($A43="",$B43=""),"",B43*'MPTO_working_2-way'!$G42)</f>
        <v>1.902439024390244</v>
      </c>
      <c r="F43" s="30">
        <f>IF(OR($A43="",$B43=""),"",'MPTO_working_2-way'!D42)</f>
        <v>2.1113430758524703</v>
      </c>
      <c r="G43" s="32">
        <f>IF(OR($A43="",$B43=""),"",'MPTO_working_2-way'!E42)</f>
        <v>1.8998121477770822</v>
      </c>
      <c r="H43" s="30">
        <f>IF(OR($A43="",$B43=""),"",'OddsRatio_working_2-way'!M42)</f>
        <v>2.1114378604524222</v>
      </c>
      <c r="I43" s="30">
        <f>IF(OR($A43="",$B43=""),"",'OddsRatio_working_2-way'!N42)</f>
        <v>1.8997354108424378</v>
      </c>
      <c r="J43" s="30">
        <f>IF('Log_working_2-way'!$D42="","",A43^('Log_working_2-way'!$D42))</f>
        <v>2.1129081281913611</v>
      </c>
      <c r="K43" s="32">
        <f>IF('Log_working_2-way'!$D42="","",B43^('Log_working_2-way'!$D42))</f>
        <v>1.8985467665018629</v>
      </c>
      <c r="L43" s="37">
        <f t="shared" si="9"/>
        <v>0.47435897435897439</v>
      </c>
      <c r="M43" s="37">
        <f t="shared" si="10"/>
        <v>0.52564102564102555</v>
      </c>
      <c r="N43" s="38">
        <v>139</v>
      </c>
      <c r="O43" s="38">
        <f t="shared" si="11"/>
        <v>71.195121951219519</v>
      </c>
      <c r="P43" s="38">
        <f t="shared" si="12"/>
        <v>63.86486486486487</v>
      </c>
      <c r="Q43" s="38">
        <f t="shared" si="13"/>
        <v>75.13513513513513</v>
      </c>
      <c r="R43" s="38">
        <f t="shared" si="14"/>
        <v>67.804878048780495</v>
      </c>
      <c r="S43" s="39">
        <f t="shared" si="15"/>
        <v>-3.9400131839156103</v>
      </c>
      <c r="T43" s="39">
        <f t="shared" si="16"/>
        <v>-3.9400131839156245</v>
      </c>
      <c r="U43" t="s">
        <v>232</v>
      </c>
      <c r="V43" t="s">
        <v>84</v>
      </c>
      <c r="W43"/>
      <c r="X43"/>
      <c r="Y43" s="41"/>
    </row>
    <row r="44" spans="1:25" ht="15" x14ac:dyDescent="0.25">
      <c r="A44">
        <v>2.06</v>
      </c>
      <c r="B44">
        <v>1.83</v>
      </c>
      <c r="C44" s="29">
        <f t="shared" si="0"/>
        <v>3.1884980635577431E-2</v>
      </c>
      <c r="D44" s="30">
        <f>IF(OR($A44="",$B44=""),"",A44*'MPTO_working_2-way'!$G43)</f>
        <v>2.1256830601092895</v>
      </c>
      <c r="E44" s="32">
        <f>IF(OR($A44="",$B44=""),"",B44*'MPTO_working_2-way'!$G43)</f>
        <v>1.8883495145631068</v>
      </c>
      <c r="F44" s="30">
        <f>IF(OR($A44="",$B44=""),"",'MPTO_working_2-way'!D43)</f>
        <v>2.1299508446804905</v>
      </c>
      <c r="G44" s="32">
        <f>IF(OR($A44="",$B44=""),"",'MPTO_working_2-way'!E43)</f>
        <v>1.8849942497124856</v>
      </c>
      <c r="H44" s="30">
        <f>IF(OR($A44="",$B44=""),"",'OddsRatio_working_2-way'!M43)</f>
        <v>2.1300922235529893</v>
      </c>
      <c r="I44" s="30">
        <f>IF(OR($A44="",$B44=""),"",'OddsRatio_working_2-way'!N43)</f>
        <v>1.8848835335367746</v>
      </c>
      <c r="J44" s="30">
        <f>IF('Log_working_2-way'!$D43="","",A44^('Log_working_2-way'!$D43))</f>
        <v>2.1320394516231058</v>
      </c>
      <c r="K44" s="32">
        <f>IF('Log_working_2-way'!$D43="","",B44^('Log_working_2-way'!$D43))</f>
        <v>1.8833614398916756</v>
      </c>
      <c r="L44" s="37">
        <f t="shared" si="9"/>
        <v>0.47043701799485865</v>
      </c>
      <c r="M44" s="37">
        <f t="shared" si="10"/>
        <v>0.5295629820051414</v>
      </c>
      <c r="N44" s="38">
        <v>140</v>
      </c>
      <c r="O44" s="38">
        <f t="shared" si="11"/>
        <v>72.038834951456323</v>
      </c>
      <c r="P44" s="38">
        <f t="shared" si="12"/>
        <v>63.497267759562831</v>
      </c>
      <c r="Q44" s="38">
        <f t="shared" si="13"/>
        <v>76.502732240437155</v>
      </c>
      <c r="R44" s="38">
        <f t="shared" si="14"/>
        <v>67.961165048543691</v>
      </c>
      <c r="S44" s="39">
        <f t="shared" si="15"/>
        <v>-4.4638972889808315</v>
      </c>
      <c r="T44" s="39">
        <f t="shared" si="16"/>
        <v>-4.4638972889808599</v>
      </c>
      <c r="U44" t="s">
        <v>83</v>
      </c>
      <c r="V44" t="s">
        <v>85</v>
      </c>
      <c r="W44"/>
      <c r="X44"/>
      <c r="Y44" s="41"/>
    </row>
    <row r="45" spans="1:25" ht="15" x14ac:dyDescent="0.25">
      <c r="A45">
        <v>1.88</v>
      </c>
      <c r="B45">
        <v>2.0099999999999998</v>
      </c>
      <c r="C45" s="29">
        <f t="shared" si="0"/>
        <v>2.9427331427966497E-2</v>
      </c>
      <c r="D45" s="30">
        <f>IF(OR($A45="",$B45=""),"",A45*'MPTO_working_2-way'!$G44)</f>
        <v>1.9353233830845769</v>
      </c>
      <c r="E45" s="32">
        <f>IF(OR($A45="",$B45=""),"",B45*'MPTO_working_2-way'!$G44)</f>
        <v>2.0691489361702122</v>
      </c>
      <c r="F45" s="30">
        <f>IF(OR($A45="",$B45=""),"",'MPTO_working_2-way'!D44)</f>
        <v>1.9334834220221038</v>
      </c>
      <c r="G45" s="32">
        <f>IF(OR($A45="",$B45=""),"",'MPTO_working_2-way'!E44)</f>
        <v>2.0712563034422273</v>
      </c>
      <c r="H45" s="30">
        <f>IF(OR($A45="",$B45=""),"",'OddsRatio_working_2-way'!M44)</f>
        <v>1.9334276237142709</v>
      </c>
      <c r="I45" s="30">
        <f>IF(OR($A45="",$B45=""),"",'OddsRatio_working_2-way'!N44)</f>
        <v>2.0713203408538785</v>
      </c>
      <c r="J45" s="30">
        <f>IF('Log_working_2-way'!$D44="","",A45^('Log_working_2-way'!$D44))</f>
        <v>1.9325939690668699</v>
      </c>
      <c r="K45" s="32">
        <f>IF('Log_working_2-way'!$D44="","",B45^('Log_working_2-way'!$D44))</f>
        <v>2.0722780043286777</v>
      </c>
      <c r="L45" s="37">
        <f t="shared" si="9"/>
        <v>0.5167095115681235</v>
      </c>
      <c r="M45" s="37">
        <f t="shared" si="10"/>
        <v>0.48329048843187672</v>
      </c>
      <c r="N45" s="38">
        <v>141</v>
      </c>
      <c r="O45" s="38">
        <f t="shared" si="11"/>
        <v>65.999999999999986</v>
      </c>
      <c r="P45" s="38">
        <f t="shared" si="12"/>
        <v>70.850746268656707</v>
      </c>
      <c r="Q45" s="38">
        <f t="shared" si="13"/>
        <v>70.149253731343293</v>
      </c>
      <c r="R45" s="38">
        <f t="shared" si="14"/>
        <v>75</v>
      </c>
      <c r="S45" s="39">
        <f t="shared" si="15"/>
        <v>-4.1492537313433075</v>
      </c>
      <c r="T45" s="39">
        <f t="shared" si="16"/>
        <v>-4.1492537313432933</v>
      </c>
      <c r="U45" t="s">
        <v>79</v>
      </c>
      <c r="V45" t="s">
        <v>77</v>
      </c>
      <c r="W45"/>
      <c r="X45"/>
      <c r="Y45" s="41"/>
    </row>
    <row r="46" spans="1:25" s="35" customFormat="1" ht="15" x14ac:dyDescent="0.25">
      <c r="A46">
        <v>1.99</v>
      </c>
      <c r="B46">
        <v>1.89</v>
      </c>
      <c r="C46" s="29">
        <f t="shared" si="0"/>
        <v>3.16130919145996E-2</v>
      </c>
      <c r="D46" s="30">
        <f>IF(OR($A46="",$B46=""),"",A46*'MPTO_working_2-way'!$G45)</f>
        <v>2.052910052910053</v>
      </c>
      <c r="E46" s="32">
        <f>IF(OR($A46="",$B46=""),"",B46*'MPTO_working_2-way'!$G45)</f>
        <v>1.9497487437185932</v>
      </c>
      <c r="F46" s="30">
        <f>IF(OR($A46="",$B46=""),"",'MPTO_working_2-way'!D45)</f>
        <v>2.0546283903744778</v>
      </c>
      <c r="G46" s="32">
        <f>IF(OR($A46="",$B46=""),"",'MPTO_working_2-way'!E45)</f>
        <v>1.9482012897878844</v>
      </c>
      <c r="H46" s="30">
        <f>IF(OR($A46="",$B46=""),"",'OddsRatio_working_2-way'!M45)</f>
        <v>2.0546845739659791</v>
      </c>
      <c r="I46" s="30">
        <f>IF(OR($A46="",$B46=""),"",'OddsRatio_working_2-way'!N45)</f>
        <v>1.9481507786158798</v>
      </c>
      <c r="J46" s="30">
        <f>IF('Log_working_2-way'!$D45="","",A46^('Log_working_2-way'!$D45))</f>
        <v>2.0554666264202575</v>
      </c>
      <c r="K46" s="32">
        <f>IF('Log_working_2-way'!$D45="","",B46^('Log_working_2-way'!$D45))</f>
        <v>1.9474482422922217</v>
      </c>
      <c r="L46" s="37">
        <f t="shared" si="9"/>
        <v>0.48711340206185566</v>
      </c>
      <c r="M46" s="37">
        <f t="shared" si="10"/>
        <v>0.51288659793814428</v>
      </c>
      <c r="N46" s="38">
        <v>142</v>
      </c>
      <c r="O46" s="38">
        <f t="shared" si="11"/>
        <v>70.643216080401999</v>
      </c>
      <c r="P46" s="38">
        <f t="shared" si="12"/>
        <v>66.867724867724874</v>
      </c>
      <c r="Q46" s="38">
        <f t="shared" si="13"/>
        <v>75.13227513227514</v>
      </c>
      <c r="R46" s="38">
        <f t="shared" si="14"/>
        <v>71.356783919597987</v>
      </c>
      <c r="S46" s="39">
        <f t="shared" si="15"/>
        <v>-4.4890590518731415</v>
      </c>
      <c r="T46" s="39">
        <f t="shared" si="16"/>
        <v>-4.489059051873113</v>
      </c>
      <c r="U46" t="s">
        <v>108</v>
      </c>
      <c r="V46" t="s">
        <v>87</v>
      </c>
      <c r="W46"/>
      <c r="X46"/>
      <c r="Y46" s="41"/>
    </row>
    <row r="47" spans="1:25" ht="15" x14ac:dyDescent="0.25">
      <c r="A47">
        <v>2.27</v>
      </c>
      <c r="B47">
        <v>1.68</v>
      </c>
      <c r="C47" s="29">
        <f t="shared" si="0"/>
        <v>3.5766729599328695E-2</v>
      </c>
      <c r="D47" s="30">
        <f>IF(OR($A47="",$B47=""),"",A47*'MPTO_working_2-way'!$G46)</f>
        <v>2.3511904761904763</v>
      </c>
      <c r="E47" s="32">
        <f>IF(OR($A47="",$B47=""),"",B47*'MPTO_working_2-way'!$G46)</f>
        <v>1.7400881057268722</v>
      </c>
      <c r="F47" s="30">
        <f>IF(OR($A47="",$B47=""),"",'MPTO_working_2-way'!D46)</f>
        <v>2.3660503784588656</v>
      </c>
      <c r="G47" s="32">
        <f>IF(OR($A47="",$B47=""),"",'MPTO_working_2-way'!E46)</f>
        <v>1.7320374239258789</v>
      </c>
      <c r="H47" s="30">
        <f>IF(OR($A47="",$B47=""),"",'OddsRatio_working_2-way'!M46)</f>
        <v>2.3666188418222287</v>
      </c>
      <c r="I47" s="30">
        <f>IF(OR($A47="",$B47=""),"",'OddsRatio_working_2-way'!N46)</f>
        <v>1.7317329231804059</v>
      </c>
      <c r="J47" s="30">
        <f>IF('Log_working_2-way'!$D46="","",A47^('Log_working_2-way'!$D46))</f>
        <v>2.37348902776783</v>
      </c>
      <c r="K47" s="32">
        <f>IF('Log_working_2-way'!$D46="","",B47^('Log_working_2-way'!$D46))</f>
        <v>1.72807279838637</v>
      </c>
      <c r="L47" s="37">
        <f t="shared" si="9"/>
        <v>0.42531645569620252</v>
      </c>
      <c r="M47" s="37">
        <f t="shared" si="10"/>
        <v>0.57468354430379742</v>
      </c>
      <c r="N47" s="38">
        <v>143</v>
      </c>
      <c r="O47" s="38">
        <f t="shared" si="11"/>
        <v>80.004405286343612</v>
      </c>
      <c r="P47" s="38">
        <f t="shared" si="12"/>
        <v>57.880952380952365</v>
      </c>
      <c r="Q47" s="38">
        <f t="shared" si="13"/>
        <v>85.11904761904762</v>
      </c>
      <c r="R47" s="38">
        <f t="shared" si="14"/>
        <v>62.995594713656388</v>
      </c>
      <c r="S47" s="39">
        <f t="shared" si="15"/>
        <v>-5.1146423327040083</v>
      </c>
      <c r="T47" s="39">
        <f t="shared" si="16"/>
        <v>-5.1146423327040225</v>
      </c>
      <c r="U47" t="s">
        <v>106</v>
      </c>
      <c r="V47" t="s">
        <v>91</v>
      </c>
      <c r="W47"/>
      <c r="X47"/>
      <c r="Y47" s="41"/>
    </row>
    <row r="48" spans="1:25" ht="15" x14ac:dyDescent="0.25">
      <c r="A48">
        <v>2.1</v>
      </c>
      <c r="B48">
        <v>1.79</v>
      </c>
      <c r="C48" s="29">
        <f t="shared" si="0"/>
        <v>3.4849694067571102E-2</v>
      </c>
      <c r="D48" s="30">
        <f>IF(OR($A48="",$B48=""),"",A48*'MPTO_working_2-way'!$G47)</f>
        <v>2.1731843575418992</v>
      </c>
      <c r="E48" s="32">
        <f>IF(OR($A48="",$B48=""),"",B48*'MPTO_working_2-way'!$G47)</f>
        <v>1.8523809523809522</v>
      </c>
      <c r="F48" s="30">
        <f>IF(OR($A48="",$B48=""),"",'MPTO_working_2-way'!D47)</f>
        <v>2.1797622499275153</v>
      </c>
      <c r="G48" s="32">
        <f>IF(OR($A48="",$B48=""),"",'MPTO_working_2-way'!E47)</f>
        <v>1.8476284099287292</v>
      </c>
      <c r="H48" s="30">
        <f>IF(OR($A48="",$B48=""),"",'OddsRatio_working_2-way'!M47)</f>
        <v>2.1800021454603971</v>
      </c>
      <c r="I48" s="30">
        <f>IF(OR($A48="",$B48=""),"",'OddsRatio_working_2-way'!N47)</f>
        <v>1.8474560862851939</v>
      </c>
      <c r="J48" s="30">
        <f>IF('Log_working_2-way'!$D47="","",A48^('Log_working_2-way'!$D47))</f>
        <v>2.1830172065936067</v>
      </c>
      <c r="K48" s="32">
        <f>IF('Log_working_2-way'!$D47="","",B48^('Log_working_2-way'!$D47))</f>
        <v>1.8452962428833544</v>
      </c>
      <c r="L48" s="37">
        <f t="shared" si="9"/>
        <v>0.46015424164524427</v>
      </c>
      <c r="M48" s="37">
        <f t="shared" si="10"/>
        <v>0.53984575835475579</v>
      </c>
      <c r="N48" s="38">
        <v>144</v>
      </c>
      <c r="O48" s="38">
        <f t="shared" si="11"/>
        <v>75.428571428571445</v>
      </c>
      <c r="P48" s="38">
        <f t="shared" si="12"/>
        <v>63.553072625698313</v>
      </c>
      <c r="Q48" s="38">
        <f t="shared" si="13"/>
        <v>80.446927374301666</v>
      </c>
      <c r="R48" s="38">
        <f t="shared" si="14"/>
        <v>68.571428571428569</v>
      </c>
      <c r="S48" s="39">
        <f t="shared" si="15"/>
        <v>-5.0183559457302209</v>
      </c>
      <c r="T48" s="39">
        <f t="shared" si="16"/>
        <v>-5.0183559457302565</v>
      </c>
      <c r="U48" t="s">
        <v>89</v>
      </c>
      <c r="V48" t="s">
        <v>93</v>
      </c>
      <c r="W48"/>
      <c r="X48"/>
      <c r="Y48" s="41"/>
    </row>
    <row r="49" spans="1:25" ht="15" x14ac:dyDescent="0.25">
      <c r="A49">
        <v>2.13</v>
      </c>
      <c r="B49">
        <v>1.77</v>
      </c>
      <c r="C49" s="29">
        <f t="shared" si="0"/>
        <v>3.4455319487546765E-2</v>
      </c>
      <c r="D49" s="30">
        <f>IF(OR($A49="",$B49=""),"",A49*'MPTO_working_2-way'!$G48)</f>
        <v>2.2033898305084745</v>
      </c>
      <c r="E49" s="32">
        <f>IF(OR($A49="",$B49=""),"",B49*'MPTO_working_2-way'!$G48)</f>
        <v>1.8309859154929577</v>
      </c>
      <c r="F49" s="30">
        <f>IF(OR($A49="",$B49=""),"",'MPTO_working_2-way'!D48)</f>
        <v>2.2111375032990233</v>
      </c>
      <c r="G49" s="32">
        <f>IF(OR($A49="",$B49=""),"",'MPTO_working_2-way'!E48)</f>
        <v>1.8256700806275876</v>
      </c>
      <c r="H49" s="30">
        <f>IF(OR($A49="",$B49=""),"",'OddsRatio_working_2-way'!M48)</f>
        <v>2.2114175446692466</v>
      </c>
      <c r="I49" s="30">
        <f>IF(OR($A49="",$B49=""),"",'OddsRatio_working_2-way'!N48)</f>
        <v>1.8254792118542653</v>
      </c>
      <c r="J49" s="30">
        <f>IF('Log_working_2-way'!$D48="","",A49^('Log_working_2-way'!$D48))</f>
        <v>2.2149715784230573</v>
      </c>
      <c r="K49" s="32">
        <f>IF('Log_working_2-way'!$D48="","",B49^('Log_working_2-way'!$D48))</f>
        <v>1.8230645208160881</v>
      </c>
      <c r="L49" s="37">
        <f t="shared" si="9"/>
        <v>0.45384615384615384</v>
      </c>
      <c r="M49" s="37">
        <f t="shared" si="10"/>
        <v>0.5461538461538461</v>
      </c>
      <c r="N49" s="38">
        <v>145</v>
      </c>
      <c r="O49" s="38">
        <f t="shared" si="11"/>
        <v>76.924882629107969</v>
      </c>
      <c r="P49" s="38">
        <f t="shared" si="12"/>
        <v>63.07909604519773</v>
      </c>
      <c r="Q49" s="38">
        <f t="shared" si="13"/>
        <v>81.920903954802256</v>
      </c>
      <c r="R49" s="38">
        <f t="shared" si="14"/>
        <v>68.075117370892016</v>
      </c>
      <c r="S49" s="39">
        <f t="shared" si="15"/>
        <v>-4.9960213256942865</v>
      </c>
      <c r="T49" s="39">
        <f t="shared" si="16"/>
        <v>-4.9960213256942865</v>
      </c>
      <c r="U49" t="s">
        <v>105</v>
      </c>
      <c r="V49" t="s">
        <v>94</v>
      </c>
      <c r="W49"/>
      <c r="X49"/>
      <c r="Y49" s="41"/>
    </row>
    <row r="50" spans="1:25" ht="15" x14ac:dyDescent="0.25">
      <c r="A50">
        <v>2.41</v>
      </c>
      <c r="B50">
        <v>1.62</v>
      </c>
      <c r="C50" s="29">
        <f t="shared" si="0"/>
        <v>3.2221709953383471E-2</v>
      </c>
      <c r="D50" s="30">
        <f>IF(OR($A50="",$B50=""),"",A50*'MPTO_working_2-way'!$G49)</f>
        <v>2.4876543209876543</v>
      </c>
      <c r="E50" s="32">
        <f>IF(OR($A50="",$B50=""),"",B50*'MPTO_working_2-way'!$G49)</f>
        <v>1.6721991701244814</v>
      </c>
      <c r="F50" s="30">
        <f>IF(OR($A50="",$B50=""),"",'MPTO_working_2-way'!D49)</f>
        <v>2.5073534133966988</v>
      </c>
      <c r="G50" s="32">
        <f>IF(OR($A50="",$B50=""),"",'MPTO_working_2-way'!E49)</f>
        <v>1.6634144263133228</v>
      </c>
      <c r="H50" s="30">
        <f>IF(OR($A50="",$B50=""),"",'OddsRatio_working_2-way'!M49)</f>
        <v>2.5080429530975232</v>
      </c>
      <c r="I50" s="30">
        <f>IF(OR($A50="",$B50=""),"",'OddsRatio_working_2-way'!N49)</f>
        <v>1.6631110857591944</v>
      </c>
      <c r="J50" s="30">
        <f>IF('Log_working_2-way'!$D49="","",A50^('Log_working_2-way'!$D49))</f>
        <v>2.5171707535955181</v>
      </c>
      <c r="K50" s="32">
        <f>IF('Log_working_2-way'!$D49="","",B50^('Log_working_2-way'!$D49))</f>
        <v>1.6591215903879362</v>
      </c>
      <c r="L50" s="37">
        <f t="shared" si="9"/>
        <v>0.40198511166253104</v>
      </c>
      <c r="M50" s="37">
        <f t="shared" si="10"/>
        <v>0.59801488833746896</v>
      </c>
      <c r="N50" s="38">
        <v>146</v>
      </c>
      <c r="O50" s="38">
        <f t="shared" si="11"/>
        <v>85.419087136929463</v>
      </c>
      <c r="P50" s="38">
        <f t="shared" si="12"/>
        <v>55.876543209876544</v>
      </c>
      <c r="Q50" s="38">
        <f t="shared" si="13"/>
        <v>90.123456790123456</v>
      </c>
      <c r="R50" s="38">
        <f t="shared" si="14"/>
        <v>60.580912863070537</v>
      </c>
      <c r="S50" s="39">
        <f t="shared" si="15"/>
        <v>-4.7043696531939929</v>
      </c>
      <c r="T50" s="39">
        <f t="shared" si="16"/>
        <v>-4.7043696531939929</v>
      </c>
      <c r="U50" t="s">
        <v>97</v>
      </c>
      <c r="V50" t="s">
        <v>107</v>
      </c>
      <c r="W50"/>
      <c r="X50"/>
      <c r="Y50" s="41"/>
    </row>
    <row r="51" spans="1:25" ht="15" x14ac:dyDescent="0.25">
      <c r="A51">
        <v>2.2400000000000002</v>
      </c>
      <c r="B51">
        <v>1.7</v>
      </c>
      <c r="C51" s="29">
        <f t="shared" si="0"/>
        <v>3.4663865546218364E-2</v>
      </c>
      <c r="D51" s="30">
        <f>IF(OR($A51="",$B51=""),"",A51*'MPTO_working_2-way'!$G50)</f>
        <v>2.3176470588235292</v>
      </c>
      <c r="E51" s="32">
        <f>IF(OR($A51="",$B51=""),"",B51*'MPTO_working_2-way'!$G50)</f>
        <v>1.7589285714285712</v>
      </c>
      <c r="F51" s="30">
        <f>IF(OR($A51="",$B51=""),"",'MPTO_working_2-way'!D50)</f>
        <v>2.3304773561811505</v>
      </c>
      <c r="G51" s="32">
        <f>IF(OR($A51="",$B51=""),"",'MPTO_working_2-way'!E50)</f>
        <v>1.7516099356025756</v>
      </c>
      <c r="H51" s="30">
        <f>IF(OR($A51="",$B51=""),"",'OddsRatio_working_2-way'!M50)</f>
        <v>2.3309502512973848</v>
      </c>
      <c r="I51" s="30">
        <f>IF(OR($A51="",$B51=""),"",'OddsRatio_working_2-way'!N50)</f>
        <v>1.7513428837969105</v>
      </c>
      <c r="J51" s="30">
        <f>IF('Log_working_2-way'!$D50="","",A51^('Log_working_2-way'!$D50))</f>
        <v>2.3368656510313084</v>
      </c>
      <c r="K51" s="32">
        <f>IF('Log_working_2-way'!$D50="","",B51^('Log_working_2-way'!$D50))</f>
        <v>1.7480183212340654</v>
      </c>
      <c r="L51" s="37">
        <f t="shared" si="9"/>
        <v>0.43147208121827418</v>
      </c>
      <c r="M51" s="37">
        <f t="shared" si="10"/>
        <v>0.56852791878172593</v>
      </c>
      <c r="N51" s="38">
        <v>147</v>
      </c>
      <c r="O51" s="38">
        <f t="shared" si="11"/>
        <v>81.375000000000014</v>
      </c>
      <c r="P51" s="38">
        <f t="shared" si="12"/>
        <v>60.529411764705891</v>
      </c>
      <c r="Q51" s="38">
        <f t="shared" si="13"/>
        <v>86.470588235294116</v>
      </c>
      <c r="R51" s="38">
        <f t="shared" si="14"/>
        <v>65.625</v>
      </c>
      <c r="S51" s="39">
        <f t="shared" si="15"/>
        <v>-5.0955882352941018</v>
      </c>
      <c r="T51" s="39">
        <f t="shared" si="16"/>
        <v>-5.0955882352941089</v>
      </c>
      <c r="U51" t="s">
        <v>99</v>
      </c>
      <c r="V51" t="s">
        <v>100</v>
      </c>
      <c r="W51"/>
      <c r="X51"/>
      <c r="Y51" s="41"/>
    </row>
    <row r="52" spans="1:25" ht="15" x14ac:dyDescent="0.25">
      <c r="A52">
        <v>2.0499999999999998</v>
      </c>
      <c r="B52">
        <v>1.85</v>
      </c>
      <c r="C52" s="29">
        <f t="shared" si="0"/>
        <v>2.8345418589321048E-2</v>
      </c>
      <c r="D52" s="30">
        <f>IF(OR($A52="",$B52=""),"",A52*'MPTO_working_2-way'!$G51)</f>
        <v>2.1081081081081079</v>
      </c>
      <c r="E52" s="32">
        <f>IF(OR($A52="",$B52=""),"",B52*'MPTO_working_2-way'!$G51)</f>
        <v>1.902439024390244</v>
      </c>
      <c r="F52" s="30">
        <f>IF(OR($A52="",$B52=""),"",'MPTO_working_2-way'!D51)</f>
        <v>2.1113430758524703</v>
      </c>
      <c r="G52" s="32">
        <f>IF(OR($A52="",$B52=""),"",'MPTO_working_2-way'!E51)</f>
        <v>1.8998121477770822</v>
      </c>
      <c r="H52" s="30">
        <f>IF(OR($A52="",$B52=""),"",'OddsRatio_working_2-way'!M51)</f>
        <v>2.1114378604524222</v>
      </c>
      <c r="I52" s="30">
        <f>IF(OR($A52="",$B52=""),"",'OddsRatio_working_2-way'!N51)</f>
        <v>1.8997354108424378</v>
      </c>
      <c r="J52" s="30">
        <f>IF('Log_working_2-way'!$D51="","",A52^('Log_working_2-way'!$D51))</f>
        <v>2.1129081281913611</v>
      </c>
      <c r="K52" s="32">
        <f>IF('Log_working_2-way'!$D51="","",B52^('Log_working_2-way'!$D51))</f>
        <v>1.8985467665018629</v>
      </c>
      <c r="L52" s="37">
        <f t="shared" si="9"/>
        <v>0.47435897435897439</v>
      </c>
      <c r="M52" s="37">
        <f t="shared" si="10"/>
        <v>0.52564102564102555</v>
      </c>
      <c r="N52" s="38">
        <v>148</v>
      </c>
      <c r="O52" s="38">
        <f t="shared" si="11"/>
        <v>75.804878048780481</v>
      </c>
      <c r="P52" s="38">
        <f t="shared" si="12"/>
        <v>68</v>
      </c>
      <c r="Q52" s="38">
        <f t="shared" si="13"/>
        <v>79.999999999999986</v>
      </c>
      <c r="R52" s="38">
        <f t="shared" si="14"/>
        <v>72.195121951219519</v>
      </c>
      <c r="S52" s="39">
        <f t="shared" si="15"/>
        <v>-4.1951219512195053</v>
      </c>
      <c r="T52" s="39">
        <f t="shared" si="16"/>
        <v>-4.1951219512195195</v>
      </c>
      <c r="U52" t="s">
        <v>90</v>
      </c>
      <c r="V52" t="s">
        <v>95</v>
      </c>
      <c r="W52"/>
      <c r="X52"/>
      <c r="Y52" s="41"/>
    </row>
    <row r="53" spans="1:25" s="35" customFormat="1" ht="15" x14ac:dyDescent="0.25">
      <c r="A53">
        <v>2.13</v>
      </c>
      <c r="B53">
        <v>1.77</v>
      </c>
      <c r="C53" s="29">
        <f t="shared" si="0"/>
        <v>3.4455319487546765E-2</v>
      </c>
      <c r="D53" s="30">
        <f>IF(OR($A53="",$B53=""),"",A53*'MPTO_working_2-way'!$G52)</f>
        <v>2.2033898305084745</v>
      </c>
      <c r="E53" s="32">
        <f>IF(OR($A53="",$B53=""),"",B53*'MPTO_working_2-way'!$G52)</f>
        <v>1.8309859154929577</v>
      </c>
      <c r="F53" s="30">
        <f>IF(OR($A53="",$B53=""),"",'MPTO_working_2-way'!D52)</f>
        <v>2.2111375032990233</v>
      </c>
      <c r="G53" s="32">
        <f>IF(OR($A53="",$B53=""),"",'MPTO_working_2-way'!E52)</f>
        <v>1.8256700806275876</v>
      </c>
      <c r="H53" s="30">
        <f>IF(OR($A53="",$B53=""),"",'OddsRatio_working_2-way'!M52)</f>
        <v>2.2114175446692466</v>
      </c>
      <c r="I53" s="30">
        <f>IF(OR($A53="",$B53=""),"",'OddsRatio_working_2-way'!N52)</f>
        <v>1.8254792118542653</v>
      </c>
      <c r="J53" s="30">
        <f>IF('Log_working_2-way'!$D52="","",A53^('Log_working_2-way'!$D52))</f>
        <v>2.2149715784230573</v>
      </c>
      <c r="K53" s="32">
        <f>IF('Log_working_2-way'!$D52="","",B53^('Log_working_2-way'!$D52))</f>
        <v>1.8230645208160881</v>
      </c>
      <c r="L53" s="37">
        <f t="shared" si="9"/>
        <v>0.45384615384615384</v>
      </c>
      <c r="M53" s="37">
        <f t="shared" si="10"/>
        <v>0.5461538461538461</v>
      </c>
      <c r="N53" s="38">
        <v>149</v>
      </c>
      <c r="O53" s="38">
        <f t="shared" si="11"/>
        <v>79.046948356807519</v>
      </c>
      <c r="P53" s="38">
        <f t="shared" si="12"/>
        <v>64.819209039548028</v>
      </c>
      <c r="Q53" s="38">
        <f t="shared" si="13"/>
        <v>84.180790960451972</v>
      </c>
      <c r="R53" s="38">
        <f t="shared" si="14"/>
        <v>69.953051643192495</v>
      </c>
      <c r="S53" s="39">
        <f t="shared" si="15"/>
        <v>-5.1338426036444531</v>
      </c>
      <c r="T53" s="39">
        <f t="shared" si="16"/>
        <v>-5.1338426036444673</v>
      </c>
      <c r="U53" t="s">
        <v>104</v>
      </c>
      <c r="V53" t="s">
        <v>101</v>
      </c>
      <c r="W53"/>
      <c r="X53"/>
      <c r="Y53" s="41"/>
    </row>
    <row r="54" spans="1:25" ht="15" x14ac:dyDescent="0.25">
      <c r="A54">
        <v>2.14</v>
      </c>
      <c r="B54">
        <v>1.76</v>
      </c>
      <c r="C54" s="29">
        <f t="shared" si="0"/>
        <v>3.5471537807986397E-2</v>
      </c>
      <c r="D54" s="30">
        <f>IF(OR($A54="",$B54=""),"",A54*'MPTO_working_2-way'!$G53)</f>
        <v>2.2159090909090908</v>
      </c>
      <c r="E54" s="32">
        <f>IF(OR($A54="",$B54=""),"",B54*'MPTO_working_2-way'!$G53)</f>
        <v>1.8224299065420562</v>
      </c>
      <c r="F54" s="30">
        <f>IF(OR($A54="",$B54=""),"",'MPTO_working_2-way'!D53)</f>
        <v>2.2244271202456889</v>
      </c>
      <c r="G54" s="32">
        <f>IF(OR($A54="",$B54=""),"",'MPTO_working_2-way'!E53)</f>
        <v>1.8167084699980707</v>
      </c>
      <c r="H54" s="30">
        <f>IF(OR($A54="",$B54=""),"",'OddsRatio_working_2-way'!M53)</f>
        <v>2.2247448713915889</v>
      </c>
      <c r="I54" s="30">
        <f>IF(OR($A54="",$B54=""),"",'OddsRatio_working_2-way'!N53)</f>
        <v>1.8164965809277254</v>
      </c>
      <c r="J54" s="30">
        <f>IF('Log_working_2-way'!$D53="","",A54^('Log_working_2-way'!$D53))</f>
        <v>2.2286583340561452</v>
      </c>
      <c r="K54" s="32">
        <f>IF('Log_working_2-way'!$D53="","",B54^('Log_working_2-way'!$D53))</f>
        <v>1.8138959157983681</v>
      </c>
      <c r="L54" s="37">
        <f t="shared" si="9"/>
        <v>0.45128205128205129</v>
      </c>
      <c r="M54" s="37">
        <f t="shared" si="10"/>
        <v>0.54871794871794866</v>
      </c>
      <c r="N54" s="38">
        <v>150</v>
      </c>
      <c r="O54" s="38">
        <f t="shared" si="11"/>
        <v>79.90654205607477</v>
      </c>
      <c r="P54" s="38">
        <f t="shared" si="12"/>
        <v>64.77272727272728</v>
      </c>
      <c r="Q54" s="38">
        <f t="shared" si="13"/>
        <v>85.227272727272734</v>
      </c>
      <c r="R54" s="38">
        <f t="shared" si="14"/>
        <v>70.09345794392523</v>
      </c>
      <c r="S54" s="39">
        <f t="shared" si="15"/>
        <v>-5.3207306711979641</v>
      </c>
      <c r="T54" s="39">
        <f t="shared" si="16"/>
        <v>-5.3207306711979498</v>
      </c>
      <c r="U54" t="s">
        <v>133</v>
      </c>
      <c r="V54" t="s">
        <v>88</v>
      </c>
      <c r="W54"/>
      <c r="X54"/>
      <c r="Y54" s="41"/>
    </row>
    <row r="55" spans="1:25" ht="15" x14ac:dyDescent="0.25">
      <c r="A55">
        <v>2.1</v>
      </c>
      <c r="B55">
        <v>1.79</v>
      </c>
      <c r="C55" s="29">
        <f t="shared" si="0"/>
        <v>3.4849694067571102E-2</v>
      </c>
      <c r="D55" s="30">
        <f>IF(OR($A55="",$B55=""),"",A55*'MPTO_working_2-way'!$G54)</f>
        <v>2.1731843575418992</v>
      </c>
      <c r="E55" s="32">
        <f>IF(OR($A55="",$B55=""),"",B55*'MPTO_working_2-way'!$G54)</f>
        <v>1.8523809523809522</v>
      </c>
      <c r="F55" s="30">
        <f>IF(OR($A55="",$B55=""),"",'MPTO_working_2-way'!D54)</f>
        <v>2.1797622499275153</v>
      </c>
      <c r="G55" s="32">
        <f>IF(OR($A55="",$B55=""),"",'MPTO_working_2-way'!E54)</f>
        <v>1.8476284099287292</v>
      </c>
      <c r="H55" s="30">
        <f>IF(OR($A55="",$B55=""),"",'OddsRatio_working_2-way'!M54)</f>
        <v>2.1800021454603971</v>
      </c>
      <c r="I55" s="30">
        <f>IF(OR($A55="",$B55=""),"",'OddsRatio_working_2-way'!N54)</f>
        <v>1.8474560862851939</v>
      </c>
      <c r="J55" s="30">
        <f>IF('Log_working_2-way'!$D54="","",A55^('Log_working_2-way'!$D54))</f>
        <v>2.1830172065936067</v>
      </c>
      <c r="K55" s="32">
        <f>IF('Log_working_2-way'!$D54="","",B55^('Log_working_2-way'!$D54))</f>
        <v>1.8452962428833544</v>
      </c>
      <c r="L55" s="37">
        <f t="shared" si="9"/>
        <v>0.46015424164524427</v>
      </c>
      <c r="M55" s="37">
        <f t="shared" si="10"/>
        <v>0.53984575835475579</v>
      </c>
      <c r="N55" s="38">
        <v>151</v>
      </c>
      <c r="O55" s="38">
        <f t="shared" si="11"/>
        <v>79.095238095238102</v>
      </c>
      <c r="P55" s="38">
        <f t="shared" si="12"/>
        <v>66.64245810055867</v>
      </c>
      <c r="Q55" s="38">
        <f t="shared" si="13"/>
        <v>84.35754189944133</v>
      </c>
      <c r="R55" s="38">
        <f t="shared" si="14"/>
        <v>71.904761904761898</v>
      </c>
      <c r="S55" s="39">
        <f t="shared" si="15"/>
        <v>-5.2623038042032277</v>
      </c>
      <c r="T55" s="39">
        <f t="shared" si="16"/>
        <v>-5.2623038042032277</v>
      </c>
      <c r="U55" t="s">
        <v>98</v>
      </c>
      <c r="V55" t="s">
        <v>102</v>
      </c>
      <c r="W55"/>
      <c r="X55"/>
      <c r="Y55" s="41"/>
    </row>
    <row r="56" spans="1:25" ht="15" x14ac:dyDescent="0.25">
      <c r="A56">
        <v>2.48</v>
      </c>
      <c r="B56">
        <v>1.59</v>
      </c>
      <c r="C56" s="29">
        <f t="shared" si="0"/>
        <v>3.2156624061675743E-2</v>
      </c>
      <c r="D56" s="30">
        <f>IF(OR($A56="",$B56=""),"",A56*'MPTO_working_2-way'!$G55)</f>
        <v>2.5597484276729556</v>
      </c>
      <c r="E56" s="32">
        <f>IF(OR($A56="",$B56=""),"",B56*'MPTO_working_2-way'!$G55)</f>
        <v>1.6411290322580645</v>
      </c>
      <c r="F56" s="30">
        <f>IF(OR($A56="",$B56=""),"",'MPTO_working_2-way'!D55)</f>
        <v>2.5829948906065767</v>
      </c>
      <c r="G56" s="32">
        <f>IF(OR($A56="",$B56=""),"",'MPTO_working_2-way'!E55)</f>
        <v>1.6317139783166432</v>
      </c>
      <c r="H56" s="30">
        <f>IF(OR($A56="",$B56=""),"",'OddsRatio_working_2-way'!M55)</f>
        <v>2.583816459148971</v>
      </c>
      <c r="I56" s="30">
        <f>IF(OR($A56="",$B56=""),"",'OddsRatio_working_2-way'!N55)</f>
        <v>1.6313862911472248</v>
      </c>
      <c r="J56" s="30">
        <f>IF('Log_working_2-way'!$D55="","",A56^('Log_working_2-way'!$D55))</f>
        <v>2.5946246664914949</v>
      </c>
      <c r="K56" s="32">
        <f>IF('Log_working_2-way'!$D55="","",B56^('Log_working_2-way'!$D55))</f>
        <v>1.6271068176815173</v>
      </c>
      <c r="L56" s="37">
        <f t="shared" si="9"/>
        <v>0.39066339066339073</v>
      </c>
      <c r="M56" s="37">
        <f t="shared" si="10"/>
        <v>0.60933660933660938</v>
      </c>
      <c r="N56" s="38">
        <v>152</v>
      </c>
      <c r="O56" s="38">
        <f t="shared" si="11"/>
        <v>90.709677419354833</v>
      </c>
      <c r="P56" s="38">
        <f t="shared" si="12"/>
        <v>56.40251572327044</v>
      </c>
      <c r="Q56" s="38">
        <f t="shared" si="13"/>
        <v>95.59748427672956</v>
      </c>
      <c r="R56" s="38">
        <f t="shared" si="14"/>
        <v>61.290322580645167</v>
      </c>
      <c r="S56" s="39">
        <f t="shared" si="15"/>
        <v>-4.8878068573747271</v>
      </c>
      <c r="T56" s="39">
        <f t="shared" si="16"/>
        <v>-4.8878068573747271</v>
      </c>
      <c r="U56" t="s">
        <v>134</v>
      </c>
      <c r="V56" t="s">
        <v>103</v>
      </c>
      <c r="W56"/>
      <c r="X56"/>
      <c r="Y56" s="41"/>
    </row>
    <row r="57" spans="1:25" ht="15" x14ac:dyDescent="0.25">
      <c r="A57">
        <v>1.88</v>
      </c>
      <c r="B57">
        <v>1.95</v>
      </c>
      <c r="C57" s="29">
        <f t="shared" si="0"/>
        <v>4.4735406437534042E-2</v>
      </c>
      <c r="D57" s="30">
        <f>IF(OR($A57="",$B57=""),"",A57*'MPTO_working_2-way'!$G56)</f>
        <v>1.9641025641025638</v>
      </c>
      <c r="E57" s="32">
        <f>IF(OR($A57="",$B57=""),"",B57*'MPTO_working_2-way'!$G56)</f>
        <v>2.0372340425531914</v>
      </c>
      <c r="F57" s="30">
        <f>IF(OR($A57="",$B57=""),"",'MPTO_working_2-way'!D56)</f>
        <v>1.9625267665952888</v>
      </c>
      <c r="G57" s="32">
        <f>IF(OR($A57="",$B57=""),"",'MPTO_working_2-way'!E56)</f>
        <v>2.0389321468298109</v>
      </c>
      <c r="H57" s="30">
        <f>IF(OR($A57="",$B57=""),"",'OddsRatio_working_2-way'!M56)</f>
        <v>1.9624530063715757</v>
      </c>
      <c r="I57" s="30">
        <f>IF(OR($A57="",$B57=""),"",'OddsRatio_working_2-way'!N56)</f>
        <v>2.0390117682420414</v>
      </c>
      <c r="J57" s="30">
        <f>IF('Log_working_2-way'!$D56="","",A57^('Log_working_2-way'!$D56))</f>
        <v>1.9617295659739398</v>
      </c>
      <c r="K57" s="32">
        <f>IF('Log_working_2-way'!$D56="","",B57^('Log_working_2-way'!$D56))</f>
        <v>2.0397933425150612</v>
      </c>
      <c r="L57" s="37">
        <f t="shared" si="9"/>
        <v>0.50913838120104449</v>
      </c>
      <c r="M57" s="37">
        <f t="shared" si="10"/>
        <v>0.49086161879895562</v>
      </c>
      <c r="N57" s="38">
        <v>153</v>
      </c>
      <c r="O57" s="38">
        <f t="shared" si="11"/>
        <v>71.617021276595736</v>
      </c>
      <c r="P57" s="38">
        <f t="shared" si="12"/>
        <v>74.538461538461533</v>
      </c>
      <c r="Q57" s="38">
        <f t="shared" si="13"/>
        <v>78.461538461538467</v>
      </c>
      <c r="R57" s="38">
        <f t="shared" si="14"/>
        <v>81.38297872340425</v>
      </c>
      <c r="S57" s="39">
        <f t="shared" si="15"/>
        <v>-6.8445171849427311</v>
      </c>
      <c r="T57" s="39">
        <f t="shared" si="16"/>
        <v>-6.8445171849427169</v>
      </c>
      <c r="U57" t="s">
        <v>109</v>
      </c>
      <c r="V57" t="s">
        <v>129</v>
      </c>
      <c r="W57"/>
      <c r="X57"/>
      <c r="Y57" s="41"/>
    </row>
    <row r="58" spans="1:25" ht="15" x14ac:dyDescent="0.25">
      <c r="A58">
        <v>1.85</v>
      </c>
      <c r="B58">
        <v>1.99</v>
      </c>
      <c r="C58" s="29">
        <f t="shared" si="0"/>
        <v>4.3053103354610656E-2</v>
      </c>
      <c r="D58" s="30">
        <f>IF(OR($A58="",$B58=""),"",A58*'MPTO_working_2-way'!$G57)</f>
        <v>1.9296482412060298</v>
      </c>
      <c r="E58" s="32">
        <f>IF(OR($A58="",$B58=""),"",B58*'MPTO_working_2-way'!$G57)</f>
        <v>2.0756756756756753</v>
      </c>
      <c r="F58" s="30">
        <f>IF(OR($A58="",$B58=""),"",'MPTO_working_2-way'!D57)</f>
        <v>1.9267303414889438</v>
      </c>
      <c r="G58" s="32">
        <f>IF(OR($A58="",$B58=""),"",'MPTO_working_2-way'!E57)</f>
        <v>2.0790625441197226</v>
      </c>
      <c r="H58" s="30">
        <f>IF(OR($A58="",$B58=""),"",'OddsRatio_working_2-way'!M57)</f>
        <v>1.9265990819042815</v>
      </c>
      <c r="I58" s="30">
        <f>IF(OR($A58="",$B58=""),"",'OddsRatio_working_2-way'!N57)</f>
        <v>2.0792154012767514</v>
      </c>
      <c r="J58" s="30">
        <f>IF('Log_working_2-way'!$D57="","",A58^('Log_working_2-way'!$D57))</f>
        <v>1.9252626773989769</v>
      </c>
      <c r="K58" s="32">
        <f>IF('Log_working_2-way'!$D57="","",B58^('Log_working_2-way'!$D57))</f>
        <v>2.0807741676242877</v>
      </c>
      <c r="L58" s="37">
        <f t="shared" si="9"/>
        <v>0.51822916666666674</v>
      </c>
      <c r="M58" s="37">
        <f t="shared" si="10"/>
        <v>0.48177083333333343</v>
      </c>
      <c r="N58" s="38">
        <v>154</v>
      </c>
      <c r="O58" s="38">
        <f t="shared" si="11"/>
        <v>70.756756756756758</v>
      </c>
      <c r="P58" s="38">
        <f t="shared" si="12"/>
        <v>76.613065326633148</v>
      </c>
      <c r="Q58" s="38">
        <f t="shared" si="13"/>
        <v>77.386934673366824</v>
      </c>
      <c r="R58" s="38">
        <f t="shared" si="14"/>
        <v>83.243243243243228</v>
      </c>
      <c r="S58" s="39">
        <f t="shared" si="15"/>
        <v>-6.6301779166100658</v>
      </c>
      <c r="T58" s="39">
        <f t="shared" si="16"/>
        <v>-6.63017791661008</v>
      </c>
      <c r="U58" t="s">
        <v>110</v>
      </c>
      <c r="V58" t="s">
        <v>128</v>
      </c>
      <c r="W58"/>
      <c r="X58"/>
      <c r="Y58" s="41"/>
    </row>
    <row r="59" spans="1:25" ht="15" x14ac:dyDescent="0.25">
      <c r="A59">
        <v>1.76</v>
      </c>
      <c r="B59">
        <v>2.09</v>
      </c>
      <c r="C59" s="29">
        <f t="shared" si="0"/>
        <v>4.6650717703349276E-2</v>
      </c>
      <c r="D59" s="30">
        <f>IF(OR($A59="",$B59=""),"",A59*'MPTO_working_2-way'!$G58)</f>
        <v>1.8421052631578947</v>
      </c>
      <c r="E59" s="32">
        <f>IF(OR($A59="",$B59=""),"",B59*'MPTO_working_2-way'!$G58)</f>
        <v>2.1875</v>
      </c>
      <c r="F59" s="30">
        <f>IF(OR($A59="",$B59=""),"",'MPTO_working_2-way'!D58)</f>
        <v>1.8353457738748626</v>
      </c>
      <c r="G59" s="32">
        <f>IF(OR($A59="",$B59=""),"",'MPTO_working_2-way'!E58)</f>
        <v>2.1971090670170828</v>
      </c>
      <c r="H59" s="30">
        <f>IF(OR($A59="",$B59=""),"",'OddsRatio_working_2-way'!M58)</f>
        <v>1.8350135965491927</v>
      </c>
      <c r="I59" s="30">
        <f>IF(OR($A59="",$B59=""),"",'OddsRatio_working_2-way'!N58)</f>
        <v>2.197585289787658</v>
      </c>
      <c r="J59" s="30">
        <f>IF('Log_working_2-way'!$D58="","",A59^('Log_working_2-way'!$D58))</f>
        <v>1.8319153686125185</v>
      </c>
      <c r="K59" s="32">
        <f>IF('Log_working_2-way'!$D58="","",B59^('Log_working_2-way'!$D58))</f>
        <v>2.2020453494773053</v>
      </c>
      <c r="L59" s="37">
        <f t="shared" si="9"/>
        <v>0.54285714285714282</v>
      </c>
      <c r="M59" s="37">
        <f t="shared" si="10"/>
        <v>0.45714285714285713</v>
      </c>
      <c r="N59" s="38">
        <v>155</v>
      </c>
      <c r="O59" s="38">
        <f t="shared" si="11"/>
        <v>66.931818181818201</v>
      </c>
      <c r="P59" s="38">
        <f t="shared" si="12"/>
        <v>80.837320574162689</v>
      </c>
      <c r="Q59" s="38">
        <f t="shared" si="13"/>
        <v>74.162679425837325</v>
      </c>
      <c r="R59" s="38">
        <f t="shared" si="14"/>
        <v>88.068181818181827</v>
      </c>
      <c r="S59" s="39">
        <f t="shared" si="15"/>
        <v>-7.230861244019124</v>
      </c>
      <c r="T59" s="39">
        <f t="shared" si="16"/>
        <v>-7.2308612440191382</v>
      </c>
      <c r="U59" t="s">
        <v>120</v>
      </c>
      <c r="V59" t="s">
        <v>117</v>
      </c>
      <c r="W59"/>
      <c r="X59"/>
      <c r="Y59" s="41"/>
    </row>
    <row r="60" spans="1:25" s="35" customFormat="1" ht="15" x14ac:dyDescent="0.25">
      <c r="A60">
        <v>1.56</v>
      </c>
      <c r="B60">
        <v>2.46</v>
      </c>
      <c r="C60" s="29">
        <f t="shared" si="0"/>
        <v>4.7529706066291366E-2</v>
      </c>
      <c r="D60" s="30">
        <f>IF(OR($A60="",$B60=""),"",A60*'MPTO_working_2-way'!$G59)</f>
        <v>1.6341463414634145</v>
      </c>
      <c r="E60" s="32">
        <f>IF(OR($A60="",$B60=""),"",B60*'MPTO_working_2-way'!$G59)</f>
        <v>2.5769230769230766</v>
      </c>
      <c r="F60" s="30">
        <f>IF(OR($A60="",$B60=""),"",'MPTO_working_2-way'!D59)</f>
        <v>1.6200607902735562</v>
      </c>
      <c r="G60" s="32">
        <f>IF(OR($A60="",$B60=""),"",'MPTO_working_2-way'!E59)</f>
        <v>2.6127450980392153</v>
      </c>
      <c r="H60" s="30">
        <f>IF(OR($A60="",$B60=""),"",'OddsRatio_working_2-way'!M59)</f>
        <v>1.6193235372853327</v>
      </c>
      <c r="I60" s="30">
        <f>IF(OR($A60="",$B60=""),"",'OddsRatio_working_2-way'!N59)</f>
        <v>2.6146649364939023</v>
      </c>
      <c r="J60" s="30">
        <f>IF('Log_working_2-way'!$D59="","",A60^('Log_working_2-way'!$D59))</f>
        <v>1.6128650749752642</v>
      </c>
      <c r="K60" s="32">
        <f>IF('Log_working_2-way'!$D59="","",B60^('Log_working_2-way'!$D59))</f>
        <v>2.6316805131028569</v>
      </c>
      <c r="L60" s="37">
        <f t="shared" si="9"/>
        <v>0.61194029850746268</v>
      </c>
      <c r="M60" s="37">
        <f t="shared" si="10"/>
        <v>0.38805970149253738</v>
      </c>
      <c r="N60" s="38">
        <v>156</v>
      </c>
      <c r="O60" s="38">
        <f t="shared" si="11"/>
        <v>56.000000000000007</v>
      </c>
      <c r="P60" s="38">
        <f t="shared" si="12"/>
        <v>92.58536585365853</v>
      </c>
      <c r="Q60" s="38">
        <f t="shared" si="13"/>
        <v>63.414634146341463</v>
      </c>
      <c r="R60" s="38">
        <f t="shared" si="14"/>
        <v>99.999999999999986</v>
      </c>
      <c r="S60" s="39">
        <f t="shared" si="15"/>
        <v>-7.4146341463414558</v>
      </c>
      <c r="T60" s="39">
        <f t="shared" si="16"/>
        <v>-7.4146341463414558</v>
      </c>
      <c r="U60" t="s">
        <v>115</v>
      </c>
      <c r="V60" t="s">
        <v>113</v>
      </c>
      <c r="W60"/>
      <c r="X60"/>
      <c r="Y60" s="41"/>
    </row>
    <row r="61" spans="1:25" ht="15" x14ac:dyDescent="0.25">
      <c r="A61">
        <v>1.85</v>
      </c>
      <c r="B61">
        <v>1.99</v>
      </c>
      <c r="C61" s="29">
        <f t="shared" si="0"/>
        <v>4.3053103354610656E-2</v>
      </c>
      <c r="D61" s="30">
        <f>IF(OR($A61="",$B61=""),"",A61*'MPTO_working_2-way'!$G60)</f>
        <v>1.9296482412060298</v>
      </c>
      <c r="E61" s="32">
        <f>IF(OR($A61="",$B61=""),"",B61*'MPTO_working_2-way'!$G60)</f>
        <v>2.0756756756756753</v>
      </c>
      <c r="F61" s="30">
        <f>IF(OR($A61="",$B61=""),"",'MPTO_working_2-way'!D60)</f>
        <v>1.9267303414889438</v>
      </c>
      <c r="G61" s="32">
        <f>IF(OR($A61="",$B61=""),"",'MPTO_working_2-way'!E60)</f>
        <v>2.0790625441197226</v>
      </c>
      <c r="H61" s="30">
        <f>IF(OR($A61="",$B61=""),"",'OddsRatio_working_2-way'!M60)</f>
        <v>1.9265990819042815</v>
      </c>
      <c r="I61" s="30">
        <f>IF(OR($A61="",$B61=""),"",'OddsRatio_working_2-way'!N60)</f>
        <v>2.0792154012767514</v>
      </c>
      <c r="J61" s="30">
        <f>IF('Log_working_2-way'!$D60="","",A61^('Log_working_2-way'!$D60))</f>
        <v>1.9252626773989769</v>
      </c>
      <c r="K61" s="32">
        <f>IF('Log_working_2-way'!$D60="","",B61^('Log_working_2-way'!$D60))</f>
        <v>2.0807741676242877</v>
      </c>
      <c r="L61" s="37">
        <f t="shared" si="9"/>
        <v>0.51822916666666674</v>
      </c>
      <c r="M61" s="37">
        <f t="shared" si="10"/>
        <v>0.48177083333333343</v>
      </c>
      <c r="N61" s="38">
        <v>157</v>
      </c>
      <c r="O61" s="38">
        <f t="shared" si="11"/>
        <v>72.135135135135116</v>
      </c>
      <c r="P61" s="38">
        <f t="shared" si="12"/>
        <v>78.105527638190949</v>
      </c>
      <c r="Q61" s="38">
        <f t="shared" si="13"/>
        <v>78.894472361809036</v>
      </c>
      <c r="R61" s="38">
        <f t="shared" si="14"/>
        <v>84.864864864864856</v>
      </c>
      <c r="S61" s="39">
        <f t="shared" si="15"/>
        <v>-6.7593372266739209</v>
      </c>
      <c r="T61" s="39">
        <f t="shared" si="16"/>
        <v>-6.7593372266739067</v>
      </c>
      <c r="U61" t="s">
        <v>68</v>
      </c>
      <c r="V61" t="s">
        <v>112</v>
      </c>
      <c r="W61"/>
      <c r="X61"/>
      <c r="Y61" s="41"/>
    </row>
    <row r="62" spans="1:25" ht="15" x14ac:dyDescent="0.25">
      <c r="A62">
        <v>2.11</v>
      </c>
      <c r="B62">
        <v>1.75</v>
      </c>
      <c r="C62" s="29">
        <f t="shared" si="0"/>
        <v>4.5362220717670931E-2</v>
      </c>
      <c r="D62" s="30">
        <f>IF(OR($A62="",$B62=""),"",A62*'MPTO_working_2-way'!$G61)</f>
        <v>2.2057142857142855</v>
      </c>
      <c r="E62" s="32">
        <f>IF(OR($A62="",$B62=""),"",B62*'MPTO_working_2-way'!$G61)</f>
        <v>1.8293838862559242</v>
      </c>
      <c r="F62" s="30">
        <f>IF(OR($A62="",$B62=""),"",'MPTO_working_2-way'!D61)</f>
        <v>2.2160540135033755</v>
      </c>
      <c r="G62" s="32">
        <f>IF(OR($A62="",$B62=""),"",'MPTO_working_2-way'!E61)</f>
        <v>1.8223318938926589</v>
      </c>
      <c r="H62" s="30">
        <f>IF(OR($A62="",$B62=""),"",'OddsRatio_working_2-way'!M61)</f>
        <v>2.216552506059644</v>
      </c>
      <c r="I62" s="30">
        <f>IF(OR($A62="",$B62=""),"",'OddsRatio_working_2-way'!N61)</f>
        <v>1.8219949365267862</v>
      </c>
      <c r="J62" s="30">
        <f>IF('Log_working_2-way'!$D61="","",A62^('Log_working_2-way'!$D61))</f>
        <v>2.2213495885331906</v>
      </c>
      <c r="K62" s="32">
        <f>IF('Log_working_2-way'!$D61="","",B62^('Log_working_2-way'!$D61))</f>
        <v>1.8187663952959283</v>
      </c>
      <c r="L62" s="37">
        <f t="shared" si="9"/>
        <v>0.45336787564766845</v>
      </c>
      <c r="M62" s="37">
        <f t="shared" si="10"/>
        <v>0.54663212435233155</v>
      </c>
      <c r="N62" s="38">
        <v>158</v>
      </c>
      <c r="O62" s="38">
        <f t="shared" si="11"/>
        <v>83.118483412322277</v>
      </c>
      <c r="P62" s="38">
        <f t="shared" si="12"/>
        <v>67.714285714285708</v>
      </c>
      <c r="Q62" s="38">
        <f t="shared" si="13"/>
        <v>90.285714285714278</v>
      </c>
      <c r="R62" s="38">
        <f t="shared" si="14"/>
        <v>74.881516587677723</v>
      </c>
      <c r="S62" s="39">
        <f t="shared" si="15"/>
        <v>-7.1672308733920005</v>
      </c>
      <c r="T62" s="39">
        <f t="shared" si="16"/>
        <v>-7.1672308733920147</v>
      </c>
      <c r="U62" t="s">
        <v>118</v>
      </c>
      <c r="V62" t="s">
        <v>130</v>
      </c>
      <c r="W62"/>
      <c r="X62"/>
      <c r="Y62" s="41"/>
    </row>
    <row r="63" spans="1:25" s="50" customFormat="1" ht="15" x14ac:dyDescent="0.25">
      <c r="A63">
        <v>1.68</v>
      </c>
      <c r="B63">
        <v>2.2000000000000002</v>
      </c>
      <c r="C63" s="29">
        <f t="shared" si="0"/>
        <v>4.9783549783549708E-2</v>
      </c>
      <c r="D63" s="30">
        <f>IF(OR($A63="",$B63=""),"",A63*'MPTO_working_2-way'!$G62)</f>
        <v>1.7636363636363634</v>
      </c>
      <c r="E63" s="32">
        <f>IF(OR($A63="",$B63=""),"",B63*'MPTO_working_2-way'!$G62)</f>
        <v>2.3095238095238098</v>
      </c>
      <c r="F63" s="30">
        <f>IF(OR($A63="",$B63=""),"",'MPTO_working_2-way'!D62)</f>
        <v>1.7533206831119543</v>
      </c>
      <c r="G63" s="32">
        <f>IF(OR($A63="",$B63=""),"",'MPTO_working_2-way'!E62)</f>
        <v>2.327455919395466</v>
      </c>
      <c r="H63" s="30">
        <f>IF(OR($A63="",$B63=""),"",'OddsRatio_working_2-way'!M62)</f>
        <v>1.7527726527090808</v>
      </c>
      <c r="I63" s="30">
        <f>IF(OR($A63="",$B63=""),"",'OddsRatio_working_2-way'!N62)</f>
        <v>2.3284223283101424</v>
      </c>
      <c r="J63" s="30">
        <f>IF('Log_working_2-way'!$D62="","",A63^('Log_working_2-way'!$D62))</f>
        <v>1.7480393304857011</v>
      </c>
      <c r="K63" s="32">
        <f>IF('Log_working_2-way'!$D62="","",B63^('Log_working_2-way'!$D62))</f>
        <v>2.3368281041445402</v>
      </c>
      <c r="L63" s="37">
        <f t="shared" si="9"/>
        <v>0.56701030927835061</v>
      </c>
      <c r="M63" s="37">
        <f t="shared" si="10"/>
        <v>0.43298969072164945</v>
      </c>
      <c r="N63" s="38">
        <v>159</v>
      </c>
      <c r="O63" s="38">
        <f t="shared" si="11"/>
        <v>64.357142857142861</v>
      </c>
      <c r="P63" s="38">
        <f t="shared" si="12"/>
        <v>86.727272727272734</v>
      </c>
      <c r="Q63" s="38">
        <f t="shared" si="13"/>
        <v>72.272727272727266</v>
      </c>
      <c r="R63" s="38">
        <f t="shared" si="14"/>
        <v>94.642857142857139</v>
      </c>
      <c r="S63" s="39">
        <f t="shared" si="15"/>
        <v>-7.9155844155844051</v>
      </c>
      <c r="T63" s="39">
        <f t="shared" si="16"/>
        <v>-7.9155844155844051</v>
      </c>
      <c r="U63" t="s">
        <v>114</v>
      </c>
      <c r="V63" t="s">
        <v>124</v>
      </c>
      <c r="W63"/>
      <c r="X63"/>
      <c r="Y63" s="51"/>
    </row>
    <row r="64" spans="1:25" ht="15" x14ac:dyDescent="0.25">
      <c r="A64">
        <v>1.6</v>
      </c>
      <c r="B64">
        <v>2.37</v>
      </c>
      <c r="C64" s="29">
        <f t="shared" si="0"/>
        <v>4.6940928270042148E-2</v>
      </c>
      <c r="D64" s="30">
        <f>IF(OR($A64="",$B64=""),"",A64*'MPTO_working_2-way'!$G63)</f>
        <v>1.6751054852320675</v>
      </c>
      <c r="E64" s="32">
        <f>IF(OR($A64="",$B64=""),"",B64*'MPTO_working_2-way'!$G63)</f>
        <v>2.4812500000000002</v>
      </c>
      <c r="F64" s="30">
        <f>IF(OR($A64="",$B64=""),"",'MPTO_working_2-way'!D63)</f>
        <v>1.6624287593160894</v>
      </c>
      <c r="G64" s="32">
        <f>IF(OR($A64="",$B64=""),"",'MPTO_working_2-way'!E63)</f>
        <v>2.5095962938451355</v>
      </c>
      <c r="H64" s="30">
        <f>IF(OR($A64="",$B64=""),"",'OddsRatio_working_2-way'!M63)</f>
        <v>1.6617825960083583</v>
      </c>
      <c r="I64" s="30">
        <f>IF(OR($A64="",$B64=""),"",'OddsRatio_working_2-way'!N63)</f>
        <v>2.5110702608857518</v>
      </c>
      <c r="J64" s="30">
        <f>IF('Log_working_2-way'!$D63="","",A64^('Log_working_2-way'!$D63))</f>
        <v>1.6559759798683542</v>
      </c>
      <c r="K64" s="32">
        <f>IF('Log_working_2-way'!$D63="","",B64^('Log_working_2-way'!$D63))</f>
        <v>2.524446063100616</v>
      </c>
      <c r="L64" s="37">
        <f t="shared" si="9"/>
        <v>0.59697732997481112</v>
      </c>
      <c r="M64" s="37">
        <f t="shared" si="10"/>
        <v>0.40302267002518888</v>
      </c>
      <c r="N64" s="38">
        <v>160</v>
      </c>
      <c r="O64" s="38">
        <f t="shared" si="11"/>
        <v>60</v>
      </c>
      <c r="P64" s="38">
        <f t="shared" si="12"/>
        <v>92.489451476793263</v>
      </c>
      <c r="Q64" s="38">
        <f t="shared" si="13"/>
        <v>67.510548523206751</v>
      </c>
      <c r="R64" s="38">
        <f t="shared" si="14"/>
        <v>100</v>
      </c>
      <c r="S64" s="39">
        <f t="shared" si="15"/>
        <v>-7.5105485232067508</v>
      </c>
      <c r="T64" s="39">
        <f t="shared" si="16"/>
        <v>-7.5105485232067366</v>
      </c>
      <c r="U64" t="s">
        <v>119</v>
      </c>
      <c r="V64" t="s">
        <v>69</v>
      </c>
      <c r="W64"/>
      <c r="X64"/>
      <c r="Y64" s="41"/>
    </row>
    <row r="65" spans="1:25" ht="15" x14ac:dyDescent="0.25">
      <c r="A65">
        <v>1.71</v>
      </c>
      <c r="B65">
        <v>2.16</v>
      </c>
      <c r="C65" s="29">
        <f t="shared" si="0"/>
        <v>4.7758284600389889E-2</v>
      </c>
      <c r="D65" s="30">
        <f>IF(OR($A65="",$B65=""),"",A65*'MPTO_working_2-way'!$G64)</f>
        <v>1.7916666666666667</v>
      </c>
      <c r="E65" s="32">
        <f>IF(OR($A65="",$B65=""),"",B65*'MPTO_working_2-way'!$G64)</f>
        <v>2.2631578947368425</v>
      </c>
      <c r="F65" s="30">
        <f>IF(OR($A65="",$B65=""),"",'MPTO_working_2-way'!D64)</f>
        <v>1.7827975673327543</v>
      </c>
      <c r="G65" s="32">
        <f>IF(OR($A65="",$B65=""),"",'MPTO_working_2-way'!E64)</f>
        <v>2.2774694783573808</v>
      </c>
      <c r="H65" s="30">
        <f>IF(OR($A65="",$B65=""),"",'OddsRatio_working_2-way'!M64)</f>
        <v>1.7823483658302366</v>
      </c>
      <c r="I65" s="30">
        <f>IF(OR($A65="",$B65=""),"",'OddsRatio_working_2-way'!N64)</f>
        <v>2.2782029638916539</v>
      </c>
      <c r="J65" s="30">
        <f>IF('Log_working_2-way'!$D64="","",A65^('Log_working_2-way'!$D64))</f>
        <v>1.7782831912785555</v>
      </c>
      <c r="K65" s="32">
        <f>IF('Log_working_2-way'!$D64="","",B65^('Log_working_2-way'!$D64))</f>
        <v>2.2848793488092363</v>
      </c>
      <c r="L65" s="37">
        <f t="shared" si="9"/>
        <v>0.55813953488372092</v>
      </c>
      <c r="M65" s="37">
        <f t="shared" si="10"/>
        <v>0.44186046511627902</v>
      </c>
      <c r="N65" s="38">
        <v>161</v>
      </c>
      <c r="O65" s="38">
        <f t="shared" si="11"/>
        <v>66.847953216374265</v>
      </c>
      <c r="P65" s="38">
        <f t="shared" si="12"/>
        <v>86.462962962962976</v>
      </c>
      <c r="Q65" s="38">
        <f t="shared" si="13"/>
        <v>74.537037037037024</v>
      </c>
      <c r="R65" s="38">
        <f t="shared" si="14"/>
        <v>94.152046783625721</v>
      </c>
      <c r="S65" s="39">
        <f t="shared" si="15"/>
        <v>-7.6890838206627592</v>
      </c>
      <c r="T65" s="39">
        <f t="shared" si="16"/>
        <v>-7.689083820662745</v>
      </c>
      <c r="U65" t="s">
        <v>123</v>
      </c>
      <c r="V65" t="s">
        <v>111</v>
      </c>
      <c r="W65"/>
      <c r="X65"/>
      <c r="Y65" s="41"/>
    </row>
    <row r="66" spans="1:25" ht="15" x14ac:dyDescent="0.25">
      <c r="A66">
        <v>2.0499999999999998</v>
      </c>
      <c r="B66">
        <v>1.79</v>
      </c>
      <c r="C66" s="29">
        <f t="shared" si="0"/>
        <v>4.6464095925875526E-2</v>
      </c>
      <c r="D66" s="30">
        <f>IF(OR($A66="",$B66=""),"",A66*'MPTO_working_2-way'!$G65)</f>
        <v>2.1452513966480447</v>
      </c>
      <c r="E66" s="32">
        <f>IF(OR($A66="",$B66=""),"",B66*'MPTO_working_2-way'!$G65)</f>
        <v>1.8731707317073172</v>
      </c>
      <c r="F66" s="30">
        <f>IF(OR($A66="",$B66=""),"",'MPTO_working_2-way'!D65)</f>
        <v>2.1525150315295498</v>
      </c>
      <c r="G66" s="32">
        <f>IF(OR($A66="",$B66=""),"",'MPTO_working_2-way'!E65)</f>
        <v>1.8676676421936633</v>
      </c>
      <c r="H66" s="30">
        <f>IF(OR($A66="",$B66=""),"",'OddsRatio_working_2-way'!M65)</f>
        <v>2.1528720328165796</v>
      </c>
      <c r="I66" s="30">
        <f>IF(OR($A66="",$B66=""),"",'OddsRatio_working_2-way'!N65)</f>
        <v>1.8673989580239028</v>
      </c>
      <c r="J66" s="30">
        <f>IF('Log_working_2-way'!$D65="","",A66^('Log_working_2-way'!$D65))</f>
        <v>2.1562360266982945</v>
      </c>
      <c r="K66" s="32">
        <f>IF('Log_working_2-way'!$D65="","",B66^('Log_working_2-way'!$D65))</f>
        <v>1.8648753168978718</v>
      </c>
      <c r="L66" s="37">
        <f t="shared" si="9"/>
        <v>0.46614583333333331</v>
      </c>
      <c r="M66" s="37">
        <f t="shared" si="10"/>
        <v>0.53385416666666663</v>
      </c>
      <c r="N66" s="38">
        <v>162</v>
      </c>
      <c r="O66" s="38">
        <f t="shared" si="11"/>
        <v>82.975609756097555</v>
      </c>
      <c r="P66" s="38">
        <f t="shared" si="12"/>
        <v>71.497206703910621</v>
      </c>
      <c r="Q66" s="38">
        <f t="shared" si="13"/>
        <v>90.502793296089379</v>
      </c>
      <c r="R66" s="38">
        <f t="shared" si="14"/>
        <v>79.024390243902445</v>
      </c>
      <c r="S66" s="39">
        <f t="shared" si="15"/>
        <v>-7.5271835399918245</v>
      </c>
      <c r="T66" s="39">
        <f t="shared" si="16"/>
        <v>-7.5271835399918245</v>
      </c>
      <c r="U66" t="s">
        <v>125</v>
      </c>
      <c r="V66" t="s">
        <v>127</v>
      </c>
      <c r="W66"/>
      <c r="X66"/>
      <c r="Y66" s="41"/>
    </row>
    <row r="67" spans="1:25" ht="15" x14ac:dyDescent="0.25">
      <c r="A67">
        <v>1.85</v>
      </c>
      <c r="B67">
        <v>2</v>
      </c>
      <c r="C67" s="29">
        <f t="shared" ref="C67:C130" si="17">IF(OR($A67="",$B67=""),"",(1/A67)+(1/B67)-1)</f>
        <v>4.0540540540540349E-2</v>
      </c>
      <c r="D67" s="30">
        <f>IF(OR($A67="",$B67=""),"",A67*'MPTO_working_2-way'!$G66)</f>
        <v>1.9249999999999998</v>
      </c>
      <c r="E67" s="32">
        <f>IF(OR($A67="",$B67=""),"",B67*'MPTO_working_2-way'!$G66)</f>
        <v>2.0810810810810807</v>
      </c>
      <c r="F67" s="30">
        <f>IF(OR($A67="",$B67=""),"",'MPTO_working_2-way'!D66)</f>
        <v>1.9220779220779218</v>
      </c>
      <c r="G67" s="32">
        <f>IF(OR($A67="",$B67=""),"",'MPTO_working_2-way'!E66)</f>
        <v>2.0845070422535206</v>
      </c>
      <c r="H67" s="30">
        <f>IF(OR($A67="",$B67=""),"",'OddsRatio_working_2-way'!M66)</f>
        <v>1.9219544457292885</v>
      </c>
      <c r="I67" s="30">
        <f>IF(OR($A67="",$B67=""),"",'OddsRatio_working_2-way'!N66)</f>
        <v>2.0846522890932806</v>
      </c>
      <c r="J67" s="30">
        <f>IF('Log_working_2-way'!$D66="","",A67^('Log_working_2-way'!$D66))</f>
        <v>1.9206189818740487</v>
      </c>
      <c r="K67" s="32">
        <f>IF('Log_working_2-way'!$D66="","",B67^('Log_working_2-way'!$D66))</f>
        <v>2.086225702151145</v>
      </c>
      <c r="L67" s="37">
        <f t="shared" si="9"/>
        <v>0.51948051948051954</v>
      </c>
      <c r="M67" s="37">
        <f t="shared" si="10"/>
        <v>0.48051948051948062</v>
      </c>
      <c r="N67" s="38">
        <v>163</v>
      </c>
      <c r="O67" s="38">
        <f t="shared" si="11"/>
        <v>74.891891891891888</v>
      </c>
      <c r="P67" s="38">
        <f t="shared" si="12"/>
        <v>81.5</v>
      </c>
      <c r="Q67" s="38">
        <f t="shared" si="13"/>
        <v>81.5</v>
      </c>
      <c r="R67" s="38">
        <f t="shared" si="14"/>
        <v>88.108108108108098</v>
      </c>
      <c r="S67" s="39">
        <f t="shared" si="15"/>
        <v>-6.6081081081081123</v>
      </c>
      <c r="T67" s="39">
        <f t="shared" si="16"/>
        <v>-6.6081081081080981</v>
      </c>
      <c r="U67" t="s">
        <v>126</v>
      </c>
      <c r="V67" t="s">
        <v>121</v>
      </c>
      <c r="W67"/>
      <c r="X67"/>
      <c r="Y67" s="41"/>
    </row>
    <row r="68" spans="1:25" ht="15" x14ac:dyDescent="0.25">
      <c r="A68">
        <v>1.97</v>
      </c>
      <c r="B68">
        <v>1.87</v>
      </c>
      <c r="C68" s="29">
        <f t="shared" si="17"/>
        <v>4.2373571486739481E-2</v>
      </c>
      <c r="D68" s="30">
        <f>IF(OR($A68="",$B68=""),"",A68*'MPTO_working_2-way'!$G67)</f>
        <v>2.0534759358288768</v>
      </c>
      <c r="E68" s="32">
        <f>IF(OR($A68="",$B68=""),"",B68*'MPTO_working_2-way'!$G67)</f>
        <v>1.9492385786802029</v>
      </c>
      <c r="F68" s="30">
        <f>IF(OR($A68="",$B68=""),"",'MPTO_working_2-way'!D67)</f>
        <v>2.0558051284913081</v>
      </c>
      <c r="G68" s="32">
        <f>IF(OR($A68="",$B68=""),"",'MPTO_working_2-way'!E67)</f>
        <v>1.9471444805623825</v>
      </c>
      <c r="H68" s="30">
        <f>IF(OR($A68="",$B68=""),"",'OddsRatio_working_2-way'!M67)</f>
        <v>2.0559083903140616</v>
      </c>
      <c r="I68" s="30">
        <f>IF(OR($A68="",$B68=""),"",'OddsRatio_working_2-way'!N67)</f>
        <v>1.9470518552301377</v>
      </c>
      <c r="J68" s="30">
        <f>IF('Log_working_2-way'!$D67="","",A68^('Log_working_2-way'!$D67))</f>
        <v>2.0569787979748906</v>
      </c>
      <c r="K68" s="32">
        <f>IF('Log_working_2-way'!$D67="","",B68^('Log_working_2-way'!$D67))</f>
        <v>1.9460927711281228</v>
      </c>
      <c r="L68" s="37">
        <f t="shared" si="9"/>
        <v>0.48697916666666674</v>
      </c>
      <c r="M68" s="37">
        <f t="shared" si="10"/>
        <v>0.51302083333333337</v>
      </c>
      <c r="N68" s="38">
        <v>164</v>
      </c>
      <c r="O68" s="38">
        <f t="shared" si="11"/>
        <v>80.751269035532985</v>
      </c>
      <c r="P68" s="38">
        <f t="shared" si="12"/>
        <v>76.299465240641709</v>
      </c>
      <c r="Q68" s="38">
        <f t="shared" si="13"/>
        <v>87.700534759358277</v>
      </c>
      <c r="R68" s="38">
        <f t="shared" si="14"/>
        <v>83.248730964467001</v>
      </c>
      <c r="S68" s="39">
        <f t="shared" si="15"/>
        <v>-6.9492657238252917</v>
      </c>
      <c r="T68" s="39">
        <f t="shared" si="16"/>
        <v>-6.9492657238252917</v>
      </c>
      <c r="U68" t="s">
        <v>122</v>
      </c>
      <c r="V68" t="s">
        <v>116</v>
      </c>
      <c r="W68"/>
      <c r="X68"/>
      <c r="Y68" s="41"/>
    </row>
    <row r="69" spans="1:25" ht="15" x14ac:dyDescent="0.25">
      <c r="A69">
        <v>1.93</v>
      </c>
      <c r="B69">
        <v>1.98</v>
      </c>
      <c r="C69" s="29">
        <f t="shared" si="17"/>
        <v>2.3185220076411994E-2</v>
      </c>
      <c r="D69" s="30">
        <f>IF(OR($A69="",$B69=""),"",A69*'MPTO_working_2-way'!$G68)</f>
        <v>1.9747474747474751</v>
      </c>
      <c r="E69" s="32">
        <f>IF(OR($A69="",$B69=""),"",B69*'MPTO_working_2-way'!$G68)</f>
        <v>2.0259067357512959</v>
      </c>
      <c r="F69" s="30">
        <f>IF(OR($A69="",$B69=""),"",'MPTO_working_2-way'!D68)</f>
        <v>1.974169551066798</v>
      </c>
      <c r="G69" s="32">
        <f>IF(OR($A69="",$B69=""),"",'MPTO_working_2-way'!E68)</f>
        <v>2.0265153523890338</v>
      </c>
      <c r="H69" s="30">
        <f>IF(OR($A69="",$B69=""),"",'OddsRatio_working_2-way'!M68)</f>
        <v>1.9741558354989901</v>
      </c>
      <c r="I69" s="30">
        <f>IF(OR($A69="",$B69=""),"",'OddsRatio_working_2-way'!N68)</f>
        <v>2.0265298051494733</v>
      </c>
      <c r="J69" s="30">
        <f>IF('Log_working_2-way'!$D68="","",A69^('Log_working_2-way'!$D68))</f>
        <v>1.9738951466986834</v>
      </c>
      <c r="K69" s="32">
        <f>IF('Log_working_2-way'!$D68="","",B69^('Log_working_2-way'!$D68))</f>
        <v>2.0268045830085555</v>
      </c>
      <c r="L69" s="37">
        <f t="shared" ref="L69:L132" si="18">(1/D69)</f>
        <v>0.50639386189258306</v>
      </c>
      <c r="M69" s="37">
        <f t="shared" ref="M69:M132" si="19">(1/E69)</f>
        <v>0.49360613810741677</v>
      </c>
      <c r="N69" s="38">
        <v>165</v>
      </c>
      <c r="O69" s="38">
        <f t="shared" ref="O69:O132" si="20">(1/A69)*((N69*A69)-N69)</f>
        <v>79.507772020725398</v>
      </c>
      <c r="P69" s="38">
        <f t="shared" ref="P69:P132" si="21">(1/B69)*((N69*B69)-N69)</f>
        <v>81.666666666666671</v>
      </c>
      <c r="Q69" s="38">
        <f t="shared" ref="Q69:Q132" si="22">(1/B69)*N69</f>
        <v>83.333333333333343</v>
      </c>
      <c r="R69" s="38">
        <f t="shared" ref="R69:R132" si="23">(1/A69)*N69</f>
        <v>85.492227979274617</v>
      </c>
      <c r="S69" s="39">
        <f t="shared" ref="S69:S132" si="24">O69-Q69</f>
        <v>-3.8255613126079453</v>
      </c>
      <c r="T69" s="39">
        <f t="shared" ref="T69:T132" si="25">P69-R69</f>
        <v>-3.8255613126079453</v>
      </c>
      <c r="U69" t="s">
        <v>233</v>
      </c>
      <c r="V69" t="s">
        <v>234</v>
      </c>
      <c r="W69"/>
      <c r="X69"/>
      <c r="Y69" s="41"/>
    </row>
    <row r="70" spans="1:25" ht="15" x14ac:dyDescent="0.25">
      <c r="A70">
        <v>1.35</v>
      </c>
      <c r="B70">
        <v>3.36</v>
      </c>
      <c r="C70" s="29">
        <f t="shared" si="17"/>
        <v>3.8359788359788372E-2</v>
      </c>
      <c r="D70" s="30">
        <f>IF(OR($A70="",$B70=""),"",A70*'MPTO_working_2-way'!$G69)</f>
        <v>1.4017857142857144</v>
      </c>
      <c r="E70" s="32">
        <f>IF(OR($A70="",$B70=""),"",B70*'MPTO_working_2-way'!$G69)</f>
        <v>3.4888888888888889</v>
      </c>
      <c r="F70" s="30">
        <f>IF(OR($A70="",$B70=""),"",'MPTO_working_2-way'!D69)</f>
        <v>1.3858845096241981</v>
      </c>
      <c r="G70" s="32">
        <f>IF(OR($A70="",$B70=""),"",'MPTO_working_2-way'!E69)</f>
        <v>3.5914489311163895</v>
      </c>
      <c r="H70" s="30">
        <f>IF(OR($A70="",$B70=""),"",'OddsRatio_working_2-way'!M69)</f>
        <v>1.3851039921187043</v>
      </c>
      <c r="I70" s="30">
        <f>IF(OR($A70="",$B70=""),"",'OddsRatio_working_2-way'!N69)</f>
        <v>3.5967012040004041</v>
      </c>
      <c r="J70" s="30">
        <f>IF('Log_working_2-way'!$D69="","",A70^('Log_working_2-way'!$D69))</f>
        <v>1.3777218997653782</v>
      </c>
      <c r="K70" s="32">
        <f>IF('Log_working_2-way'!$D69="","",B70^('Log_working_2-way'!$D69))</f>
        <v>3.6474504142284858</v>
      </c>
      <c r="L70" s="37">
        <f t="shared" si="18"/>
        <v>0.7133757961783439</v>
      </c>
      <c r="M70" s="37">
        <f t="shared" si="19"/>
        <v>0.28662420382165604</v>
      </c>
      <c r="N70" s="38">
        <v>166</v>
      </c>
      <c r="O70" s="38">
        <f t="shared" si="20"/>
        <v>43.037037037037052</v>
      </c>
      <c r="P70" s="38">
        <f t="shared" si="21"/>
        <v>116.59523809523809</v>
      </c>
      <c r="Q70" s="38">
        <f t="shared" si="22"/>
        <v>49.404761904761905</v>
      </c>
      <c r="R70" s="38">
        <f t="shared" si="23"/>
        <v>122.96296296296296</v>
      </c>
      <c r="S70" s="39">
        <f t="shared" si="24"/>
        <v>-6.3677248677248528</v>
      </c>
      <c r="T70" s="39">
        <f t="shared" si="25"/>
        <v>-6.3677248677248741</v>
      </c>
      <c r="U70" t="s">
        <v>235</v>
      </c>
      <c r="V70" t="s">
        <v>236</v>
      </c>
      <c r="W70"/>
      <c r="X70"/>
      <c r="Y70" s="41"/>
    </row>
    <row r="71" spans="1:25" ht="15" x14ac:dyDescent="0.25">
      <c r="A71">
        <v>2.1800000000000002</v>
      </c>
      <c r="B71">
        <v>1.74</v>
      </c>
      <c r="C71" s="29">
        <f t="shared" si="17"/>
        <v>3.3428240008436028E-2</v>
      </c>
      <c r="D71" s="30">
        <f>IF(OR($A71="",$B71=""),"",A71*'MPTO_working_2-way'!$G70)</f>
        <v>2.2528735632183907</v>
      </c>
      <c r="E71" s="32">
        <f>IF(OR($A71="",$B71=""),"",B71*'MPTO_working_2-way'!$G70)</f>
        <v>1.7981651376146788</v>
      </c>
      <c r="F71" s="30">
        <f>IF(OR($A71="",$B71=""),"",'MPTO_working_2-way'!D70)</f>
        <v>2.2624358821424311</v>
      </c>
      <c r="G71" s="32">
        <f>IF(OR($A71="",$B71=""),"",'MPTO_working_2-way'!E70)</f>
        <v>1.7921194368326561</v>
      </c>
      <c r="H71" s="30">
        <f>IF(OR($A71="",$B71=""),"",'OddsRatio_working_2-way'!M70)</f>
        <v>2.26277258229445</v>
      </c>
      <c r="I71" s="30">
        <f>IF(OR($A71="",$B71=""),"",'OddsRatio_working_2-way'!N70)</f>
        <v>1.7919082295744857</v>
      </c>
      <c r="J71" s="30">
        <f>IF('Log_working_2-way'!$D70="","",A71^('Log_working_2-way'!$D70))</f>
        <v>2.2671631499443738</v>
      </c>
      <c r="K71" s="32">
        <f>IF('Log_working_2-way'!$D70="","",B71^('Log_working_2-way'!$D70))</f>
        <v>1.7891643629660847</v>
      </c>
      <c r="L71" s="37">
        <f t="shared" si="18"/>
        <v>0.44387755102040816</v>
      </c>
      <c r="M71" s="37">
        <f t="shared" si="19"/>
        <v>0.55612244897959184</v>
      </c>
      <c r="N71" s="38">
        <v>167</v>
      </c>
      <c r="O71" s="38">
        <f t="shared" si="20"/>
        <v>90.394495412844037</v>
      </c>
      <c r="P71" s="38">
        <f t="shared" si="21"/>
        <v>71.022988505747108</v>
      </c>
      <c r="Q71" s="38">
        <f t="shared" si="22"/>
        <v>95.977011494252864</v>
      </c>
      <c r="R71" s="38">
        <f t="shared" si="23"/>
        <v>76.605504587155963</v>
      </c>
      <c r="S71" s="39">
        <f t="shared" si="24"/>
        <v>-5.5825160814088264</v>
      </c>
      <c r="T71" s="39">
        <f t="shared" si="25"/>
        <v>-5.5825160814088548</v>
      </c>
      <c r="U71" t="s">
        <v>237</v>
      </c>
      <c r="V71" t="s">
        <v>238</v>
      </c>
      <c r="W71"/>
      <c r="X71"/>
      <c r="Y71" s="41"/>
    </row>
    <row r="72" spans="1:25" ht="15" x14ac:dyDescent="0.25">
      <c r="A72">
        <v>2.58</v>
      </c>
      <c r="B72">
        <v>1.51</v>
      </c>
      <c r="C72" s="29">
        <f t="shared" si="17"/>
        <v>4.9848554853945348E-2</v>
      </c>
      <c r="D72" s="30">
        <f>IF(OR($A72="",$B72=""),"",A72*'MPTO_working_2-way'!$G71)</f>
        <v>2.7086092715231791</v>
      </c>
      <c r="E72" s="32">
        <f>IF(OR($A72="",$B72=""),"",B72*'MPTO_working_2-way'!$G71)</f>
        <v>1.5852713178294575</v>
      </c>
      <c r="F72" s="30">
        <f>IF(OR($A72="",$B72=""),"",'MPTO_working_2-way'!D71)</f>
        <v>2.7573076650859938</v>
      </c>
      <c r="G72" s="32">
        <f>IF(OR($A72="",$B72=""),"",'MPTO_working_2-way'!E71)</f>
        <v>1.5690523178541222</v>
      </c>
      <c r="H72" s="30">
        <f>IF(OR($A72="",$B72=""),"",'OddsRatio_working_2-way'!M71)</f>
        <v>2.7601247727608049</v>
      </c>
      <c r="I72" s="30">
        <f>IF(OR($A72="",$B72=""),"",'OddsRatio_working_2-way'!N71)</f>
        <v>1.5681415405746904</v>
      </c>
      <c r="J72" s="30">
        <f>IF('Log_working_2-way'!$D71="","",A72^('Log_working_2-way'!$D71))</f>
        <v>2.7835307201199551</v>
      </c>
      <c r="K72" s="32">
        <f>IF('Log_working_2-way'!$D71="","",B72^('Log_working_2-way'!$D71))</f>
        <v>1.5606856045236128</v>
      </c>
      <c r="L72" s="37">
        <f t="shared" si="18"/>
        <v>0.36919315403422981</v>
      </c>
      <c r="M72" s="37">
        <f t="shared" si="19"/>
        <v>0.63080684596577008</v>
      </c>
      <c r="N72" s="38">
        <v>168</v>
      </c>
      <c r="O72" s="38">
        <f t="shared" si="20"/>
        <v>102.88372093023254</v>
      </c>
      <c r="P72" s="38">
        <f t="shared" si="21"/>
        <v>56.741721854304643</v>
      </c>
      <c r="Q72" s="38">
        <f t="shared" si="22"/>
        <v>111.25827814569537</v>
      </c>
      <c r="R72" s="38">
        <f t="shared" si="23"/>
        <v>65.11627906976743</v>
      </c>
      <c r="S72" s="39">
        <f t="shared" si="24"/>
        <v>-8.3745572154628292</v>
      </c>
      <c r="T72" s="39">
        <f t="shared" si="25"/>
        <v>-8.3745572154627865</v>
      </c>
      <c r="U72" t="s">
        <v>239</v>
      </c>
      <c r="V72" t="s">
        <v>240</v>
      </c>
      <c r="W72"/>
      <c r="X72"/>
      <c r="Y72" s="41"/>
    </row>
    <row r="73" spans="1:25" ht="15" x14ac:dyDescent="0.25">
      <c r="A73">
        <v>2.25</v>
      </c>
      <c r="B73">
        <v>1.69</v>
      </c>
      <c r="C73" s="29">
        <f t="shared" si="17"/>
        <v>3.6160420775805502E-2</v>
      </c>
      <c r="D73" s="30">
        <f>IF(OR($A73="",$B73=""),"",A73*'MPTO_working_2-way'!$G72)</f>
        <v>2.3313609467455625</v>
      </c>
      <c r="E73" s="32">
        <f>IF(OR($A73="",$B73=""),"",B73*'MPTO_working_2-way'!$G72)</f>
        <v>1.7511111111111113</v>
      </c>
      <c r="F73" s="30">
        <f>IF(OR($A73="",$B73=""),"",'MPTO_working_2-way'!D72)</f>
        <v>2.3454124903623752</v>
      </c>
      <c r="G73" s="32">
        <f>IF(OR($A73="",$B73=""),"",'MPTO_working_2-way'!E72)</f>
        <v>1.7432664756446994</v>
      </c>
      <c r="H73" s="30">
        <f>IF(OR($A73="",$B73=""),"",'OddsRatio_working_2-way'!M72)</f>
        <v>2.3459547551454145</v>
      </c>
      <c r="I73" s="30">
        <f>IF(OR($A73="",$B73=""),"",'OddsRatio_working_2-way'!N72)</f>
        <v>1.7429670248402687</v>
      </c>
      <c r="J73" s="30">
        <f>IF('Log_working_2-way'!$D72="","",A73^('Log_working_2-way'!$D72))</f>
        <v>2.3524481110664444</v>
      </c>
      <c r="K73" s="32">
        <f>IF('Log_working_2-way'!$D72="","",B73^('Log_working_2-way'!$D72))</f>
        <v>1.7393999014212567</v>
      </c>
      <c r="L73" s="37">
        <f t="shared" si="18"/>
        <v>0.42893401015228422</v>
      </c>
      <c r="M73" s="37">
        <f t="shared" si="19"/>
        <v>0.57106598984771573</v>
      </c>
      <c r="N73" s="38">
        <v>169</v>
      </c>
      <c r="O73" s="38">
        <f t="shared" si="20"/>
        <v>93.888888888888886</v>
      </c>
      <c r="P73" s="38">
        <f t="shared" si="21"/>
        <v>69.000000000000014</v>
      </c>
      <c r="Q73" s="38">
        <f t="shared" si="22"/>
        <v>100</v>
      </c>
      <c r="R73" s="38">
        <f t="shared" si="23"/>
        <v>75.1111111111111</v>
      </c>
      <c r="S73" s="39">
        <f t="shared" si="24"/>
        <v>-6.1111111111111143</v>
      </c>
      <c r="T73" s="39">
        <f t="shared" si="25"/>
        <v>-6.1111111111110858</v>
      </c>
      <c r="U73" t="s">
        <v>241</v>
      </c>
      <c r="V73" t="s">
        <v>242</v>
      </c>
      <c r="W73"/>
      <c r="X73"/>
      <c r="Y73" s="41"/>
    </row>
    <row r="74" spans="1:25" ht="15" x14ac:dyDescent="0.25">
      <c r="A74">
        <v>2.2799999999999998</v>
      </c>
      <c r="B74">
        <v>1.68</v>
      </c>
      <c r="C74" s="29">
        <f t="shared" si="17"/>
        <v>3.383458646616555E-2</v>
      </c>
      <c r="D74" s="30">
        <f>IF(OR($A74="",$B74=""),"",A74*'MPTO_working_2-way'!$G73)</f>
        <v>2.3571428571428572</v>
      </c>
      <c r="E74" s="32">
        <f>IF(OR($A74="",$B74=""),"",B74*'MPTO_working_2-way'!$G73)</f>
        <v>1.736842105263158</v>
      </c>
      <c r="F74" s="30">
        <f>IF(OR($A74="",$B74=""),"",'MPTO_working_2-way'!D73)</f>
        <v>2.3714710252600297</v>
      </c>
      <c r="G74" s="32">
        <f>IF(OR($A74="",$B74=""),"",'MPTO_working_2-way'!E73)</f>
        <v>1.7291440953412784</v>
      </c>
      <c r="H74" s="30">
        <f>IF(OR($A74="",$B74=""),"",'OddsRatio_working_2-way'!M73)</f>
        <v>2.3719886811400706</v>
      </c>
      <c r="I74" s="30">
        <f>IF(OR($A74="",$B74=""),"",'OddsRatio_working_2-way'!N73)</f>
        <v>1.728868986855663</v>
      </c>
      <c r="J74" s="30">
        <f>IF('Log_working_2-way'!$D73="","",A74^('Log_working_2-way'!$D73))</f>
        <v>2.3786002597874161</v>
      </c>
      <c r="K74" s="32">
        <f>IF('Log_working_2-way'!$D73="","",B74^('Log_working_2-way'!$D73))</f>
        <v>1.7253734306956654</v>
      </c>
      <c r="L74" s="37">
        <f t="shared" si="18"/>
        <v>0.42424242424242425</v>
      </c>
      <c r="M74" s="37">
        <f t="shared" si="19"/>
        <v>0.57575757575757569</v>
      </c>
      <c r="N74" s="38">
        <v>170</v>
      </c>
      <c r="O74" s="38">
        <f t="shared" si="20"/>
        <v>95.438596491228068</v>
      </c>
      <c r="P74" s="38">
        <f t="shared" si="21"/>
        <v>68.809523809523782</v>
      </c>
      <c r="Q74" s="38">
        <f t="shared" si="22"/>
        <v>101.19047619047619</v>
      </c>
      <c r="R74" s="38">
        <f t="shared" si="23"/>
        <v>74.561403508771932</v>
      </c>
      <c r="S74" s="39">
        <f t="shared" si="24"/>
        <v>-5.7518796992481214</v>
      </c>
      <c r="T74" s="39">
        <f t="shared" si="25"/>
        <v>-5.7518796992481498</v>
      </c>
      <c r="U74" t="s">
        <v>243</v>
      </c>
      <c r="V74" t="s">
        <v>244</v>
      </c>
      <c r="W74"/>
      <c r="X74"/>
      <c r="Y74" s="41"/>
    </row>
    <row r="75" spans="1:25" ht="15" x14ac:dyDescent="0.25">
      <c r="A75">
        <v>2.15</v>
      </c>
      <c r="B75">
        <v>1.76</v>
      </c>
      <c r="C75" s="29">
        <f t="shared" si="17"/>
        <v>3.3298097251585723E-2</v>
      </c>
      <c r="D75" s="30">
        <f>IF(OR($A75="",$B75=""),"",A75*'MPTO_working_2-way'!$G74)</f>
        <v>2.2215909090909092</v>
      </c>
      <c r="E75" s="32">
        <f>IF(OR($A75="",$B75=""),"",B75*'MPTO_working_2-way'!$G74)</f>
        <v>1.8186046511627909</v>
      </c>
      <c r="F75" s="30">
        <f>IF(OR($A75="",$B75=""),"",'MPTO_working_2-way'!D74)</f>
        <v>2.2298173246906305</v>
      </c>
      <c r="G75" s="32">
        <f>IF(OR($A75="",$B75=""),"",'MPTO_working_2-way'!E74)</f>
        <v>1.8131288931480596</v>
      </c>
      <c r="H75" s="30">
        <f>IF(OR($A75="",$B75=""),"",'OddsRatio_working_2-way'!M74)</f>
        <v>2.2301048307916052</v>
      </c>
      <c r="I75" s="30">
        <f>IF(OR($A75="",$B75=""),"",'OddsRatio_working_2-way'!N74)</f>
        <v>1.8129388446970602</v>
      </c>
      <c r="J75" s="30">
        <f>IF('Log_working_2-way'!$D74="","",A75^('Log_working_2-way'!$D74))</f>
        <v>2.2338767288490446</v>
      </c>
      <c r="K75" s="32">
        <f>IF('Log_working_2-way'!$D74="","",B75^('Log_working_2-way'!$D74))</f>
        <v>1.8104537322239227</v>
      </c>
      <c r="L75" s="37">
        <f t="shared" si="18"/>
        <v>0.45012787723785164</v>
      </c>
      <c r="M75" s="37">
        <f t="shared" si="19"/>
        <v>0.54987212276214825</v>
      </c>
      <c r="N75" s="38">
        <v>171</v>
      </c>
      <c r="O75" s="38">
        <f t="shared" si="20"/>
        <v>91.465116279069761</v>
      </c>
      <c r="P75" s="38">
        <f t="shared" si="21"/>
        <v>73.840909090909079</v>
      </c>
      <c r="Q75" s="38">
        <f t="shared" si="22"/>
        <v>97.159090909090921</v>
      </c>
      <c r="R75" s="38">
        <f t="shared" si="23"/>
        <v>79.534883720930225</v>
      </c>
      <c r="S75" s="39">
        <f t="shared" si="24"/>
        <v>-5.6939746300211596</v>
      </c>
      <c r="T75" s="39">
        <f t="shared" si="25"/>
        <v>-5.6939746300211453</v>
      </c>
      <c r="U75" t="s">
        <v>245</v>
      </c>
      <c r="V75" t="s">
        <v>246</v>
      </c>
      <c r="W75"/>
      <c r="X75"/>
      <c r="Y75" s="41"/>
    </row>
    <row r="76" spans="1:25" ht="15" x14ac:dyDescent="0.25">
      <c r="A76">
        <v>2.11</v>
      </c>
      <c r="B76">
        <v>1.79</v>
      </c>
      <c r="C76" s="29">
        <f t="shared" si="17"/>
        <v>3.2592867166194583E-2</v>
      </c>
      <c r="D76" s="30">
        <f>IF(OR($A76="",$B76=""),"",A76*'MPTO_working_2-way'!$G75)</f>
        <v>2.1787709497206706</v>
      </c>
      <c r="E76" s="32">
        <f>IF(OR($A76="",$B76=""),"",B76*'MPTO_working_2-way'!$G75)</f>
        <v>1.8483412322274884</v>
      </c>
      <c r="F76" s="30">
        <f>IF(OR($A76="",$B76=""),"",'MPTO_working_2-way'!D75)</f>
        <v>2.1851369724319478</v>
      </c>
      <c r="G76" s="32">
        <f>IF(OR($A76="",$B76=""),"",'MPTO_working_2-way'!E75)</f>
        <v>1.8437843247333352</v>
      </c>
      <c r="H76" s="30">
        <f>IF(OR($A76="",$B76=""),"",'OddsRatio_working_2-way'!M75)</f>
        <v>2.1853536565680476</v>
      </c>
      <c r="I76" s="30">
        <f>IF(OR($A76="",$B76=""),"",'OddsRatio_working_2-way'!N75)</f>
        <v>1.8436300798997822</v>
      </c>
      <c r="J76" s="30">
        <f>IF('Log_working_2-way'!$D75="","",A76^('Log_working_2-way'!$D75))</f>
        <v>2.1882656756587764</v>
      </c>
      <c r="K76" s="32">
        <f>IF('Log_working_2-way'!$D75="","",B76^('Log_working_2-way'!$D75))</f>
        <v>1.8415626408173078</v>
      </c>
      <c r="L76" s="37">
        <f t="shared" si="18"/>
        <v>0.4589743589743589</v>
      </c>
      <c r="M76" s="37">
        <f t="shared" si="19"/>
        <v>0.54102564102564099</v>
      </c>
      <c r="N76" s="38">
        <v>172</v>
      </c>
      <c r="O76" s="38">
        <f t="shared" si="20"/>
        <v>90.483412322274859</v>
      </c>
      <c r="P76" s="38">
        <f t="shared" si="21"/>
        <v>75.910614525139664</v>
      </c>
      <c r="Q76" s="38">
        <f t="shared" si="22"/>
        <v>96.089385474860336</v>
      </c>
      <c r="R76" s="38">
        <f t="shared" si="23"/>
        <v>81.516587677725113</v>
      </c>
      <c r="S76" s="39">
        <f t="shared" si="24"/>
        <v>-5.6059731525854772</v>
      </c>
      <c r="T76" s="39">
        <f t="shared" si="25"/>
        <v>-5.6059731525854488</v>
      </c>
      <c r="U76" t="s">
        <v>247</v>
      </c>
      <c r="V76" t="s">
        <v>248</v>
      </c>
      <c r="W76"/>
      <c r="X76"/>
      <c r="Y76" s="41"/>
    </row>
    <row r="77" spans="1:25" ht="15" x14ac:dyDescent="0.25">
      <c r="A77">
        <v>2.1800000000000002</v>
      </c>
      <c r="B77">
        <v>1.74</v>
      </c>
      <c r="C77" s="29">
        <f t="shared" si="17"/>
        <v>3.3428240008436028E-2</v>
      </c>
      <c r="D77" s="30">
        <f>IF(OR($A77="",$B77=""),"",A77*'MPTO_working_2-way'!$G76)</f>
        <v>2.2528735632183907</v>
      </c>
      <c r="E77" s="32">
        <f>IF(OR($A77="",$B77=""),"",B77*'MPTO_working_2-way'!$G76)</f>
        <v>1.7981651376146788</v>
      </c>
      <c r="F77" s="30">
        <f>IF(OR($A77="",$B77=""),"",'MPTO_working_2-way'!D76)</f>
        <v>2.2624358821424311</v>
      </c>
      <c r="G77" s="32">
        <f>IF(OR($A77="",$B77=""),"",'MPTO_working_2-way'!E76)</f>
        <v>1.7921194368326561</v>
      </c>
      <c r="H77" s="30">
        <f>IF(OR($A77="",$B77=""),"",'OddsRatio_working_2-way'!M76)</f>
        <v>2.26277258229445</v>
      </c>
      <c r="I77" s="30">
        <f>IF(OR($A77="",$B77=""),"",'OddsRatio_working_2-way'!N76)</f>
        <v>1.7919082295744857</v>
      </c>
      <c r="J77" s="30">
        <f>IF('Log_working_2-way'!$D76="","",A77^('Log_working_2-way'!$D76))</f>
        <v>2.2671631499443738</v>
      </c>
      <c r="K77" s="32">
        <f>IF('Log_working_2-way'!$D76="","",B77^('Log_working_2-way'!$D76))</f>
        <v>1.7891643629660847</v>
      </c>
      <c r="L77" s="37">
        <f t="shared" si="18"/>
        <v>0.44387755102040816</v>
      </c>
      <c r="M77" s="37">
        <f t="shared" si="19"/>
        <v>0.55612244897959184</v>
      </c>
      <c r="N77" s="38">
        <v>173</v>
      </c>
      <c r="O77" s="38">
        <f t="shared" si="20"/>
        <v>93.642201834862405</v>
      </c>
      <c r="P77" s="38">
        <f t="shared" si="21"/>
        <v>73.57471264367814</v>
      </c>
      <c r="Q77" s="38">
        <f t="shared" si="22"/>
        <v>99.425287356321832</v>
      </c>
      <c r="R77" s="38">
        <f t="shared" si="23"/>
        <v>79.357798165137609</v>
      </c>
      <c r="S77" s="39">
        <f t="shared" si="24"/>
        <v>-5.7830855214594266</v>
      </c>
      <c r="T77" s="39">
        <f t="shared" si="25"/>
        <v>-5.7830855214594692</v>
      </c>
      <c r="U77" t="s">
        <v>249</v>
      </c>
      <c r="V77" t="s">
        <v>250</v>
      </c>
      <c r="W77"/>
      <c r="X77"/>
      <c r="Y77" s="41"/>
    </row>
    <row r="78" spans="1:25" ht="15" x14ac:dyDescent="0.25">
      <c r="A78">
        <v>2.5099999999999998</v>
      </c>
      <c r="B78">
        <v>1.57</v>
      </c>
      <c r="C78" s="29">
        <f t="shared" si="17"/>
        <v>3.5349049661227649E-2</v>
      </c>
      <c r="D78" s="30">
        <f>IF(OR($A78="",$B78=""),"",A78*'MPTO_working_2-way'!$G77)</f>
        <v>2.5987261146496814</v>
      </c>
      <c r="E78" s="32">
        <f>IF(OR($A78="",$B78=""),"",B78*'MPTO_working_2-way'!$G77)</f>
        <v>1.6254980079681274</v>
      </c>
      <c r="F78" s="30">
        <f>IF(OR($A78="",$B78=""),"",'MPTO_working_2-way'!D77)</f>
        <v>2.6265204785550034</v>
      </c>
      <c r="G78" s="32">
        <f>IF(OR($A78="",$B78=""),"",'MPTO_working_2-way'!E77)</f>
        <v>1.6148093511176675</v>
      </c>
      <c r="H78" s="30">
        <f>IF(OR($A78="",$B78=""),"",'OddsRatio_working_2-way'!M77)</f>
        <v>2.6276126096272243</v>
      </c>
      <c r="I78" s="30">
        <f>IF(OR($A78="",$B78=""),"",'OddsRatio_working_2-way'!N77)</f>
        <v>1.6143968129056414</v>
      </c>
      <c r="J78" s="30">
        <f>IF('Log_working_2-way'!$D77="","",A78^('Log_working_2-way'!$D77))</f>
        <v>2.6406155837309813</v>
      </c>
      <c r="K78" s="32">
        <f>IF('Log_working_2-way'!$D77="","",B78^('Log_working_2-way'!$D77))</f>
        <v>1.6095273078692256</v>
      </c>
      <c r="L78" s="37">
        <f t="shared" si="18"/>
        <v>0.38480392156862747</v>
      </c>
      <c r="M78" s="37">
        <f t="shared" si="19"/>
        <v>0.61519607843137258</v>
      </c>
      <c r="N78" s="38">
        <v>174</v>
      </c>
      <c r="O78" s="38">
        <f t="shared" si="20"/>
        <v>104.67729083665337</v>
      </c>
      <c r="P78" s="38">
        <f t="shared" si="21"/>
        <v>63.171974522292992</v>
      </c>
      <c r="Q78" s="38">
        <f t="shared" si="22"/>
        <v>110.828025477707</v>
      </c>
      <c r="R78" s="38">
        <f t="shared" si="23"/>
        <v>69.322709163346616</v>
      </c>
      <c r="S78" s="39">
        <f t="shared" si="24"/>
        <v>-6.1507346410536314</v>
      </c>
      <c r="T78" s="39">
        <f t="shared" si="25"/>
        <v>-6.1507346410536243</v>
      </c>
      <c r="U78" t="s">
        <v>251</v>
      </c>
      <c r="V78" t="s">
        <v>252</v>
      </c>
      <c r="W78"/>
      <c r="X78"/>
      <c r="Y78" s="41"/>
    </row>
    <row r="79" spans="1:25" ht="15" x14ac:dyDescent="0.25">
      <c r="A79">
        <v>2.44</v>
      </c>
      <c r="B79">
        <v>1.57</v>
      </c>
      <c r="C79" s="29">
        <f t="shared" si="17"/>
        <v>4.6778740733006252E-2</v>
      </c>
      <c r="D79" s="30">
        <f>IF(OR($A79="",$B79=""),"",A79*'MPTO_working_2-way'!$G78)</f>
        <v>2.5541401273885351</v>
      </c>
      <c r="E79" s="32">
        <f>IF(OR($A79="",$B79=""),"",B79*'MPTO_working_2-way'!$G78)</f>
        <v>1.6434426229508199</v>
      </c>
      <c r="F79" s="30">
        <f>IF(OR($A79="",$B79=""),"",'MPTO_working_2-way'!D78)</f>
        <v>2.5876790056741421</v>
      </c>
      <c r="G79" s="32">
        <f>IF(OR($A79="",$B79=""),"",'MPTO_working_2-way'!E78)</f>
        <v>1.6298502382573181</v>
      </c>
      <c r="H79" s="30">
        <f>IF(OR($A79="",$B79=""),"",'OddsRatio_working_2-way'!M78)</f>
        <v>2.5894388284780527</v>
      </c>
      <c r="I79" s="30">
        <f>IF(OR($A79="",$B79=""),"",'OddsRatio_working_2-way'!N78)</f>
        <v>1.6291528696058957</v>
      </c>
      <c r="J79" s="30">
        <f>IF('Log_working_2-way'!$D78="","",A79^('Log_working_2-way'!$D78))</f>
        <v>2.6053313936761384</v>
      </c>
      <c r="K79" s="32">
        <f>IF('Log_working_2-way'!$D78="","",B79^('Log_working_2-way'!$D78))</f>
        <v>1.6229243406925202</v>
      </c>
      <c r="L79" s="37">
        <f t="shared" si="18"/>
        <v>0.39152119700748128</v>
      </c>
      <c r="M79" s="37">
        <f t="shared" si="19"/>
        <v>0.60847880299251866</v>
      </c>
      <c r="N79" s="38">
        <v>175</v>
      </c>
      <c r="O79" s="38">
        <f t="shared" si="20"/>
        <v>103.27868852459017</v>
      </c>
      <c r="P79" s="38">
        <f t="shared" si="21"/>
        <v>63.535031847133752</v>
      </c>
      <c r="Q79" s="38">
        <f t="shared" si="22"/>
        <v>111.46496815286623</v>
      </c>
      <c r="R79" s="38">
        <f t="shared" si="23"/>
        <v>71.721311475409834</v>
      </c>
      <c r="S79" s="39">
        <f t="shared" si="24"/>
        <v>-8.1862796282760684</v>
      </c>
      <c r="T79" s="39">
        <f t="shared" si="25"/>
        <v>-8.1862796282760826</v>
      </c>
      <c r="U79" t="s">
        <v>253</v>
      </c>
      <c r="V79" t="s">
        <v>254</v>
      </c>
      <c r="W79"/>
      <c r="X79"/>
      <c r="Y79" s="41"/>
    </row>
    <row r="80" spans="1:25" ht="15" x14ac:dyDescent="0.25">
      <c r="A80">
        <v>2.59</v>
      </c>
      <c r="B80">
        <v>1.51</v>
      </c>
      <c r="C80" s="29">
        <f t="shared" si="17"/>
        <v>4.8352041729525119E-2</v>
      </c>
      <c r="D80" s="30">
        <f>IF(OR($A80="",$B80=""),"",A80*'MPTO_working_2-way'!$G79)</f>
        <v>2.7152317880794699</v>
      </c>
      <c r="E80" s="32">
        <f>IF(OR($A80="",$B80=""),"",B80*'MPTO_working_2-way'!$G79)</f>
        <v>1.583011583011583</v>
      </c>
      <c r="F80" s="30">
        <f>IF(OR($A80="",$B80=""),"",'MPTO_working_2-way'!D79)</f>
        <v>2.7630082305980426</v>
      </c>
      <c r="G80" s="32">
        <f>IF(OR($A80="",$B80=""),"",'MPTO_working_2-way'!E79)</f>
        <v>1.56721232643411</v>
      </c>
      <c r="H80" s="30">
        <f>IF(OR($A80="",$B80=""),"",'OddsRatio_working_2-way'!M79)</f>
        <v>2.7656860023298391</v>
      </c>
      <c r="I80" s="30">
        <f>IF(OR($A80="",$B80=""),"",'OddsRatio_working_2-way'!N79)</f>
        <v>1.566352113954854</v>
      </c>
      <c r="J80" s="30">
        <f>IF('Log_working_2-way'!$D79="","",A80^('Log_working_2-way'!$D79))</f>
        <v>2.7886077893336521</v>
      </c>
      <c r="K80" s="32">
        <f>IF('Log_working_2-way'!$D79="","",B80^('Log_working_2-way'!$D79))</f>
        <v>1.5590940652059142</v>
      </c>
      <c r="L80" s="37">
        <f t="shared" si="18"/>
        <v>0.36829268292682932</v>
      </c>
      <c r="M80" s="37">
        <f t="shared" si="19"/>
        <v>0.63170731707317074</v>
      </c>
      <c r="N80" s="38">
        <v>176</v>
      </c>
      <c r="O80" s="38">
        <f t="shared" si="20"/>
        <v>108.04633204633204</v>
      </c>
      <c r="P80" s="38">
        <f t="shared" si="21"/>
        <v>59.443708609271525</v>
      </c>
      <c r="Q80" s="38">
        <f t="shared" si="22"/>
        <v>116.55629139072849</v>
      </c>
      <c r="R80" s="38">
        <f t="shared" si="23"/>
        <v>67.95366795366796</v>
      </c>
      <c r="S80" s="39">
        <f t="shared" si="24"/>
        <v>-8.5099593443964494</v>
      </c>
      <c r="T80" s="39">
        <f t="shared" si="25"/>
        <v>-8.5099593443964352</v>
      </c>
      <c r="U80" t="s">
        <v>255</v>
      </c>
      <c r="V80" t="s">
        <v>256</v>
      </c>
      <c r="W80"/>
      <c r="X80"/>
      <c r="Y80" s="41"/>
    </row>
    <row r="81" spans="1:25" ht="15" x14ac:dyDescent="0.25">
      <c r="A81">
        <v>1.88</v>
      </c>
      <c r="B81">
        <v>2.04</v>
      </c>
      <c r="C81" s="29">
        <f t="shared" si="17"/>
        <v>2.2110972048393851E-2</v>
      </c>
      <c r="D81" s="30">
        <f>IF(OR($A81="",$B81=""),"",A81*'MPTO_working_2-way'!$G80)</f>
        <v>1.9215686274509802</v>
      </c>
      <c r="E81" s="32">
        <f>IF(OR($A81="",$B81=""),"",B81*'MPTO_working_2-way'!$G80)</f>
        <v>2.0851063829787235</v>
      </c>
      <c r="F81" s="30">
        <f>IF(OR($A81="",$B81=""),"",'MPTO_working_2-way'!D80)</f>
        <v>1.9199038846615937</v>
      </c>
      <c r="G81" s="32">
        <f>IF(OR($A81="",$B81=""),"",'MPTO_working_2-way'!E80)</f>
        <v>2.087070091423596</v>
      </c>
      <c r="H81" s="30">
        <f>IF(OR($A81="",$B81=""),"",'OddsRatio_working_2-way'!M80)</f>
        <v>1.9198662110077995</v>
      </c>
      <c r="I81" s="30">
        <f>IF(OR($A81="",$B81=""),"",'OddsRatio_working_2-way'!N80)</f>
        <v>2.0871146130092182</v>
      </c>
      <c r="J81" s="30">
        <f>IF('Log_working_2-way'!$D80="","",A81^('Log_working_2-way'!$D80))</f>
        <v>1.9191164053861676</v>
      </c>
      <c r="K81" s="32">
        <f>IF('Log_working_2-way'!$D80="","",B81^('Log_working_2-way'!$D80))</f>
        <v>2.0880014698245399</v>
      </c>
      <c r="L81" s="37">
        <f t="shared" si="18"/>
        <v>0.52040816326530615</v>
      </c>
      <c r="M81" s="37">
        <f t="shared" si="19"/>
        <v>0.47959183673469385</v>
      </c>
      <c r="N81" s="38">
        <v>177</v>
      </c>
      <c r="O81" s="38">
        <f t="shared" si="20"/>
        <v>82.851063829787222</v>
      </c>
      <c r="P81" s="38">
        <f t="shared" si="21"/>
        <v>90.235294117647044</v>
      </c>
      <c r="Q81" s="38">
        <f t="shared" si="22"/>
        <v>86.764705882352942</v>
      </c>
      <c r="R81" s="38">
        <f t="shared" si="23"/>
        <v>94.148936170212764</v>
      </c>
      <c r="S81" s="39">
        <f t="shared" si="24"/>
        <v>-3.9136420525657201</v>
      </c>
      <c r="T81" s="39">
        <f t="shared" si="25"/>
        <v>-3.9136420525657201</v>
      </c>
      <c r="U81" t="s">
        <v>257</v>
      </c>
      <c r="V81" t="s">
        <v>258</v>
      </c>
      <c r="W81"/>
      <c r="X81"/>
      <c r="Y81" s="41"/>
    </row>
    <row r="82" spans="1:25" ht="15" x14ac:dyDescent="0.25">
      <c r="A82">
        <v>1.88</v>
      </c>
      <c r="B82">
        <v>2.02</v>
      </c>
      <c r="C82" s="29">
        <f t="shared" si="17"/>
        <v>2.6964398567516312E-2</v>
      </c>
      <c r="D82" s="30">
        <f>IF(OR($A82="",$B82=""),"",A82*'MPTO_working_2-way'!$G81)</f>
        <v>1.9306930693069306</v>
      </c>
      <c r="E82" s="32">
        <f>IF(OR($A82="",$B82=""),"",B82*'MPTO_working_2-way'!$G81)</f>
        <v>2.0744680851063828</v>
      </c>
      <c r="F82" s="30">
        <f>IF(OR($A82="",$B82=""),"",'MPTO_working_2-way'!D81)</f>
        <v>1.9288906948394962</v>
      </c>
      <c r="G82" s="32">
        <f>IF(OR($A82="",$B82=""),"",'MPTO_working_2-way'!E81)</f>
        <v>2.0765529308836395</v>
      </c>
      <c r="H82" s="30">
        <f>IF(OR($A82="",$B82=""),"",'OddsRatio_working_2-way'!M81)</f>
        <v>1.9288407280256479</v>
      </c>
      <c r="I82" s="30">
        <f>IF(OR($A82="",$B82=""),"",'OddsRatio_working_2-way'!N81)</f>
        <v>2.0766108438479098</v>
      </c>
      <c r="J82" s="30">
        <f>IF('Log_working_2-way'!$D81="","",A82^('Log_working_2-way'!$D81))</f>
        <v>1.9280257534933587</v>
      </c>
      <c r="K82" s="32">
        <f>IF('Log_working_2-way'!$D81="","",B82^('Log_working_2-way'!$D81))</f>
        <v>2.0775563029751076</v>
      </c>
      <c r="L82" s="37">
        <f t="shared" si="18"/>
        <v>0.517948717948718</v>
      </c>
      <c r="M82" s="37">
        <f t="shared" si="19"/>
        <v>0.48205128205128212</v>
      </c>
      <c r="N82" s="38">
        <v>178</v>
      </c>
      <c r="O82" s="38">
        <f t="shared" si="20"/>
        <v>83.319148936170208</v>
      </c>
      <c r="P82" s="38">
        <f t="shared" si="21"/>
        <v>89.881188118811878</v>
      </c>
      <c r="Q82" s="38">
        <f t="shared" si="22"/>
        <v>88.118811881188122</v>
      </c>
      <c r="R82" s="38">
        <f t="shared" si="23"/>
        <v>94.680851063829792</v>
      </c>
      <c r="S82" s="39">
        <f t="shared" si="24"/>
        <v>-4.7996629450179142</v>
      </c>
      <c r="T82" s="39">
        <f t="shared" si="25"/>
        <v>-4.7996629450179142</v>
      </c>
      <c r="U82" t="s">
        <v>259</v>
      </c>
      <c r="V82" t="s">
        <v>260</v>
      </c>
      <c r="W82"/>
      <c r="X82"/>
      <c r="Y82" s="41"/>
    </row>
    <row r="83" spans="1:25" ht="15" x14ac:dyDescent="0.25">
      <c r="A83">
        <v>1.83</v>
      </c>
      <c r="B83">
        <v>2.0699999999999998</v>
      </c>
      <c r="C83" s="29">
        <f t="shared" si="17"/>
        <v>2.9539874871307603E-2</v>
      </c>
      <c r="D83" s="30">
        <f>IF(OR($A83="",$B83=""),"",A83*'MPTO_working_2-way'!$G82)</f>
        <v>1.8840579710144929</v>
      </c>
      <c r="E83" s="32">
        <f>IF(OR($A83="",$B83=""),"",B83*'MPTO_working_2-way'!$G82)</f>
        <v>2.1311475409836067</v>
      </c>
      <c r="F83" s="30">
        <f>IF(OR($A83="",$B83=""),"",'MPTO_working_2-way'!D82)</f>
        <v>1.8808371192373576</v>
      </c>
      <c r="G83" s="32">
        <f>IF(OR($A83="",$B83=""),"",'MPTO_working_2-way'!E82)</f>
        <v>2.1352836729517204</v>
      </c>
      <c r="H83" s="30">
        <f>IF(OR($A83="",$B83=""),"",'OddsRatio_working_2-way'!M82)</f>
        <v>1.8807388571985679</v>
      </c>
      <c r="I83" s="30">
        <f>IF(OR($A83="",$B83=""),"",'OddsRatio_working_2-way'!N82)</f>
        <v>2.1354103339788768</v>
      </c>
      <c r="J83" s="30">
        <f>IF('Log_working_2-way'!$D82="","",A83^('Log_working_2-way'!$D82))</f>
        <v>1.8792804075818812</v>
      </c>
      <c r="K83" s="32">
        <f>IF('Log_working_2-way'!$D82="","",B83^('Log_working_2-way'!$D82))</f>
        <v>2.137293622577233</v>
      </c>
      <c r="L83" s="37">
        <f t="shared" si="18"/>
        <v>0.53076923076923077</v>
      </c>
      <c r="M83" s="37">
        <f t="shared" si="19"/>
        <v>0.46923076923076917</v>
      </c>
      <c r="N83" s="38">
        <v>179</v>
      </c>
      <c r="O83" s="38">
        <f t="shared" si="20"/>
        <v>81.185792349726768</v>
      </c>
      <c r="P83" s="38">
        <f t="shared" si="21"/>
        <v>92.526570048309168</v>
      </c>
      <c r="Q83" s="38">
        <f t="shared" si="22"/>
        <v>86.473429951690832</v>
      </c>
      <c r="R83" s="38">
        <f t="shared" si="23"/>
        <v>97.814207650273218</v>
      </c>
      <c r="S83" s="39">
        <f t="shared" si="24"/>
        <v>-5.2876376019640645</v>
      </c>
      <c r="T83" s="39">
        <f t="shared" si="25"/>
        <v>-5.2876376019640503</v>
      </c>
      <c r="U83" t="s">
        <v>261</v>
      </c>
      <c r="V83" t="s">
        <v>262</v>
      </c>
      <c r="W83"/>
      <c r="X83"/>
      <c r="Y83" s="41"/>
    </row>
    <row r="84" spans="1:25" ht="15" x14ac:dyDescent="0.25">
      <c r="A84">
        <v>2.09</v>
      </c>
      <c r="B84">
        <v>1.8</v>
      </c>
      <c r="C84" s="29">
        <f t="shared" si="17"/>
        <v>3.4024455077086735E-2</v>
      </c>
      <c r="D84" s="30">
        <f>IF(OR($A84="",$B84=""),"",A84*'MPTO_working_2-way'!$G83)</f>
        <v>2.161111111111111</v>
      </c>
      <c r="E84" s="32">
        <f>IF(OR($A84="",$B84=""),"",B84*'MPTO_working_2-way'!$G83)</f>
        <v>1.8612440191387563</v>
      </c>
      <c r="F84" s="30">
        <f>IF(OR($A84="",$B84=""),"",'MPTO_working_2-way'!D83)</f>
        <v>2.1670506912442398</v>
      </c>
      <c r="G84" s="32">
        <f>IF(OR($A84="",$B84=""),"",'MPTO_working_2-way'!E83)</f>
        <v>1.8568608094768018</v>
      </c>
      <c r="H84" s="30">
        <f>IF(OR($A84="",$B84=""),"",'OddsRatio_working_2-way'!M83)</f>
        <v>2.1672617529928755</v>
      </c>
      <c r="I84" s="30">
        <f>IF(OR($A84="",$B84=""),"",'OddsRatio_working_2-way'!N83)</f>
        <v>1.8567058737562385</v>
      </c>
      <c r="J84" s="30">
        <f>IF('Log_working_2-way'!$D83="","",A84^('Log_working_2-way'!$D83))</f>
        <v>2.1699807722915003</v>
      </c>
      <c r="K84" s="32">
        <f>IF('Log_working_2-way'!$D83="","",B84^('Log_working_2-way'!$D83))</f>
        <v>1.8547149010332622</v>
      </c>
      <c r="L84" s="37">
        <f t="shared" si="18"/>
        <v>0.46272493573264784</v>
      </c>
      <c r="M84" s="37">
        <f t="shared" si="19"/>
        <v>0.53727506426735205</v>
      </c>
      <c r="N84" s="38">
        <v>180</v>
      </c>
      <c r="O84" s="38">
        <f t="shared" si="20"/>
        <v>93.875598086124413</v>
      </c>
      <c r="P84" s="38">
        <f t="shared" si="21"/>
        <v>80</v>
      </c>
      <c r="Q84" s="38">
        <f t="shared" si="22"/>
        <v>100</v>
      </c>
      <c r="R84" s="38">
        <f t="shared" si="23"/>
        <v>86.124401913875602</v>
      </c>
      <c r="S84" s="39">
        <f t="shared" si="24"/>
        <v>-6.1244019138755874</v>
      </c>
      <c r="T84" s="39">
        <f t="shared" si="25"/>
        <v>-6.1244019138756016</v>
      </c>
      <c r="U84" t="s">
        <v>263</v>
      </c>
      <c r="V84" t="s">
        <v>264</v>
      </c>
      <c r="W84"/>
      <c r="X84"/>
      <c r="Y84" s="41"/>
    </row>
    <row r="85" spans="1:25" ht="15" x14ac:dyDescent="0.25">
      <c r="A85">
        <v>2.0699999999999998</v>
      </c>
      <c r="B85">
        <v>1.83</v>
      </c>
      <c r="C85" s="29">
        <f t="shared" si="17"/>
        <v>2.9539874871307603E-2</v>
      </c>
      <c r="D85" s="30">
        <f>IF(OR($A85="",$B85=""),"",A85*'MPTO_working_2-way'!$G84)</f>
        <v>2.1311475409836067</v>
      </c>
      <c r="E85" s="32">
        <f>IF(OR($A85="",$B85=""),"",B85*'MPTO_working_2-way'!$G84)</f>
        <v>1.8840579710144929</v>
      </c>
      <c r="F85" s="30">
        <f>IF(OR($A85="",$B85=""),"",'MPTO_working_2-way'!D84)</f>
        <v>2.1352836729517204</v>
      </c>
      <c r="G85" s="32">
        <f>IF(OR($A85="",$B85=""),"",'MPTO_working_2-way'!E84)</f>
        <v>1.8808371192373576</v>
      </c>
      <c r="H85" s="30">
        <f>IF(OR($A85="",$B85=""),"",'OddsRatio_working_2-way'!M84)</f>
        <v>2.1354103339788768</v>
      </c>
      <c r="I85" s="30">
        <f>IF(OR($A85="",$B85=""),"",'OddsRatio_working_2-way'!N84)</f>
        <v>1.8807388571985679</v>
      </c>
      <c r="J85" s="30">
        <f>IF('Log_working_2-way'!$D84="","",A85^('Log_working_2-way'!$D84))</f>
        <v>2.137293622577233</v>
      </c>
      <c r="K85" s="32">
        <f>IF('Log_working_2-way'!$D84="","",B85^('Log_working_2-way'!$D84))</f>
        <v>1.8792804075818812</v>
      </c>
      <c r="L85" s="37">
        <f t="shared" si="18"/>
        <v>0.46923076923076917</v>
      </c>
      <c r="M85" s="37">
        <f t="shared" si="19"/>
        <v>0.53076923076923077</v>
      </c>
      <c r="N85" s="38">
        <v>181</v>
      </c>
      <c r="O85" s="38">
        <f t="shared" si="20"/>
        <v>93.560386473429944</v>
      </c>
      <c r="P85" s="38">
        <f t="shared" si="21"/>
        <v>82.092896174863384</v>
      </c>
      <c r="Q85" s="38">
        <f t="shared" si="22"/>
        <v>98.907103825136602</v>
      </c>
      <c r="R85" s="38">
        <f t="shared" si="23"/>
        <v>87.439613526570056</v>
      </c>
      <c r="S85" s="39">
        <f t="shared" si="24"/>
        <v>-5.3467173517066584</v>
      </c>
      <c r="T85" s="39">
        <f t="shared" si="25"/>
        <v>-5.3467173517066726</v>
      </c>
      <c r="U85" t="s">
        <v>265</v>
      </c>
      <c r="V85" t="s">
        <v>266</v>
      </c>
      <c r="W85"/>
      <c r="X85"/>
      <c r="Y85" s="41"/>
    </row>
    <row r="86" spans="1:25" ht="15" x14ac:dyDescent="0.25">
      <c r="A86">
        <v>2.0099999999999998</v>
      </c>
      <c r="B86">
        <v>1.88</v>
      </c>
      <c r="C86" s="29">
        <f t="shared" si="17"/>
        <v>2.9427331427966497E-2</v>
      </c>
      <c r="D86" s="30">
        <f>IF(OR($A86="",$B86=""),"",A86*'MPTO_working_2-way'!$G85)</f>
        <v>2.0691489361702122</v>
      </c>
      <c r="E86" s="32">
        <f>IF(OR($A86="",$B86=""),"",B86*'MPTO_working_2-way'!$G85)</f>
        <v>1.9353233830845769</v>
      </c>
      <c r="F86" s="30">
        <f>IF(OR($A86="",$B86=""),"",'MPTO_working_2-way'!D85)</f>
        <v>2.0712563034422273</v>
      </c>
      <c r="G86" s="32">
        <f>IF(OR($A86="",$B86=""),"",'MPTO_working_2-way'!E85)</f>
        <v>1.9334834220221038</v>
      </c>
      <c r="H86" s="30">
        <f>IF(OR($A86="",$B86=""),"",'OddsRatio_working_2-way'!M85)</f>
        <v>2.0713203408538785</v>
      </c>
      <c r="I86" s="30">
        <f>IF(OR($A86="",$B86=""),"",'OddsRatio_working_2-way'!N85)</f>
        <v>1.9334276237142709</v>
      </c>
      <c r="J86" s="30">
        <f>IF('Log_working_2-way'!$D85="","",A86^('Log_working_2-way'!$D85))</f>
        <v>2.0722780043286777</v>
      </c>
      <c r="K86" s="32">
        <f>IF('Log_working_2-way'!$D85="","",B86^('Log_working_2-way'!$D85))</f>
        <v>1.9325939690668699</v>
      </c>
      <c r="L86" s="37">
        <f t="shared" si="18"/>
        <v>0.48329048843187672</v>
      </c>
      <c r="M86" s="37">
        <f t="shared" si="19"/>
        <v>0.5167095115681235</v>
      </c>
      <c r="N86" s="38">
        <v>182</v>
      </c>
      <c r="O86" s="38">
        <f t="shared" si="20"/>
        <v>91.452736318407943</v>
      </c>
      <c r="P86" s="38">
        <f t="shared" si="21"/>
        <v>85.191489361702111</v>
      </c>
      <c r="Q86" s="38">
        <f t="shared" si="22"/>
        <v>96.808510638297875</v>
      </c>
      <c r="R86" s="38">
        <f t="shared" si="23"/>
        <v>90.547263681592057</v>
      </c>
      <c r="S86" s="39">
        <f t="shared" si="24"/>
        <v>-5.3557743198899317</v>
      </c>
      <c r="T86" s="39">
        <f t="shared" si="25"/>
        <v>-5.3557743198899459</v>
      </c>
      <c r="U86" t="s">
        <v>267</v>
      </c>
      <c r="V86" t="s">
        <v>268</v>
      </c>
      <c r="W86"/>
      <c r="X86"/>
      <c r="Y86" s="41"/>
    </row>
    <row r="87" spans="1:25" ht="15" x14ac:dyDescent="0.25">
      <c r="A87">
        <v>2.15</v>
      </c>
      <c r="B87">
        <v>1.76</v>
      </c>
      <c r="C87" s="29">
        <f t="shared" si="17"/>
        <v>3.3298097251585723E-2</v>
      </c>
      <c r="D87" s="30">
        <f>IF(OR($A87="",$B87=""),"",A87*'MPTO_working_2-way'!$G86)</f>
        <v>2.2215909090909092</v>
      </c>
      <c r="E87" s="32">
        <f>IF(OR($A87="",$B87=""),"",B87*'MPTO_working_2-way'!$G86)</f>
        <v>1.8186046511627909</v>
      </c>
      <c r="F87" s="30">
        <f>IF(OR($A87="",$B87=""),"",'MPTO_working_2-way'!D86)</f>
        <v>2.2298173246906305</v>
      </c>
      <c r="G87" s="32">
        <f>IF(OR($A87="",$B87=""),"",'MPTO_working_2-way'!E86)</f>
        <v>1.8131288931480596</v>
      </c>
      <c r="H87" s="30">
        <f>IF(OR($A87="",$B87=""),"",'OddsRatio_working_2-way'!M86)</f>
        <v>2.2301048307916052</v>
      </c>
      <c r="I87" s="30">
        <f>IF(OR($A87="",$B87=""),"",'OddsRatio_working_2-way'!N86)</f>
        <v>1.8129388446970602</v>
      </c>
      <c r="J87" s="30">
        <f>IF('Log_working_2-way'!$D86="","",A87^('Log_working_2-way'!$D86))</f>
        <v>2.2338767288490446</v>
      </c>
      <c r="K87" s="32">
        <f>IF('Log_working_2-way'!$D86="","",B87^('Log_working_2-way'!$D86))</f>
        <v>1.8104537322239227</v>
      </c>
      <c r="L87" s="37">
        <f t="shared" si="18"/>
        <v>0.45012787723785164</v>
      </c>
      <c r="M87" s="37">
        <f t="shared" si="19"/>
        <v>0.54987212276214825</v>
      </c>
      <c r="N87" s="38">
        <v>183</v>
      </c>
      <c r="O87" s="38">
        <f t="shared" si="20"/>
        <v>97.883720930232556</v>
      </c>
      <c r="P87" s="38">
        <f t="shared" si="21"/>
        <v>79.022727272727266</v>
      </c>
      <c r="Q87" s="38">
        <f t="shared" si="22"/>
        <v>103.97727272727273</v>
      </c>
      <c r="R87" s="38">
        <f t="shared" si="23"/>
        <v>85.116279069767444</v>
      </c>
      <c r="S87" s="39">
        <f t="shared" si="24"/>
        <v>-6.0935517970401776</v>
      </c>
      <c r="T87" s="39">
        <f t="shared" si="25"/>
        <v>-6.0935517970401776</v>
      </c>
      <c r="U87" t="s">
        <v>269</v>
      </c>
      <c r="V87" t="s">
        <v>270</v>
      </c>
      <c r="W87"/>
      <c r="X87"/>
      <c r="Y87" s="41"/>
    </row>
    <row r="88" spans="1:25" ht="15" x14ac:dyDescent="0.25">
      <c r="A88">
        <v>2.21</v>
      </c>
      <c r="B88">
        <v>1.72</v>
      </c>
      <c r="C88" s="29">
        <f t="shared" si="17"/>
        <v>3.3884036620014824E-2</v>
      </c>
      <c r="D88" s="30">
        <f>IF(OR($A88="",$B88=""),"",A88*'MPTO_working_2-way'!$G87)</f>
        <v>2.2848837209302326</v>
      </c>
      <c r="E88" s="32">
        <f>IF(OR($A88="",$B88=""),"",B88*'MPTO_working_2-way'!$G87)</f>
        <v>1.7782805429864255</v>
      </c>
      <c r="F88" s="30">
        <f>IF(OR($A88="",$B88=""),"",'MPTO_working_2-way'!D87)</f>
        <v>2.2959652089876781</v>
      </c>
      <c r="G88" s="32">
        <f>IF(OR($A88="",$B88=""),"",'MPTO_working_2-way'!E87)</f>
        <v>1.7716256524981358</v>
      </c>
      <c r="H88" s="30">
        <f>IF(OR($A88="",$B88=""),"",'OddsRatio_working_2-way'!M87)</f>
        <v>2.2963624321753371</v>
      </c>
      <c r="I88" s="30">
        <f>IF(OR($A88="",$B88=""),"",'OddsRatio_working_2-way'!N87)</f>
        <v>1.7713892158398703</v>
      </c>
      <c r="J88" s="30">
        <f>IF('Log_working_2-way'!$D87="","",A88^('Log_working_2-way'!$D87))</f>
        <v>2.3014598613122459</v>
      </c>
      <c r="K88" s="32">
        <f>IF('Log_working_2-way'!$D87="","",B88^('Log_working_2-way'!$D87))</f>
        <v>1.7683679149287428</v>
      </c>
      <c r="L88" s="37">
        <f t="shared" si="18"/>
        <v>0.43765903307888038</v>
      </c>
      <c r="M88" s="37">
        <f t="shared" si="19"/>
        <v>0.56234096692111957</v>
      </c>
      <c r="N88" s="38">
        <v>184</v>
      </c>
      <c r="O88" s="38">
        <f t="shared" si="20"/>
        <v>100.7420814479638</v>
      </c>
      <c r="P88" s="38">
        <f t="shared" si="21"/>
        <v>77.023255813953497</v>
      </c>
      <c r="Q88" s="38">
        <f t="shared" si="22"/>
        <v>106.97674418604652</v>
      </c>
      <c r="R88" s="38">
        <f t="shared" si="23"/>
        <v>83.257918552036202</v>
      </c>
      <c r="S88" s="39">
        <f t="shared" si="24"/>
        <v>-6.2346627380827186</v>
      </c>
      <c r="T88" s="39">
        <f t="shared" si="25"/>
        <v>-6.2346627380827044</v>
      </c>
      <c r="U88" t="s">
        <v>271</v>
      </c>
      <c r="V88" t="s">
        <v>272</v>
      </c>
      <c r="W88"/>
      <c r="X88"/>
      <c r="Y88" s="41"/>
    </row>
    <row r="89" spans="1:25" ht="15" x14ac:dyDescent="0.25">
      <c r="A89">
        <v>2.02</v>
      </c>
      <c r="B89">
        <v>1.87</v>
      </c>
      <c r="C89" s="29">
        <f t="shared" si="17"/>
        <v>2.9808863239265015E-2</v>
      </c>
      <c r="D89" s="30">
        <f>IF(OR($A89="",$B89=""),"",A89*'MPTO_working_2-way'!$G88)</f>
        <v>2.0802139037433154</v>
      </c>
      <c r="E89" s="32">
        <f>IF(OR($A89="",$B89=""),"",B89*'MPTO_working_2-way'!$G88)</f>
        <v>1.9257425742574257</v>
      </c>
      <c r="F89" s="30">
        <f>IF(OR($A89="",$B89=""),"",'MPTO_working_2-way'!D88)</f>
        <v>2.082703865027292</v>
      </c>
      <c r="G89" s="32">
        <f>IF(OR($A89="",$B89=""),"",'MPTO_working_2-way'!E88)</f>
        <v>1.9236135865967305</v>
      </c>
      <c r="H89" s="30">
        <f>IF(OR($A89="",$B89=""),"",'OddsRatio_working_2-way'!M88)</f>
        <v>2.0827805840074194</v>
      </c>
      <c r="I89" s="30">
        <f>IF(OR($A89="",$B89=""),"",'OddsRatio_working_2-way'!N88)</f>
        <v>1.9235481451827992</v>
      </c>
      <c r="J89" s="30">
        <f>IF('Log_working_2-way'!$D88="","",A89^('Log_working_2-way'!$D88))</f>
        <v>2.0839128581602959</v>
      </c>
      <c r="K89" s="32">
        <f>IF('Log_working_2-way'!$D88="","",B89^('Log_working_2-way'!$D88))</f>
        <v>1.9225833907877643</v>
      </c>
      <c r="L89" s="37">
        <f t="shared" si="18"/>
        <v>0.48071979434447304</v>
      </c>
      <c r="M89" s="37">
        <f t="shared" si="19"/>
        <v>0.51928020565552702</v>
      </c>
      <c r="N89" s="38">
        <v>185</v>
      </c>
      <c r="O89" s="38">
        <f t="shared" si="20"/>
        <v>93.415841584158414</v>
      </c>
      <c r="P89" s="38">
        <f t="shared" si="21"/>
        <v>86.069518716577548</v>
      </c>
      <c r="Q89" s="38">
        <f t="shared" si="22"/>
        <v>98.930481283422438</v>
      </c>
      <c r="R89" s="38">
        <f t="shared" si="23"/>
        <v>91.584158415841586</v>
      </c>
      <c r="S89" s="39">
        <f t="shared" si="24"/>
        <v>-5.5146396992640234</v>
      </c>
      <c r="T89" s="39">
        <f t="shared" si="25"/>
        <v>-5.5146396992640376</v>
      </c>
      <c r="U89" t="s">
        <v>273</v>
      </c>
      <c r="V89" t="s">
        <v>274</v>
      </c>
      <c r="W89"/>
      <c r="X89"/>
      <c r="Y89" s="41"/>
    </row>
    <row r="90" spans="1:25" ht="15" x14ac:dyDescent="0.25">
      <c r="A90">
        <v>2.0299999999999998</v>
      </c>
      <c r="B90">
        <v>1.86</v>
      </c>
      <c r="C90" s="29">
        <f t="shared" si="17"/>
        <v>3.0245246040574214E-2</v>
      </c>
      <c r="D90" s="30">
        <f>IF(OR($A90="",$B90=""),"",A90*'MPTO_working_2-way'!$G89)</f>
        <v>2.0913978494623655</v>
      </c>
      <c r="E90" s="32">
        <f>IF(OR($A90="",$B90=""),"",B90*'MPTO_working_2-way'!$G89)</f>
        <v>1.9162561576354682</v>
      </c>
      <c r="F90" s="30">
        <f>IF(OR($A90="",$B90=""),"",'MPTO_working_2-way'!D89)</f>
        <v>2.0942925287037548</v>
      </c>
      <c r="G90" s="32">
        <f>IF(OR($A90="",$B90=""),"",'MPTO_working_2-way'!E89)</f>
        <v>1.9138324294186226</v>
      </c>
      <c r="H90" s="30">
        <f>IF(OR($A90="",$B90=""),"",'OddsRatio_working_2-way'!M89)</f>
        <v>2.0943831224048783</v>
      </c>
      <c r="I90" s="30">
        <f>IF(OR($A90="",$B90=""),"",'OddsRatio_working_2-way'!N89)</f>
        <v>1.9137567818137824</v>
      </c>
      <c r="J90" s="30">
        <f>IF('Log_working_2-way'!$D89="","",A90^('Log_working_2-way'!$D89))</f>
        <v>2.0957003958101184</v>
      </c>
      <c r="K90" s="32">
        <f>IF('Log_working_2-way'!$D89="","",B90^('Log_working_2-way'!$D89))</f>
        <v>1.9126582447390832</v>
      </c>
      <c r="L90" s="37">
        <f t="shared" si="18"/>
        <v>0.47814910025706941</v>
      </c>
      <c r="M90" s="37">
        <f t="shared" si="19"/>
        <v>0.52185089974293053</v>
      </c>
      <c r="N90" s="38">
        <v>186</v>
      </c>
      <c r="O90" s="38">
        <f t="shared" si="20"/>
        <v>94.37438423645321</v>
      </c>
      <c r="P90" s="38">
        <f t="shared" si="21"/>
        <v>86.000000000000014</v>
      </c>
      <c r="Q90" s="38">
        <f t="shared" si="22"/>
        <v>100</v>
      </c>
      <c r="R90" s="38">
        <f t="shared" si="23"/>
        <v>91.625615763546804</v>
      </c>
      <c r="S90" s="39">
        <f t="shared" si="24"/>
        <v>-5.62561576354679</v>
      </c>
      <c r="T90" s="39">
        <f t="shared" si="25"/>
        <v>-5.62561576354679</v>
      </c>
      <c r="U90" t="s">
        <v>275</v>
      </c>
      <c r="V90" t="s">
        <v>276</v>
      </c>
      <c r="W90"/>
      <c r="X90"/>
      <c r="Y90" s="41"/>
    </row>
    <row r="91" spans="1:25" ht="15" x14ac:dyDescent="0.25">
      <c r="A91">
        <v>2.2599999999999998</v>
      </c>
      <c r="B91">
        <v>1.69</v>
      </c>
      <c r="C91" s="29">
        <f t="shared" si="17"/>
        <v>3.4193852437555794E-2</v>
      </c>
      <c r="D91" s="30">
        <f>IF(OR($A91="",$B91=""),"",A91*'MPTO_working_2-way'!$G90)</f>
        <v>2.3372781065088759</v>
      </c>
      <c r="E91" s="32">
        <f>IF(OR($A91="",$B91=""),"",B91*'MPTO_working_2-way'!$G90)</f>
        <v>1.7477876106194692</v>
      </c>
      <c r="F91" s="30">
        <f>IF(OR($A91="",$B91=""),"",'MPTO_working_2-way'!D90)</f>
        <v>2.3508340001231001</v>
      </c>
      <c r="G91" s="32">
        <f>IF(OR($A91="",$B91=""),"",'MPTO_working_2-way'!E90)</f>
        <v>1.740283410033262</v>
      </c>
      <c r="H91" s="30">
        <f>IF(OR($A91="",$B91=""),"",'OddsRatio_working_2-way'!M90)</f>
        <v>2.351327849384353</v>
      </c>
      <c r="I91" s="30">
        <f>IF(OR($A91="",$B91=""),"",'OddsRatio_working_2-way'!N90)</f>
        <v>1.7400128699009547</v>
      </c>
      <c r="J91" s="30">
        <f>IF('Log_working_2-way'!$D90="","",A91^('Log_working_2-way'!$D90))</f>
        <v>2.3575800032398484</v>
      </c>
      <c r="K91" s="32">
        <f>IF('Log_working_2-way'!$D90="","",B91^('Log_working_2-way'!$D90))</f>
        <v>1.7366048392090647</v>
      </c>
      <c r="L91" s="37">
        <f t="shared" si="18"/>
        <v>0.42784810126582273</v>
      </c>
      <c r="M91" s="37">
        <f t="shared" si="19"/>
        <v>0.57215189873417716</v>
      </c>
      <c r="N91" s="38">
        <v>187</v>
      </c>
      <c r="O91" s="38">
        <f t="shared" si="20"/>
        <v>104.25663716814158</v>
      </c>
      <c r="P91" s="38">
        <f t="shared" si="21"/>
        <v>76.349112426035489</v>
      </c>
      <c r="Q91" s="38">
        <f t="shared" si="22"/>
        <v>110.6508875739645</v>
      </c>
      <c r="R91" s="38">
        <f t="shared" si="23"/>
        <v>82.743362831858406</v>
      </c>
      <c r="S91" s="39">
        <f t="shared" si="24"/>
        <v>-6.3942504058229162</v>
      </c>
      <c r="T91" s="39">
        <f t="shared" si="25"/>
        <v>-6.3942504058229162</v>
      </c>
      <c r="U91" t="s">
        <v>277</v>
      </c>
      <c r="V91" t="s">
        <v>278</v>
      </c>
      <c r="W91"/>
      <c r="X91"/>
      <c r="Y91" s="41"/>
    </row>
    <row r="92" spans="1:25" ht="15" x14ac:dyDescent="0.25">
      <c r="A92">
        <v>1.38</v>
      </c>
      <c r="B92">
        <v>3.12</v>
      </c>
      <c r="C92" s="29">
        <f t="shared" si="17"/>
        <v>4.5150501672240884E-2</v>
      </c>
      <c r="D92" s="30">
        <f>IF(OR($A92="",$B92=""),"",A92*'MPTO_working_2-way'!$G91)</f>
        <v>1.4423076923076923</v>
      </c>
      <c r="E92" s="32">
        <f>IF(OR($A92="",$B92=""),"",B92*'MPTO_working_2-way'!$G91)</f>
        <v>3.2608695652173916</v>
      </c>
      <c r="F92" s="30">
        <f>IF(OR($A92="",$B92=""),"",'MPTO_working_2-way'!D91)</f>
        <v>1.4243747518856689</v>
      </c>
      <c r="G92" s="32">
        <f>IF(OR($A92="",$B92=""),"",'MPTO_working_2-way'!E91)</f>
        <v>3.3564078578110386</v>
      </c>
      <c r="H92" s="30">
        <f>IF(OR($A92="",$B92=""),"",'OddsRatio_working_2-way'!M91)</f>
        <v>1.4233736919305071</v>
      </c>
      <c r="I92" s="30">
        <f>IF(OR($A92="",$B92=""),"",'OddsRatio_working_2-way'!N91)</f>
        <v>3.3619795444544089</v>
      </c>
      <c r="J92" s="30">
        <f>IF('Log_working_2-way'!$D91="","",A92^('Log_working_2-way'!$D91))</f>
        <v>1.4150696544719332</v>
      </c>
      <c r="K92" s="32">
        <f>IF('Log_working_2-way'!$D91="","",B92^('Log_working_2-way'!$D91))</f>
        <v>3.4092341832748581</v>
      </c>
      <c r="L92" s="37">
        <f t="shared" si="18"/>
        <v>0.69333333333333336</v>
      </c>
      <c r="M92" s="37">
        <f t="shared" si="19"/>
        <v>0.30666666666666664</v>
      </c>
      <c r="N92" s="38">
        <v>188</v>
      </c>
      <c r="O92" s="38">
        <f t="shared" si="20"/>
        <v>51.768115942028992</v>
      </c>
      <c r="P92" s="38">
        <f t="shared" si="21"/>
        <v>127.74358974358975</v>
      </c>
      <c r="Q92" s="38">
        <f t="shared" si="22"/>
        <v>60.256410256410248</v>
      </c>
      <c r="R92" s="38">
        <f t="shared" si="23"/>
        <v>136.23188405797103</v>
      </c>
      <c r="S92" s="39">
        <f t="shared" si="24"/>
        <v>-8.4882943143812568</v>
      </c>
      <c r="T92" s="39">
        <f t="shared" si="25"/>
        <v>-8.4882943143812781</v>
      </c>
      <c r="U92" t="s">
        <v>279</v>
      </c>
      <c r="V92" t="s">
        <v>280</v>
      </c>
      <c r="W92"/>
      <c r="X92"/>
      <c r="Y92" s="41"/>
    </row>
    <row r="93" spans="1:25" ht="15" x14ac:dyDescent="0.25">
      <c r="A93">
        <v>1.93</v>
      </c>
      <c r="B93">
        <v>1.95</v>
      </c>
      <c r="C93" s="29">
        <f t="shared" si="17"/>
        <v>3.0955227846419575E-2</v>
      </c>
      <c r="D93" s="30">
        <f>IF(OR($A93="",$B93=""),"",A93*'MPTO_working_2-way'!$G92)</f>
        <v>1.9897435897435898</v>
      </c>
      <c r="E93" s="32">
        <f>IF(OR($A93="",$B93=""),"",B93*'MPTO_working_2-way'!$G92)</f>
        <v>2.0103626943005182</v>
      </c>
      <c r="F93" s="30">
        <f>IF(OR($A93="",$B93=""),"",'MPTO_working_2-way'!D92)</f>
        <v>1.9894277785119598</v>
      </c>
      <c r="G93" s="32">
        <f>IF(OR($A93="",$B93=""),"",'MPTO_working_2-way'!E92)</f>
        <v>2.0106851876586083</v>
      </c>
      <c r="H93" s="30">
        <f>IF(OR($A93="",$B93=""),"",'OddsRatio_working_2-way'!M92)</f>
        <v>1.9894176915848294</v>
      </c>
      <c r="I93" s="30">
        <f>IF(OR($A93="",$B93=""),"",'OddsRatio_working_2-way'!N92)</f>
        <v>2.0106954914038573</v>
      </c>
      <c r="J93" s="30">
        <f>IF('Log_working_2-way'!$D92="","",A93^('Log_working_2-way'!$D92))</f>
        <v>1.9892742724695103</v>
      </c>
      <c r="K93" s="32">
        <f>IF('Log_working_2-way'!$D92="","",B93^('Log_working_2-way'!$D92))</f>
        <v>2.0108420160403986</v>
      </c>
      <c r="L93" s="37">
        <f t="shared" si="18"/>
        <v>0.50257731958762886</v>
      </c>
      <c r="M93" s="37">
        <f t="shared" si="19"/>
        <v>0.49742268041237114</v>
      </c>
      <c r="N93" s="38">
        <v>189</v>
      </c>
      <c r="O93" s="38">
        <f t="shared" si="20"/>
        <v>91.072538860103634</v>
      </c>
      <c r="P93" s="38">
        <f t="shared" si="21"/>
        <v>92.076923076923094</v>
      </c>
      <c r="Q93" s="38">
        <f t="shared" si="22"/>
        <v>96.923076923076934</v>
      </c>
      <c r="R93" s="38">
        <f t="shared" si="23"/>
        <v>97.92746113989638</v>
      </c>
      <c r="S93" s="39">
        <f t="shared" si="24"/>
        <v>-5.8505380629732997</v>
      </c>
      <c r="T93" s="39">
        <f t="shared" si="25"/>
        <v>-5.8505380629732855</v>
      </c>
      <c r="U93" t="s">
        <v>281</v>
      </c>
      <c r="V93" t="s">
        <v>282</v>
      </c>
      <c r="W93"/>
      <c r="X93"/>
      <c r="Y93" s="41"/>
    </row>
    <row r="94" spans="1:25" ht="15" x14ac:dyDescent="0.25">
      <c r="A94">
        <v>1.24</v>
      </c>
      <c r="B94">
        <v>4.1100000000000003</v>
      </c>
      <c r="C94" s="29">
        <f t="shared" si="17"/>
        <v>4.9760615336315928E-2</v>
      </c>
      <c r="D94" s="30">
        <f>IF(OR($A94="",$B94=""),"",A94*'MPTO_working_2-way'!$G93)</f>
        <v>1.3017031630170317</v>
      </c>
      <c r="E94" s="32">
        <f>IF(OR($A94="",$B94=""),"",B94*'MPTO_working_2-way'!$G93)</f>
        <v>4.3145161290322589</v>
      </c>
      <c r="F94" s="30">
        <f>IF(OR($A94="",$B94=""),"",'MPTO_working_2-way'!D93)</f>
        <v>1.2794737899176543</v>
      </c>
      <c r="G94" s="32">
        <f>IF(OR($A94="",$B94=""),"",'MPTO_working_2-way'!E93)</f>
        <v>4.5781530722242199</v>
      </c>
      <c r="H94" s="30">
        <f>IF(OR($A94="",$B94=""),"",'OddsRatio_working_2-way'!M93)</f>
        <v>1.2777956407261115</v>
      </c>
      <c r="I94" s="30">
        <f>IF(OR($A94="",$B94=""),"",'OddsRatio_working_2-way'!N93)</f>
        <v>4.5997685110758653</v>
      </c>
      <c r="J94" s="30">
        <f>IF('Log_working_2-way'!$D93="","",A94^('Log_working_2-way'!$D93))</f>
        <v>1.267270295455577</v>
      </c>
      <c r="K94" s="32">
        <f>IF('Log_working_2-way'!$D93="","",B94^('Log_working_2-way'!$D93))</f>
        <v>4.7415306407246423</v>
      </c>
      <c r="L94" s="37">
        <f t="shared" si="18"/>
        <v>0.76822429906542056</v>
      </c>
      <c r="M94" s="37">
        <f t="shared" si="19"/>
        <v>0.23177570093457939</v>
      </c>
      <c r="N94" s="38">
        <v>190</v>
      </c>
      <c r="O94" s="38">
        <f t="shared" si="20"/>
        <v>36.774193548387096</v>
      </c>
      <c r="P94" s="38">
        <f t="shared" si="21"/>
        <v>143.7712895377129</v>
      </c>
      <c r="Q94" s="38">
        <f t="shared" si="22"/>
        <v>46.228710462287104</v>
      </c>
      <c r="R94" s="38">
        <f t="shared" si="23"/>
        <v>153.22580645161293</v>
      </c>
      <c r="S94" s="39">
        <f t="shared" si="24"/>
        <v>-9.454516913900008</v>
      </c>
      <c r="T94" s="39">
        <f t="shared" si="25"/>
        <v>-9.4545169139000222</v>
      </c>
      <c r="U94" t="s">
        <v>283</v>
      </c>
      <c r="V94" t="s">
        <v>284</v>
      </c>
      <c r="W94"/>
      <c r="X94"/>
      <c r="Y94" s="41"/>
    </row>
    <row r="95" spans="1:25" ht="15" x14ac:dyDescent="0.25">
      <c r="A95">
        <v>1.75</v>
      </c>
      <c r="B95">
        <v>2.16</v>
      </c>
      <c r="C95" s="29">
        <f t="shared" si="17"/>
        <v>3.4391534391534417E-2</v>
      </c>
      <c r="D95" s="30">
        <f>IF(OR($A95="",$B95=""),"",A95*'MPTO_working_2-way'!$G94)</f>
        <v>1.8101851851851851</v>
      </c>
      <c r="E95" s="32">
        <f>IF(OR($A95="",$B95=""),"",B95*'MPTO_working_2-way'!$G94)</f>
        <v>2.2342857142857144</v>
      </c>
      <c r="F95" s="30">
        <f>IF(OR($A95="",$B95=""),"",'MPTO_working_2-way'!D94)</f>
        <v>1.8042959427207637</v>
      </c>
      <c r="G95" s="32">
        <f>IF(OR($A95="",$B95=""),"",'MPTO_working_2-way'!E94)</f>
        <v>2.2433234421364987</v>
      </c>
      <c r="H95" s="30">
        <f>IF(OR($A95="",$B95=""),"",'OddsRatio_working_2-way'!M94)</f>
        <v>1.8040844011283466</v>
      </c>
      <c r="I95" s="30">
        <f>IF(OR($A95="",$B95=""),"",'OddsRatio_working_2-way'!N94)</f>
        <v>2.2436505404118421</v>
      </c>
      <c r="J95" s="30">
        <f>IF('Log_working_2-way'!$D94="","",A95^('Log_working_2-way'!$D94))</f>
        <v>1.8014096722292445</v>
      </c>
      <c r="K95" s="32">
        <f>IF('Log_working_2-way'!$D94="","",B95^('Log_working_2-way'!$D94))</f>
        <v>2.2478012615174499</v>
      </c>
      <c r="L95" s="37">
        <f t="shared" si="18"/>
        <v>0.55242966751918166</v>
      </c>
      <c r="M95" s="37">
        <f t="shared" si="19"/>
        <v>0.4475703324808184</v>
      </c>
      <c r="N95" s="38">
        <v>191</v>
      </c>
      <c r="O95" s="38">
        <f t="shared" si="20"/>
        <v>81.857142857142847</v>
      </c>
      <c r="P95" s="38">
        <f t="shared" si="21"/>
        <v>102.57407407407406</v>
      </c>
      <c r="Q95" s="38">
        <f t="shared" si="22"/>
        <v>88.42592592592591</v>
      </c>
      <c r="R95" s="38">
        <f t="shared" si="23"/>
        <v>109.14285714285714</v>
      </c>
      <c r="S95" s="39">
        <f t="shared" si="24"/>
        <v>-6.5687830687830626</v>
      </c>
      <c r="T95" s="39">
        <f t="shared" si="25"/>
        <v>-6.5687830687830768</v>
      </c>
      <c r="U95" t="s">
        <v>285</v>
      </c>
      <c r="V95" t="s">
        <v>286</v>
      </c>
      <c r="W95"/>
      <c r="X95"/>
      <c r="Y95" s="41"/>
    </row>
    <row r="96" spans="1:25" ht="15" x14ac:dyDescent="0.25">
      <c r="A96">
        <v>2.15</v>
      </c>
      <c r="B96">
        <v>1.76</v>
      </c>
      <c r="C96" s="29">
        <f t="shared" si="17"/>
        <v>3.3298097251585723E-2</v>
      </c>
      <c r="D96" s="30">
        <f>IF(OR($A96="",$B96=""),"",A96*'MPTO_working_2-way'!$G95)</f>
        <v>2.2215909090909092</v>
      </c>
      <c r="E96" s="32">
        <f>IF(OR($A96="",$B96=""),"",B96*'MPTO_working_2-way'!$G95)</f>
        <v>1.8186046511627909</v>
      </c>
      <c r="F96" s="30">
        <f>IF(OR($A96="",$B96=""),"",'MPTO_working_2-way'!D95)</f>
        <v>2.2298173246906305</v>
      </c>
      <c r="G96" s="32">
        <f>IF(OR($A96="",$B96=""),"",'MPTO_working_2-way'!E95)</f>
        <v>1.8131288931480596</v>
      </c>
      <c r="H96" s="30">
        <f>IF(OR($A96="",$B96=""),"",'OddsRatio_working_2-way'!M95)</f>
        <v>2.2301048307916052</v>
      </c>
      <c r="I96" s="30">
        <f>IF(OR($A96="",$B96=""),"",'OddsRatio_working_2-way'!N95)</f>
        <v>1.8129388446970602</v>
      </c>
      <c r="J96" s="30">
        <f>IF('Log_working_2-way'!$D95="","",A96^('Log_working_2-way'!$D95))</f>
        <v>2.2338767288490446</v>
      </c>
      <c r="K96" s="32">
        <f>IF('Log_working_2-way'!$D95="","",B96^('Log_working_2-way'!$D95))</f>
        <v>1.8104537322239227</v>
      </c>
      <c r="L96" s="37">
        <f t="shared" si="18"/>
        <v>0.45012787723785164</v>
      </c>
      <c r="M96" s="37">
        <f t="shared" si="19"/>
        <v>0.54987212276214825</v>
      </c>
      <c r="N96" s="38">
        <v>192</v>
      </c>
      <c r="O96" s="38">
        <f t="shared" si="20"/>
        <v>102.69767441860463</v>
      </c>
      <c r="P96" s="38">
        <f t="shared" si="21"/>
        <v>82.909090909090921</v>
      </c>
      <c r="Q96" s="38">
        <f t="shared" si="22"/>
        <v>109.09090909090909</v>
      </c>
      <c r="R96" s="38">
        <f t="shared" si="23"/>
        <v>89.302325581395351</v>
      </c>
      <c r="S96" s="39">
        <f t="shared" si="24"/>
        <v>-6.3932346723044589</v>
      </c>
      <c r="T96" s="39">
        <f t="shared" si="25"/>
        <v>-6.3932346723044304</v>
      </c>
      <c r="U96" t="s">
        <v>287</v>
      </c>
      <c r="V96" t="s">
        <v>288</v>
      </c>
      <c r="W96"/>
      <c r="X96"/>
      <c r="Y96" s="41"/>
    </row>
    <row r="97" spans="1:25" ht="15" x14ac:dyDescent="0.25">
      <c r="A97">
        <v>2.17</v>
      </c>
      <c r="B97">
        <v>1.75</v>
      </c>
      <c r="C97" s="29">
        <f t="shared" si="17"/>
        <v>3.2258064516129004E-2</v>
      </c>
      <c r="D97" s="30">
        <f>IF(OR($A97="",$B97=""),"",A97*'MPTO_working_2-way'!$G96)</f>
        <v>2.2399999999999998</v>
      </c>
      <c r="E97" s="32">
        <f>IF(OR($A97="",$B97=""),"",B97*'MPTO_working_2-way'!$G96)</f>
        <v>1.8064516129032258</v>
      </c>
      <c r="F97" s="30">
        <f>IF(OR($A97="",$B97=""),"",'MPTO_working_2-way'!D96)</f>
        <v>2.2487046632124348</v>
      </c>
      <c r="G97" s="32">
        <f>IF(OR($A97="",$B97=""),"",'MPTO_working_2-way'!E96)</f>
        <v>1.8008298755186722</v>
      </c>
      <c r="H97" s="30">
        <f>IF(OR($A97="",$B97=""),"",'OddsRatio_working_2-way'!M96)</f>
        <v>2.2489995996796797</v>
      </c>
      <c r="I97" s="30">
        <f>IF(OR($A97="",$B97=""),"",'OddsRatio_working_2-way'!N96)</f>
        <v>1.8006407690254356</v>
      </c>
      <c r="J97" s="30">
        <f>IF('Log_working_2-way'!$D96="","",A97^('Log_working_2-way'!$D96))</f>
        <v>2.2529893897006406</v>
      </c>
      <c r="K97" s="32">
        <f>IF('Log_working_2-way'!$D96="","",B97^('Log_working_2-way'!$D96))</f>
        <v>1.798091355138193</v>
      </c>
      <c r="L97" s="37">
        <f t="shared" si="18"/>
        <v>0.44642857142857145</v>
      </c>
      <c r="M97" s="37">
        <f t="shared" si="19"/>
        <v>0.5535714285714286</v>
      </c>
      <c r="N97" s="38">
        <v>193</v>
      </c>
      <c r="O97" s="38">
        <f t="shared" si="20"/>
        <v>104.05990783410138</v>
      </c>
      <c r="P97" s="38">
        <f t="shared" si="21"/>
        <v>82.714285714285708</v>
      </c>
      <c r="Q97" s="38">
        <f t="shared" si="22"/>
        <v>110.28571428571428</v>
      </c>
      <c r="R97" s="38">
        <f t="shared" si="23"/>
        <v>88.940092165898619</v>
      </c>
      <c r="S97" s="39">
        <f t="shared" si="24"/>
        <v>-6.2258064516128968</v>
      </c>
      <c r="T97" s="39">
        <f t="shared" si="25"/>
        <v>-6.225806451612911</v>
      </c>
      <c r="U97" t="s">
        <v>289</v>
      </c>
      <c r="V97" t="s">
        <v>290</v>
      </c>
      <c r="W97"/>
      <c r="X97"/>
      <c r="Y97" s="41"/>
    </row>
    <row r="98" spans="1:25" ht="15" x14ac:dyDescent="0.25">
      <c r="A98">
        <v>1.7</v>
      </c>
      <c r="B98">
        <v>2.25</v>
      </c>
      <c r="C98" s="29">
        <f t="shared" si="17"/>
        <v>3.2679738562091387E-2</v>
      </c>
      <c r="D98" s="30">
        <f>IF(OR($A98="",$B98=""),"",A98*'MPTO_working_2-way'!$G97)</f>
        <v>1.7555555555555553</v>
      </c>
      <c r="E98" s="32">
        <f>IF(OR($A98="",$B98=""),"",B98*'MPTO_working_2-way'!$G97)</f>
        <v>2.3235294117647056</v>
      </c>
      <c r="F98" s="30">
        <f>IF(OR($A98="",$B98=""),"",'MPTO_working_2-way'!D97)</f>
        <v>1.7485714285714284</v>
      </c>
      <c r="G98" s="32">
        <f>IF(OR($A98="",$B98=""),"",'MPTO_working_2-way'!E97)</f>
        <v>2.3358778625954195</v>
      </c>
      <c r="H98" s="30">
        <f>IF(OR($A98="",$B98=""),"",'OddsRatio_working_2-way'!M97)</f>
        <v>1.7483314773547878</v>
      </c>
      <c r="I98" s="30">
        <f>IF(OR($A98="",$B98=""),"",'OddsRatio_working_2-way'!N97)</f>
        <v>2.3363062095621219</v>
      </c>
      <c r="J98" s="30">
        <f>IF('Log_working_2-way'!$D97="","",A98^('Log_working_2-way'!$D97))</f>
        <v>1.7451629298644922</v>
      </c>
      <c r="K98" s="32">
        <f>IF('Log_working_2-way'!$D97="","",B98^('Log_working_2-way'!$D97))</f>
        <v>2.3419883892799152</v>
      </c>
      <c r="L98" s="37">
        <f t="shared" si="18"/>
        <v>0.569620253164557</v>
      </c>
      <c r="M98" s="37">
        <f t="shared" si="19"/>
        <v>0.43037974683544311</v>
      </c>
      <c r="N98" s="38">
        <v>194</v>
      </c>
      <c r="O98" s="38">
        <f t="shared" si="20"/>
        <v>79.882352941176478</v>
      </c>
      <c r="P98" s="38">
        <f t="shared" si="21"/>
        <v>107.77777777777777</v>
      </c>
      <c r="Q98" s="38">
        <f t="shared" si="22"/>
        <v>86.222222222222214</v>
      </c>
      <c r="R98" s="38">
        <f t="shared" si="23"/>
        <v>114.11764705882354</v>
      </c>
      <c r="S98" s="39">
        <f t="shared" si="24"/>
        <v>-6.3398692810457362</v>
      </c>
      <c r="T98" s="39">
        <f t="shared" si="25"/>
        <v>-6.3398692810457646</v>
      </c>
      <c r="U98" t="s">
        <v>291</v>
      </c>
      <c r="V98" t="s">
        <v>292</v>
      </c>
      <c r="W98"/>
      <c r="X98"/>
      <c r="Y98" s="41"/>
    </row>
    <row r="99" spans="1:25" ht="15" x14ac:dyDescent="0.25">
      <c r="A99">
        <v>1.69</v>
      </c>
      <c r="B99">
        <v>2.27</v>
      </c>
      <c r="C99" s="29">
        <f t="shared" si="17"/>
        <v>3.2244610692594433E-2</v>
      </c>
      <c r="D99" s="30">
        <f>IF(OR($A99="",$B99=""),"",A99*'MPTO_working_2-way'!$G98)</f>
        <v>1.7444933920704846</v>
      </c>
      <c r="E99" s="32">
        <f>IF(OR($A99="",$B99=""),"",B99*'MPTO_working_2-way'!$G98)</f>
        <v>2.3431952662721893</v>
      </c>
      <c r="F99" s="30">
        <f>IF(OR($A99="",$B99=""),"",'MPTO_working_2-way'!D98)</f>
        <v>1.7373366845549443</v>
      </c>
      <c r="G99" s="32">
        <f>IF(OR($A99="",$B99=""),"",'MPTO_working_2-way'!E98)</f>
        <v>2.3562325338574457</v>
      </c>
      <c r="H99" s="30">
        <f>IF(OR($A99="",$B99=""),"",'OddsRatio_working_2-way'!M98)</f>
        <v>1.7370936756031574</v>
      </c>
      <c r="I99" s="30">
        <f>IF(OR($A99="",$B99=""),"",'OddsRatio_working_2-way'!N98)</f>
        <v>2.3566796637913199</v>
      </c>
      <c r="J99" s="30">
        <f>IF('Log_working_2-way'!$D98="","",A99^('Log_working_2-way'!$D98))</f>
        <v>1.733847459679009</v>
      </c>
      <c r="K99" s="32">
        <f>IF('Log_working_2-way'!$D98="","",B99^('Log_working_2-way'!$D98))</f>
        <v>2.3626810133503287</v>
      </c>
      <c r="L99" s="37">
        <f t="shared" si="18"/>
        <v>0.5732323232323232</v>
      </c>
      <c r="M99" s="37">
        <f t="shared" si="19"/>
        <v>0.4267676767676768</v>
      </c>
      <c r="N99" s="38">
        <v>195</v>
      </c>
      <c r="O99" s="38">
        <f t="shared" si="20"/>
        <v>79.615384615384627</v>
      </c>
      <c r="P99" s="38">
        <f t="shared" si="21"/>
        <v>109.09691629955945</v>
      </c>
      <c r="Q99" s="38">
        <f t="shared" si="22"/>
        <v>85.903083700440519</v>
      </c>
      <c r="R99" s="38">
        <f t="shared" si="23"/>
        <v>115.38461538461539</v>
      </c>
      <c r="S99" s="39">
        <f t="shared" si="24"/>
        <v>-6.2876990850558911</v>
      </c>
      <c r="T99" s="39">
        <f t="shared" si="25"/>
        <v>-6.2876990850559338</v>
      </c>
      <c r="U99" t="s">
        <v>293</v>
      </c>
      <c r="V99" t="s">
        <v>294</v>
      </c>
      <c r="W99"/>
      <c r="X99"/>
      <c r="Y99" s="41"/>
    </row>
    <row r="100" spans="1:25" ht="15" x14ac:dyDescent="0.25">
      <c r="A100">
        <v>2.09</v>
      </c>
      <c r="B100">
        <v>1.81</v>
      </c>
      <c r="C100" s="29">
        <f t="shared" si="17"/>
        <v>3.0955087366835166E-2</v>
      </c>
      <c r="D100" s="30">
        <f>IF(OR($A100="",$B100=""),"",A100*'MPTO_working_2-way'!$G99)</f>
        <v>2.1546961325966851</v>
      </c>
      <c r="E100" s="32">
        <f>IF(OR($A100="",$B100=""),"",B100*'MPTO_working_2-way'!$G99)</f>
        <v>1.8660287081339717</v>
      </c>
      <c r="F100" s="30">
        <f>IF(OR($A100="",$B100=""),"",'MPTO_working_2-way'!D99)</f>
        <v>2.159867538325388</v>
      </c>
      <c r="G100" s="32">
        <f>IF(OR($A100="",$B100=""),"",'MPTO_working_2-way'!E99)</f>
        <v>1.8621674173619833</v>
      </c>
      <c r="H100" s="30">
        <f>IF(OR($A100="",$B100=""),"",'OddsRatio_working_2-way'!M99)</f>
        <v>2.1600340565456171</v>
      </c>
      <c r="I100" s="30">
        <f>IF(OR($A100="",$B100=""),"",'OddsRatio_working_2-way'!N99)</f>
        <v>1.8620436566990362</v>
      </c>
      <c r="J100" s="30">
        <f>IF('Log_working_2-way'!$D99="","",A100^('Log_working_2-way'!$D99))</f>
        <v>2.1623937828196005</v>
      </c>
      <c r="K100" s="32">
        <f>IF('Log_working_2-way'!$D99="","",B100^('Log_working_2-way'!$D99))</f>
        <v>1.8602936584659731</v>
      </c>
      <c r="L100" s="37">
        <f t="shared" si="18"/>
        <v>0.46410256410256412</v>
      </c>
      <c r="M100" s="37">
        <f t="shared" si="19"/>
        <v>0.53589743589743577</v>
      </c>
      <c r="N100" s="38">
        <v>196</v>
      </c>
      <c r="O100" s="38">
        <f t="shared" si="20"/>
        <v>102.22009569377991</v>
      </c>
      <c r="P100" s="38">
        <f t="shared" si="21"/>
        <v>87.712707182320443</v>
      </c>
      <c r="Q100" s="38">
        <f t="shared" si="22"/>
        <v>108.28729281767957</v>
      </c>
      <c r="R100" s="38">
        <f t="shared" si="23"/>
        <v>93.779904306220104</v>
      </c>
      <c r="S100" s="39">
        <f t="shared" si="24"/>
        <v>-6.0671971238996605</v>
      </c>
      <c r="T100" s="39">
        <f t="shared" si="25"/>
        <v>-6.0671971238996605</v>
      </c>
      <c r="U100" t="s">
        <v>295</v>
      </c>
      <c r="V100" t="s">
        <v>296</v>
      </c>
      <c r="W100"/>
      <c r="X100"/>
      <c r="Y100" s="41"/>
    </row>
    <row r="101" spans="1:25" s="35" customFormat="1" ht="15" x14ac:dyDescent="0.25">
      <c r="A101">
        <v>1.34</v>
      </c>
      <c r="B101">
        <v>3.36</v>
      </c>
      <c r="C101" s="29">
        <f t="shared" si="17"/>
        <v>4.3887704335465516E-2</v>
      </c>
      <c r="D101" s="30">
        <f>IF(OR($A101="",$B101=""),"",A101*'MPTO_working_2-way'!$G100)</f>
        <v>1.3988095238095239</v>
      </c>
      <c r="E101" s="32">
        <f>IF(OR($A101="",$B101=""),"",B101*'MPTO_working_2-way'!$G100)</f>
        <v>3.5074626865671639</v>
      </c>
      <c r="F101" s="30">
        <f>IF(OR($A101="",$B101=""),"",'MPTO_working_2-way'!D100)</f>
        <v>1.3805960995952411</v>
      </c>
      <c r="G101" s="32">
        <f>IF(OR($A101="",$B101=""),"",'MPTO_working_2-way'!E100)</f>
        <v>3.6274572993876895</v>
      </c>
      <c r="H101" s="30">
        <f>IF(OR($A101="",$B101=""),"",'OddsRatio_working_2-way'!M100)</f>
        <v>1.3795626385857407</v>
      </c>
      <c r="I101" s="30">
        <f>IF(OR($A101="",$B101=""),"",'OddsRatio_working_2-way'!N100)</f>
        <v>3.6346112560657287</v>
      </c>
      <c r="J101" s="30">
        <f>IF('Log_working_2-way'!$D100="","",A101^('Log_working_2-way'!$D100))</f>
        <v>1.3710892532663344</v>
      </c>
      <c r="K101" s="32">
        <f>IF('Log_working_2-way'!$D100="","",B101^('Log_working_2-way'!$D100))</f>
        <v>3.6947694959868378</v>
      </c>
      <c r="L101" s="37">
        <f t="shared" si="18"/>
        <v>0.71489361702127652</v>
      </c>
      <c r="M101" s="37">
        <f t="shared" si="19"/>
        <v>0.28510638297872343</v>
      </c>
      <c r="N101" s="38">
        <v>197</v>
      </c>
      <c r="O101" s="38">
        <f t="shared" si="20"/>
        <v>49.985074626865682</v>
      </c>
      <c r="P101" s="38">
        <f t="shared" si="21"/>
        <v>138.36904761904759</v>
      </c>
      <c r="Q101" s="38">
        <f t="shared" si="22"/>
        <v>58.63095238095238</v>
      </c>
      <c r="R101" s="38">
        <f t="shared" si="23"/>
        <v>147.0149253731343</v>
      </c>
      <c r="S101" s="39">
        <f t="shared" si="24"/>
        <v>-8.6458777540866976</v>
      </c>
      <c r="T101" s="39">
        <f t="shared" si="25"/>
        <v>-8.6458777540867118</v>
      </c>
      <c r="U101" t="s">
        <v>297</v>
      </c>
      <c r="V101" t="s">
        <v>298</v>
      </c>
      <c r="W101"/>
      <c r="X101"/>
      <c r="Y101" s="41"/>
    </row>
    <row r="102" spans="1:25" ht="15" x14ac:dyDescent="0.25">
      <c r="A102">
        <v>2.52</v>
      </c>
      <c r="B102">
        <v>1.57</v>
      </c>
      <c r="C102" s="29">
        <f t="shared" si="17"/>
        <v>3.3768071984632497E-2</v>
      </c>
      <c r="D102" s="30">
        <f>IF(OR($A102="",$B102=""),"",A102*'MPTO_working_2-way'!$G101)</f>
        <v>2.605095541401274</v>
      </c>
      <c r="E102" s="32">
        <f>IF(OR($A102="",$B102=""),"",B102*'MPTO_working_2-way'!$G101)</f>
        <v>1.623015873015873</v>
      </c>
      <c r="F102" s="30">
        <f>IF(OR($A102="",$B102=""),"",'MPTO_working_2-way'!D101)</f>
        <v>2.6319850984566258</v>
      </c>
      <c r="G102" s="32">
        <f>IF(OR($A102="",$B102=""),"",'MPTO_working_2-way'!E101)</f>
        <v>1.6127506929724442</v>
      </c>
      <c r="H102" s="30">
        <f>IF(OR($A102="",$B102=""),"",'OddsRatio_working_2-way'!M101)</f>
        <v>2.6329931618554516</v>
      </c>
      <c r="I102" s="30">
        <f>IF(OR($A102="",$B102=""),"",'OddsRatio_working_2-way'!N101)</f>
        <v>1.6123724356957947</v>
      </c>
      <c r="J102" s="30">
        <f>IF('Log_working_2-way'!$D101="","",A102^('Log_working_2-way'!$D101))</f>
        <v>2.6455503097461972</v>
      </c>
      <c r="K102" s="32">
        <f>IF('Log_working_2-way'!$D101="","",B102^('Log_working_2-way'!$D101))</f>
        <v>1.6076994389518999</v>
      </c>
      <c r="L102" s="37">
        <f t="shared" si="18"/>
        <v>0.38386308068459657</v>
      </c>
      <c r="M102" s="37">
        <f t="shared" si="19"/>
        <v>0.61613691931540338</v>
      </c>
      <c r="N102" s="38">
        <v>198</v>
      </c>
      <c r="O102" s="38">
        <f t="shared" si="20"/>
        <v>119.42857142857142</v>
      </c>
      <c r="P102" s="38">
        <f t="shared" si="21"/>
        <v>71.885350318471339</v>
      </c>
      <c r="Q102" s="38">
        <f t="shared" si="22"/>
        <v>126.11464968152866</v>
      </c>
      <c r="R102" s="38">
        <f t="shared" si="23"/>
        <v>78.571428571428569</v>
      </c>
      <c r="S102" s="39">
        <f t="shared" si="24"/>
        <v>-6.6860782529572447</v>
      </c>
      <c r="T102" s="39">
        <f t="shared" si="25"/>
        <v>-6.6860782529572305</v>
      </c>
      <c r="U102" t="s">
        <v>299</v>
      </c>
      <c r="V102" t="s">
        <v>300</v>
      </c>
      <c r="W102"/>
      <c r="X102"/>
      <c r="Y102" s="41"/>
    </row>
    <row r="103" spans="1:25" ht="15" x14ac:dyDescent="0.25">
      <c r="A103">
        <v>2.1800000000000002</v>
      </c>
      <c r="B103">
        <v>1.74</v>
      </c>
      <c r="C103" s="29">
        <f t="shared" si="17"/>
        <v>3.3428240008436028E-2</v>
      </c>
      <c r="D103" s="30">
        <f>IF(OR($A103="",$B103=""),"",A103*'MPTO_working_2-way'!$G102)</f>
        <v>2.2528735632183907</v>
      </c>
      <c r="E103" s="32">
        <f>IF(OR($A103="",$B103=""),"",B103*'MPTO_working_2-way'!$G102)</f>
        <v>1.7981651376146788</v>
      </c>
      <c r="F103" s="30">
        <f>IF(OR($A103="",$B103=""),"",'MPTO_working_2-way'!D102)</f>
        <v>2.2624358821424311</v>
      </c>
      <c r="G103" s="32">
        <f>IF(OR($A103="",$B103=""),"",'MPTO_working_2-way'!E102)</f>
        <v>1.7921194368326561</v>
      </c>
      <c r="H103" s="30">
        <f>IF(OR($A103="",$B103=""),"",'OddsRatio_working_2-way'!M102)</f>
        <v>2.26277258229445</v>
      </c>
      <c r="I103" s="30">
        <f>IF(OR($A103="",$B103=""),"",'OddsRatio_working_2-way'!N102)</f>
        <v>1.7919082295744857</v>
      </c>
      <c r="J103" s="30">
        <f>IF('Log_working_2-way'!$D102="","",A103^('Log_working_2-way'!$D102))</f>
        <v>2.2671631499443738</v>
      </c>
      <c r="K103" s="32">
        <f>IF('Log_working_2-way'!$D102="","",B103^('Log_working_2-way'!$D102))</f>
        <v>1.7891643629660847</v>
      </c>
      <c r="L103" s="37">
        <f t="shared" si="18"/>
        <v>0.44387755102040816</v>
      </c>
      <c r="M103" s="37">
        <f t="shared" si="19"/>
        <v>0.55612244897959184</v>
      </c>
      <c r="N103" s="38">
        <v>199</v>
      </c>
      <c r="O103" s="38">
        <f t="shared" si="20"/>
        <v>107.71559633027525</v>
      </c>
      <c r="P103" s="38">
        <f t="shared" si="21"/>
        <v>84.63218390804596</v>
      </c>
      <c r="Q103" s="38">
        <f t="shared" si="22"/>
        <v>114.36781609195401</v>
      </c>
      <c r="R103" s="38">
        <f t="shared" si="23"/>
        <v>91.284403669724767</v>
      </c>
      <c r="S103" s="39">
        <f t="shared" si="24"/>
        <v>-6.6522197616787651</v>
      </c>
      <c r="T103" s="39">
        <f t="shared" si="25"/>
        <v>-6.6522197616788077</v>
      </c>
      <c r="U103" t="s">
        <v>301</v>
      </c>
      <c r="V103" t="s">
        <v>302</v>
      </c>
      <c r="W103"/>
      <c r="X103"/>
      <c r="Y103" s="41"/>
    </row>
    <row r="104" spans="1:25" ht="15" x14ac:dyDescent="0.25">
      <c r="A104">
        <v>2.35</v>
      </c>
      <c r="B104">
        <v>1.64</v>
      </c>
      <c r="C104" s="29">
        <f t="shared" si="17"/>
        <v>3.5288012454592677E-2</v>
      </c>
      <c r="D104" s="30">
        <f>IF(OR($A104="",$B104=""),"",A104*'MPTO_working_2-way'!$G103)</f>
        <v>2.4329268292682928</v>
      </c>
      <c r="E104" s="32">
        <f>IF(OR($A104="",$B104=""),"",B104*'MPTO_working_2-way'!$G103)</f>
        <v>1.6978723404255318</v>
      </c>
      <c r="F104" s="30">
        <f>IF(OR($A104="",$B104=""),"",'MPTO_working_2-way'!D103)</f>
        <v>2.4516539440203564</v>
      </c>
      <c r="G104" s="32">
        <f>IF(OR($A104="",$B104=""),"",'MPTO_working_2-way'!E103)</f>
        <v>1.6888694127957931</v>
      </c>
      <c r="H104" s="30">
        <f>IF(OR($A104="",$B104=""),"",'OddsRatio_working_2-way'!M103)</f>
        <v>2.452368754827781</v>
      </c>
      <c r="I104" s="30">
        <f>IF(OR($A104="",$B104=""),"",'OddsRatio_working_2-way'!N103)</f>
        <v>1.6885303726590961</v>
      </c>
      <c r="J104" s="30">
        <f>IF('Log_working_2-way'!$D103="","",A104^('Log_working_2-way'!$D103))</f>
        <v>2.4610558748503579</v>
      </c>
      <c r="K104" s="32">
        <f>IF('Log_working_2-way'!$D103="","",B104^('Log_working_2-way'!$D103))</f>
        <v>1.6844365210210133</v>
      </c>
      <c r="L104" s="37">
        <f t="shared" si="18"/>
        <v>0.41102756892230574</v>
      </c>
      <c r="M104" s="37">
        <f t="shared" si="19"/>
        <v>0.58897243107769426</v>
      </c>
      <c r="N104" s="38">
        <v>200</v>
      </c>
      <c r="O104" s="38">
        <f t="shared" si="20"/>
        <v>114.8936170212766</v>
      </c>
      <c r="P104" s="38">
        <f t="shared" si="21"/>
        <v>78.048780487804876</v>
      </c>
      <c r="Q104" s="38">
        <f t="shared" si="22"/>
        <v>121.95121951219512</v>
      </c>
      <c r="R104" s="38">
        <f t="shared" si="23"/>
        <v>85.106382978723403</v>
      </c>
      <c r="S104" s="39">
        <f t="shared" si="24"/>
        <v>-7.0576024909185264</v>
      </c>
      <c r="T104" s="39">
        <f t="shared" si="25"/>
        <v>-7.0576024909185264</v>
      </c>
      <c r="U104" t="s">
        <v>303</v>
      </c>
      <c r="V104" t="s">
        <v>304</v>
      </c>
      <c r="W104"/>
      <c r="X104"/>
      <c r="Y104" s="41"/>
    </row>
    <row r="105" spans="1:25" ht="15" x14ac:dyDescent="0.25">
      <c r="A105">
        <v>2</v>
      </c>
      <c r="B105">
        <v>1.85</v>
      </c>
      <c r="C105" s="29">
        <f t="shared" si="17"/>
        <v>4.0540540540540349E-2</v>
      </c>
      <c r="D105" s="30">
        <f>IF(OR($A105="",$B105=""),"",A105*'MPTO_working_2-way'!$G104)</f>
        <v>2.0810810810810807</v>
      </c>
      <c r="E105" s="32">
        <f>IF(OR($A105="",$B105=""),"",B105*'MPTO_working_2-way'!$G104)</f>
        <v>1.9249999999999998</v>
      </c>
      <c r="F105" s="30">
        <f>IF(OR($A105="",$B105=""),"",'MPTO_working_2-way'!D104)</f>
        <v>2.0845070422535206</v>
      </c>
      <c r="G105" s="32">
        <f>IF(OR($A105="",$B105=""),"",'MPTO_working_2-way'!E104)</f>
        <v>1.9220779220779218</v>
      </c>
      <c r="H105" s="30">
        <f>IF(OR($A105="",$B105=""),"",'OddsRatio_working_2-way'!M104)</f>
        <v>2.0846522890932806</v>
      </c>
      <c r="I105" s="30">
        <f>IF(OR($A105="",$B105=""),"",'OddsRatio_working_2-way'!N104)</f>
        <v>1.9219544457292885</v>
      </c>
      <c r="J105" s="30">
        <f>IF('Log_working_2-way'!$D104="","",A105^('Log_working_2-way'!$D104))</f>
        <v>2.086225702151145</v>
      </c>
      <c r="K105" s="32">
        <f>IF('Log_working_2-way'!$D104="","",B105^('Log_working_2-way'!$D104))</f>
        <v>1.9206189818740487</v>
      </c>
      <c r="L105" s="37">
        <f t="shared" si="18"/>
        <v>0.48051948051948062</v>
      </c>
      <c r="M105" s="37">
        <f t="shared" si="19"/>
        <v>0.51948051948051954</v>
      </c>
      <c r="N105" s="38">
        <v>201</v>
      </c>
      <c r="O105" s="38">
        <f t="shared" si="20"/>
        <v>100.5</v>
      </c>
      <c r="P105" s="38">
        <f t="shared" si="21"/>
        <v>92.351351351351354</v>
      </c>
      <c r="Q105" s="38">
        <f t="shared" si="22"/>
        <v>108.64864864864863</v>
      </c>
      <c r="R105" s="38">
        <f t="shared" si="23"/>
        <v>100.5</v>
      </c>
      <c r="S105" s="39">
        <f t="shared" si="24"/>
        <v>-8.1486486486486314</v>
      </c>
      <c r="T105" s="39">
        <f t="shared" si="25"/>
        <v>-8.1486486486486456</v>
      </c>
      <c r="U105" t="s">
        <v>305</v>
      </c>
      <c r="V105" t="s">
        <v>306</v>
      </c>
      <c r="W105"/>
      <c r="X105"/>
      <c r="Y105" s="41"/>
    </row>
    <row r="106" spans="1:25" ht="15" x14ac:dyDescent="0.25">
      <c r="A106">
        <v>2.0499999999999998</v>
      </c>
      <c r="B106">
        <v>1.79</v>
      </c>
      <c r="C106" s="29">
        <f t="shared" si="17"/>
        <v>4.6464095925875526E-2</v>
      </c>
      <c r="D106" s="30">
        <f>IF(OR($A106="",$B106=""),"",A106*'MPTO_working_2-way'!$G105)</f>
        <v>2.1452513966480447</v>
      </c>
      <c r="E106" s="32">
        <f>IF(OR($A106="",$B106=""),"",B106*'MPTO_working_2-way'!$G105)</f>
        <v>1.8731707317073172</v>
      </c>
      <c r="F106" s="30">
        <f>IF(OR($A106="",$B106=""),"",'MPTO_working_2-way'!D105)</f>
        <v>2.1525150315295498</v>
      </c>
      <c r="G106" s="32">
        <f>IF(OR($A106="",$B106=""),"",'MPTO_working_2-way'!E105)</f>
        <v>1.8676676421936633</v>
      </c>
      <c r="H106" s="30">
        <f>IF(OR($A106="",$B106=""),"",'OddsRatio_working_2-way'!M105)</f>
        <v>2.1528720328165796</v>
      </c>
      <c r="I106" s="30">
        <f>IF(OR($A106="",$B106=""),"",'OddsRatio_working_2-way'!N105)</f>
        <v>1.8673989580239028</v>
      </c>
      <c r="J106" s="30">
        <f>IF('Log_working_2-way'!$D105="","",A106^('Log_working_2-way'!$D105))</f>
        <v>2.1562360266982945</v>
      </c>
      <c r="K106" s="32">
        <f>IF('Log_working_2-way'!$D105="","",B106^('Log_working_2-way'!$D105))</f>
        <v>1.8648753168978718</v>
      </c>
      <c r="L106" s="37">
        <f t="shared" si="18"/>
        <v>0.46614583333333331</v>
      </c>
      <c r="M106" s="37">
        <f t="shared" si="19"/>
        <v>0.53385416666666663</v>
      </c>
      <c r="N106" s="38">
        <v>202</v>
      </c>
      <c r="O106" s="38">
        <f t="shared" si="20"/>
        <v>103.46341463414633</v>
      </c>
      <c r="P106" s="38">
        <f t="shared" si="21"/>
        <v>89.150837988826808</v>
      </c>
      <c r="Q106" s="38">
        <f t="shared" si="22"/>
        <v>112.84916201117318</v>
      </c>
      <c r="R106" s="38">
        <f t="shared" si="23"/>
        <v>98.536585365853668</v>
      </c>
      <c r="S106" s="39">
        <f t="shared" si="24"/>
        <v>-9.3857473770268456</v>
      </c>
      <c r="T106" s="39">
        <f t="shared" si="25"/>
        <v>-9.3857473770268598</v>
      </c>
      <c r="U106" t="s">
        <v>307</v>
      </c>
      <c r="V106" t="s">
        <v>308</v>
      </c>
      <c r="W106"/>
      <c r="X106"/>
      <c r="Y106" s="41"/>
    </row>
    <row r="107" spans="1:25" ht="15" x14ac:dyDescent="0.25">
      <c r="A107">
        <v>1.97</v>
      </c>
      <c r="B107">
        <v>1.87</v>
      </c>
      <c r="C107" s="29">
        <f t="shared" si="17"/>
        <v>4.2373571486739481E-2</v>
      </c>
      <c r="D107" s="30">
        <f>IF(OR($A107="",$B107=""),"",A107*'MPTO_working_2-way'!$G106)</f>
        <v>2.0534759358288768</v>
      </c>
      <c r="E107" s="32">
        <f>IF(OR($A107="",$B107=""),"",B107*'MPTO_working_2-way'!$G106)</f>
        <v>1.9492385786802029</v>
      </c>
      <c r="F107" s="30">
        <f>IF(OR($A107="",$B107=""),"",'MPTO_working_2-way'!D106)</f>
        <v>2.0558051284913081</v>
      </c>
      <c r="G107" s="32">
        <f>IF(OR($A107="",$B107=""),"",'MPTO_working_2-way'!E106)</f>
        <v>1.9471444805623825</v>
      </c>
      <c r="H107" s="30">
        <f>IF(OR($A107="",$B107=""),"",'OddsRatio_working_2-way'!M106)</f>
        <v>2.0559083903140616</v>
      </c>
      <c r="I107" s="30">
        <f>IF(OR($A107="",$B107=""),"",'OddsRatio_working_2-way'!N106)</f>
        <v>1.9470518552301377</v>
      </c>
      <c r="J107" s="30">
        <f>IF('Log_working_2-way'!$D106="","",A107^('Log_working_2-way'!$D106))</f>
        <v>2.0569787979748906</v>
      </c>
      <c r="K107" s="32">
        <f>IF('Log_working_2-way'!$D106="","",B107^('Log_working_2-way'!$D106))</f>
        <v>1.9460927711281228</v>
      </c>
      <c r="L107" s="37">
        <f t="shared" si="18"/>
        <v>0.48697916666666674</v>
      </c>
      <c r="M107" s="37">
        <f t="shared" si="19"/>
        <v>0.51302083333333337</v>
      </c>
      <c r="N107" s="38">
        <v>203</v>
      </c>
      <c r="O107" s="38">
        <f t="shared" si="20"/>
        <v>99.954314720812164</v>
      </c>
      <c r="P107" s="38">
        <f t="shared" si="21"/>
        <v>94.443850267379673</v>
      </c>
      <c r="Q107" s="38">
        <f t="shared" si="22"/>
        <v>108.5561497326203</v>
      </c>
      <c r="R107" s="38">
        <f t="shared" si="23"/>
        <v>103.04568527918781</v>
      </c>
      <c r="S107" s="39">
        <f t="shared" si="24"/>
        <v>-8.6018350118081344</v>
      </c>
      <c r="T107" s="39">
        <f t="shared" si="25"/>
        <v>-8.6018350118081344</v>
      </c>
      <c r="U107" t="s">
        <v>309</v>
      </c>
      <c r="V107" t="s">
        <v>310</v>
      </c>
      <c r="W107"/>
      <c r="X107"/>
      <c r="Y107" s="41"/>
    </row>
    <row r="108" spans="1:25" ht="15" x14ac:dyDescent="0.25">
      <c r="A108">
        <v>2.0499999999999998</v>
      </c>
      <c r="B108">
        <v>1.8</v>
      </c>
      <c r="C108" s="29">
        <f t="shared" si="17"/>
        <v>4.3360433604336057E-2</v>
      </c>
      <c r="D108" s="30">
        <f>IF(OR($A108="",$B108=""),"",A108*'MPTO_working_2-way'!$G107)</f>
        <v>2.1388888888888888</v>
      </c>
      <c r="E108" s="32">
        <f>IF(OR($A108="",$B108=""),"",B108*'MPTO_working_2-way'!$G107)</f>
        <v>1.878048780487805</v>
      </c>
      <c r="F108" s="30">
        <f>IF(OR($A108="",$B108=""),"",'MPTO_working_2-way'!D107)</f>
        <v>2.1453488372093021</v>
      </c>
      <c r="G108" s="32">
        <f>IF(OR($A108="",$B108=""),"",'MPTO_working_2-way'!E107)</f>
        <v>1.8730964467005078</v>
      </c>
      <c r="H108" s="30">
        <f>IF(OR($A108="",$B108=""),"",'OddsRatio_working_2-way'!M107)</f>
        <v>2.1456439237389602</v>
      </c>
      <c r="I108" s="30">
        <f>IF(OR($A108="",$B108=""),"",'OddsRatio_working_2-way'!N107)</f>
        <v>1.8728715609439694</v>
      </c>
      <c r="J108" s="30">
        <f>IF('Log_working_2-way'!$D107="","",A108^('Log_working_2-way'!$D107))</f>
        <v>2.1486257153159274</v>
      </c>
      <c r="K108" s="32">
        <f>IF('Log_working_2-way'!$D107="","",B108^('Log_working_2-way'!$D107))</f>
        <v>1.8706056173612808</v>
      </c>
      <c r="L108" s="37">
        <f t="shared" si="18"/>
        <v>0.46753246753246752</v>
      </c>
      <c r="M108" s="37">
        <f t="shared" si="19"/>
        <v>0.53246753246753242</v>
      </c>
      <c r="N108" s="38">
        <v>204</v>
      </c>
      <c r="O108" s="38">
        <f t="shared" si="20"/>
        <v>104.48780487804879</v>
      </c>
      <c r="P108" s="38">
        <f t="shared" si="21"/>
        <v>90.666666666666671</v>
      </c>
      <c r="Q108" s="38">
        <f t="shared" si="22"/>
        <v>113.33333333333334</v>
      </c>
      <c r="R108" s="38">
        <f t="shared" si="23"/>
        <v>99.512195121951223</v>
      </c>
      <c r="S108" s="39">
        <f t="shared" si="24"/>
        <v>-8.8455284552845512</v>
      </c>
      <c r="T108" s="39">
        <f t="shared" si="25"/>
        <v>-8.8455284552845512</v>
      </c>
      <c r="U108" t="s">
        <v>311</v>
      </c>
      <c r="V108" t="s">
        <v>312</v>
      </c>
      <c r="W108"/>
      <c r="X108"/>
      <c r="Y108" s="41"/>
    </row>
    <row r="109" spans="1:25" ht="15" x14ac:dyDescent="0.25">
      <c r="A109">
        <v>1.97</v>
      </c>
      <c r="B109">
        <v>1.86</v>
      </c>
      <c r="C109" s="29">
        <f t="shared" si="17"/>
        <v>4.5248621800120015E-2</v>
      </c>
      <c r="D109" s="30">
        <f>IF(OR($A109="",$B109=""),"",A109*'MPTO_working_2-way'!$G108)</f>
        <v>2.0591397849462365</v>
      </c>
      <c r="E109" s="32">
        <f>IF(OR($A109="",$B109=""),"",B109*'MPTO_working_2-way'!$G108)</f>
        <v>1.9441624365482233</v>
      </c>
      <c r="F109" s="30">
        <f>IF(OR($A109="",$B109=""),"",'MPTO_working_2-way'!D108)</f>
        <v>2.0618985988408078</v>
      </c>
      <c r="G109" s="32">
        <f>IF(OR($A109="",$B109=""),"",'MPTO_working_2-way'!E108)</f>
        <v>1.9417095013512797</v>
      </c>
      <c r="H109" s="30">
        <f>IF(OR($A109="",$B109=""),"",'OddsRatio_working_2-way'!M108)</f>
        <v>2.062029649653994</v>
      </c>
      <c r="I109" s="30">
        <f>IF(OR($A109="",$B109=""),"",'OddsRatio_working_2-way'!N108)</f>
        <v>1.9415932976313763</v>
      </c>
      <c r="J109" s="30">
        <f>IF('Log_working_2-way'!$D108="","",A109^('Log_working_2-way'!$D108))</f>
        <v>2.0633011023686705</v>
      </c>
      <c r="K109" s="32">
        <f>IF('Log_working_2-way'!$D108="","",B109^('Log_working_2-way'!$D108))</f>
        <v>1.9404673782166724</v>
      </c>
      <c r="L109" s="37">
        <f t="shared" si="18"/>
        <v>0.48563968668407315</v>
      </c>
      <c r="M109" s="37">
        <f t="shared" si="19"/>
        <v>0.51436031331592691</v>
      </c>
      <c r="N109" s="38">
        <v>205</v>
      </c>
      <c r="O109" s="38">
        <f t="shared" si="20"/>
        <v>100.93908629441624</v>
      </c>
      <c r="P109" s="38">
        <f t="shared" si="21"/>
        <v>94.784946236559136</v>
      </c>
      <c r="Q109" s="38">
        <f t="shared" si="22"/>
        <v>110.21505376344085</v>
      </c>
      <c r="R109" s="38">
        <f t="shared" si="23"/>
        <v>104.06091370558374</v>
      </c>
      <c r="S109" s="39">
        <f t="shared" si="24"/>
        <v>-9.2759674690246072</v>
      </c>
      <c r="T109" s="39">
        <f t="shared" si="25"/>
        <v>-9.2759674690246072</v>
      </c>
      <c r="U109" t="s">
        <v>313</v>
      </c>
      <c r="V109" t="s">
        <v>314</v>
      </c>
      <c r="W109"/>
      <c r="X109"/>
      <c r="Y109" s="41"/>
    </row>
    <row r="110" spans="1:25" ht="15" x14ac:dyDescent="0.25">
      <c r="A110">
        <v>1.6</v>
      </c>
      <c r="B110">
        <v>2.2599999999999998</v>
      </c>
      <c r="C110" s="29">
        <f t="shared" si="17"/>
        <v>6.7477876106194712E-2</v>
      </c>
      <c r="D110" s="30">
        <f>IF(OR($A110="",$B110=""),"",A110*'MPTO_working_2-way'!$G109)</f>
        <v>1.7079646017699117</v>
      </c>
      <c r="E110" s="32">
        <f>IF(OR($A110="",$B110=""),"",B110*'MPTO_working_2-way'!$G109)</f>
        <v>2.4124999999999996</v>
      </c>
      <c r="F110" s="30">
        <f>IF(OR($A110="",$B110=""),"",'MPTO_working_2-way'!D109)</f>
        <v>1.6913002806361088</v>
      </c>
      <c r="G110" s="32">
        <f>IF(OR($A110="",$B110=""),"",'MPTO_working_2-way'!E109)</f>
        <v>2.4465493910690119</v>
      </c>
      <c r="H110" s="30">
        <f>IF(OR($A110="",$B110=""),"",'OddsRatio_working_2-way'!M109)</f>
        <v>1.6900655593423544</v>
      </c>
      <c r="I110" s="30">
        <f>IF(OR($A110="",$B110=""),"",'OddsRatio_working_2-way'!N109)</f>
        <v>2.4491376746189442</v>
      </c>
      <c r="J110" s="30">
        <f>IF('Log_working_2-way'!$D109="","",A110^('Log_working_2-way'!$D109))</f>
        <v>1.6823357877241496</v>
      </c>
      <c r="K110" s="32">
        <f>IF('Log_working_2-way'!$D109="","",B110^('Log_working_2-way'!$D109))</f>
        <v>2.4655540834507552</v>
      </c>
      <c r="L110" s="37">
        <f t="shared" si="18"/>
        <v>0.58549222797927458</v>
      </c>
      <c r="M110" s="37">
        <f t="shared" si="19"/>
        <v>0.41450777202072547</v>
      </c>
      <c r="N110" s="38">
        <v>206</v>
      </c>
      <c r="O110" s="38">
        <f t="shared" si="20"/>
        <v>77.250000000000014</v>
      </c>
      <c r="P110" s="38">
        <f t="shared" si="21"/>
        <v>114.84955752212387</v>
      </c>
      <c r="Q110" s="38">
        <f t="shared" si="22"/>
        <v>91.150442477876112</v>
      </c>
      <c r="R110" s="38">
        <f t="shared" si="23"/>
        <v>128.75</v>
      </c>
      <c r="S110" s="39">
        <f t="shared" si="24"/>
        <v>-13.900442477876098</v>
      </c>
      <c r="T110" s="39">
        <f t="shared" si="25"/>
        <v>-13.900442477876126</v>
      </c>
      <c r="U110" t="s">
        <v>315</v>
      </c>
      <c r="V110" t="s">
        <v>316</v>
      </c>
      <c r="W110"/>
      <c r="X110"/>
      <c r="Y110" s="41"/>
    </row>
    <row r="111" spans="1:25" ht="15" x14ac:dyDescent="0.25">
      <c r="A111">
        <v>1.71</v>
      </c>
      <c r="B111">
        <v>2.12</v>
      </c>
      <c r="C111" s="29">
        <f t="shared" si="17"/>
        <v>5.6493434844973933E-2</v>
      </c>
      <c r="D111" s="30">
        <f>IF(OR($A111="",$B111=""),"",A111*'MPTO_working_2-way'!$G110)</f>
        <v>1.8066037735849054</v>
      </c>
      <c r="E111" s="32">
        <f>IF(OR($A111="",$B111=""),"",B111*'MPTO_working_2-way'!$G110)</f>
        <v>2.2397660818713447</v>
      </c>
      <c r="F111" s="30">
        <f>IF(OR($A111="",$B111=""),"",'MPTO_working_2-way'!D110)</f>
        <v>1.7967882632831085</v>
      </c>
      <c r="G111" s="32">
        <f>IF(OR($A111="",$B111=""),"",'MPTO_working_2-way'!E110)</f>
        <v>2.2550385668076633</v>
      </c>
      <c r="H111" s="30">
        <f>IF(OR($A111="",$B111=""),"",'OddsRatio_working_2-way'!M110)</f>
        <v>1.7961963146288551</v>
      </c>
      <c r="I111" s="30">
        <f>IF(OR($A111="",$B111=""),"",'OddsRatio_working_2-way'!N110)</f>
        <v>2.2559716512455181</v>
      </c>
      <c r="J111" s="30">
        <f>IF('Log_working_2-way'!$D110="","",A111^('Log_working_2-way'!$D110))</f>
        <v>1.7916684647077736</v>
      </c>
      <c r="K111" s="32">
        <f>IF('Log_working_2-way'!$D110="","",B111^('Log_working_2-way'!$D110))</f>
        <v>2.2631550258429947</v>
      </c>
      <c r="L111" s="37">
        <f t="shared" si="18"/>
        <v>0.55352480417754579</v>
      </c>
      <c r="M111" s="37">
        <f t="shared" si="19"/>
        <v>0.44647519582245437</v>
      </c>
      <c r="N111" s="38">
        <v>207</v>
      </c>
      <c r="O111" s="38">
        <f t="shared" si="20"/>
        <v>85.947368421052616</v>
      </c>
      <c r="P111" s="38">
        <f t="shared" si="21"/>
        <v>109.35849056603774</v>
      </c>
      <c r="Q111" s="38">
        <f t="shared" si="22"/>
        <v>97.641509433962256</v>
      </c>
      <c r="R111" s="38">
        <f t="shared" si="23"/>
        <v>121.05263157894736</v>
      </c>
      <c r="S111" s="39">
        <f t="shared" si="24"/>
        <v>-11.69414101290964</v>
      </c>
      <c r="T111" s="39">
        <f t="shared" si="25"/>
        <v>-11.694141012909611</v>
      </c>
      <c r="U111" t="s">
        <v>317</v>
      </c>
      <c r="V111" t="s">
        <v>318</v>
      </c>
      <c r="W111"/>
      <c r="X111"/>
      <c r="Y111" s="41"/>
    </row>
    <row r="112" spans="1:25" ht="15" x14ac:dyDescent="0.25">
      <c r="A112">
        <v>1.82</v>
      </c>
      <c r="B112">
        <v>2.0099999999999998</v>
      </c>
      <c r="C112" s="29">
        <f t="shared" si="17"/>
        <v>4.6962987261494726E-2</v>
      </c>
      <c r="D112" s="30">
        <f>IF(OR($A112="",$B112=""),"",A112*'MPTO_working_2-way'!$G111)</f>
        <v>1.9054726368159205</v>
      </c>
      <c r="E112" s="32">
        <f>IF(OR($A112="",$B112=""),"",B112*'MPTO_working_2-way'!$G111)</f>
        <v>2.104395604395604</v>
      </c>
      <c r="F112" s="30">
        <f>IF(OR($A112="",$B112=""),"",'MPTO_working_2-way'!D111)</f>
        <v>1.9012525336520971</v>
      </c>
      <c r="G112" s="32">
        <f>IF(OR($A112="",$B112=""),"",'MPTO_working_2-way'!E111)</f>
        <v>2.1095669223228186</v>
      </c>
      <c r="H112" s="30">
        <f>IF(OR($A112="",$B112=""),"",'OddsRatio_working_2-way'!M111)</f>
        <v>1.9010444984121553</v>
      </c>
      <c r="I112" s="30">
        <f>IF(OR($A112="",$B112=""),"",'OddsRatio_working_2-way'!N111)</f>
        <v>2.109823101702776</v>
      </c>
      <c r="J112" s="30">
        <f>IF('Log_working_2-way'!$D111="","",A112^('Log_working_2-way'!$D111))</f>
        <v>1.8991069004823022</v>
      </c>
      <c r="K112" s="32">
        <f>IF('Log_working_2-way'!$D111="","",B112^('Log_working_2-way'!$D111))</f>
        <v>2.112214798332626</v>
      </c>
      <c r="L112" s="37">
        <f t="shared" si="18"/>
        <v>0.52480417754569186</v>
      </c>
      <c r="M112" s="37">
        <f t="shared" si="19"/>
        <v>0.47519582245430819</v>
      </c>
      <c r="N112" s="38">
        <v>208</v>
      </c>
      <c r="O112" s="38">
        <f t="shared" si="20"/>
        <v>93.714285714285708</v>
      </c>
      <c r="P112" s="38">
        <f t="shared" si="21"/>
        <v>104.51741293532336</v>
      </c>
      <c r="Q112" s="38">
        <f t="shared" si="22"/>
        <v>103.48258706467664</v>
      </c>
      <c r="R112" s="38">
        <f t="shared" si="23"/>
        <v>114.28571428571428</v>
      </c>
      <c r="S112" s="39">
        <f t="shared" si="24"/>
        <v>-9.768301350390928</v>
      </c>
      <c r="T112" s="39">
        <f t="shared" si="25"/>
        <v>-9.7683013503909137</v>
      </c>
      <c r="U112" t="s">
        <v>319</v>
      </c>
      <c r="V112" t="s">
        <v>320</v>
      </c>
      <c r="W112"/>
      <c r="X112"/>
      <c r="Y112" s="41"/>
    </row>
    <row r="113" spans="1:25" s="35" customFormat="1" ht="15" x14ac:dyDescent="0.25">
      <c r="A113">
        <v>1.72</v>
      </c>
      <c r="B113">
        <v>2.1</v>
      </c>
      <c r="C113" s="29">
        <f t="shared" si="17"/>
        <v>5.75858250276855E-2</v>
      </c>
      <c r="D113" s="30">
        <f>IF(OR($A113="",$B113=""),"",A113*'MPTO_working_2-way'!$G112)</f>
        <v>1.819047619047619</v>
      </c>
      <c r="E113" s="32">
        <f>IF(OR($A113="",$B113=""),"",B113*'MPTO_working_2-way'!$G112)</f>
        <v>2.2209302325581395</v>
      </c>
      <c r="F113" s="30">
        <f>IF(OR($A113="",$B113=""),"",'MPTO_working_2-way'!D112)</f>
        <v>1.8096192384769538</v>
      </c>
      <c r="G113" s="32">
        <f>IF(OR($A113="",$B113=""),"",'MPTO_working_2-way'!E112)</f>
        <v>2.2351485148514851</v>
      </c>
      <c r="H113" s="30">
        <f>IF(OR($A113="",$B113=""),"",'OddsRatio_working_2-way'!M112)</f>
        <v>1.8090398349558905</v>
      </c>
      <c r="I113" s="30">
        <f>IF(OR($A113="",$B113=""),"",'OddsRatio_working_2-way'!N112)</f>
        <v>2.2360330811826108</v>
      </c>
      <c r="J113" s="30">
        <f>IF('Log_working_2-way'!$D112="","",A113^('Log_working_2-way'!$D112))</f>
        <v>1.8046858672870141</v>
      </c>
      <c r="K113" s="32">
        <f>IF('Log_working_2-way'!$D112="","",B113^('Log_working_2-way'!$D112))</f>
        <v>2.2427209680817906</v>
      </c>
      <c r="L113" s="37">
        <f t="shared" si="18"/>
        <v>0.54973821989528793</v>
      </c>
      <c r="M113" s="37">
        <f t="shared" si="19"/>
        <v>0.45026178010471207</v>
      </c>
      <c r="N113" s="38">
        <v>209</v>
      </c>
      <c r="O113" s="38">
        <f t="shared" si="20"/>
        <v>87.488372093023273</v>
      </c>
      <c r="P113" s="38">
        <f t="shared" si="21"/>
        <v>109.47619047619048</v>
      </c>
      <c r="Q113" s="38">
        <f t="shared" si="22"/>
        <v>99.523809523809518</v>
      </c>
      <c r="R113" s="38">
        <f t="shared" si="23"/>
        <v>121.51162790697676</v>
      </c>
      <c r="S113" s="39">
        <f t="shared" si="24"/>
        <v>-12.035437430786246</v>
      </c>
      <c r="T113" s="39">
        <f t="shared" si="25"/>
        <v>-12.035437430786274</v>
      </c>
      <c r="U113" t="s">
        <v>321</v>
      </c>
      <c r="V113" t="s">
        <v>322</v>
      </c>
      <c r="W113"/>
      <c r="X113"/>
      <c r="Y113" s="41"/>
    </row>
    <row r="114" spans="1:25" ht="15" x14ac:dyDescent="0.25">
      <c r="A114">
        <v>1.74</v>
      </c>
      <c r="B114">
        <v>2.0699999999999998</v>
      </c>
      <c r="C114" s="29">
        <f t="shared" si="17"/>
        <v>5.7804431117774335E-2</v>
      </c>
      <c r="D114" s="30">
        <f>IF(OR($A114="",$B114=""),"",A114*'MPTO_working_2-way'!$G113)</f>
        <v>1.8405797101449273</v>
      </c>
      <c r="E114" s="32">
        <f>IF(OR($A114="",$B114=""),"",B114*'MPTO_working_2-way'!$G113)</f>
        <v>2.1896551724137927</v>
      </c>
      <c r="F114" s="30">
        <f>IF(OR($A114="",$B114=""),"",'MPTO_working_2-way'!D113)</f>
        <v>1.8321379520830152</v>
      </c>
      <c r="G114" s="32">
        <f>IF(OR($A114="",$B114=""),"",'MPTO_working_2-way'!E113)</f>
        <v>2.2017238217494954</v>
      </c>
      <c r="H114" s="30">
        <f>IF(OR($A114="",$B114=""),"",'OddsRatio_working_2-way'!M113)</f>
        <v>1.8316181726289591</v>
      </c>
      <c r="I114" s="30">
        <f>IF(OR($A114="",$B114=""),"",'OddsRatio_working_2-way'!N113)</f>
        <v>2.2024749252878184</v>
      </c>
      <c r="J114" s="30">
        <f>IF('Log_working_2-way'!$D113="","",A114^('Log_working_2-way'!$D113))</f>
        <v>1.8277169498181729</v>
      </c>
      <c r="K114" s="32">
        <f>IF('Log_working_2-way'!$D113="","",B114^('Log_working_2-way'!$D113))</f>
        <v>2.2081424697372372</v>
      </c>
      <c r="L114" s="37">
        <f t="shared" si="18"/>
        <v>0.54330708661417326</v>
      </c>
      <c r="M114" s="37">
        <f t="shared" si="19"/>
        <v>0.45669291338582685</v>
      </c>
      <c r="N114" s="38">
        <v>210</v>
      </c>
      <c r="O114" s="38">
        <f t="shared" si="20"/>
        <v>89.310344827586192</v>
      </c>
      <c r="P114" s="38">
        <f t="shared" si="21"/>
        <v>108.55072463768116</v>
      </c>
      <c r="Q114" s="38">
        <f t="shared" si="22"/>
        <v>101.44927536231884</v>
      </c>
      <c r="R114" s="38">
        <f t="shared" si="23"/>
        <v>120.68965517241378</v>
      </c>
      <c r="S114" s="39">
        <f t="shared" si="24"/>
        <v>-12.138930534732651</v>
      </c>
      <c r="T114" s="39">
        <f t="shared" si="25"/>
        <v>-12.138930534732623</v>
      </c>
      <c r="U114" t="s">
        <v>323</v>
      </c>
      <c r="V114" t="s">
        <v>324</v>
      </c>
      <c r="W114"/>
      <c r="X114"/>
      <c r="Y114" s="41"/>
    </row>
    <row r="115" spans="1:25" ht="15" x14ac:dyDescent="0.25">
      <c r="A115">
        <v>1.77</v>
      </c>
      <c r="B115">
        <v>2.0299999999999998</v>
      </c>
      <c r="C115" s="29">
        <f t="shared" si="17"/>
        <v>5.7582588850852989E-2</v>
      </c>
      <c r="D115" s="30">
        <f>IF(OR($A115="",$B115=""),"",A115*'MPTO_working_2-way'!$G114)</f>
        <v>1.8719211822660098</v>
      </c>
      <c r="E115" s="32">
        <f>IF(OR($A115="",$B115=""),"",B115*'MPTO_working_2-way'!$G114)</f>
        <v>2.1468926553672314</v>
      </c>
      <c r="F115" s="30">
        <f>IF(OR($A115="",$B115=""),"",'MPTO_working_2-way'!D114)</f>
        <v>1.8650437310217747</v>
      </c>
      <c r="G115" s="32">
        <f>IF(OR($A115="",$B115=""),"",'MPTO_working_2-way'!E114)</f>
        <v>2.1560109207644533</v>
      </c>
      <c r="H115" s="30">
        <f>IF(OR($A115="",$B115=""),"",'OddsRatio_working_2-way'!M114)</f>
        <v>1.8646229325746457</v>
      </c>
      <c r="I115" s="30">
        <f>IF(OR($A115="",$B115=""),"",'OddsRatio_working_2-way'!N114)</f>
        <v>2.1565735331842664</v>
      </c>
      <c r="J115" s="30">
        <f>IF('Log_working_2-way'!$D114="","",A115^('Log_working_2-way'!$D114))</f>
        <v>1.8614421384872226</v>
      </c>
      <c r="K115" s="32">
        <f>IF('Log_working_2-way'!$D114="","",B115^('Log_working_2-way'!$D114))</f>
        <v>2.1608440721892874</v>
      </c>
      <c r="L115" s="37">
        <f t="shared" si="18"/>
        <v>0.53421052631578947</v>
      </c>
      <c r="M115" s="37">
        <f t="shared" si="19"/>
        <v>0.46578947368421059</v>
      </c>
      <c r="N115" s="38">
        <v>211</v>
      </c>
      <c r="O115" s="38">
        <f t="shared" si="20"/>
        <v>91.790960451977412</v>
      </c>
      <c r="P115" s="38">
        <f t="shared" si="21"/>
        <v>107.05911330049261</v>
      </c>
      <c r="Q115" s="38">
        <f t="shared" si="22"/>
        <v>103.9408866995074</v>
      </c>
      <c r="R115" s="38">
        <f t="shared" si="23"/>
        <v>119.2090395480226</v>
      </c>
      <c r="S115" s="39">
        <f t="shared" si="24"/>
        <v>-12.14992624752999</v>
      </c>
      <c r="T115" s="39">
        <f t="shared" si="25"/>
        <v>-12.14992624752999</v>
      </c>
      <c r="U115" t="s">
        <v>325</v>
      </c>
      <c r="V115" t="s">
        <v>326</v>
      </c>
      <c r="W115"/>
      <c r="X115"/>
      <c r="Y115" s="41"/>
    </row>
    <row r="116" spans="1:25" ht="15" x14ac:dyDescent="0.25">
      <c r="A116">
        <v>2</v>
      </c>
      <c r="B116">
        <v>1.83</v>
      </c>
      <c r="C116" s="29">
        <f t="shared" si="17"/>
        <v>4.644808743169393E-2</v>
      </c>
      <c r="D116" s="30">
        <f>IF(OR($A116="",$B116=""),"",A116*'MPTO_working_2-way'!$G115)</f>
        <v>2.0928961748633879</v>
      </c>
      <c r="E116" s="32">
        <f>IF(OR($A116="",$B116=""),"",B116*'MPTO_working_2-way'!$G115)</f>
        <v>1.915</v>
      </c>
      <c r="F116" s="30">
        <f>IF(OR($A116="",$B116=""),"",'MPTO_working_2-way'!D115)</f>
        <v>2.0974212034383952</v>
      </c>
      <c r="G116" s="32">
        <f>IF(OR($A116="",$B116=""),"",'MPTO_working_2-way'!E115)</f>
        <v>1.9112271540469974</v>
      </c>
      <c r="H116" s="30">
        <f>IF(OR($A116="",$B116=""),"",'OddsRatio_working_2-way'!M115)</f>
        <v>2.0976425998969033</v>
      </c>
      <c r="I116" s="30">
        <f>IF(OR($A116="",$B116=""),"",'OddsRatio_working_2-way'!N115)</f>
        <v>1.9110433579144297</v>
      </c>
      <c r="J116" s="30">
        <f>IF('Log_working_2-way'!$D115="","",A116^('Log_working_2-way'!$D115))</f>
        <v>2.0997333122397319</v>
      </c>
      <c r="K116" s="32">
        <f>IF('Log_working_2-way'!$D115="","",B116^('Log_working_2-way'!$D115))</f>
        <v>1.9093113656463092</v>
      </c>
      <c r="L116" s="37">
        <f t="shared" si="18"/>
        <v>0.47780678851174935</v>
      </c>
      <c r="M116" s="37">
        <f t="shared" si="19"/>
        <v>0.5221932114882506</v>
      </c>
      <c r="N116" s="38">
        <v>212</v>
      </c>
      <c r="O116" s="38">
        <f t="shared" si="20"/>
        <v>106</v>
      </c>
      <c r="P116" s="38">
        <f t="shared" si="21"/>
        <v>96.153005464480884</v>
      </c>
      <c r="Q116" s="38">
        <f t="shared" si="22"/>
        <v>115.84699453551912</v>
      </c>
      <c r="R116" s="38">
        <f t="shared" si="23"/>
        <v>106</v>
      </c>
      <c r="S116" s="39">
        <f t="shared" si="24"/>
        <v>-9.8469945355191157</v>
      </c>
      <c r="T116" s="39">
        <f t="shared" si="25"/>
        <v>-9.8469945355191157</v>
      </c>
      <c r="U116" t="s">
        <v>327</v>
      </c>
      <c r="V116" t="s">
        <v>138</v>
      </c>
      <c r="W116"/>
      <c r="X116"/>
      <c r="Y116" s="41"/>
    </row>
    <row r="117" spans="1:25" ht="15" x14ac:dyDescent="0.25">
      <c r="A117">
        <v>1.68</v>
      </c>
      <c r="B117">
        <v>2.17</v>
      </c>
      <c r="C117" s="29">
        <f t="shared" si="17"/>
        <v>5.6067588325652729E-2</v>
      </c>
      <c r="D117" s="30">
        <f>IF(OR($A117="",$B117=""),"",A117*'MPTO_working_2-way'!$G116)</f>
        <v>1.7741935483870965</v>
      </c>
      <c r="E117" s="32">
        <f>IF(OR($A117="",$B117=""),"",B117*'MPTO_working_2-way'!$G116)</f>
        <v>2.2916666666666665</v>
      </c>
      <c r="F117" s="30">
        <f>IF(OR($A117="",$B117=""),"",'MPTO_working_2-way'!D116)</f>
        <v>1.76303317535545</v>
      </c>
      <c r="G117" s="32">
        <f>IF(OR($A117="",$B117=""),"",'MPTO_working_2-way'!E116)</f>
        <v>2.3105590062111796</v>
      </c>
      <c r="H117" s="30">
        <f>IF(OR($A117="",$B117=""),"",'OddsRatio_working_2-way'!M116)</f>
        <v>1.7623624998624872</v>
      </c>
      <c r="I117" s="30">
        <f>IF(OR($A117="",$B117=""),"",'OddsRatio_working_2-way'!N116)</f>
        <v>2.311711948292809</v>
      </c>
      <c r="J117" s="30">
        <f>IF('Log_working_2-way'!$D116="","",A117^('Log_working_2-way'!$D116))</f>
        <v>1.7572190514877359</v>
      </c>
      <c r="K117" s="32">
        <f>IF('Log_working_2-way'!$D116="","",B117^('Log_working_2-way'!$D116))</f>
        <v>2.3206218174677646</v>
      </c>
      <c r="L117" s="37">
        <f t="shared" si="18"/>
        <v>0.56363636363636371</v>
      </c>
      <c r="M117" s="37">
        <f t="shared" si="19"/>
        <v>0.4363636363636364</v>
      </c>
      <c r="N117" s="38">
        <v>213</v>
      </c>
      <c r="O117" s="38">
        <f t="shared" si="20"/>
        <v>86.214285714285694</v>
      </c>
      <c r="P117" s="38">
        <f t="shared" si="21"/>
        <v>114.84331797235022</v>
      </c>
      <c r="Q117" s="38">
        <f t="shared" si="22"/>
        <v>98.156682027649765</v>
      </c>
      <c r="R117" s="38">
        <f t="shared" si="23"/>
        <v>126.78571428571428</v>
      </c>
      <c r="S117" s="39">
        <f t="shared" si="24"/>
        <v>-11.942396313364071</v>
      </c>
      <c r="T117" s="39">
        <f t="shared" si="25"/>
        <v>-11.942396313364057</v>
      </c>
      <c r="U117" t="s">
        <v>328</v>
      </c>
      <c r="V117" t="s">
        <v>329</v>
      </c>
      <c r="W117"/>
      <c r="X117"/>
      <c r="Y117" s="41"/>
    </row>
    <row r="118" spans="1:25" ht="15" x14ac:dyDescent="0.25">
      <c r="A118">
        <v>1.84</v>
      </c>
      <c r="B118">
        <v>1.98</v>
      </c>
      <c r="C118" s="29">
        <f t="shared" si="17"/>
        <v>4.852876592007016E-2</v>
      </c>
      <c r="D118" s="30">
        <f>IF(OR($A118="",$B118=""),"",A118*'MPTO_working_2-way'!$G117)</f>
        <v>1.9292929292929293</v>
      </c>
      <c r="E118" s="32">
        <f>IF(OR($A118="",$B118=""),"",B118*'MPTO_working_2-way'!$G117)</f>
        <v>2.0760869565217388</v>
      </c>
      <c r="F118" s="30">
        <f>IF(OR($A118="",$B118=""),"",'MPTO_working_2-way'!D117)</f>
        <v>1.925988581095369</v>
      </c>
      <c r="G118" s="32">
        <f>IF(OR($A118="",$B118=""),"",'MPTO_working_2-way'!E117)</f>
        <v>2.0799269239552407</v>
      </c>
      <c r="H118" s="30">
        <f>IF(OR($A118="",$B118=""),"",'OddsRatio_working_2-way'!M117)</f>
        <v>1.9258200997725512</v>
      </c>
      <c r="I118" s="30">
        <f>IF(OR($A118="",$B118=""),"",'OddsRatio_working_2-way'!N117)</f>
        <v>2.0801234497346428</v>
      </c>
      <c r="J118" s="30">
        <f>IF('Log_working_2-way'!$D117="","",A118^('Log_working_2-way'!$D117))</f>
        <v>1.9242999979641608</v>
      </c>
      <c r="K118" s="32">
        <f>IF('Log_working_2-way'!$D117="","",B118^('Log_working_2-way'!$D117))</f>
        <v>2.0818998184591693</v>
      </c>
      <c r="L118" s="37">
        <f t="shared" si="18"/>
        <v>0.51832460732984298</v>
      </c>
      <c r="M118" s="37">
        <f t="shared" si="19"/>
        <v>0.48167539267015713</v>
      </c>
      <c r="N118" s="38">
        <v>214</v>
      </c>
      <c r="O118" s="38">
        <f t="shared" si="20"/>
        <v>97.695652173913032</v>
      </c>
      <c r="P118" s="38">
        <f t="shared" si="21"/>
        <v>105.91919191919192</v>
      </c>
      <c r="Q118" s="38">
        <f t="shared" si="22"/>
        <v>108.08080808080808</v>
      </c>
      <c r="R118" s="38">
        <f t="shared" si="23"/>
        <v>116.30434782608695</v>
      </c>
      <c r="S118" s="39">
        <f t="shared" si="24"/>
        <v>-10.385155906895051</v>
      </c>
      <c r="T118" s="39">
        <f t="shared" si="25"/>
        <v>-10.385155906895037</v>
      </c>
      <c r="U118" t="s">
        <v>137</v>
      </c>
      <c r="V118" t="s">
        <v>330</v>
      </c>
      <c r="W118"/>
      <c r="X118"/>
      <c r="Y118" s="41"/>
    </row>
    <row r="119" spans="1:25" ht="15" x14ac:dyDescent="0.25">
      <c r="A119">
        <v>1.83</v>
      </c>
      <c r="B119">
        <v>2</v>
      </c>
      <c r="C119" s="29">
        <f t="shared" si="17"/>
        <v>4.644808743169393E-2</v>
      </c>
      <c r="D119" s="30">
        <f>IF(OR($A119="",$B119=""),"",A119*'MPTO_working_2-way'!$G118)</f>
        <v>1.915</v>
      </c>
      <c r="E119" s="32">
        <f>IF(OR($A119="",$B119=""),"",B119*'MPTO_working_2-way'!$G118)</f>
        <v>2.0928961748633879</v>
      </c>
      <c r="F119" s="30">
        <f>IF(OR($A119="",$B119=""),"",'MPTO_working_2-way'!D118)</f>
        <v>1.9112271540469974</v>
      </c>
      <c r="G119" s="32">
        <f>IF(OR($A119="",$B119=""),"",'MPTO_working_2-way'!E118)</f>
        <v>2.0974212034383952</v>
      </c>
      <c r="H119" s="30">
        <f>IF(OR($A119="",$B119=""),"",'OddsRatio_working_2-way'!M118)</f>
        <v>1.9110433579144297</v>
      </c>
      <c r="I119" s="30">
        <f>IF(OR($A119="",$B119=""),"",'OddsRatio_working_2-way'!N118)</f>
        <v>2.0976425998969033</v>
      </c>
      <c r="J119" s="30">
        <f>IF('Log_working_2-way'!$D118="","",A119^('Log_working_2-way'!$D118))</f>
        <v>1.9093113656463092</v>
      </c>
      <c r="K119" s="32">
        <f>IF('Log_working_2-way'!$D118="","",B119^('Log_working_2-way'!$D118))</f>
        <v>2.0997333122397319</v>
      </c>
      <c r="L119" s="37">
        <f t="shared" si="18"/>
        <v>0.5221932114882506</v>
      </c>
      <c r="M119" s="37">
        <f t="shared" si="19"/>
        <v>0.47780678851174935</v>
      </c>
      <c r="N119" s="38">
        <v>215</v>
      </c>
      <c r="O119" s="38">
        <f t="shared" si="20"/>
        <v>97.513661202185773</v>
      </c>
      <c r="P119" s="38">
        <f t="shared" si="21"/>
        <v>107.5</v>
      </c>
      <c r="Q119" s="38">
        <f t="shared" si="22"/>
        <v>107.5</v>
      </c>
      <c r="R119" s="38">
        <f t="shared" si="23"/>
        <v>117.4863387978142</v>
      </c>
      <c r="S119" s="39">
        <f t="shared" si="24"/>
        <v>-9.9863387978142271</v>
      </c>
      <c r="T119" s="39">
        <f t="shared" si="25"/>
        <v>-9.9863387978141986</v>
      </c>
      <c r="U119" t="s">
        <v>331</v>
      </c>
      <c r="V119" t="s">
        <v>332</v>
      </c>
      <c r="W119"/>
      <c r="X119"/>
      <c r="Y119" s="41"/>
    </row>
    <row r="120" spans="1:25" ht="15" x14ac:dyDescent="0.25">
      <c r="A120">
        <v>2.0099999999999998</v>
      </c>
      <c r="B120">
        <v>1.89</v>
      </c>
      <c r="C120" s="29">
        <f t="shared" si="17"/>
        <v>2.6612966911474523E-2</v>
      </c>
      <c r="D120" s="30">
        <f>IF(OR($A120="",$B120=""),"",A120*'MPTO_working_2-way'!$G119)</f>
        <v>2.0634920634920637</v>
      </c>
      <c r="E120" s="32">
        <f>IF(OR($A120="",$B120=""),"",B120*'MPTO_working_2-way'!$G119)</f>
        <v>1.9402985074626868</v>
      </c>
      <c r="F120" s="30">
        <f>IF(OR($A120="",$B120=""),"",'MPTO_working_2-way'!D119)</f>
        <v>2.065236891462122</v>
      </c>
      <c r="G120" s="32">
        <f>IF(OR($A120="",$B120=""),"",'MPTO_working_2-way'!E119)</f>
        <v>1.9387583250401901</v>
      </c>
      <c r="H120" s="30">
        <f>IF(OR($A120="",$B120=""),"",'OddsRatio_working_2-way'!M119)</f>
        <v>2.0652846852715743</v>
      </c>
      <c r="I120" s="30">
        <f>IF(OR($A120="",$B120=""),"",'OddsRatio_working_2-way'!N119)</f>
        <v>1.9387162078135651</v>
      </c>
      <c r="J120" s="30">
        <f>IF('Log_working_2-way'!$D119="","",A120^('Log_working_2-way'!$D119))</f>
        <v>2.0660754766713998</v>
      </c>
      <c r="K120" s="32">
        <f>IF('Log_working_2-way'!$D119="","",B120^('Log_working_2-way'!$D119))</f>
        <v>1.9380198887252209</v>
      </c>
      <c r="L120" s="37">
        <f t="shared" si="18"/>
        <v>0.48461538461538456</v>
      </c>
      <c r="M120" s="37">
        <f t="shared" si="19"/>
        <v>0.51538461538461533</v>
      </c>
      <c r="N120" s="38">
        <v>216</v>
      </c>
      <c r="O120" s="38">
        <f t="shared" si="20"/>
        <v>108.53731343283582</v>
      </c>
      <c r="P120" s="38">
        <f t="shared" si="21"/>
        <v>101.71428571428571</v>
      </c>
      <c r="Q120" s="38">
        <f t="shared" si="22"/>
        <v>114.28571428571431</v>
      </c>
      <c r="R120" s="38">
        <f t="shared" si="23"/>
        <v>107.4626865671642</v>
      </c>
      <c r="S120" s="39">
        <f t="shared" si="24"/>
        <v>-5.7484008528784898</v>
      </c>
      <c r="T120" s="39">
        <f t="shared" si="25"/>
        <v>-5.7484008528784898</v>
      </c>
      <c r="U120" t="s">
        <v>333</v>
      </c>
      <c r="V120" t="s">
        <v>334</v>
      </c>
      <c r="W120"/>
      <c r="X120"/>
      <c r="Y120" s="41"/>
    </row>
    <row r="121" spans="1:25" ht="15" x14ac:dyDescent="0.25">
      <c r="A121">
        <v>2.5</v>
      </c>
      <c r="B121">
        <v>1.59</v>
      </c>
      <c r="C121" s="29">
        <f t="shared" si="17"/>
        <v>2.8930817610062887E-2</v>
      </c>
      <c r="D121" s="30">
        <f>IF(OR($A121="",$B121=""),"",A121*'MPTO_working_2-way'!$G120)</f>
        <v>2.5723270440251573</v>
      </c>
      <c r="E121" s="32">
        <f>IF(OR($A121="",$B121=""),"",B121*'MPTO_working_2-way'!$G120)</f>
        <v>1.6360000000000001</v>
      </c>
      <c r="F121" s="30">
        <f>IF(OR($A121="",$B121=""),"",'MPTO_working_2-way'!D120)</f>
        <v>2.5938009787928222</v>
      </c>
      <c r="G121" s="32">
        <f>IF(OR($A121="",$B121=""),"",'MPTO_working_2-way'!E120)</f>
        <v>1.6274309109518936</v>
      </c>
      <c r="H121" s="30">
        <f>IF(OR($A121="",$B121=""),"",'OddsRatio_working_2-way'!M120)</f>
        <v>2.594482010358202</v>
      </c>
      <c r="I121" s="30">
        <f>IF(OR($A121="",$B121=""),"",'OddsRatio_working_2-way'!N120)</f>
        <v>1.6271629240742262</v>
      </c>
      <c r="J121" s="30">
        <f>IF('Log_working_2-way'!$D120="","",A121^('Log_working_2-way'!$D120))</f>
        <v>2.6044302729451743</v>
      </c>
      <c r="K121" s="32">
        <f>IF('Log_working_2-way'!$D120="","",B121^('Log_working_2-way'!$D120))</f>
        <v>1.6232742032249983</v>
      </c>
      <c r="L121" s="37">
        <f t="shared" si="18"/>
        <v>0.38875305623471879</v>
      </c>
      <c r="M121" s="37">
        <f t="shared" si="19"/>
        <v>0.6112469437652811</v>
      </c>
      <c r="N121" s="38">
        <v>217</v>
      </c>
      <c r="O121" s="38">
        <f t="shared" si="20"/>
        <v>130.20000000000002</v>
      </c>
      <c r="P121" s="38">
        <f t="shared" si="21"/>
        <v>80.522012578616369</v>
      </c>
      <c r="Q121" s="38">
        <f t="shared" si="22"/>
        <v>136.47798742138363</v>
      </c>
      <c r="R121" s="38">
        <f t="shared" si="23"/>
        <v>86.800000000000011</v>
      </c>
      <c r="S121" s="39">
        <f t="shared" si="24"/>
        <v>-6.2779874213836138</v>
      </c>
      <c r="T121" s="39">
        <f t="shared" si="25"/>
        <v>-6.2779874213836422</v>
      </c>
      <c r="U121" t="s">
        <v>335</v>
      </c>
      <c r="V121" t="s">
        <v>336</v>
      </c>
      <c r="W121"/>
      <c r="X121"/>
      <c r="Y121" s="41"/>
    </row>
    <row r="122" spans="1:25" ht="15" x14ac:dyDescent="0.25">
      <c r="A122">
        <v>2.4</v>
      </c>
      <c r="B122">
        <v>1.64</v>
      </c>
      <c r="C122" s="29">
        <f t="shared" si="17"/>
        <v>2.6422764227642226E-2</v>
      </c>
      <c r="D122" s="30">
        <f>IF(OR($A122="",$B122=""),"",A122*'MPTO_working_2-way'!$G121)</f>
        <v>2.4634146341463414</v>
      </c>
      <c r="E122" s="32">
        <f>IF(OR($A122="",$B122=""),"",B122*'MPTO_working_2-way'!$G121)</f>
        <v>1.6833333333333331</v>
      </c>
      <c r="F122" s="30">
        <f>IF(OR($A122="",$B122=""),"",'MPTO_working_2-way'!D121)</f>
        <v>2.4785894206549117</v>
      </c>
      <c r="G122" s="32">
        <f>IF(OR($A122="",$B122=""),"",'MPTO_working_2-way'!E121)</f>
        <v>1.6763202725724018</v>
      </c>
      <c r="H122" s="30">
        <f>IF(OR($A122="",$B122=""),"",'OddsRatio_working_2-way'!M121)</f>
        <v>2.4790199457749038</v>
      </c>
      <c r="I122" s="30">
        <f>IF(OR($A122="",$B122=""),"",'OddsRatio_working_2-way'!N121)</f>
        <v>1.6761234037828128</v>
      </c>
      <c r="J122" s="30">
        <f>IF('Log_working_2-way'!$D121="","",A122^('Log_working_2-way'!$D121))</f>
        <v>2.4859939802104547</v>
      </c>
      <c r="K122" s="32">
        <f>IF('Log_working_2-way'!$D121="","",B122^('Log_working_2-way'!$D121))</f>
        <v>1.6729502362172175</v>
      </c>
      <c r="L122" s="37">
        <f t="shared" si="18"/>
        <v>0.40594059405940597</v>
      </c>
      <c r="M122" s="37">
        <f t="shared" si="19"/>
        <v>0.59405940594059414</v>
      </c>
      <c r="N122" s="38">
        <v>218</v>
      </c>
      <c r="O122" s="38">
        <f t="shared" si="20"/>
        <v>127.16666666666664</v>
      </c>
      <c r="P122" s="38">
        <f t="shared" si="21"/>
        <v>85.073170731707307</v>
      </c>
      <c r="Q122" s="38">
        <f t="shared" si="22"/>
        <v>132.92682926829269</v>
      </c>
      <c r="R122" s="38">
        <f t="shared" si="23"/>
        <v>90.833333333333343</v>
      </c>
      <c r="S122" s="39">
        <f t="shared" si="24"/>
        <v>-5.7601626016260496</v>
      </c>
      <c r="T122" s="39">
        <f t="shared" si="25"/>
        <v>-5.7601626016260354</v>
      </c>
      <c r="U122" t="s">
        <v>337</v>
      </c>
      <c r="V122" t="s">
        <v>338</v>
      </c>
      <c r="W122"/>
      <c r="X122"/>
      <c r="Y122" s="41"/>
    </row>
    <row r="123" spans="1:25" ht="15" x14ac:dyDescent="0.25">
      <c r="A123">
        <v>1.65</v>
      </c>
      <c r="B123">
        <v>2.36</v>
      </c>
      <c r="C123" s="29">
        <f t="shared" si="17"/>
        <v>2.9789419619928204E-2</v>
      </c>
      <c r="D123" s="30">
        <f>IF(OR($A123="",$B123=""),"",A123*'MPTO_working_2-way'!$G122)</f>
        <v>1.6991525423728815</v>
      </c>
      <c r="E123" s="32">
        <f>IF(OR($A123="",$B123=""),"",B123*'MPTO_working_2-way'!$G122)</f>
        <v>2.4303030303030306</v>
      </c>
      <c r="F123" s="30">
        <f>IF(OR($A123="",$B123=""),"",'MPTO_working_2-way'!D122)</f>
        <v>1.691572545612511</v>
      </c>
      <c r="G123" s="32">
        <f>IF(OR($A123="",$B123=""),"",'MPTO_working_2-way'!E122)</f>
        <v>2.4459798994974875</v>
      </c>
      <c r="H123" s="30">
        <f>IF(OR($A123="",$B123=""),"",'OddsRatio_working_2-way'!M122)</f>
        <v>1.6913328984437157</v>
      </c>
      <c r="I123" s="30">
        <f>IF(OR($A123="",$B123=""),"",'OddsRatio_working_2-way'!N122)</f>
        <v>2.4464811413591585</v>
      </c>
      <c r="J123" s="30">
        <f>IF('Log_working_2-way'!$D122="","",A123^('Log_working_2-way'!$D122))</f>
        <v>1.6878976211702592</v>
      </c>
      <c r="K123" s="32">
        <f>IF('Log_working_2-way'!$D122="","",B123^('Log_working_2-way'!$D122))</f>
        <v>2.4537046927110477</v>
      </c>
      <c r="L123" s="37">
        <f t="shared" si="18"/>
        <v>0.58852867830423938</v>
      </c>
      <c r="M123" s="37">
        <f t="shared" si="19"/>
        <v>0.41147132169576056</v>
      </c>
      <c r="N123" s="38">
        <v>219</v>
      </c>
      <c r="O123" s="38">
        <f t="shared" si="20"/>
        <v>86.272727272727252</v>
      </c>
      <c r="P123" s="38">
        <f t="shared" si="21"/>
        <v>126.20338983050846</v>
      </c>
      <c r="Q123" s="38">
        <f t="shared" si="22"/>
        <v>92.79661016949153</v>
      </c>
      <c r="R123" s="38">
        <f t="shared" si="23"/>
        <v>132.72727272727272</v>
      </c>
      <c r="S123" s="39">
        <f t="shared" si="24"/>
        <v>-6.5238828967642775</v>
      </c>
      <c r="T123" s="39">
        <f t="shared" si="25"/>
        <v>-6.5238828967642633</v>
      </c>
      <c r="U123" t="s">
        <v>339</v>
      </c>
      <c r="V123" t="s">
        <v>340</v>
      </c>
      <c r="W123"/>
      <c r="X123"/>
      <c r="Y123" s="41"/>
    </row>
    <row r="124" spans="1:25" ht="15" x14ac:dyDescent="0.25">
      <c r="A124">
        <v>2.08</v>
      </c>
      <c r="B124">
        <v>1.83</v>
      </c>
      <c r="C124" s="29">
        <f t="shared" si="17"/>
        <v>2.7217318200924545E-2</v>
      </c>
      <c r="D124" s="30">
        <f>IF(OR($A124="",$B124=""),"",A124*'MPTO_working_2-way'!$G123)</f>
        <v>2.136612021857923</v>
      </c>
      <c r="E124" s="32">
        <f>IF(OR($A124="",$B124=""),"",B124*'MPTO_working_2-way'!$G123)</f>
        <v>1.8798076923076921</v>
      </c>
      <c r="F124" s="30">
        <f>IF(OR($A124="",$B124=""),"",'MPTO_working_2-way'!D123)</f>
        <v>2.1405916094927453</v>
      </c>
      <c r="G124" s="32">
        <f>IF(OR($A124="",$B124=""),"",'MPTO_working_2-way'!E123)</f>
        <v>1.8767379942806428</v>
      </c>
      <c r="H124" s="30">
        <f>IF(OR($A124="",$B124=""),"",'OddsRatio_working_2-way'!M123)</f>
        <v>2.1407036509440598</v>
      </c>
      <c r="I124" s="30">
        <f>IF(OR($A124="",$B124=""),"",'OddsRatio_working_2-way'!N123)</f>
        <v>1.8766518798921943</v>
      </c>
      <c r="J124" s="30">
        <f>IF('Log_working_2-way'!$D123="","",A124^('Log_working_2-way'!$D123))</f>
        <v>2.1425119645428072</v>
      </c>
      <c r="K124" s="32">
        <f>IF('Log_working_2-way'!$D123="","",B124^('Log_working_2-way'!$D123))</f>
        <v>1.875264356990918</v>
      </c>
      <c r="L124" s="37">
        <f t="shared" si="18"/>
        <v>0.46803069053708451</v>
      </c>
      <c r="M124" s="37">
        <f t="shared" si="19"/>
        <v>0.53196930946291565</v>
      </c>
      <c r="N124" s="38">
        <v>220</v>
      </c>
      <c r="O124" s="38">
        <f t="shared" si="20"/>
        <v>114.23076923076923</v>
      </c>
      <c r="P124" s="38">
        <f t="shared" si="21"/>
        <v>99.78142076502732</v>
      </c>
      <c r="Q124" s="38">
        <f t="shared" si="22"/>
        <v>120.21857923497267</v>
      </c>
      <c r="R124" s="38">
        <f t="shared" si="23"/>
        <v>105.76923076923076</v>
      </c>
      <c r="S124" s="39">
        <f t="shared" si="24"/>
        <v>-5.987810004203439</v>
      </c>
      <c r="T124" s="39">
        <f t="shared" si="25"/>
        <v>-5.987810004203439</v>
      </c>
      <c r="U124" t="s">
        <v>146</v>
      </c>
      <c r="V124" t="s">
        <v>154</v>
      </c>
      <c r="W124"/>
      <c r="X124"/>
      <c r="Y124" s="41"/>
    </row>
    <row r="125" spans="1:25" ht="15" x14ac:dyDescent="0.25">
      <c r="A125">
        <v>2.4</v>
      </c>
      <c r="B125">
        <v>1.62</v>
      </c>
      <c r="C125" s="29">
        <f t="shared" si="17"/>
        <v>3.3950617283950546E-2</v>
      </c>
      <c r="D125" s="30">
        <f>IF(OR($A125="",$B125=""),"",A125*'MPTO_working_2-way'!$G124)</f>
        <v>2.4814814814814814</v>
      </c>
      <c r="E125" s="32">
        <f>IF(OR($A125="",$B125=""),"",B125*'MPTO_working_2-way'!$G124)</f>
        <v>1.675</v>
      </c>
      <c r="F125" s="30">
        <f>IF(OR($A125="",$B125=""),"",'MPTO_working_2-way'!D124)</f>
        <v>2.5019305019305014</v>
      </c>
      <c r="G125" s="32">
        <f>IF(OR($A125="",$B125=""),"",'MPTO_working_2-way'!E124)</f>
        <v>1.6658097686375322</v>
      </c>
      <c r="H125" s="30">
        <f>IF(OR($A125="",$B125=""),"",'OddsRatio_working_2-way'!M124)</f>
        <v>2.502685767593821</v>
      </c>
      <c r="I125" s="30">
        <f>IF(OR($A125="",$B125=""),"",'OddsRatio_working_2-way'!N124)</f>
        <v>1.6654751256486924</v>
      </c>
      <c r="J125" s="30">
        <f>IF('Log_working_2-way'!$D124="","",A125^('Log_working_2-way'!$D124))</f>
        <v>2.5121786003771214</v>
      </c>
      <c r="K125" s="32">
        <f>IF('Log_working_2-way'!$D124="","",B125^('Log_working_2-way'!$D124))</f>
        <v>1.6612975476246807</v>
      </c>
      <c r="L125" s="37">
        <f t="shared" si="18"/>
        <v>0.40298507462686567</v>
      </c>
      <c r="M125" s="37">
        <f t="shared" si="19"/>
        <v>0.59701492537313428</v>
      </c>
      <c r="N125" s="38">
        <v>221</v>
      </c>
      <c r="O125" s="38">
        <f t="shared" si="20"/>
        <v>128.91666666666666</v>
      </c>
      <c r="P125" s="38">
        <f t="shared" si="21"/>
        <v>84.580246913580268</v>
      </c>
      <c r="Q125" s="38">
        <f t="shared" si="22"/>
        <v>136.41975308641975</v>
      </c>
      <c r="R125" s="38">
        <f t="shared" si="23"/>
        <v>92.083333333333343</v>
      </c>
      <c r="S125" s="39">
        <f t="shared" si="24"/>
        <v>-7.5030864197530889</v>
      </c>
      <c r="T125" s="39">
        <f t="shared" si="25"/>
        <v>-7.5030864197530747</v>
      </c>
      <c r="U125" t="s">
        <v>153</v>
      </c>
      <c r="V125" t="s">
        <v>158</v>
      </c>
      <c r="W125"/>
      <c r="X125"/>
      <c r="Y125" s="41"/>
    </row>
    <row r="126" spans="1:25" ht="15" x14ac:dyDescent="0.25">
      <c r="A126">
        <v>2.29</v>
      </c>
      <c r="B126">
        <v>1.68</v>
      </c>
      <c r="C126" s="29">
        <f t="shared" si="17"/>
        <v>3.1919317945518833E-2</v>
      </c>
      <c r="D126" s="30">
        <f>IF(OR($A126="",$B126=""),"",A126*'MPTO_working_2-way'!$G125)</f>
        <v>2.3630952380952381</v>
      </c>
      <c r="E126" s="32">
        <f>IF(OR($A126="",$B126=""),"",B126*'MPTO_working_2-way'!$G125)</f>
        <v>1.7336244541484715</v>
      </c>
      <c r="F126" s="30">
        <f>IF(OR($A126="",$B126=""),"",'MPTO_working_2-way'!D125)</f>
        <v>2.3768688990485605</v>
      </c>
      <c r="G126" s="32">
        <f>IF(OR($A126="",$B126=""),"",'MPTO_working_2-way'!E125)</f>
        <v>1.7262855604415328</v>
      </c>
      <c r="H126" s="30">
        <f>IF(OR($A126="",$B126=""),"",'OddsRatio_working_2-way'!M125)</f>
        <v>2.3773375851727168</v>
      </c>
      <c r="I126" s="30">
        <f>IF(OR($A126="",$B126=""),"",'OddsRatio_working_2-way'!N125)</f>
        <v>1.7260384169902692</v>
      </c>
      <c r="J126" s="30">
        <f>IF('Log_working_2-way'!$D125="","",A126^('Log_working_2-way'!$D125))</f>
        <v>2.3836811049586637</v>
      </c>
      <c r="K126" s="32">
        <f>IF('Log_working_2-way'!$D125="","",B126^('Log_working_2-way'!$D125))</f>
        <v>1.7227098761530257</v>
      </c>
      <c r="L126" s="37">
        <f t="shared" si="18"/>
        <v>0.42317380352644834</v>
      </c>
      <c r="M126" s="37">
        <f t="shared" si="19"/>
        <v>0.57682619647355171</v>
      </c>
      <c r="N126" s="38">
        <v>222</v>
      </c>
      <c r="O126" s="38">
        <f t="shared" si="20"/>
        <v>125.05676855895197</v>
      </c>
      <c r="P126" s="38">
        <f t="shared" si="21"/>
        <v>89.857142857142847</v>
      </c>
      <c r="Q126" s="38">
        <f t="shared" si="22"/>
        <v>132.14285714285714</v>
      </c>
      <c r="R126" s="38">
        <f t="shared" si="23"/>
        <v>96.943231441048042</v>
      </c>
      <c r="S126" s="39">
        <f t="shared" si="24"/>
        <v>-7.0860885839051662</v>
      </c>
      <c r="T126" s="39">
        <f t="shared" si="25"/>
        <v>-7.0860885839051946</v>
      </c>
      <c r="U126" t="s">
        <v>143</v>
      </c>
      <c r="V126" t="s">
        <v>135</v>
      </c>
      <c r="W126"/>
      <c r="X126"/>
      <c r="Y126" s="41"/>
    </row>
    <row r="127" spans="1:25" ht="15" x14ac:dyDescent="0.25">
      <c r="A127">
        <v>2.4700000000000002</v>
      </c>
      <c r="B127">
        <v>1.59</v>
      </c>
      <c r="C127" s="29">
        <f t="shared" si="17"/>
        <v>3.37891172052045E-2</v>
      </c>
      <c r="D127" s="30">
        <f>IF(OR($A127="",$B127=""),"",A127*'MPTO_working_2-way'!$G126)</f>
        <v>2.5534591194968552</v>
      </c>
      <c r="E127" s="32">
        <f>IF(OR($A127="",$B127=""),"",B127*'MPTO_working_2-way'!$G126)</f>
        <v>1.6437246963562753</v>
      </c>
      <c r="F127" s="30">
        <f>IF(OR($A127="",$B127=""),"",'MPTO_working_2-way'!D126)</f>
        <v>2.5775604633610079</v>
      </c>
      <c r="G127" s="32">
        <f>IF(OR($A127="",$B127=""),"",'MPTO_working_2-way'!E126)</f>
        <v>1.6338901254342355</v>
      </c>
      <c r="H127" s="30">
        <f>IF(OR($A127="",$B127=""),"",'OddsRatio_working_2-way'!M126)</f>
        <v>2.5784566588059405</v>
      </c>
      <c r="I127" s="30">
        <f>IF(OR($A127="",$B127=""),"",'OddsRatio_working_2-way'!N126)</f>
        <v>1.6335302236023845</v>
      </c>
      <c r="J127" s="30">
        <f>IF('Log_working_2-way'!$D126="","",A127^('Log_working_2-way'!$D126))</f>
        <v>2.5896826442672194</v>
      </c>
      <c r="K127" s="32">
        <f>IF('Log_working_2-way'!$D126="","",B127^('Log_working_2-way'!$D126))</f>
        <v>1.6290563739914652</v>
      </c>
      <c r="L127" s="37">
        <f t="shared" si="18"/>
        <v>0.39162561576354682</v>
      </c>
      <c r="M127" s="37">
        <f t="shared" si="19"/>
        <v>0.60837438423645318</v>
      </c>
      <c r="N127" s="38">
        <v>223</v>
      </c>
      <c r="O127" s="38">
        <f t="shared" si="20"/>
        <v>132.71659919028343</v>
      </c>
      <c r="P127" s="38">
        <f t="shared" si="21"/>
        <v>82.74842767295597</v>
      </c>
      <c r="Q127" s="38">
        <f t="shared" si="22"/>
        <v>140.25157232704402</v>
      </c>
      <c r="R127" s="38">
        <f t="shared" si="23"/>
        <v>90.283400809716596</v>
      </c>
      <c r="S127" s="39">
        <f t="shared" si="24"/>
        <v>-7.5349731367605841</v>
      </c>
      <c r="T127" s="39">
        <f t="shared" si="25"/>
        <v>-7.5349731367606267</v>
      </c>
      <c r="U127" t="s">
        <v>139</v>
      </c>
      <c r="V127" t="s">
        <v>150</v>
      </c>
      <c r="W127"/>
      <c r="X127"/>
      <c r="Y127" s="41"/>
    </row>
    <row r="128" spans="1:25" ht="15" x14ac:dyDescent="0.25">
      <c r="A128">
        <v>1.64</v>
      </c>
      <c r="B128">
        <v>2.36</v>
      </c>
      <c r="C128" s="29">
        <f t="shared" si="17"/>
        <v>3.3484911120297722E-2</v>
      </c>
      <c r="D128" s="30">
        <f>IF(OR($A128="",$B128=""),"",A128*'MPTO_working_2-way'!$G127)</f>
        <v>1.6949152542372881</v>
      </c>
      <c r="E128" s="32">
        <f>IF(OR($A128="",$B128=""),"",B128*'MPTO_working_2-way'!$G127)</f>
        <v>2.4390243902439024</v>
      </c>
      <c r="F128" s="30">
        <f>IF(OR($A128="",$B128=""),"",'MPTO_working_2-way'!D127)</f>
        <v>1.6863018473335656</v>
      </c>
      <c r="G128" s="32">
        <f>IF(OR($A128="",$B128=""),"",'MPTO_working_2-way'!E127)</f>
        <v>2.4570848146267141</v>
      </c>
      <c r="H128" s="30">
        <f>IF(OR($A128="",$B128=""),"",'OddsRatio_working_2-way'!M127)</f>
        <v>1.6859943405700353</v>
      </c>
      <c r="I128" s="30">
        <f>IF(OR($A128="",$B128=""),"",'OddsRatio_working_2-way'!N127)</f>
        <v>2.4577379737113252</v>
      </c>
      <c r="J128" s="30">
        <f>IF('Log_working_2-way'!$D127="","",A128^('Log_working_2-way'!$D127))</f>
        <v>1.6820816748919711</v>
      </c>
      <c r="K128" s="32">
        <f>IF('Log_working_2-way'!$D127="","",B128^('Log_working_2-way'!$D127))</f>
        <v>2.4661000827478752</v>
      </c>
      <c r="L128" s="37">
        <f t="shared" si="18"/>
        <v>0.59000000000000008</v>
      </c>
      <c r="M128" s="37">
        <f t="shared" si="19"/>
        <v>0.41000000000000003</v>
      </c>
      <c r="N128" s="38">
        <v>224</v>
      </c>
      <c r="O128" s="38">
        <f t="shared" si="20"/>
        <v>87.414634146341442</v>
      </c>
      <c r="P128" s="38">
        <f t="shared" si="21"/>
        <v>129.08474576271186</v>
      </c>
      <c r="Q128" s="38">
        <f t="shared" si="22"/>
        <v>94.915254237288138</v>
      </c>
      <c r="R128" s="38">
        <f t="shared" si="23"/>
        <v>136.58536585365854</v>
      </c>
      <c r="S128" s="39">
        <f t="shared" si="24"/>
        <v>-7.5006200909466969</v>
      </c>
      <c r="T128" s="39">
        <f t="shared" si="25"/>
        <v>-7.5006200909466827</v>
      </c>
      <c r="U128" t="s">
        <v>341</v>
      </c>
      <c r="V128" t="s">
        <v>342</v>
      </c>
      <c r="W128"/>
      <c r="X128"/>
      <c r="Y128" s="41"/>
    </row>
    <row r="129" spans="1:25" s="35" customFormat="1" ht="15" x14ac:dyDescent="0.25">
      <c r="A129">
        <v>2.0299999999999998</v>
      </c>
      <c r="B129">
        <v>1.86</v>
      </c>
      <c r="C129" s="29">
        <f t="shared" si="17"/>
        <v>3.0245246040574214E-2</v>
      </c>
      <c r="D129" s="30">
        <f>IF(OR($A129="",$B129=""),"",A129*'MPTO_working_2-way'!$G128)</f>
        <v>2.0913978494623655</v>
      </c>
      <c r="E129" s="32">
        <f>IF(OR($A129="",$B129=""),"",B129*'MPTO_working_2-way'!$G128)</f>
        <v>1.9162561576354682</v>
      </c>
      <c r="F129" s="30">
        <f>IF(OR($A129="",$B129=""),"",'MPTO_working_2-way'!D128)</f>
        <v>2.0942925287037548</v>
      </c>
      <c r="G129" s="32">
        <f>IF(OR($A129="",$B129=""),"",'MPTO_working_2-way'!E128)</f>
        <v>1.9138324294186226</v>
      </c>
      <c r="H129" s="30">
        <f>IF(OR($A129="",$B129=""),"",'OddsRatio_working_2-way'!M128)</f>
        <v>2.0943831224048783</v>
      </c>
      <c r="I129" s="30">
        <f>IF(OR($A129="",$B129=""),"",'OddsRatio_working_2-way'!N128)</f>
        <v>1.9137567818137824</v>
      </c>
      <c r="J129" s="30">
        <f>IF('Log_working_2-way'!$D128="","",A129^('Log_working_2-way'!$D128))</f>
        <v>2.0957003958101184</v>
      </c>
      <c r="K129" s="32">
        <f>IF('Log_working_2-way'!$D128="","",B129^('Log_working_2-way'!$D128))</f>
        <v>1.9126582447390832</v>
      </c>
      <c r="L129" s="37">
        <f t="shared" si="18"/>
        <v>0.47814910025706941</v>
      </c>
      <c r="M129" s="37">
        <f t="shared" si="19"/>
        <v>0.52185089974293053</v>
      </c>
      <c r="N129" s="38">
        <v>225</v>
      </c>
      <c r="O129" s="38">
        <f t="shared" si="20"/>
        <v>114.16256157635466</v>
      </c>
      <c r="P129" s="38">
        <f t="shared" si="21"/>
        <v>104.03225806451613</v>
      </c>
      <c r="Q129" s="38">
        <f t="shared" si="22"/>
        <v>120.96774193548386</v>
      </c>
      <c r="R129" s="38">
        <f t="shared" si="23"/>
        <v>110.83743842364534</v>
      </c>
      <c r="S129" s="39">
        <f t="shared" si="24"/>
        <v>-6.8051803591291957</v>
      </c>
      <c r="T129" s="39">
        <f t="shared" si="25"/>
        <v>-6.8051803591292099</v>
      </c>
      <c r="U129" t="s">
        <v>343</v>
      </c>
      <c r="V129" t="s">
        <v>344</v>
      </c>
      <c r="W129"/>
      <c r="X129"/>
      <c r="Y129" s="41"/>
    </row>
    <row r="130" spans="1:25" ht="15" x14ac:dyDescent="0.25">
      <c r="A130">
        <v>1.85</v>
      </c>
      <c r="B130">
        <v>2.0499999999999998</v>
      </c>
      <c r="C130" s="29">
        <f t="shared" si="17"/>
        <v>2.8345418589321048E-2</v>
      </c>
      <c r="D130" s="30">
        <f>IF(OR($A130="",$B130=""),"",A130*'MPTO_working_2-way'!$G129)</f>
        <v>1.902439024390244</v>
      </c>
      <c r="E130" s="32">
        <f>IF(OR($A130="",$B130=""),"",B130*'MPTO_working_2-way'!$G129)</f>
        <v>2.1081081081081079</v>
      </c>
      <c r="F130" s="30">
        <f>IF(OR($A130="",$B130=""),"",'MPTO_working_2-way'!D129)</f>
        <v>1.8998121477770822</v>
      </c>
      <c r="G130" s="32">
        <f>IF(OR($A130="",$B130=""),"",'MPTO_working_2-way'!E129)</f>
        <v>2.1113430758524703</v>
      </c>
      <c r="H130" s="30">
        <f>IF(OR($A130="",$B130=""),"",'OddsRatio_working_2-way'!M129)</f>
        <v>1.8997354108424378</v>
      </c>
      <c r="I130" s="30">
        <f>IF(OR($A130="",$B130=""),"",'OddsRatio_working_2-way'!N129)</f>
        <v>2.1114378604524222</v>
      </c>
      <c r="J130" s="30">
        <f>IF('Log_working_2-way'!$D129="","",A130^('Log_working_2-way'!$D129))</f>
        <v>1.8985467665018629</v>
      </c>
      <c r="K130" s="32">
        <f>IF('Log_working_2-way'!$D129="","",B130^('Log_working_2-way'!$D129))</f>
        <v>2.1129081281913611</v>
      </c>
      <c r="L130" s="37">
        <f t="shared" si="18"/>
        <v>0.52564102564102555</v>
      </c>
      <c r="M130" s="37">
        <f t="shared" si="19"/>
        <v>0.47435897435897439</v>
      </c>
      <c r="N130" s="38">
        <v>226</v>
      </c>
      <c r="O130" s="38">
        <f t="shared" si="20"/>
        <v>103.83783783783784</v>
      </c>
      <c r="P130" s="38">
        <f t="shared" si="21"/>
        <v>115.7560975609756</v>
      </c>
      <c r="Q130" s="38">
        <f t="shared" si="22"/>
        <v>110.2439024390244</v>
      </c>
      <c r="R130" s="38">
        <f t="shared" si="23"/>
        <v>122.16216216216215</v>
      </c>
      <c r="S130" s="39">
        <f t="shared" si="24"/>
        <v>-6.4060646011865572</v>
      </c>
      <c r="T130" s="39">
        <f t="shared" si="25"/>
        <v>-6.406064601186543</v>
      </c>
      <c r="U130" t="s">
        <v>345</v>
      </c>
      <c r="V130" t="s">
        <v>346</v>
      </c>
      <c r="W130"/>
      <c r="X130"/>
      <c r="Y130" s="41"/>
    </row>
    <row r="131" spans="1:25" s="35" customFormat="1" ht="15" x14ac:dyDescent="0.25">
      <c r="A131">
        <v>1.74</v>
      </c>
      <c r="B131">
        <v>2.19</v>
      </c>
      <c r="C131" s="29">
        <f t="shared" ref="C131:C194" si="26">IF(OR($A131="",$B131=""),"",(1/A131)+(1/B131)-1)</f>
        <v>3.1333648244370904E-2</v>
      </c>
      <c r="D131" s="30">
        <f>IF(OR($A131="",$B131=""),"",A131*'MPTO_working_2-way'!$G130)</f>
        <v>1.7945205479452053</v>
      </c>
      <c r="E131" s="32">
        <f>IF(OR($A131="",$B131=""),"",B131*'MPTO_working_2-way'!$G130)</f>
        <v>2.2586206896551722</v>
      </c>
      <c r="F131" s="30">
        <f>IF(OR($A131="",$B131=""),"",'MPTO_working_2-way'!D130)</f>
        <v>1.7887621461765948</v>
      </c>
      <c r="G131" s="32">
        <f>IF(OR($A131="",$B131=""),"",'MPTO_working_2-way'!E130)</f>
        <v>2.2678093197643276</v>
      </c>
      <c r="H131" s="30">
        <f>IF(OR($A131="",$B131=""),"",'OddsRatio_working_2-way'!M130)</f>
        <v>1.7885738643245783</v>
      </c>
      <c r="I131" s="30">
        <f>IF(OR($A131="",$B131=""),"",'OddsRatio_working_2-way'!N130)</f>
        <v>2.2681120250624973</v>
      </c>
      <c r="J131" s="30">
        <f>IF('Log_working_2-way'!$D130="","",A131^('Log_working_2-way'!$D130))</f>
        <v>1.7859641468844982</v>
      </c>
      <c r="K131" s="32">
        <f>IF('Log_working_2-way'!$D130="","",B131^('Log_working_2-way'!$D130))</f>
        <v>2.2723226675973618</v>
      </c>
      <c r="L131" s="37">
        <f t="shared" si="18"/>
        <v>0.5572519083969466</v>
      </c>
      <c r="M131" s="37">
        <f t="shared" si="19"/>
        <v>0.44274809160305351</v>
      </c>
      <c r="N131" s="38">
        <v>227</v>
      </c>
      <c r="O131" s="38">
        <f t="shared" si="20"/>
        <v>96.540229885057471</v>
      </c>
      <c r="P131" s="38">
        <f t="shared" si="21"/>
        <v>123.34703196347033</v>
      </c>
      <c r="Q131" s="38">
        <f t="shared" si="22"/>
        <v>103.65296803652969</v>
      </c>
      <c r="R131" s="38">
        <f t="shared" si="23"/>
        <v>130.45977011494253</v>
      </c>
      <c r="S131" s="39">
        <f t="shared" si="24"/>
        <v>-7.1127381514722146</v>
      </c>
      <c r="T131" s="39">
        <f t="shared" si="25"/>
        <v>-7.1127381514722003</v>
      </c>
      <c r="U131" t="s">
        <v>347</v>
      </c>
      <c r="V131" t="s">
        <v>348</v>
      </c>
      <c r="W131"/>
      <c r="X131"/>
      <c r="Y131" s="41"/>
    </row>
    <row r="132" spans="1:25" ht="15" x14ac:dyDescent="0.25">
      <c r="A132">
        <v>1.68</v>
      </c>
      <c r="B132">
        <v>2.2200000000000002</v>
      </c>
      <c r="C132" s="29">
        <f t="shared" si="26"/>
        <v>4.5688545688545634E-2</v>
      </c>
      <c r="D132" s="30">
        <f>IF(OR($A132="",$B132=""),"",A132*'MPTO_working_2-way'!$G131)</f>
        <v>1.7567567567567566</v>
      </c>
      <c r="E132" s="32">
        <f>IF(OR($A132="",$B132=""),"",B132*'MPTO_working_2-way'!$G131)</f>
        <v>2.3214285714285716</v>
      </c>
      <c r="F132" s="30">
        <f>IF(OR($A132="",$B132=""),"",'MPTO_working_2-way'!D131)</f>
        <v>1.7470489038785832</v>
      </c>
      <c r="G132" s="32">
        <f>IF(OR($A132="",$B132=""),"",'MPTO_working_2-way'!E131)</f>
        <v>2.3386004514672689</v>
      </c>
      <c r="H132" s="30">
        <f>IF(OR($A132="",$B132=""),"",'OddsRatio_working_2-way'!M131)</f>
        <v>1.7465768876547993</v>
      </c>
      <c r="I132" s="30">
        <f>IF(OR($A132="",$B132=""),"",'OddsRatio_working_2-way'!N131)</f>
        <v>2.3394467690277296</v>
      </c>
      <c r="J132" s="30">
        <f>IF('Log_working_2-way'!$D131="","",A132^('Log_working_2-way'!$D131))</f>
        <v>1.7421348123284788</v>
      </c>
      <c r="K132" s="32">
        <f>IF('Log_working_2-way'!$D131="","",B132^('Log_working_2-way'!$D131))</f>
        <v>2.3474640771287958</v>
      </c>
      <c r="L132" s="37">
        <f t="shared" si="18"/>
        <v>0.56923076923076932</v>
      </c>
      <c r="M132" s="37">
        <f t="shared" si="19"/>
        <v>0.43076923076923074</v>
      </c>
      <c r="N132" s="38">
        <v>228</v>
      </c>
      <c r="O132" s="38">
        <f t="shared" si="20"/>
        <v>92.285714285714263</v>
      </c>
      <c r="P132" s="38">
        <f t="shared" si="21"/>
        <v>125.29729729729729</v>
      </c>
      <c r="Q132" s="38">
        <f t="shared" si="22"/>
        <v>102.70270270270269</v>
      </c>
      <c r="R132" s="38">
        <f t="shared" si="23"/>
        <v>135.71428571428572</v>
      </c>
      <c r="S132" s="39">
        <f t="shared" si="24"/>
        <v>-10.416988416988431</v>
      </c>
      <c r="T132" s="39">
        <f t="shared" si="25"/>
        <v>-10.416988416988431</v>
      </c>
      <c r="U132" t="s">
        <v>349</v>
      </c>
      <c r="V132" t="s">
        <v>350</v>
      </c>
      <c r="W132"/>
      <c r="X132"/>
      <c r="Y132" s="41"/>
    </row>
    <row r="133" spans="1:25" ht="15" x14ac:dyDescent="0.25">
      <c r="A133">
        <v>1.91</v>
      </c>
      <c r="B133">
        <v>1.93</v>
      </c>
      <c r="C133" s="29">
        <f t="shared" si="26"/>
        <v>4.1694924449990456E-2</v>
      </c>
      <c r="D133" s="30">
        <f>IF(OR($A133="",$B133=""),"",A133*'MPTO_working_2-way'!$G132)</f>
        <v>1.9896373056994816</v>
      </c>
      <c r="E133" s="32">
        <f>IF(OR($A133="",$B133=""),"",B133*'MPTO_working_2-way'!$G132)</f>
        <v>2.0104712041884816</v>
      </c>
      <c r="F133" s="30">
        <f>IF(OR($A133="",$B133=""),"",'MPTO_working_2-way'!D132)</f>
        <v>1.9892075654965866</v>
      </c>
      <c r="G133" s="32">
        <f>IF(OR($A133="",$B133=""),"",'MPTO_working_2-way'!E132)</f>
        <v>2.0109101819272834</v>
      </c>
      <c r="H133" s="30">
        <f>IF(OR($A133="",$B133=""),"",'OddsRatio_working_2-way'!M132)</f>
        <v>1.9891888715790902</v>
      </c>
      <c r="I133" s="30">
        <f>IF(OR($A133="",$B133=""),"",'OddsRatio_working_2-way'!N132)</f>
        <v>2.0109292863390706</v>
      </c>
      <c r="J133" s="30">
        <f>IF('Log_working_2-way'!$D132="","",A133^('Log_working_2-way'!$D132))</f>
        <v>1.9889919289180891</v>
      </c>
      <c r="K133" s="32">
        <f>IF('Log_working_2-way'!$D132="","",B133^('Log_working_2-way'!$D132))</f>
        <v>2.0111305974900358</v>
      </c>
      <c r="L133" s="37">
        <f t="shared" ref="L133:L192" si="27">(1/D133)</f>
        <v>0.50260416666666674</v>
      </c>
      <c r="M133" s="37">
        <f t="shared" ref="M133:M192" si="28">(1/E133)</f>
        <v>0.49739583333333337</v>
      </c>
      <c r="N133" s="38">
        <v>229</v>
      </c>
      <c r="O133" s="38">
        <f t="shared" ref="O133:O192" si="29">(1/A133)*((N133*A133)-N133)</f>
        <v>109.10471204188481</v>
      </c>
      <c r="P133" s="38">
        <f t="shared" ref="P133:P192" si="30">(1/B133)*((N133*B133)-N133)</f>
        <v>110.34715025906736</v>
      </c>
      <c r="Q133" s="38">
        <f t="shared" ref="Q133:Q192" si="31">(1/B133)*N133</f>
        <v>118.65284974093265</v>
      </c>
      <c r="R133" s="38">
        <f t="shared" ref="R133:R192" si="32">(1/A133)*N133</f>
        <v>119.89528795811518</v>
      </c>
      <c r="S133" s="39">
        <f t="shared" ref="S133:S192" si="33">O133-Q133</f>
        <v>-9.5481376990478424</v>
      </c>
      <c r="T133" s="39">
        <f t="shared" ref="T133:T192" si="34">P133-R133</f>
        <v>-9.548137699047814</v>
      </c>
      <c r="U133" t="s">
        <v>351</v>
      </c>
      <c r="V133" t="s">
        <v>352</v>
      </c>
      <c r="W133"/>
      <c r="X133"/>
      <c r="Y133" s="41"/>
    </row>
    <row r="134" spans="1:25" s="35" customFormat="1" ht="15" x14ac:dyDescent="0.25">
      <c r="A134">
        <v>1.85</v>
      </c>
      <c r="B134">
        <v>1.99</v>
      </c>
      <c r="C134" s="29">
        <f t="shared" si="26"/>
        <v>4.3053103354610656E-2</v>
      </c>
      <c r="D134" s="30">
        <f>IF(OR($A134="",$B134=""),"",A134*'MPTO_working_2-way'!$G133)</f>
        <v>1.9296482412060298</v>
      </c>
      <c r="E134" s="32">
        <f>IF(OR($A134="",$B134=""),"",B134*'MPTO_working_2-way'!$G133)</f>
        <v>2.0756756756756753</v>
      </c>
      <c r="F134" s="30">
        <f>IF(OR($A134="",$B134=""),"",'MPTO_working_2-way'!D133)</f>
        <v>1.9267303414889438</v>
      </c>
      <c r="G134" s="32">
        <f>IF(OR($A134="",$B134=""),"",'MPTO_working_2-way'!E133)</f>
        <v>2.0790625441197226</v>
      </c>
      <c r="H134" s="30">
        <f>IF(OR($A134="",$B134=""),"",'OddsRatio_working_2-way'!M133)</f>
        <v>1.9265990819042815</v>
      </c>
      <c r="I134" s="30">
        <f>IF(OR($A134="",$B134=""),"",'OddsRatio_working_2-way'!N133)</f>
        <v>2.0792154012767514</v>
      </c>
      <c r="J134" s="30">
        <f>IF('Log_working_2-way'!$D133="","",A134^('Log_working_2-way'!$D133))</f>
        <v>1.9252626773989769</v>
      </c>
      <c r="K134" s="32">
        <f>IF('Log_working_2-way'!$D133="","",B134^('Log_working_2-way'!$D133))</f>
        <v>2.0807741676242877</v>
      </c>
      <c r="L134" s="37">
        <f t="shared" si="27"/>
        <v>0.51822916666666674</v>
      </c>
      <c r="M134" s="37">
        <f t="shared" si="28"/>
        <v>0.48177083333333343</v>
      </c>
      <c r="N134" s="38">
        <v>230</v>
      </c>
      <c r="O134" s="38">
        <f t="shared" si="29"/>
        <v>105.67567567567566</v>
      </c>
      <c r="P134" s="38">
        <f t="shared" si="30"/>
        <v>114.4221105527638</v>
      </c>
      <c r="Q134" s="38">
        <f t="shared" si="31"/>
        <v>115.57788944723617</v>
      </c>
      <c r="R134" s="38">
        <f t="shared" si="32"/>
        <v>124.32432432432431</v>
      </c>
      <c r="S134" s="39">
        <f t="shared" si="33"/>
        <v>-9.9022137715605112</v>
      </c>
      <c r="T134" s="39">
        <f t="shared" si="34"/>
        <v>-9.9022137715605112</v>
      </c>
      <c r="U134" t="s">
        <v>353</v>
      </c>
      <c r="V134" t="s">
        <v>354</v>
      </c>
      <c r="W134"/>
      <c r="X134"/>
      <c r="Y134" s="41"/>
    </row>
    <row r="135" spans="1:25" s="35" customFormat="1" ht="15" x14ac:dyDescent="0.25">
      <c r="A135">
        <v>2.0299999999999998</v>
      </c>
      <c r="B135">
        <v>1.82</v>
      </c>
      <c r="C135" s="29">
        <f t="shared" si="26"/>
        <v>4.2061386888973207E-2</v>
      </c>
      <c r="D135" s="30">
        <f>IF(OR($A135="",$B135=""),"",A135*'MPTO_working_2-way'!$G134)</f>
        <v>2.1153846153846154</v>
      </c>
      <c r="E135" s="32">
        <f>IF(OR($A135="",$B135=""),"",B135*'MPTO_working_2-way'!$G134)</f>
        <v>1.8965517241379313</v>
      </c>
      <c r="F135" s="30">
        <f>IF(OR($A135="",$B135=""),"",'MPTO_working_2-way'!D134)</f>
        <v>2.1205303334672561</v>
      </c>
      <c r="G135" s="32">
        <f>IF(OR($A135="",$B135=""),"",'MPTO_working_2-way'!E134)</f>
        <v>1.8924345643599858</v>
      </c>
      <c r="H135" s="30">
        <f>IF(OR($A135="",$B135=""),"",'OddsRatio_working_2-way'!M134)</f>
        <v>2.1207575835012715</v>
      </c>
      <c r="I135" s="30">
        <f>IF(OR($A135="",$B135=""),"",'OddsRatio_working_2-way'!N134)</f>
        <v>1.892253610166061</v>
      </c>
      <c r="J135" s="30">
        <f>IF('Log_working_2-way'!$D134="","",A135^('Log_working_2-way'!$D134))</f>
        <v>2.1231274030900367</v>
      </c>
      <c r="K135" s="32">
        <f>IF('Log_working_2-way'!$D134="","",B135^('Log_working_2-way'!$D134))</f>
        <v>1.8903709385493244</v>
      </c>
      <c r="L135" s="37">
        <f t="shared" si="27"/>
        <v>0.47272727272727272</v>
      </c>
      <c r="M135" s="37">
        <f t="shared" si="28"/>
        <v>0.52727272727272723</v>
      </c>
      <c r="N135" s="38">
        <v>231</v>
      </c>
      <c r="O135" s="38">
        <f t="shared" si="29"/>
        <v>117.20689655172413</v>
      </c>
      <c r="P135" s="38">
        <f t="shared" si="30"/>
        <v>104.07692307692308</v>
      </c>
      <c r="Q135" s="38">
        <f t="shared" si="31"/>
        <v>126.92307692307691</v>
      </c>
      <c r="R135" s="38">
        <f t="shared" si="32"/>
        <v>113.79310344827587</v>
      </c>
      <c r="S135" s="39">
        <f t="shared" si="33"/>
        <v>-9.7161803713527775</v>
      </c>
      <c r="T135" s="39">
        <f t="shared" si="34"/>
        <v>-9.7161803713527917</v>
      </c>
      <c r="U135" t="s">
        <v>355</v>
      </c>
      <c r="V135" t="s">
        <v>356</v>
      </c>
      <c r="W135"/>
      <c r="X135"/>
      <c r="Y135" s="41"/>
    </row>
    <row r="136" spans="1:25" ht="15" x14ac:dyDescent="0.25">
      <c r="A136">
        <v>1.65</v>
      </c>
      <c r="B136">
        <v>2.36</v>
      </c>
      <c r="C136" s="29">
        <f t="shared" si="26"/>
        <v>2.9789419619928204E-2</v>
      </c>
      <c r="D136" s="30">
        <f>IF(OR($A136="",$B136=""),"",A136*'MPTO_working_2-way'!$G135)</f>
        <v>1.6991525423728815</v>
      </c>
      <c r="E136" s="32">
        <f>IF(OR($A136="",$B136=""),"",B136*'MPTO_working_2-way'!$G135)</f>
        <v>2.4303030303030306</v>
      </c>
      <c r="F136" s="30">
        <f>IF(OR($A136="",$B136=""),"",'MPTO_working_2-way'!D135)</f>
        <v>1.691572545612511</v>
      </c>
      <c r="G136" s="32">
        <f>IF(OR($A136="",$B136=""),"",'MPTO_working_2-way'!E135)</f>
        <v>2.4459798994974875</v>
      </c>
      <c r="H136" s="30">
        <f>IF(OR($A136="",$B136=""),"",'OddsRatio_working_2-way'!M135)</f>
        <v>1.6913328984437157</v>
      </c>
      <c r="I136" s="30">
        <f>IF(OR($A136="",$B136=""),"",'OddsRatio_working_2-way'!N135)</f>
        <v>2.4464811413591585</v>
      </c>
      <c r="J136" s="30">
        <f>IF('Log_working_2-way'!$D135="","",A136^('Log_working_2-way'!$D135))</f>
        <v>1.6878976211702592</v>
      </c>
      <c r="K136" s="32">
        <f>IF('Log_working_2-way'!$D135="","",B136^('Log_working_2-way'!$D135))</f>
        <v>2.4537046927110477</v>
      </c>
      <c r="L136" s="37">
        <f t="shared" si="27"/>
        <v>0.58852867830423938</v>
      </c>
      <c r="M136" s="37">
        <f t="shared" si="28"/>
        <v>0.41147132169576056</v>
      </c>
      <c r="N136" s="38">
        <v>232</v>
      </c>
      <c r="O136" s="38">
        <f t="shared" si="29"/>
        <v>91.393939393939363</v>
      </c>
      <c r="P136" s="38">
        <f t="shared" si="30"/>
        <v>133.69491525423729</v>
      </c>
      <c r="Q136" s="38">
        <f t="shared" si="31"/>
        <v>98.305084745762727</v>
      </c>
      <c r="R136" s="38">
        <f t="shared" si="32"/>
        <v>140.60606060606062</v>
      </c>
      <c r="S136" s="39">
        <f t="shared" si="33"/>
        <v>-6.9111453518233645</v>
      </c>
      <c r="T136" s="39">
        <f t="shared" si="34"/>
        <v>-6.9111453518233361</v>
      </c>
      <c r="U136" t="s">
        <v>357</v>
      </c>
      <c r="V136" t="s">
        <v>358</v>
      </c>
      <c r="W136"/>
      <c r="X136"/>
      <c r="Y136" s="41"/>
    </row>
    <row r="137" spans="1:25" s="35" customFormat="1" ht="15" x14ac:dyDescent="0.25">
      <c r="A137">
        <v>1.81</v>
      </c>
      <c r="B137">
        <v>2.1</v>
      </c>
      <c r="C137" s="29">
        <f t="shared" si="26"/>
        <v>2.8676664035780064E-2</v>
      </c>
      <c r="D137" s="30">
        <f>IF(OR($A137="",$B137=""),"",A137*'MPTO_working_2-way'!$G136)</f>
        <v>1.861904761904762</v>
      </c>
      <c r="E137" s="32">
        <f>IF(OR($A137="",$B137=""),"",B137*'MPTO_working_2-way'!$G136)</f>
        <v>2.160220994475138</v>
      </c>
      <c r="F137" s="30">
        <f>IF(OR($A137="",$B137=""),"",'MPTO_working_2-way'!D136)</f>
        <v>1.858225372769494</v>
      </c>
      <c r="G137" s="32">
        <f>IF(OR($A137="",$B137=""),"",'MPTO_working_2-way'!E136)</f>
        <v>2.1651951011107946</v>
      </c>
      <c r="H137" s="30">
        <f>IF(OR($A137="",$B137=""),"",'OddsRatio_working_2-way'!M136)</f>
        <v>1.8581163303210331</v>
      </c>
      <c r="I137" s="30">
        <f>IF(OR($A137="",$B137=""),"",'OddsRatio_working_2-way'!N136)</f>
        <v>2.1653431646335015</v>
      </c>
      <c r="J137" s="30">
        <f>IF('Log_working_2-way'!$D136="","",A137^('Log_working_2-way'!$D136))</f>
        <v>1.8564516354578522</v>
      </c>
      <c r="K137" s="32">
        <f>IF('Log_working_2-way'!$D136="","",B137^('Log_working_2-way'!$D136))</f>
        <v>2.1676082555034109</v>
      </c>
      <c r="L137" s="37">
        <f t="shared" si="27"/>
        <v>0.53708439897698212</v>
      </c>
      <c r="M137" s="37">
        <f t="shared" si="28"/>
        <v>0.46291560102301793</v>
      </c>
      <c r="N137" s="38">
        <v>233</v>
      </c>
      <c r="O137" s="38">
        <f t="shared" si="29"/>
        <v>104.27071823204422</v>
      </c>
      <c r="P137" s="38">
        <f t="shared" si="30"/>
        <v>122.04761904761905</v>
      </c>
      <c r="Q137" s="38">
        <f t="shared" si="31"/>
        <v>110.95238095238095</v>
      </c>
      <c r="R137" s="38">
        <f t="shared" si="32"/>
        <v>128.7292817679558</v>
      </c>
      <c r="S137" s="39">
        <f t="shared" si="33"/>
        <v>-6.6816627203367318</v>
      </c>
      <c r="T137" s="39">
        <f t="shared" si="34"/>
        <v>-6.681662720336746</v>
      </c>
      <c r="U137" t="s">
        <v>359</v>
      </c>
      <c r="V137" t="s">
        <v>360</v>
      </c>
      <c r="W137"/>
      <c r="X137"/>
      <c r="Y137" s="41"/>
    </row>
    <row r="138" spans="1:25" ht="15" x14ac:dyDescent="0.25">
      <c r="A138">
        <v>1.78</v>
      </c>
      <c r="B138">
        <v>2.11</v>
      </c>
      <c r="C138" s="29">
        <f t="shared" si="26"/>
        <v>3.5731402098088338E-2</v>
      </c>
      <c r="D138" s="30">
        <f>IF(OR($A138="",$B138=""),"",A138*'MPTO_working_2-way'!$G137)</f>
        <v>1.8436018957345972</v>
      </c>
      <c r="E138" s="32">
        <f>IF(OR($A138="",$B138=""),"",B138*'MPTO_working_2-way'!$G137)</f>
        <v>2.1853932584269664</v>
      </c>
      <c r="F138" s="30">
        <f>IF(OR($A138="",$B138=""),"",'MPTO_working_2-way'!D137)</f>
        <v>1.8384649273092173</v>
      </c>
      <c r="G138" s="32">
        <f>IF(OR($A138="",$B138=""),"",'MPTO_working_2-way'!E137)</f>
        <v>2.1926557300484557</v>
      </c>
      <c r="H138" s="30">
        <f>IF(OR($A138="",$B138=""),"",'OddsRatio_working_2-way'!M137)</f>
        <v>1.838273644284909</v>
      </c>
      <c r="I138" s="30">
        <f>IF(OR($A138="",$B138=""),"",'OddsRatio_working_2-way'!N137)</f>
        <v>2.192927878405448</v>
      </c>
      <c r="J138" s="30">
        <f>IF('Log_working_2-way'!$D137="","",A138^('Log_working_2-way'!$D137))</f>
        <v>1.8359377980310738</v>
      </c>
      <c r="K138" s="32">
        <f>IF('Log_working_2-way'!$D137="","",B138^('Log_working_2-way'!$D137))</f>
        <v>2.1962612557480616</v>
      </c>
      <c r="L138" s="37">
        <f t="shared" si="27"/>
        <v>0.54241645244215941</v>
      </c>
      <c r="M138" s="37">
        <f t="shared" si="28"/>
        <v>0.45758354755784059</v>
      </c>
      <c r="N138" s="38">
        <v>234</v>
      </c>
      <c r="O138" s="38">
        <f t="shared" si="29"/>
        <v>102.53932584269663</v>
      </c>
      <c r="P138" s="38">
        <f t="shared" si="30"/>
        <v>123.09952606635069</v>
      </c>
      <c r="Q138" s="38">
        <f t="shared" si="31"/>
        <v>110.90047393364929</v>
      </c>
      <c r="R138" s="38">
        <f t="shared" si="32"/>
        <v>131.46067415730337</v>
      </c>
      <c r="S138" s="39">
        <f t="shared" si="33"/>
        <v>-8.3611480909526676</v>
      </c>
      <c r="T138" s="39">
        <f t="shared" si="34"/>
        <v>-8.3611480909526819</v>
      </c>
      <c r="U138" t="s">
        <v>361</v>
      </c>
      <c r="V138" t="s">
        <v>362</v>
      </c>
      <c r="W138"/>
      <c r="X138"/>
      <c r="Y138" s="41"/>
    </row>
    <row r="139" spans="1:25" ht="15" x14ac:dyDescent="0.25">
      <c r="A139">
        <v>1.72</v>
      </c>
      <c r="B139">
        <v>2.21</v>
      </c>
      <c r="C139" s="29">
        <f t="shared" si="26"/>
        <v>3.3884036620014824E-2</v>
      </c>
      <c r="D139" s="30">
        <f>IF(OR($A139="",$B139=""),"",A139*'MPTO_working_2-way'!$G138)</f>
        <v>1.7782805429864255</v>
      </c>
      <c r="E139" s="32">
        <f>IF(OR($A139="",$B139=""),"",B139*'MPTO_working_2-way'!$G138)</f>
        <v>2.2848837209302326</v>
      </c>
      <c r="F139" s="30">
        <f>IF(OR($A139="",$B139=""),"",'MPTO_working_2-way'!D138)</f>
        <v>1.7716256524981358</v>
      </c>
      <c r="G139" s="32">
        <f>IF(OR($A139="",$B139=""),"",'MPTO_working_2-way'!E138)</f>
        <v>2.2959652089876781</v>
      </c>
      <c r="H139" s="30">
        <f>IF(OR($A139="",$B139=""),"",'OddsRatio_working_2-way'!M138)</f>
        <v>1.7713892158398703</v>
      </c>
      <c r="I139" s="30">
        <f>IF(OR($A139="",$B139=""),"",'OddsRatio_working_2-way'!N138)</f>
        <v>2.2963624321753371</v>
      </c>
      <c r="J139" s="30">
        <f>IF('Log_working_2-way'!$D138="","",A139^('Log_working_2-way'!$D138))</f>
        <v>1.7683679149287428</v>
      </c>
      <c r="K139" s="32">
        <f>IF('Log_working_2-way'!$D138="","",B139^('Log_working_2-way'!$D138))</f>
        <v>2.3014598613122459</v>
      </c>
      <c r="L139" s="37">
        <f t="shared" si="27"/>
        <v>0.56234096692111957</v>
      </c>
      <c r="M139" s="37">
        <f t="shared" si="28"/>
        <v>0.43765903307888038</v>
      </c>
      <c r="N139" s="38">
        <v>235</v>
      </c>
      <c r="O139" s="38">
        <f t="shared" si="29"/>
        <v>98.372093023255815</v>
      </c>
      <c r="P139" s="38">
        <f t="shared" si="30"/>
        <v>128.66515837104075</v>
      </c>
      <c r="Q139" s="38">
        <f t="shared" si="31"/>
        <v>106.33484162895928</v>
      </c>
      <c r="R139" s="38">
        <f t="shared" si="32"/>
        <v>136.62790697674419</v>
      </c>
      <c r="S139" s="39">
        <f t="shared" si="33"/>
        <v>-7.9627486057034673</v>
      </c>
      <c r="T139" s="39">
        <f t="shared" si="34"/>
        <v>-7.9627486057034389</v>
      </c>
      <c r="U139" t="s">
        <v>363</v>
      </c>
      <c r="V139" t="s">
        <v>364</v>
      </c>
      <c r="W139"/>
      <c r="X139"/>
      <c r="Y139" s="41"/>
    </row>
    <row r="140" spans="1:25" ht="15" x14ac:dyDescent="0.25">
      <c r="A140">
        <v>1.64</v>
      </c>
      <c r="B140">
        <v>2.36</v>
      </c>
      <c r="C140" s="29">
        <f t="shared" si="26"/>
        <v>3.3484911120297722E-2</v>
      </c>
      <c r="D140" s="30">
        <f>IF(OR($A140="",$B140=""),"",A140*'MPTO_working_2-way'!$G139)</f>
        <v>1.6949152542372881</v>
      </c>
      <c r="E140" s="32">
        <f>IF(OR($A140="",$B140=""),"",B140*'MPTO_working_2-way'!$G139)</f>
        <v>2.4390243902439024</v>
      </c>
      <c r="F140" s="30">
        <f>IF(OR($A140="",$B140=""),"",'MPTO_working_2-way'!D139)</f>
        <v>1.6863018473335656</v>
      </c>
      <c r="G140" s="32">
        <f>IF(OR($A140="",$B140=""),"",'MPTO_working_2-way'!E139)</f>
        <v>2.4570848146267141</v>
      </c>
      <c r="H140" s="30">
        <f>IF(OR($A140="",$B140=""),"",'OddsRatio_working_2-way'!M139)</f>
        <v>1.6859943405700353</v>
      </c>
      <c r="I140" s="30">
        <f>IF(OR($A140="",$B140=""),"",'OddsRatio_working_2-way'!N139)</f>
        <v>2.4577379737113252</v>
      </c>
      <c r="J140" s="30">
        <f>IF('Log_working_2-way'!$D139="","",A140^('Log_working_2-way'!$D139))</f>
        <v>1.6820816748919711</v>
      </c>
      <c r="K140" s="32">
        <f>IF('Log_working_2-way'!$D139="","",B140^('Log_working_2-way'!$D139))</f>
        <v>2.4661000827478752</v>
      </c>
      <c r="L140" s="37">
        <f t="shared" si="27"/>
        <v>0.59000000000000008</v>
      </c>
      <c r="M140" s="37">
        <f t="shared" si="28"/>
        <v>0.41000000000000003</v>
      </c>
      <c r="N140" s="38">
        <v>236</v>
      </c>
      <c r="O140" s="38">
        <f t="shared" si="29"/>
        <v>92.097560975609738</v>
      </c>
      <c r="P140" s="38">
        <f t="shared" si="30"/>
        <v>135.99999999999997</v>
      </c>
      <c r="Q140" s="38">
        <f t="shared" si="31"/>
        <v>100.00000000000001</v>
      </c>
      <c r="R140" s="38">
        <f t="shared" si="32"/>
        <v>143.90243902439025</v>
      </c>
      <c r="S140" s="39">
        <f t="shared" si="33"/>
        <v>-7.9024390243902758</v>
      </c>
      <c r="T140" s="39">
        <f t="shared" si="34"/>
        <v>-7.9024390243902758</v>
      </c>
      <c r="U140" t="s">
        <v>365</v>
      </c>
      <c r="V140" t="s">
        <v>366</v>
      </c>
      <c r="W140"/>
      <c r="X140"/>
      <c r="Y140" s="41"/>
    </row>
    <row r="141" spans="1:25" ht="15" x14ac:dyDescent="0.25">
      <c r="A141">
        <v>1.47</v>
      </c>
      <c r="B141">
        <v>2.83</v>
      </c>
      <c r="C141" s="29">
        <f t="shared" si="26"/>
        <v>3.3628999302901308E-2</v>
      </c>
      <c r="D141" s="30">
        <f>IF(OR($A141="",$B141=""),"",A141*'MPTO_working_2-way'!$G140)</f>
        <v>1.5194346289752649</v>
      </c>
      <c r="E141" s="32">
        <f>IF(OR($A141="",$B141=""),"",B141*'MPTO_working_2-way'!$G140)</f>
        <v>2.9251700680272106</v>
      </c>
      <c r="F141" s="30">
        <f>IF(OR($A141="",$B141=""),"",'MPTO_working_2-way'!D140)</f>
        <v>1.5072553033459537</v>
      </c>
      <c r="G141" s="32">
        <f>IF(OR($A141="",$B141=""),"",'MPTO_working_2-way'!E140)</f>
        <v>2.9713938787900429</v>
      </c>
      <c r="H141" s="30">
        <f>IF(OR($A141="",$B141=""),"",'OddsRatio_working_2-way'!M140)</f>
        <v>1.5067845706934024</v>
      </c>
      <c r="I141" s="30">
        <f>IF(OR($A141="",$B141=""),"",'OddsRatio_working_2-way'!N140)</f>
        <v>2.9732250305721837</v>
      </c>
      <c r="J141" s="30">
        <f>IF('Log_working_2-way'!$D140="","",A141^('Log_working_2-way'!$D140))</f>
        <v>1.5012089415700003</v>
      </c>
      <c r="K141" s="32">
        <f>IF('Log_working_2-way'!$D140="","",B141^('Log_working_2-way'!$D140))</f>
        <v>2.9951758978348133</v>
      </c>
      <c r="L141" s="37">
        <f t="shared" si="27"/>
        <v>0.65813953488372101</v>
      </c>
      <c r="M141" s="37">
        <f t="shared" si="28"/>
        <v>0.3418604651162791</v>
      </c>
      <c r="N141" s="38">
        <v>237</v>
      </c>
      <c r="O141" s="38">
        <f t="shared" si="29"/>
        <v>75.775510204081627</v>
      </c>
      <c r="P141" s="38">
        <f t="shared" si="30"/>
        <v>153.25441696113077</v>
      </c>
      <c r="Q141" s="38">
        <f t="shared" si="31"/>
        <v>83.745583038869256</v>
      </c>
      <c r="R141" s="38">
        <f t="shared" si="32"/>
        <v>161.22448979591837</v>
      </c>
      <c r="S141" s="39">
        <f t="shared" si="33"/>
        <v>-7.9700728347876293</v>
      </c>
      <c r="T141" s="39">
        <f t="shared" si="34"/>
        <v>-7.9700728347876009</v>
      </c>
      <c r="U141" t="s">
        <v>367</v>
      </c>
      <c r="V141" t="s">
        <v>368</v>
      </c>
      <c r="W141"/>
      <c r="X141"/>
      <c r="Y141" s="41"/>
    </row>
    <row r="142" spans="1:25" ht="15" x14ac:dyDescent="0.25">
      <c r="A142">
        <v>1.88</v>
      </c>
      <c r="B142">
        <v>2.0299999999999998</v>
      </c>
      <c r="C142" s="29">
        <f t="shared" si="26"/>
        <v>2.4525731055444977E-2</v>
      </c>
      <c r="D142" s="30">
        <f>IF(OR($A142="",$B142=""),"",A142*'MPTO_working_2-way'!$G141)</f>
        <v>1.9261083743842364</v>
      </c>
      <c r="E142" s="32">
        <f>IF(OR($A142="",$B142=""),"",B142*'MPTO_working_2-way'!$G141)</f>
        <v>2.0797872340425529</v>
      </c>
      <c r="F142" s="30">
        <f>IF(OR($A142="",$B142=""),"",'MPTO_working_2-way'!D141)</f>
        <v>1.9243646631706333</v>
      </c>
      <c r="G142" s="32">
        <f>IF(OR($A142="",$B142=""),"",'MPTO_working_2-way'!E141)</f>
        <v>2.0818241326641935</v>
      </c>
      <c r="H142" s="30">
        <f>IF(OR($A142="",$B142=""),"",'OddsRatio_working_2-way'!M141)</f>
        <v>1.9243207949834495</v>
      </c>
      <c r="I142" s="30">
        <f>IF(OR($A142="",$B142=""),"",'OddsRatio_working_2-way'!N141)</f>
        <v>2.081875475946537</v>
      </c>
      <c r="J142" s="30">
        <f>IF('Log_working_2-way'!$D141="","",A142^('Log_working_2-way'!$D141))</f>
        <v>1.9235339030630429</v>
      </c>
      <c r="K142" s="32">
        <f>IF('Log_working_2-way'!$D141="","",B142^('Log_working_2-way'!$D141))</f>
        <v>2.0827972819225606</v>
      </c>
      <c r="L142" s="37">
        <f t="shared" si="27"/>
        <v>0.51918158567774941</v>
      </c>
      <c r="M142" s="37">
        <f t="shared" si="28"/>
        <v>0.4808184143222507</v>
      </c>
      <c r="N142" s="38">
        <v>238</v>
      </c>
      <c r="O142" s="38">
        <f t="shared" si="29"/>
        <v>111.40425531914893</v>
      </c>
      <c r="P142" s="38">
        <f t="shared" si="30"/>
        <v>120.75862068965516</v>
      </c>
      <c r="Q142" s="38">
        <f t="shared" si="31"/>
        <v>117.24137931034484</v>
      </c>
      <c r="R142" s="38">
        <f t="shared" si="32"/>
        <v>126.59574468085106</v>
      </c>
      <c r="S142" s="39">
        <f t="shared" si="33"/>
        <v>-5.8371239911959094</v>
      </c>
      <c r="T142" s="39">
        <f t="shared" si="34"/>
        <v>-5.8371239911958952</v>
      </c>
      <c r="U142" t="s">
        <v>369</v>
      </c>
      <c r="V142" t="s">
        <v>370</v>
      </c>
      <c r="W142"/>
      <c r="X142"/>
      <c r="Y142" s="41"/>
    </row>
    <row r="143" spans="1:25" ht="15" x14ac:dyDescent="0.25">
      <c r="A143">
        <v>2.1800000000000002</v>
      </c>
      <c r="B143">
        <v>1.76</v>
      </c>
      <c r="C143" s="29">
        <f t="shared" si="26"/>
        <v>2.6897414512093487E-2</v>
      </c>
      <c r="D143" s="30">
        <f>IF(OR($A143="",$B143=""),"",A143*'MPTO_working_2-way'!$G142)</f>
        <v>2.2386363636363638</v>
      </c>
      <c r="E143" s="32">
        <f>IF(OR($A143="",$B143=""),"",B143*'MPTO_working_2-way'!$G142)</f>
        <v>1.8073394495412844</v>
      </c>
      <c r="F143" s="30">
        <f>IF(OR($A143="",$B143=""),"",'MPTO_working_2-way'!D142)</f>
        <v>2.2458440646218687</v>
      </c>
      <c r="G143" s="32">
        <f>IF(OR($A143="",$B143=""),"",'MPTO_working_2-way'!E142)</f>
        <v>1.8026686713023867</v>
      </c>
      <c r="H143" s="30">
        <f>IF(OR($A143="",$B143=""),"",'OddsRatio_working_2-way'!M142)</f>
        <v>2.2460463791317595</v>
      </c>
      <c r="I143" s="30">
        <f>IF(OR($A143="",$B143=""),"",'OddsRatio_working_2-way'!N142)</f>
        <v>1.8025383458814721</v>
      </c>
      <c r="J143" s="30">
        <f>IF('Log_working_2-way'!$D142="","",A143^('Log_working_2-way'!$D142))</f>
        <v>2.2493315392032671</v>
      </c>
      <c r="K143" s="32">
        <f>IF('Log_working_2-way'!$D142="","",B143^('Log_working_2-way'!$D142))</f>
        <v>1.8004280438143094</v>
      </c>
      <c r="L143" s="37">
        <f t="shared" si="27"/>
        <v>0.44670050761421315</v>
      </c>
      <c r="M143" s="37">
        <f t="shared" si="28"/>
        <v>0.5532994923857868</v>
      </c>
      <c r="N143" s="38">
        <v>239</v>
      </c>
      <c r="O143" s="38">
        <f t="shared" si="29"/>
        <v>129.36697247706419</v>
      </c>
      <c r="P143" s="38">
        <f t="shared" si="30"/>
        <v>103.20454545454545</v>
      </c>
      <c r="Q143" s="38">
        <f t="shared" si="31"/>
        <v>135.79545454545456</v>
      </c>
      <c r="R143" s="38">
        <f t="shared" si="32"/>
        <v>109.63302752293578</v>
      </c>
      <c r="S143" s="39">
        <f t="shared" si="33"/>
        <v>-6.4284820683903661</v>
      </c>
      <c r="T143" s="39">
        <f t="shared" si="34"/>
        <v>-6.4284820683903234</v>
      </c>
      <c r="U143" t="s">
        <v>371</v>
      </c>
      <c r="V143" t="s">
        <v>372</v>
      </c>
      <c r="W143"/>
      <c r="X143"/>
      <c r="Y143" s="41"/>
    </row>
    <row r="144" spans="1:25" ht="15" x14ac:dyDescent="0.25">
      <c r="A144">
        <v>1.74</v>
      </c>
      <c r="B144">
        <v>2.2000000000000002</v>
      </c>
      <c r="C144" s="29">
        <f t="shared" si="26"/>
        <v>2.925809822361547E-2</v>
      </c>
      <c r="D144" s="30">
        <f>IF(OR($A144="",$B144=""),"",A144*'MPTO_working_2-way'!$G143)</f>
        <v>1.790909090909091</v>
      </c>
      <c r="E144" s="32">
        <f>IF(OR($A144="",$B144=""),"",B144*'MPTO_working_2-way'!$G143)</f>
        <v>2.264367816091954</v>
      </c>
      <c r="F144" s="30">
        <f>IF(OR($A144="",$B144=""),"",'MPTO_working_2-way'!D143)</f>
        <v>1.78544776119403</v>
      </c>
      <c r="G144" s="32">
        <f>IF(OR($A144="",$B144=""),"",'MPTO_working_2-way'!E143)</f>
        <v>2.2731591448931119</v>
      </c>
      <c r="H144" s="30">
        <f>IF(OR($A144="",$B144=""),"",'OddsRatio_working_2-way'!M143)</f>
        <v>1.7852812659593167</v>
      </c>
      <c r="I144" s="30">
        <f>IF(OR($A144="",$B144=""),"",'OddsRatio_working_2-way'!N143)</f>
        <v>2.2734290799340271</v>
      </c>
      <c r="J144" s="30">
        <f>IF('Log_working_2-way'!$D143="","",A144^('Log_working_2-way'!$D143))</f>
        <v>1.7828096647750074</v>
      </c>
      <c r="K144" s="32">
        <f>IF('Log_working_2-way'!$D143="","",B144^('Log_working_2-way'!$D143))</f>
        <v>2.2774497365044657</v>
      </c>
      <c r="L144" s="37">
        <f t="shared" si="27"/>
        <v>0.55837563451776651</v>
      </c>
      <c r="M144" s="37">
        <f t="shared" si="28"/>
        <v>0.44162436548223349</v>
      </c>
      <c r="N144" s="38">
        <v>240</v>
      </c>
      <c r="O144" s="38">
        <f t="shared" si="29"/>
        <v>102.06896551724138</v>
      </c>
      <c r="P144" s="38">
        <f t="shared" si="30"/>
        <v>130.90909090909091</v>
      </c>
      <c r="Q144" s="38">
        <f t="shared" si="31"/>
        <v>109.09090909090909</v>
      </c>
      <c r="R144" s="38">
        <f t="shared" si="32"/>
        <v>137.93103448275861</v>
      </c>
      <c r="S144" s="39">
        <f t="shared" si="33"/>
        <v>-7.0219435736677127</v>
      </c>
      <c r="T144" s="39">
        <f t="shared" si="34"/>
        <v>-7.0219435736676985</v>
      </c>
      <c r="U144" t="s">
        <v>373</v>
      </c>
      <c r="V144" t="s">
        <v>374</v>
      </c>
      <c r="W144"/>
      <c r="X144"/>
      <c r="Y144" s="41"/>
    </row>
    <row r="145" spans="1:25" ht="15" x14ac:dyDescent="0.25">
      <c r="A145">
        <v>2.4900000000000002</v>
      </c>
      <c r="B145">
        <v>1.59</v>
      </c>
      <c r="C145" s="29">
        <f t="shared" si="26"/>
        <v>3.0537243312874107E-2</v>
      </c>
      <c r="D145" s="30">
        <f>IF(OR($A145="",$B145=""),"",A145*'MPTO_working_2-way'!$G144)</f>
        <v>2.5660377358490569</v>
      </c>
      <c r="E145" s="32">
        <f>IF(OR($A145="",$B145=""),"",B145*'MPTO_working_2-way'!$G144)</f>
        <v>1.6385542168674698</v>
      </c>
      <c r="F145" s="30">
        <f>IF(OR($A145="",$B145=""),"",'MPTO_working_2-way'!D144)</f>
        <v>2.5884083553986468</v>
      </c>
      <c r="G145" s="32">
        <f>IF(OR($A145="",$B145=""),"",'MPTO_working_2-way'!E144)</f>
        <v>1.6295610298203371</v>
      </c>
      <c r="H145" s="30">
        <f>IF(OR($A145="",$B145=""),"",'OddsRatio_working_2-way'!M144)</f>
        <v>2.5891581824392307</v>
      </c>
      <c r="I145" s="30">
        <f>IF(OR($A145="",$B145=""),"",'OddsRatio_working_2-way'!N144)</f>
        <v>1.6292639782813063</v>
      </c>
      <c r="J145" s="30">
        <f>IF('Log_working_2-way'!$D144="","",A145^('Log_working_2-way'!$D144))</f>
        <v>2.5995404513266163</v>
      </c>
      <c r="K145" s="32">
        <f>IF('Log_working_2-way'!$D144="","",B145^('Log_working_2-way'!$D144))</f>
        <v>1.6251795627741585</v>
      </c>
      <c r="L145" s="37">
        <f t="shared" si="27"/>
        <v>0.38970588235294112</v>
      </c>
      <c r="M145" s="37">
        <f t="shared" si="28"/>
        <v>0.61029411764705888</v>
      </c>
      <c r="N145" s="38">
        <v>241</v>
      </c>
      <c r="O145" s="38">
        <f t="shared" si="29"/>
        <v>144.21285140562247</v>
      </c>
      <c r="P145" s="38">
        <f t="shared" si="30"/>
        <v>89.427672955974842</v>
      </c>
      <c r="Q145" s="38">
        <f t="shared" si="31"/>
        <v>151.57232704402514</v>
      </c>
      <c r="R145" s="38">
        <f t="shared" si="32"/>
        <v>96.787148594377499</v>
      </c>
      <c r="S145" s="39">
        <f t="shared" si="33"/>
        <v>-7.3594756384026709</v>
      </c>
      <c r="T145" s="39">
        <f t="shared" si="34"/>
        <v>-7.3594756384026567</v>
      </c>
      <c r="U145" t="s">
        <v>375</v>
      </c>
      <c r="V145" t="s">
        <v>376</v>
      </c>
      <c r="W145"/>
      <c r="X145"/>
      <c r="Y145" s="41"/>
    </row>
    <row r="146" spans="1:25" s="35" customFormat="1" ht="15" x14ac:dyDescent="0.25">
      <c r="A146">
        <v>1.86</v>
      </c>
      <c r="B146">
        <v>2.06</v>
      </c>
      <c r="C146" s="29">
        <f t="shared" si="26"/>
        <v>2.3071301806034006E-2</v>
      </c>
      <c r="D146" s="30">
        <f>IF(OR($A146="",$B146=""),"",A146*'MPTO_working_2-way'!$G145)</f>
        <v>1.9029126213592233</v>
      </c>
      <c r="E146" s="32">
        <f>IF(OR($A146="",$B146=""),"",B146*'MPTO_working_2-way'!$G145)</f>
        <v>2.10752688172043</v>
      </c>
      <c r="F146" s="30">
        <f>IF(OR($A146="",$B146=""),"",'MPTO_working_2-way'!D145)</f>
        <v>1.9007838079174522</v>
      </c>
      <c r="G146" s="32">
        <f>IF(OR($A146="",$B146=""),"",'MPTO_working_2-way'!E145)</f>
        <v>2.1101442890186144</v>
      </c>
      <c r="H146" s="30">
        <f>IF(OR($A146="",$B146=""),"",'OddsRatio_working_2-way'!M145)</f>
        <v>1.9007334537569818</v>
      </c>
      <c r="I146" s="30">
        <f>IF(OR($A146="",$B146=""),"",'OddsRatio_working_2-way'!N145)</f>
        <v>2.1102063499795354</v>
      </c>
      <c r="J146" s="30">
        <f>IF('Log_working_2-way'!$D145="","",A146^('Log_working_2-way'!$D145))</f>
        <v>1.8997740637852691</v>
      </c>
      <c r="K146" s="32">
        <f>IF('Log_working_2-way'!$D145="","",B146^('Log_working_2-way'!$D145))</f>
        <v>2.1113901147506824</v>
      </c>
      <c r="L146" s="37">
        <f t="shared" si="27"/>
        <v>0.52551020408163263</v>
      </c>
      <c r="M146" s="37">
        <f t="shared" si="28"/>
        <v>0.47448979591836737</v>
      </c>
      <c r="N146" s="38">
        <v>242</v>
      </c>
      <c r="O146" s="38">
        <f t="shared" si="29"/>
        <v>111.89247311827957</v>
      </c>
      <c r="P146" s="38">
        <f t="shared" si="30"/>
        <v>124.52427184466022</v>
      </c>
      <c r="Q146" s="38">
        <f t="shared" si="31"/>
        <v>117.47572815533981</v>
      </c>
      <c r="R146" s="38">
        <f t="shared" si="32"/>
        <v>130.10752688172042</v>
      </c>
      <c r="S146" s="39">
        <f t="shared" si="33"/>
        <v>-5.5832550370602405</v>
      </c>
      <c r="T146" s="39">
        <f t="shared" si="34"/>
        <v>-5.5832550370601979</v>
      </c>
      <c r="U146" t="s">
        <v>377</v>
      </c>
      <c r="V146" t="s">
        <v>378</v>
      </c>
      <c r="W146"/>
      <c r="X146"/>
      <c r="Y146" s="41"/>
    </row>
    <row r="147" spans="1:25" ht="15" x14ac:dyDescent="0.25">
      <c r="A147">
        <v>1.7</v>
      </c>
      <c r="B147">
        <v>2.2599999999999998</v>
      </c>
      <c r="C147" s="29">
        <f t="shared" si="26"/>
        <v>3.0713170223841679E-2</v>
      </c>
      <c r="D147" s="30">
        <f>IF(OR($A147="",$B147=""),"",A147*'MPTO_working_2-way'!$G146)</f>
        <v>1.7522123893805308</v>
      </c>
      <c r="E147" s="32">
        <f>IF(OR($A147="",$B147=""),"",B147*'MPTO_working_2-way'!$G146)</f>
        <v>2.3294117647058821</v>
      </c>
      <c r="F147" s="30">
        <f>IF(OR($A147="",$B147=""),"",'MPTO_working_2-way'!D146)</f>
        <v>1.7455701953657428</v>
      </c>
      <c r="G147" s="32">
        <f>IF(OR($A147="",$B147=""),"",'MPTO_working_2-way'!E146)</f>
        <v>2.3412553321145642</v>
      </c>
      <c r="H147" s="30">
        <f>IF(OR($A147="",$B147=""),"",'OddsRatio_working_2-way'!M146)</f>
        <v>1.7453559924999296</v>
      </c>
      <c r="I147" s="30">
        <f>IF(OR($A147="",$B147=""),"",'OddsRatio_working_2-way'!N146)</f>
        <v>2.3416407864998732</v>
      </c>
      <c r="J147" s="30">
        <f>IF('Log_working_2-way'!$D146="","",A147^('Log_working_2-way'!$D146))</f>
        <v>1.7423463494336857</v>
      </c>
      <c r="K147" s="32">
        <f>IF('Log_working_2-way'!$D146="","",B147^('Log_working_2-way'!$D146))</f>
        <v>2.3470801072340981</v>
      </c>
      <c r="L147" s="37">
        <f t="shared" si="27"/>
        <v>0.57070707070707072</v>
      </c>
      <c r="M147" s="37">
        <f t="shared" si="28"/>
        <v>0.42929292929292934</v>
      </c>
      <c r="N147" s="38">
        <v>243</v>
      </c>
      <c r="O147" s="38">
        <f t="shared" si="29"/>
        <v>100.05882352941175</v>
      </c>
      <c r="P147" s="38">
        <f t="shared" si="30"/>
        <v>135.47787610619469</v>
      </c>
      <c r="Q147" s="38">
        <f t="shared" si="31"/>
        <v>107.52212389380531</v>
      </c>
      <c r="R147" s="38">
        <f t="shared" si="32"/>
        <v>142.94117647058823</v>
      </c>
      <c r="S147" s="39">
        <f t="shared" si="33"/>
        <v>-7.4633003643935609</v>
      </c>
      <c r="T147" s="39">
        <f t="shared" si="34"/>
        <v>-7.4633003643935467</v>
      </c>
      <c r="U147" t="s">
        <v>379</v>
      </c>
      <c r="V147" t="s">
        <v>380</v>
      </c>
      <c r="W147"/>
      <c r="X147"/>
      <c r="Y147" s="41"/>
    </row>
    <row r="148" spans="1:25" ht="15" x14ac:dyDescent="0.25">
      <c r="A148">
        <v>1.94</v>
      </c>
      <c r="B148">
        <v>1.96</v>
      </c>
      <c r="C148" s="29">
        <f t="shared" si="26"/>
        <v>2.5667999158426325E-2</v>
      </c>
      <c r="D148" s="30">
        <f>IF(OR($A148="",$B148=""),"",A148*'MPTO_working_2-way'!$G147)</f>
        <v>1.989795918367347</v>
      </c>
      <c r="E148" s="32">
        <f>IF(OR($A148="",$B148=""),"",B148*'MPTO_working_2-way'!$G147)</f>
        <v>2.0103092783505154</v>
      </c>
      <c r="F148" s="30">
        <f>IF(OR($A148="",$B148=""),"",'MPTO_working_2-way'!D147)</f>
        <v>1.9895353704478862</v>
      </c>
      <c r="G148" s="32">
        <f>IF(OR($A148="",$B148=""),"",'MPTO_working_2-way'!E147)</f>
        <v>2.0105752961082914</v>
      </c>
      <c r="H148" s="30">
        <f>IF(OR($A148="",$B148=""),"",'OddsRatio_working_2-way'!M147)</f>
        <v>1.9895285072531594</v>
      </c>
      <c r="I148" s="30">
        <f>IF(OR($A148="",$B148=""),"",'OddsRatio_working_2-way'!N147)</f>
        <v>2.0105823052798226</v>
      </c>
      <c r="J148" s="30">
        <f>IF('Log_working_2-way'!$D147="","",A148^('Log_working_2-way'!$D147))</f>
        <v>1.9894107081664238</v>
      </c>
      <c r="K148" s="32">
        <f>IF('Log_working_2-way'!$D147="","",B148^('Log_working_2-way'!$D147))</f>
        <v>2.0107026250536491</v>
      </c>
      <c r="L148" s="37">
        <f t="shared" si="27"/>
        <v>0.50256410256410255</v>
      </c>
      <c r="M148" s="37">
        <f t="shared" si="28"/>
        <v>0.49743589743589745</v>
      </c>
      <c r="N148" s="38">
        <v>244</v>
      </c>
      <c r="O148" s="38">
        <f t="shared" si="29"/>
        <v>118.22680412371136</v>
      </c>
      <c r="P148" s="38">
        <f t="shared" si="30"/>
        <v>119.51020408163266</v>
      </c>
      <c r="Q148" s="38">
        <f t="shared" si="31"/>
        <v>124.48979591836735</v>
      </c>
      <c r="R148" s="38">
        <f t="shared" si="32"/>
        <v>125.77319587628867</v>
      </c>
      <c r="S148" s="39">
        <f t="shared" si="33"/>
        <v>-6.2629917946559885</v>
      </c>
      <c r="T148" s="39">
        <f t="shared" si="34"/>
        <v>-6.2629917946560028</v>
      </c>
      <c r="U148" t="s">
        <v>381</v>
      </c>
      <c r="V148" t="s">
        <v>382</v>
      </c>
      <c r="W148"/>
      <c r="X148"/>
      <c r="Y148" s="41"/>
    </row>
    <row r="149" spans="1:25" ht="15" x14ac:dyDescent="0.25">
      <c r="A149">
        <v>1.67</v>
      </c>
      <c r="B149">
        <v>2.33</v>
      </c>
      <c r="C149" s="29">
        <f t="shared" si="26"/>
        <v>2.7986944565804084E-2</v>
      </c>
      <c r="D149" s="30">
        <f>IF(OR($A149="",$B149=""),"",A149*'MPTO_working_2-way'!$G148)</f>
        <v>1.7167381974248928</v>
      </c>
      <c r="E149" s="32">
        <f>IF(OR($A149="",$B149=""),"",B149*'MPTO_working_2-way'!$G148)</f>
        <v>2.3952095808383236</v>
      </c>
      <c r="F149" s="30">
        <f>IF(OR($A149="",$B149=""),"",'MPTO_working_2-way'!D148)</f>
        <v>1.7099602293950913</v>
      </c>
      <c r="G149" s="32">
        <f>IF(OR($A149="",$B149=""),"",'MPTO_working_2-way'!E148)</f>
        <v>2.4085296029216061</v>
      </c>
      <c r="H149" s="30">
        <f>IF(OR($A149="",$B149=""),"",'OddsRatio_working_2-way'!M148)</f>
        <v>1.7097600992562489</v>
      </c>
      <c r="I149" s="30">
        <f>IF(OR($A149="",$B149=""),"",'OddsRatio_working_2-way'!N148)</f>
        <v>2.408926764195241</v>
      </c>
      <c r="J149" s="30">
        <f>IF('Log_working_2-way'!$D148="","",A149^('Log_working_2-way'!$D148))</f>
        <v>1.7066927473832643</v>
      </c>
      <c r="K149" s="32">
        <f>IF('Log_working_2-way'!$D148="","",B149^('Log_working_2-way'!$D148))</f>
        <v>2.4150421151239718</v>
      </c>
      <c r="L149" s="37">
        <f t="shared" si="27"/>
        <v>0.58250000000000002</v>
      </c>
      <c r="M149" s="37">
        <f t="shared" si="28"/>
        <v>0.41749999999999998</v>
      </c>
      <c r="N149" s="38">
        <v>245</v>
      </c>
      <c r="O149" s="38">
        <f t="shared" si="29"/>
        <v>98.293413173652695</v>
      </c>
      <c r="P149" s="38">
        <f t="shared" si="30"/>
        <v>139.84978540772534</v>
      </c>
      <c r="Q149" s="38">
        <f t="shared" si="31"/>
        <v>105.15021459227468</v>
      </c>
      <c r="R149" s="38">
        <f t="shared" si="32"/>
        <v>146.70658682634732</v>
      </c>
      <c r="S149" s="39">
        <f t="shared" si="33"/>
        <v>-6.8568014186219841</v>
      </c>
      <c r="T149" s="39">
        <f t="shared" si="34"/>
        <v>-6.8568014186219841</v>
      </c>
      <c r="U149" t="s">
        <v>383</v>
      </c>
      <c r="V149" t="s">
        <v>384</v>
      </c>
      <c r="W149"/>
      <c r="X149"/>
      <c r="Y149" s="41"/>
    </row>
    <row r="150" spans="1:25" ht="15" x14ac:dyDescent="0.25">
      <c r="A150">
        <v>1.61</v>
      </c>
      <c r="B150">
        <v>2.44</v>
      </c>
      <c r="C150" s="29">
        <f t="shared" si="26"/>
        <v>3.0954077996130813E-2</v>
      </c>
      <c r="D150" s="30">
        <f>IF(OR($A150="",$B150=""),"",A150*'MPTO_working_2-way'!$G149)</f>
        <v>1.6598360655737707</v>
      </c>
      <c r="E150" s="32">
        <f>IF(OR($A150="",$B150=""),"",B150*'MPTO_working_2-way'!$G149)</f>
        <v>2.5155279503105592</v>
      </c>
      <c r="F150" s="30">
        <f>IF(OR($A150="",$B150=""),"",'MPTO_working_2-way'!D149)</f>
        <v>1.6511432414256895</v>
      </c>
      <c r="G150" s="32">
        <f>IF(OR($A150="",$B150=""),"",'MPTO_working_2-way'!E149)</f>
        <v>2.5357603924606251</v>
      </c>
      <c r="H150" s="30">
        <f>IF(OR($A150="",$B150=""),"",'OddsRatio_working_2-way'!M149)</f>
        <v>1.6508541396588881</v>
      </c>
      <c r="I150" s="30">
        <f>IF(OR($A150="",$B150=""),"",'OddsRatio_working_2-way'!N149)</f>
        <v>2.5364425591947519</v>
      </c>
      <c r="J150" s="30">
        <f>IF('Log_working_2-way'!$D149="","",A150^('Log_working_2-way'!$D149))</f>
        <v>1.6469079427617141</v>
      </c>
      <c r="K150" s="32">
        <f>IF('Log_working_2-way'!$D149="","",B150^('Log_working_2-way'!$D149))</f>
        <v>2.5458149976190665</v>
      </c>
      <c r="L150" s="37">
        <f t="shared" si="27"/>
        <v>0.60246913580246908</v>
      </c>
      <c r="M150" s="37">
        <f t="shared" si="28"/>
        <v>0.39753086419753081</v>
      </c>
      <c r="N150" s="38">
        <v>246</v>
      </c>
      <c r="O150" s="38">
        <f t="shared" si="29"/>
        <v>93.204968944099377</v>
      </c>
      <c r="P150" s="38">
        <f t="shared" si="30"/>
        <v>145.18032786885246</v>
      </c>
      <c r="Q150" s="38">
        <f t="shared" si="31"/>
        <v>100.81967213114754</v>
      </c>
      <c r="R150" s="38">
        <f t="shared" si="32"/>
        <v>152.79503105590061</v>
      </c>
      <c r="S150" s="39">
        <f t="shared" si="33"/>
        <v>-7.6147031870481641</v>
      </c>
      <c r="T150" s="39">
        <f t="shared" si="34"/>
        <v>-7.6147031870481499</v>
      </c>
      <c r="U150" t="s">
        <v>385</v>
      </c>
      <c r="V150" t="s">
        <v>386</v>
      </c>
      <c r="W150"/>
      <c r="X150"/>
      <c r="Y150" s="41"/>
    </row>
    <row r="151" spans="1:25" ht="15" x14ac:dyDescent="0.25">
      <c r="A151">
        <v>2.29</v>
      </c>
      <c r="B151">
        <v>1.62</v>
      </c>
      <c r="C151" s="29">
        <f t="shared" si="26"/>
        <v>5.3965173324707516E-2</v>
      </c>
      <c r="D151" s="30">
        <f>IF(OR($A151="",$B151=""),"",A151*'MPTO_working_2-way'!$G150)</f>
        <v>2.4135802469135803</v>
      </c>
      <c r="E151" s="32">
        <f>IF(OR($A151="",$B151=""),"",B151*'MPTO_working_2-way'!$G150)</f>
        <v>1.7074235807860263</v>
      </c>
      <c r="F151" s="30">
        <f>IF(OR($A151="",$B151=""),"",'MPTO_working_2-way'!D150)</f>
        <v>2.4408184748996646</v>
      </c>
      <c r="G151" s="32">
        <f>IF(OR($A151="",$B151=""),"",'MPTO_working_2-way'!E150)</f>
        <v>1.6940499566190239</v>
      </c>
      <c r="H151" s="30">
        <f>IF(OR($A151="",$B151=""),"",'OddsRatio_working_2-way'!M150)</f>
        <v>2.4424441622781528</v>
      </c>
      <c r="I151" s="30">
        <f>IF(OR($A151="",$B151=""),"",'OddsRatio_working_2-way'!N150)</f>
        <v>1.6932677369088798</v>
      </c>
      <c r="J151" s="30">
        <f>IF('Log_working_2-way'!$D150="","",A151^('Log_working_2-way'!$D150))</f>
        <v>2.4553569177480066</v>
      </c>
      <c r="K151" s="32">
        <f>IF('Log_working_2-way'!$D150="","",B151^('Log_working_2-way'!$D150))</f>
        <v>1.6871166706958118</v>
      </c>
      <c r="L151" s="37">
        <f t="shared" si="27"/>
        <v>0.41432225063938616</v>
      </c>
      <c r="M151" s="37">
        <f t="shared" si="28"/>
        <v>0.58567774936061379</v>
      </c>
      <c r="N151" s="38">
        <v>247</v>
      </c>
      <c r="O151" s="38">
        <f t="shared" si="29"/>
        <v>139.13973799126637</v>
      </c>
      <c r="P151" s="38">
        <f t="shared" si="30"/>
        <v>94.530864197530889</v>
      </c>
      <c r="Q151" s="38">
        <f t="shared" si="31"/>
        <v>152.46913580246914</v>
      </c>
      <c r="R151" s="38">
        <f t="shared" si="32"/>
        <v>107.86026200873363</v>
      </c>
      <c r="S151" s="39">
        <f t="shared" si="33"/>
        <v>-13.329397811202767</v>
      </c>
      <c r="T151" s="39">
        <f t="shared" si="34"/>
        <v>-13.329397811202739</v>
      </c>
      <c r="U151" t="s">
        <v>387</v>
      </c>
      <c r="V151" t="s">
        <v>388</v>
      </c>
      <c r="W151"/>
      <c r="X151"/>
      <c r="Y151" s="41"/>
    </row>
    <row r="152" spans="1:25" ht="15" x14ac:dyDescent="0.25">
      <c r="A152">
        <v>1.9</v>
      </c>
      <c r="B152">
        <v>1.93</v>
      </c>
      <c r="C152" s="29">
        <f t="shared" si="26"/>
        <v>4.445050449959087E-2</v>
      </c>
      <c r="D152" s="30">
        <f>IF(OR($A152="",$B152=""),"",A152*'MPTO_working_2-way'!$G151)</f>
        <v>1.9844559585492225</v>
      </c>
      <c r="E152" s="32">
        <f>IF(OR($A152="",$B152=""),"",B152*'MPTO_working_2-way'!$G151)</f>
        <v>2.0157894736842104</v>
      </c>
      <c r="F152" s="30">
        <f>IF(OR($A152="",$B152=""),"",'MPTO_working_2-way'!D151)</f>
        <v>1.9837706248309437</v>
      </c>
      <c r="G152" s="32">
        <f>IF(OR($A152="",$B152=""),"",'MPTO_working_2-way'!E151)</f>
        <v>2.0164971130052241</v>
      </c>
      <c r="H152" s="30">
        <f>IF(OR($A152="",$B152=""),"",'OddsRatio_working_2-way'!M151)</f>
        <v>1.9837387536759294</v>
      </c>
      <c r="I152" s="30">
        <f>IF(OR($A152="",$B152=""),"",'OddsRatio_working_2-way'!N151)</f>
        <v>2.0165300454651267</v>
      </c>
      <c r="J152" s="30">
        <f>IF('Log_working_2-way'!$D151="","",A152^('Log_working_2-way'!$D151))</f>
        <v>1.9834239894126766</v>
      </c>
      <c r="K152" s="32">
        <f>IF('Log_working_2-way'!$D151="","",B152^('Log_working_2-way'!$D151))</f>
        <v>2.0168554059748378</v>
      </c>
      <c r="L152" s="37">
        <f t="shared" si="27"/>
        <v>0.50391644908616195</v>
      </c>
      <c r="M152" s="37">
        <f t="shared" si="28"/>
        <v>0.49608355091383816</v>
      </c>
      <c r="N152" s="38">
        <v>248</v>
      </c>
      <c r="O152" s="38">
        <f t="shared" si="29"/>
        <v>117.4736842105263</v>
      </c>
      <c r="P152" s="38">
        <f t="shared" si="30"/>
        <v>119.50259067357514</v>
      </c>
      <c r="Q152" s="38">
        <f t="shared" si="31"/>
        <v>128.49740932642487</v>
      </c>
      <c r="R152" s="38">
        <f t="shared" si="32"/>
        <v>130.52631578947367</v>
      </c>
      <c r="S152" s="39">
        <f t="shared" si="33"/>
        <v>-11.023725115898571</v>
      </c>
      <c r="T152" s="39">
        <f t="shared" si="34"/>
        <v>-11.023725115898529</v>
      </c>
      <c r="U152" t="s">
        <v>389</v>
      </c>
      <c r="V152" t="s">
        <v>390</v>
      </c>
      <c r="W152"/>
      <c r="X152"/>
      <c r="Y152" s="41"/>
    </row>
    <row r="153" spans="1:25" ht="15" x14ac:dyDescent="0.25">
      <c r="A153">
        <v>2.23</v>
      </c>
      <c r="B153">
        <v>1.65</v>
      </c>
      <c r="C153" s="29">
        <f t="shared" si="26"/>
        <v>5.4491099334148752E-2</v>
      </c>
      <c r="D153" s="30">
        <f>IF(OR($A153="",$B153=""),"",A153*'MPTO_working_2-way'!$G152)</f>
        <v>2.3515151515151516</v>
      </c>
      <c r="E153" s="32">
        <f>IF(OR($A153="",$B153=""),"",B153*'MPTO_working_2-way'!$G152)</f>
        <v>1.7399103139013454</v>
      </c>
      <c r="F153" s="30">
        <f>IF(OR($A153="",$B153=""),"",'MPTO_working_2-way'!D152)</f>
        <v>2.374253911921278</v>
      </c>
      <c r="G153" s="32">
        <f>IF(OR($A153="",$B153=""),"",'MPTO_working_2-way'!E152)</f>
        <v>1.7276675666158001</v>
      </c>
      <c r="H153" s="30">
        <f>IF(OR($A153="",$B153=""),"",'OddsRatio_working_2-way'!M152)</f>
        <v>2.3756117520244189</v>
      </c>
      <c r="I153" s="30">
        <f>IF(OR($A153="",$B153=""),"",'OddsRatio_working_2-way'!N152)</f>
        <v>1.7269492998503024</v>
      </c>
      <c r="J153" s="30">
        <f>IF('Log_working_2-way'!$D152="","",A153^('Log_working_2-way'!$D152))</f>
        <v>2.3863559903447866</v>
      </c>
      <c r="K153" s="32">
        <f>IF('Log_working_2-way'!$D152="","",B153^('Log_working_2-way'!$D152))</f>
        <v>1.7213154535788251</v>
      </c>
      <c r="L153" s="37">
        <f t="shared" si="27"/>
        <v>0.42525773195876287</v>
      </c>
      <c r="M153" s="37">
        <f t="shared" si="28"/>
        <v>0.57474226804123707</v>
      </c>
      <c r="N153" s="38">
        <v>249</v>
      </c>
      <c r="O153" s="38">
        <f t="shared" si="29"/>
        <v>137.34080717488789</v>
      </c>
      <c r="P153" s="38">
        <f t="shared" si="30"/>
        <v>98.090909090909079</v>
      </c>
      <c r="Q153" s="38">
        <f t="shared" si="31"/>
        <v>150.90909090909091</v>
      </c>
      <c r="R153" s="38">
        <f t="shared" si="32"/>
        <v>111.65919282511211</v>
      </c>
      <c r="S153" s="39">
        <f t="shared" si="33"/>
        <v>-13.568283734203021</v>
      </c>
      <c r="T153" s="39">
        <f t="shared" si="34"/>
        <v>-13.568283734203035</v>
      </c>
      <c r="U153" t="s">
        <v>391</v>
      </c>
      <c r="V153" t="s">
        <v>392</v>
      </c>
      <c r="W153"/>
      <c r="X153"/>
      <c r="Y153" s="41"/>
    </row>
    <row r="154" spans="1:25" s="35" customFormat="1" ht="15" x14ac:dyDescent="0.25">
      <c r="A154">
        <v>2.48</v>
      </c>
      <c r="B154">
        <v>1.53</v>
      </c>
      <c r="C154" s="29">
        <f t="shared" si="26"/>
        <v>5.6820577693442953E-2</v>
      </c>
      <c r="D154" s="30">
        <f>IF(OR($A154="",$B154=""),"",A154*'MPTO_working_2-way'!$G153)</f>
        <v>2.6209150326797386</v>
      </c>
      <c r="E154" s="32">
        <f>IF(OR($A154="",$B154=""),"",B154*'MPTO_working_2-way'!$G153)</f>
        <v>1.6169354838709677</v>
      </c>
      <c r="F154" s="30">
        <f>IF(OR($A154="",$B154=""),"",'MPTO_working_2-way'!D153)</f>
        <v>2.6679791871747995</v>
      </c>
      <c r="G154" s="32">
        <f>IF(OR($A154="",$B154=""),"",'MPTO_working_2-way'!E153)</f>
        <v>1.5995278644296433</v>
      </c>
      <c r="H154" s="30">
        <f>IF(OR($A154="",$B154=""),"",'OddsRatio_working_2-way'!M153)</f>
        <v>2.671063383055436</v>
      </c>
      <c r="I154" s="30">
        <f>IF(OR($A154="",$B154=""),"",'OddsRatio_working_2-way'!N153)</f>
        <v>1.598421346634717</v>
      </c>
      <c r="J154" s="30">
        <f>IF('Log_working_2-way'!$D153="","",A154^('Log_working_2-way'!$D153))</f>
        <v>2.6937775975475753</v>
      </c>
      <c r="K154" s="32">
        <f>IF('Log_working_2-way'!$D153="","",B154^('Log_working_2-way'!$D153))</f>
        <v>1.5903962842824952</v>
      </c>
      <c r="L154" s="37">
        <f t="shared" si="27"/>
        <v>0.38154613466334164</v>
      </c>
      <c r="M154" s="37">
        <f t="shared" si="28"/>
        <v>0.61845386533665836</v>
      </c>
      <c r="N154" s="38">
        <v>250</v>
      </c>
      <c r="O154" s="38">
        <f t="shared" si="29"/>
        <v>149.1935483870968</v>
      </c>
      <c r="P154" s="38">
        <f t="shared" si="30"/>
        <v>86.601307189542482</v>
      </c>
      <c r="Q154" s="38">
        <f t="shared" si="31"/>
        <v>163.39869281045753</v>
      </c>
      <c r="R154" s="38">
        <f t="shared" si="32"/>
        <v>100.80645161290323</v>
      </c>
      <c r="S154" s="39">
        <f t="shared" si="33"/>
        <v>-14.205144423360736</v>
      </c>
      <c r="T154" s="39">
        <f t="shared" si="34"/>
        <v>-14.20514442336075</v>
      </c>
      <c r="U154" t="s">
        <v>393</v>
      </c>
      <c r="V154" t="s">
        <v>394</v>
      </c>
      <c r="W154"/>
      <c r="X154"/>
      <c r="Y154" s="41"/>
    </row>
    <row r="155" spans="1:25" ht="15" x14ac:dyDescent="0.25">
      <c r="A155">
        <v>1.65</v>
      </c>
      <c r="B155">
        <v>2.37</v>
      </c>
      <c r="C155" s="29">
        <f t="shared" si="26"/>
        <v>2.8001534330648337E-2</v>
      </c>
      <c r="D155" s="30">
        <f>IF(OR($A155="",$B155=""),"",A155*'MPTO_working_2-way'!$G154)</f>
        <v>1.6962025316455696</v>
      </c>
      <c r="E155" s="32">
        <f>IF(OR($A155="",$B155=""),"",B155*'MPTO_working_2-way'!$G154)</f>
        <v>2.4363636363636365</v>
      </c>
      <c r="F155" s="30">
        <f>IF(OR($A155="",$B155=""),"",'MPTO_working_2-way'!D154)</f>
        <v>1.6890184645286688</v>
      </c>
      <c r="G155" s="32">
        <f>IF(OR($A155="",$B155=""),"",'MPTO_working_2-way'!E154)</f>
        <v>2.4513399153737665</v>
      </c>
      <c r="H155" s="30">
        <f>IF(OR($A155="",$B155=""),"",'OddsRatio_working_2-way'!M154)</f>
        <v>1.6888051645745159</v>
      </c>
      <c r="I155" s="30">
        <f>IF(OR($A155="",$B155=""),"",'OddsRatio_working_2-way'!N154)</f>
        <v>2.4517893468724408</v>
      </c>
      <c r="J155" s="30">
        <f>IF('Log_working_2-way'!$D154="","",A155^('Log_working_2-way'!$D154))</f>
        <v>1.685552620448002</v>
      </c>
      <c r="K155" s="32">
        <f>IF('Log_working_2-way'!$D154="","",B155^('Log_working_2-way'!$D154))</f>
        <v>2.4586772337716281</v>
      </c>
      <c r="L155" s="37">
        <f t="shared" si="27"/>
        <v>0.58955223880597019</v>
      </c>
      <c r="M155" s="37">
        <f t="shared" si="28"/>
        <v>0.41044776119402981</v>
      </c>
      <c r="N155" s="38">
        <v>251</v>
      </c>
      <c r="O155" s="38">
        <f t="shared" si="29"/>
        <v>98.878787878787861</v>
      </c>
      <c r="P155" s="38">
        <f t="shared" si="30"/>
        <v>145.0928270042194</v>
      </c>
      <c r="Q155" s="38">
        <f t="shared" si="31"/>
        <v>105.90717299578058</v>
      </c>
      <c r="R155" s="38">
        <f t="shared" si="32"/>
        <v>152.12121212121212</v>
      </c>
      <c r="S155" s="39">
        <f t="shared" si="33"/>
        <v>-7.0283851169927232</v>
      </c>
      <c r="T155" s="39">
        <f t="shared" si="34"/>
        <v>-7.0283851169927232</v>
      </c>
      <c r="U155" t="s">
        <v>395</v>
      </c>
      <c r="V155" t="s">
        <v>396</v>
      </c>
      <c r="W155"/>
      <c r="X155"/>
      <c r="Y155" s="41"/>
    </row>
    <row r="156" spans="1:25" ht="15" x14ac:dyDescent="0.25">
      <c r="A156">
        <v>2.06</v>
      </c>
      <c r="B156">
        <v>1.86</v>
      </c>
      <c r="C156" s="29">
        <f t="shared" si="26"/>
        <v>2.3071301806034006E-2</v>
      </c>
      <c r="D156" s="30">
        <f>IF(OR($A156="",$B156=""),"",A156*'MPTO_working_2-way'!$G155)</f>
        <v>2.10752688172043</v>
      </c>
      <c r="E156" s="32">
        <f>IF(OR($A156="",$B156=""),"",B156*'MPTO_working_2-way'!$G155)</f>
        <v>1.9029126213592233</v>
      </c>
      <c r="F156" s="30">
        <f>IF(OR($A156="",$B156=""),"",'MPTO_working_2-way'!D155)</f>
        <v>2.1101442890186144</v>
      </c>
      <c r="G156" s="32">
        <f>IF(OR($A156="",$B156=""),"",'MPTO_working_2-way'!E155)</f>
        <v>1.9007838079174522</v>
      </c>
      <c r="H156" s="30">
        <f>IF(OR($A156="",$B156=""),"",'OddsRatio_working_2-way'!M155)</f>
        <v>2.1102063499795354</v>
      </c>
      <c r="I156" s="30">
        <f>IF(OR($A156="",$B156=""),"",'OddsRatio_working_2-way'!N155)</f>
        <v>1.9007334537569818</v>
      </c>
      <c r="J156" s="30">
        <f>IF('Log_working_2-way'!$D155="","",A156^('Log_working_2-way'!$D155))</f>
        <v>2.1113901147506824</v>
      </c>
      <c r="K156" s="32">
        <f>IF('Log_working_2-way'!$D155="","",B156^('Log_working_2-way'!$D155))</f>
        <v>1.8997740637852691</v>
      </c>
      <c r="L156" s="37">
        <f t="shared" si="27"/>
        <v>0.47448979591836737</v>
      </c>
      <c r="M156" s="37">
        <f t="shared" si="28"/>
        <v>0.52551020408163263</v>
      </c>
      <c r="N156" s="38">
        <v>252</v>
      </c>
      <c r="O156" s="38">
        <f t="shared" si="29"/>
        <v>129.66990291262135</v>
      </c>
      <c r="P156" s="38">
        <f t="shared" si="30"/>
        <v>116.51612903225808</v>
      </c>
      <c r="Q156" s="38">
        <f t="shared" si="31"/>
        <v>135.48387096774192</v>
      </c>
      <c r="R156" s="38">
        <f t="shared" si="32"/>
        <v>122.33009708737865</v>
      </c>
      <c r="S156" s="39">
        <f t="shared" si="33"/>
        <v>-5.8139680551205686</v>
      </c>
      <c r="T156" s="39">
        <f t="shared" si="34"/>
        <v>-5.8139680551205686</v>
      </c>
      <c r="U156" t="s">
        <v>397</v>
      </c>
      <c r="V156" t="s">
        <v>398</v>
      </c>
      <c r="W156"/>
      <c r="X156"/>
      <c r="Y156" s="41"/>
    </row>
    <row r="157" spans="1:25" ht="15" x14ac:dyDescent="0.25">
      <c r="A157">
        <v>2</v>
      </c>
      <c r="B157">
        <v>1.91</v>
      </c>
      <c r="C157" s="29">
        <f t="shared" si="26"/>
        <v>2.3560209424083656E-2</v>
      </c>
      <c r="D157" s="30">
        <f>IF(OR($A157="",$B157=""),"",A157*'MPTO_working_2-way'!$G156)</f>
        <v>2.0471204188481673</v>
      </c>
      <c r="E157" s="32">
        <f>IF(OR($A157="",$B157=""),"",B157*'MPTO_working_2-way'!$G156)</f>
        <v>1.9549999999999996</v>
      </c>
      <c r="F157" s="30">
        <f>IF(OR($A157="",$B157=""),"",'MPTO_working_2-way'!D156)</f>
        <v>2.0482573726541551</v>
      </c>
      <c r="G157" s="32">
        <f>IF(OR($A157="",$B157=""),"",'MPTO_working_2-way'!E156)</f>
        <v>1.9539641943734012</v>
      </c>
      <c r="H157" s="30">
        <f>IF(OR($A157="",$B157=""),"",'OddsRatio_working_2-way'!M156)</f>
        <v>2.0482848367219182</v>
      </c>
      <c r="I157" s="30">
        <f>IF(OR($A157="",$B157=""),"",'OddsRatio_working_2-way'!N156)</f>
        <v>1.9539392014169454</v>
      </c>
      <c r="J157" s="30">
        <f>IF('Log_working_2-way'!$D156="","",A157^('Log_working_2-way'!$D156))</f>
        <v>2.0487985391091357</v>
      </c>
      <c r="K157" s="32">
        <f>IF('Log_working_2-way'!$D156="","",B157^('Log_working_2-way'!$D156))</f>
        <v>1.95347196121136</v>
      </c>
      <c r="L157" s="37">
        <f t="shared" si="27"/>
        <v>0.48849104859335046</v>
      </c>
      <c r="M157" s="37">
        <f t="shared" si="28"/>
        <v>0.51150895140664976</v>
      </c>
      <c r="N157" s="38">
        <v>253</v>
      </c>
      <c r="O157" s="38">
        <f t="shared" si="29"/>
        <v>126.5</v>
      </c>
      <c r="P157" s="38">
        <f t="shared" si="30"/>
        <v>120.53926701570678</v>
      </c>
      <c r="Q157" s="38">
        <f t="shared" si="31"/>
        <v>132.4607329842932</v>
      </c>
      <c r="R157" s="38">
        <f t="shared" si="32"/>
        <v>126.5</v>
      </c>
      <c r="S157" s="39">
        <f t="shared" si="33"/>
        <v>-5.9607329842932018</v>
      </c>
      <c r="T157" s="39">
        <f t="shared" si="34"/>
        <v>-5.960732984293216</v>
      </c>
      <c r="U157" t="s">
        <v>399</v>
      </c>
      <c r="V157" t="s">
        <v>400</v>
      </c>
      <c r="W157"/>
      <c r="X157"/>
      <c r="Y157" s="41"/>
    </row>
    <row r="158" spans="1:25" ht="15" x14ac:dyDescent="0.25">
      <c r="A158">
        <v>1.75</v>
      </c>
      <c r="B158">
        <v>2.19</v>
      </c>
      <c r="C158" s="29">
        <f t="shared" si="26"/>
        <v>2.8049575994781417E-2</v>
      </c>
      <c r="D158" s="30">
        <f>IF(OR($A158="",$B158=""),"",A158*'MPTO_working_2-way'!$G157)</f>
        <v>1.7990867579908674</v>
      </c>
      <c r="E158" s="32">
        <f>IF(OR($A158="",$B158=""),"",B158*'MPTO_working_2-way'!$G157)</f>
        <v>2.2514285714285713</v>
      </c>
      <c r="F158" s="30">
        <f>IF(OR($A158="",$B158=""),"",'MPTO_working_2-way'!D157)</f>
        <v>1.7940315974253949</v>
      </c>
      <c r="G158" s="32">
        <f>IF(OR($A158="",$B158=""),"",'MPTO_working_2-way'!E157)</f>
        <v>2.2593957258658803</v>
      </c>
      <c r="H158" s="30">
        <f>IF(OR($A158="",$B158=""),"",'OddsRatio_working_2-way'!M157)</f>
        <v>1.7938841860374448</v>
      </c>
      <c r="I158" s="30">
        <f>IF(OR($A158="",$B158=""),"",'OddsRatio_working_2-way'!N157)</f>
        <v>2.2596295751794115</v>
      </c>
      <c r="J158" s="30">
        <f>IF('Log_working_2-way'!$D157="","",A158^('Log_working_2-way'!$D157))</f>
        <v>1.7915983497890287</v>
      </c>
      <c r="K158" s="32">
        <f>IF('Log_working_2-way'!$D157="","",B158^('Log_working_2-way'!$D157))</f>
        <v>2.2632669083588914</v>
      </c>
      <c r="L158" s="37">
        <f t="shared" si="27"/>
        <v>0.55583756345177671</v>
      </c>
      <c r="M158" s="37">
        <f t="shared" si="28"/>
        <v>0.44416243654822335</v>
      </c>
      <c r="N158" s="38">
        <v>254</v>
      </c>
      <c r="O158" s="38">
        <f t="shared" si="29"/>
        <v>108.85714285714285</v>
      </c>
      <c r="P158" s="38">
        <f t="shared" si="30"/>
        <v>138.01826484018267</v>
      </c>
      <c r="Q158" s="38">
        <f t="shared" si="31"/>
        <v>115.98173515981736</v>
      </c>
      <c r="R158" s="38">
        <f t="shared" si="32"/>
        <v>145.14285714285714</v>
      </c>
      <c r="S158" s="39">
        <f t="shared" si="33"/>
        <v>-7.1245923026745146</v>
      </c>
      <c r="T158" s="39">
        <f t="shared" si="34"/>
        <v>-7.124592302674472</v>
      </c>
      <c r="U158" t="s">
        <v>401</v>
      </c>
      <c r="V158" t="s">
        <v>402</v>
      </c>
      <c r="W158"/>
      <c r="X158"/>
      <c r="Y158" s="41"/>
    </row>
    <row r="159" spans="1:25" ht="15" x14ac:dyDescent="0.25">
      <c r="A159">
        <v>1.93</v>
      </c>
      <c r="B159">
        <v>1.98</v>
      </c>
      <c r="C159" s="29">
        <f t="shared" si="26"/>
        <v>2.3185220076411994E-2</v>
      </c>
      <c r="D159" s="30">
        <f>IF(OR($A159="",$B159=""),"",A159*'MPTO_working_2-way'!$G158)</f>
        <v>1.9747474747474751</v>
      </c>
      <c r="E159" s="32">
        <f>IF(OR($A159="",$B159=""),"",B159*'MPTO_working_2-way'!$G158)</f>
        <v>2.0259067357512959</v>
      </c>
      <c r="F159" s="30">
        <f>IF(OR($A159="",$B159=""),"",'MPTO_working_2-way'!D158)</f>
        <v>1.974169551066798</v>
      </c>
      <c r="G159" s="32">
        <f>IF(OR($A159="",$B159=""),"",'MPTO_working_2-way'!E158)</f>
        <v>2.0265153523890338</v>
      </c>
      <c r="H159" s="30">
        <f>IF(OR($A159="",$B159=""),"",'OddsRatio_working_2-way'!M158)</f>
        <v>1.9741558354989901</v>
      </c>
      <c r="I159" s="30">
        <f>IF(OR($A159="",$B159=""),"",'OddsRatio_working_2-way'!N158)</f>
        <v>2.0265298051494733</v>
      </c>
      <c r="J159" s="30">
        <f>IF('Log_working_2-way'!$D158="","",A159^('Log_working_2-way'!$D158))</f>
        <v>1.9738951466986834</v>
      </c>
      <c r="K159" s="32">
        <f>IF('Log_working_2-way'!$D158="","",B159^('Log_working_2-way'!$D158))</f>
        <v>2.0268045830085555</v>
      </c>
      <c r="L159" s="37">
        <f t="shared" si="27"/>
        <v>0.50639386189258306</v>
      </c>
      <c r="M159" s="37">
        <f t="shared" si="28"/>
        <v>0.49360613810741677</v>
      </c>
      <c r="N159" s="38">
        <v>255</v>
      </c>
      <c r="O159" s="38">
        <f t="shared" si="29"/>
        <v>122.87564766839378</v>
      </c>
      <c r="P159" s="38">
        <f t="shared" si="30"/>
        <v>126.2121212121212</v>
      </c>
      <c r="Q159" s="38">
        <f t="shared" si="31"/>
        <v>128.78787878787881</v>
      </c>
      <c r="R159" s="38">
        <f t="shared" si="32"/>
        <v>132.12435233160625</v>
      </c>
      <c r="S159" s="39">
        <f t="shared" si="33"/>
        <v>-5.9122311194850283</v>
      </c>
      <c r="T159" s="39">
        <f t="shared" si="34"/>
        <v>-5.9122311194850425</v>
      </c>
      <c r="U159" t="s">
        <v>403</v>
      </c>
      <c r="V159" t="s">
        <v>404</v>
      </c>
      <c r="W159"/>
      <c r="X159"/>
      <c r="Y159" s="41"/>
    </row>
    <row r="160" spans="1:25" ht="15" x14ac:dyDescent="0.25">
      <c r="A160">
        <v>1.88</v>
      </c>
      <c r="B160">
        <v>2.0299999999999998</v>
      </c>
      <c r="C160" s="29">
        <f t="shared" si="26"/>
        <v>2.4525731055444977E-2</v>
      </c>
      <c r="D160" s="30">
        <f>IF(OR($A160="",$B160=""),"",A160*'MPTO_working_2-way'!$G159)</f>
        <v>1.9261083743842364</v>
      </c>
      <c r="E160" s="32">
        <f>IF(OR($A160="",$B160=""),"",B160*'MPTO_working_2-way'!$G159)</f>
        <v>2.0797872340425529</v>
      </c>
      <c r="F160" s="30">
        <f>IF(OR($A160="",$B160=""),"",'MPTO_working_2-way'!D159)</f>
        <v>1.9243646631706333</v>
      </c>
      <c r="G160" s="32">
        <f>IF(OR($A160="",$B160=""),"",'MPTO_working_2-way'!E159)</f>
        <v>2.0818241326641935</v>
      </c>
      <c r="H160" s="30">
        <f>IF(OR($A160="",$B160=""),"",'OddsRatio_working_2-way'!M159)</f>
        <v>1.9243207949834495</v>
      </c>
      <c r="I160" s="30">
        <f>IF(OR($A160="",$B160=""),"",'OddsRatio_working_2-way'!N159)</f>
        <v>2.081875475946537</v>
      </c>
      <c r="J160" s="30">
        <f>IF('Log_working_2-way'!$D159="","",A160^('Log_working_2-way'!$D159))</f>
        <v>1.9235339030630429</v>
      </c>
      <c r="K160" s="32">
        <f>IF('Log_working_2-way'!$D159="","",B160^('Log_working_2-way'!$D159))</f>
        <v>2.0827972819225606</v>
      </c>
      <c r="L160" s="37">
        <f t="shared" si="27"/>
        <v>0.51918158567774941</v>
      </c>
      <c r="M160" s="37">
        <f t="shared" si="28"/>
        <v>0.4808184143222507</v>
      </c>
      <c r="N160" s="38">
        <v>256</v>
      </c>
      <c r="O160" s="38">
        <f t="shared" si="29"/>
        <v>119.82978723404254</v>
      </c>
      <c r="P160" s="38">
        <f t="shared" si="30"/>
        <v>129.89162561576353</v>
      </c>
      <c r="Q160" s="38">
        <f t="shared" si="31"/>
        <v>126.10837438423647</v>
      </c>
      <c r="R160" s="38">
        <f t="shared" si="32"/>
        <v>136.17021276595744</v>
      </c>
      <c r="S160" s="39">
        <f t="shared" si="33"/>
        <v>-6.2785871501939283</v>
      </c>
      <c r="T160" s="39">
        <f t="shared" si="34"/>
        <v>-6.2785871501939141</v>
      </c>
      <c r="U160" t="s">
        <v>405</v>
      </c>
      <c r="V160" t="s">
        <v>406</v>
      </c>
      <c r="W160"/>
      <c r="X160"/>
      <c r="Y160" s="41"/>
    </row>
    <row r="161" spans="1:25" ht="15" x14ac:dyDescent="0.25">
      <c r="A161">
        <v>2.17</v>
      </c>
      <c r="B161">
        <v>1.75</v>
      </c>
      <c r="C161" s="29">
        <f t="shared" si="26"/>
        <v>3.2258064516129004E-2</v>
      </c>
      <c r="D161" s="30">
        <f>IF(OR($A161="",$B161=""),"",A161*'MPTO_working_2-way'!$G160)</f>
        <v>2.2399999999999998</v>
      </c>
      <c r="E161" s="32">
        <f>IF(OR($A161="",$B161=""),"",B161*'MPTO_working_2-way'!$G160)</f>
        <v>1.8064516129032258</v>
      </c>
      <c r="F161" s="30">
        <f>IF(OR($A161="",$B161=""),"",'MPTO_working_2-way'!D160)</f>
        <v>2.2487046632124348</v>
      </c>
      <c r="G161" s="32">
        <f>IF(OR($A161="",$B161=""),"",'MPTO_working_2-way'!E160)</f>
        <v>1.8008298755186722</v>
      </c>
      <c r="H161" s="30">
        <f>IF(OR($A161="",$B161=""),"",'OddsRatio_working_2-way'!M160)</f>
        <v>2.2489995996796797</v>
      </c>
      <c r="I161" s="30">
        <f>IF(OR($A161="",$B161=""),"",'OddsRatio_working_2-way'!N160)</f>
        <v>1.8006407690254356</v>
      </c>
      <c r="J161" s="30">
        <f>IF('Log_working_2-way'!$D160="","",A161^('Log_working_2-way'!$D160))</f>
        <v>2.2529893897006406</v>
      </c>
      <c r="K161" s="32">
        <f>IF('Log_working_2-way'!$D160="","",B161^('Log_working_2-way'!$D160))</f>
        <v>1.798091355138193</v>
      </c>
      <c r="L161" s="37">
        <f t="shared" si="27"/>
        <v>0.44642857142857145</v>
      </c>
      <c r="M161" s="37">
        <f t="shared" si="28"/>
        <v>0.5535714285714286</v>
      </c>
      <c r="N161" s="38">
        <v>257</v>
      </c>
      <c r="O161" s="38">
        <f t="shared" si="29"/>
        <v>138.56682027649768</v>
      </c>
      <c r="P161" s="38">
        <f t="shared" si="30"/>
        <v>110.14285714285714</v>
      </c>
      <c r="Q161" s="38">
        <f t="shared" si="31"/>
        <v>146.85714285714286</v>
      </c>
      <c r="R161" s="38">
        <f t="shared" si="32"/>
        <v>118.43317972350231</v>
      </c>
      <c r="S161" s="39">
        <f t="shared" si="33"/>
        <v>-8.2903225806451815</v>
      </c>
      <c r="T161" s="39">
        <f t="shared" si="34"/>
        <v>-8.2903225806451672</v>
      </c>
      <c r="U161" t="s">
        <v>407</v>
      </c>
      <c r="V161" t="s">
        <v>408</v>
      </c>
      <c r="W161"/>
      <c r="X161"/>
      <c r="Y161" s="41"/>
    </row>
    <row r="162" spans="1:25" ht="15" x14ac:dyDescent="0.25">
      <c r="A162">
        <v>1.5</v>
      </c>
      <c r="B162">
        <v>2.69</v>
      </c>
      <c r="C162" s="29">
        <f t="shared" si="26"/>
        <v>3.8413878562577386E-2</v>
      </c>
      <c r="D162" s="30">
        <f>IF(OR($A162="",$B162=""),"",A162*'MPTO_working_2-way'!$G161)</f>
        <v>1.557620817843866</v>
      </c>
      <c r="E162" s="32">
        <f>IF(OR($A162="",$B162=""),"",B162*'MPTO_working_2-way'!$G161)</f>
        <v>2.793333333333333</v>
      </c>
      <c r="F162" s="30">
        <f>IF(OR($A162="",$B162=""),"",'MPTO_working_2-way'!D161)</f>
        <v>1.5444976076555021</v>
      </c>
      <c r="G162" s="32">
        <f>IF(OR($A162="",$B162=""),"",'MPTO_working_2-way'!E161)</f>
        <v>2.8365553602811948</v>
      </c>
      <c r="H162" s="30">
        <f>IF(OR($A162="",$B162=""),"",'OddsRatio_working_2-way'!M161)</f>
        <v>1.5439282932204215</v>
      </c>
      <c r="I162" s="30">
        <f>IF(OR($A162="",$B162=""),"",'OddsRatio_working_2-way'!N161)</f>
        <v>2.838477631085023</v>
      </c>
      <c r="J162" s="30">
        <f>IF('Log_working_2-way'!$D161="","",A162^('Log_working_2-way'!$D161))</f>
        <v>1.5379221335225206</v>
      </c>
      <c r="K162" s="32">
        <f>IF('Log_working_2-way'!$D161="","",B162^('Log_working_2-way'!$D161))</f>
        <v>2.8590051192932453</v>
      </c>
      <c r="L162" s="37">
        <f t="shared" si="27"/>
        <v>0.64200477326968985</v>
      </c>
      <c r="M162" s="37">
        <f t="shared" si="28"/>
        <v>0.35799522673031031</v>
      </c>
      <c r="N162" s="38">
        <v>258</v>
      </c>
      <c r="O162" s="38">
        <f t="shared" si="29"/>
        <v>86</v>
      </c>
      <c r="P162" s="38">
        <f t="shared" si="30"/>
        <v>162.08921933085503</v>
      </c>
      <c r="Q162" s="38">
        <f t="shared" si="31"/>
        <v>95.910780669144984</v>
      </c>
      <c r="R162" s="38">
        <f t="shared" si="32"/>
        <v>172</v>
      </c>
      <c r="S162" s="39">
        <f t="shared" si="33"/>
        <v>-9.9107806691449838</v>
      </c>
      <c r="T162" s="39">
        <f t="shared" si="34"/>
        <v>-9.9107806691449696</v>
      </c>
      <c r="U162" t="s">
        <v>409</v>
      </c>
      <c r="V162" t="s">
        <v>410</v>
      </c>
      <c r="W162"/>
      <c r="X162"/>
      <c r="Y162" s="41"/>
    </row>
    <row r="163" spans="1:25" ht="15" x14ac:dyDescent="0.25">
      <c r="A163">
        <v>1.5</v>
      </c>
      <c r="B163">
        <v>2.7</v>
      </c>
      <c r="C163" s="29">
        <f t="shared" si="26"/>
        <v>3.7037037037036979E-2</v>
      </c>
      <c r="D163" s="30">
        <f>IF(OR($A163="",$B163=""),"",A163*'MPTO_working_2-way'!$G162)</f>
        <v>1.5555555555555554</v>
      </c>
      <c r="E163" s="32">
        <f>IF(OR($A163="",$B163=""),"",B163*'MPTO_working_2-way'!$G162)</f>
        <v>2.8</v>
      </c>
      <c r="F163" s="30">
        <f>IF(OR($A163="",$B163=""),"",'MPTO_working_2-way'!D162)</f>
        <v>1.5428571428571427</v>
      </c>
      <c r="G163" s="32">
        <f>IF(OR($A163="",$B163=""),"",'MPTO_working_2-way'!E162)</f>
        <v>2.8421052631578947</v>
      </c>
      <c r="H163" s="30">
        <f>IF(OR($A163="",$B163=""),"",'OddsRatio_working_2-way'!M162)</f>
        <v>1.5423261445466403</v>
      </c>
      <c r="I163" s="30">
        <f>IF(OR($A163="",$B163=""),"",'OddsRatio_working_2-way'!N162)</f>
        <v>2.8439088914585766</v>
      </c>
      <c r="J163" s="30">
        <f>IF('Log_working_2-way'!$D162="","",A163^('Log_working_2-way'!$D162))</f>
        <v>1.5365175706215548</v>
      </c>
      <c r="K163" s="32">
        <f>IF('Log_working_2-way'!$D162="","",B163^('Log_working_2-way'!$D162))</f>
        <v>2.8638718557551206</v>
      </c>
      <c r="L163" s="37">
        <f t="shared" si="27"/>
        <v>0.6428571428571429</v>
      </c>
      <c r="M163" s="37">
        <f t="shared" si="28"/>
        <v>0.35714285714285715</v>
      </c>
      <c r="N163" s="38">
        <v>259</v>
      </c>
      <c r="O163" s="38">
        <f t="shared" si="29"/>
        <v>86.333333333333329</v>
      </c>
      <c r="P163" s="38">
        <f t="shared" si="30"/>
        <v>163.07407407407408</v>
      </c>
      <c r="Q163" s="38">
        <f t="shared" si="31"/>
        <v>95.925925925925924</v>
      </c>
      <c r="R163" s="38">
        <f t="shared" si="32"/>
        <v>172.66666666666666</v>
      </c>
      <c r="S163" s="39">
        <f t="shared" si="33"/>
        <v>-9.5925925925925952</v>
      </c>
      <c r="T163" s="39">
        <f t="shared" si="34"/>
        <v>-9.592592592592581</v>
      </c>
      <c r="U163" t="s">
        <v>411</v>
      </c>
      <c r="V163" t="s">
        <v>412</v>
      </c>
      <c r="W163"/>
      <c r="X163"/>
      <c r="Y163" s="41"/>
    </row>
    <row r="164" spans="1:25" ht="15" x14ac:dyDescent="0.25">
      <c r="A164">
        <v>1.62</v>
      </c>
      <c r="B164">
        <v>2.41</v>
      </c>
      <c r="C164" s="29">
        <f t="shared" si="26"/>
        <v>3.2221709953383471E-2</v>
      </c>
      <c r="D164" s="30">
        <f>IF(OR($A164="",$B164=""),"",A164*'MPTO_working_2-way'!$G163)</f>
        <v>1.6721991701244814</v>
      </c>
      <c r="E164" s="32">
        <f>IF(OR($A164="",$B164=""),"",B164*'MPTO_working_2-way'!$G163)</f>
        <v>2.4876543209876543</v>
      </c>
      <c r="F164" s="30">
        <f>IF(OR($A164="",$B164=""),"",'MPTO_working_2-way'!D163)</f>
        <v>1.6634144263133228</v>
      </c>
      <c r="G164" s="32">
        <f>IF(OR($A164="",$B164=""),"",'MPTO_working_2-way'!E163)</f>
        <v>2.5073534133966988</v>
      </c>
      <c r="H164" s="30">
        <f>IF(OR($A164="",$B164=""),"",'OddsRatio_working_2-way'!M163)</f>
        <v>1.6631110857591944</v>
      </c>
      <c r="I164" s="30">
        <f>IF(OR($A164="",$B164=""),"",'OddsRatio_working_2-way'!N163)</f>
        <v>2.5080429530975232</v>
      </c>
      <c r="J164" s="30">
        <f>IF('Log_working_2-way'!$D163="","",A164^('Log_working_2-way'!$D163))</f>
        <v>1.6591215903879362</v>
      </c>
      <c r="K164" s="32">
        <f>IF('Log_working_2-way'!$D163="","",B164^('Log_working_2-way'!$D163))</f>
        <v>2.5171707535955181</v>
      </c>
      <c r="L164" s="37">
        <f t="shared" si="27"/>
        <v>0.59801488833746896</v>
      </c>
      <c r="M164" s="37">
        <f t="shared" si="28"/>
        <v>0.40198511166253104</v>
      </c>
      <c r="N164" s="38">
        <v>260</v>
      </c>
      <c r="O164" s="38">
        <f t="shared" si="29"/>
        <v>99.506172839506192</v>
      </c>
      <c r="P164" s="38">
        <f t="shared" si="30"/>
        <v>152.11618257261409</v>
      </c>
      <c r="Q164" s="38">
        <f t="shared" si="31"/>
        <v>107.88381742738588</v>
      </c>
      <c r="R164" s="38">
        <f t="shared" si="32"/>
        <v>160.49382716049382</v>
      </c>
      <c r="S164" s="39">
        <f t="shared" si="33"/>
        <v>-8.3776445878796864</v>
      </c>
      <c r="T164" s="39">
        <f t="shared" si="34"/>
        <v>-8.377644587879729</v>
      </c>
      <c r="U164" t="s">
        <v>413</v>
      </c>
      <c r="V164" t="s">
        <v>414</v>
      </c>
      <c r="W164"/>
      <c r="X164"/>
      <c r="Y164" s="41"/>
    </row>
    <row r="165" spans="1:25" ht="15" x14ac:dyDescent="0.25">
      <c r="A165">
        <v>1.94</v>
      </c>
      <c r="B165">
        <v>1.94</v>
      </c>
      <c r="C165" s="29">
        <f t="shared" si="26"/>
        <v>3.0927835051546504E-2</v>
      </c>
      <c r="D165" s="30">
        <f>IF(OR($A165="",$B165=""),"",A165*'MPTO_working_2-way'!$G164)</f>
        <v>2</v>
      </c>
      <c r="E165" s="32">
        <f>IF(OR($A165="",$B165=""),"",B165*'MPTO_working_2-way'!$G164)</f>
        <v>2</v>
      </c>
      <c r="F165" s="30">
        <f>IF(OR($A165="",$B165=""),"",'MPTO_working_2-way'!D164)</f>
        <v>2.0000000000000004</v>
      </c>
      <c r="G165" s="32">
        <f>IF(OR($A165="",$B165=""),"",'MPTO_working_2-way'!E164)</f>
        <v>2.0000000000000004</v>
      </c>
      <c r="H165" s="30">
        <f>IF(OR($A165="",$B165=""),"",'OddsRatio_working_2-way'!M164)</f>
        <v>2.0000000000000004</v>
      </c>
      <c r="I165" s="30">
        <f>IF(OR($A165="",$B165=""),"",'OddsRatio_working_2-way'!N164)</f>
        <v>2.0000000000000004</v>
      </c>
      <c r="J165" s="30">
        <f>IF('Log_working_2-way'!$D164="","",A165^('Log_working_2-way'!$D164))</f>
        <v>1.9999999999999891</v>
      </c>
      <c r="K165" s="32">
        <f>IF('Log_working_2-way'!$D164="","",B165^('Log_working_2-way'!$D164))</f>
        <v>1.9999999999999891</v>
      </c>
      <c r="L165" s="37">
        <f t="shared" si="27"/>
        <v>0.5</v>
      </c>
      <c r="M165" s="37">
        <f t="shared" si="28"/>
        <v>0.5</v>
      </c>
      <c r="N165" s="38">
        <v>261</v>
      </c>
      <c r="O165" s="38">
        <f t="shared" si="29"/>
        <v>126.4639175257732</v>
      </c>
      <c r="P165" s="38">
        <f t="shared" si="30"/>
        <v>126.4639175257732</v>
      </c>
      <c r="Q165" s="38">
        <f t="shared" si="31"/>
        <v>134.53608247422682</v>
      </c>
      <c r="R165" s="38">
        <f t="shared" si="32"/>
        <v>134.53608247422682</v>
      </c>
      <c r="S165" s="39">
        <f t="shared" si="33"/>
        <v>-8.0721649484536186</v>
      </c>
      <c r="T165" s="39">
        <f t="shared" si="34"/>
        <v>-8.0721649484536186</v>
      </c>
      <c r="U165" t="s">
        <v>415</v>
      </c>
      <c r="V165" t="s">
        <v>416</v>
      </c>
      <c r="W165"/>
      <c r="X165"/>
      <c r="Y165" s="41"/>
    </row>
    <row r="166" spans="1:25" ht="15" x14ac:dyDescent="0.25">
      <c r="A166">
        <v>1.97</v>
      </c>
      <c r="B166">
        <v>1.92</v>
      </c>
      <c r="C166" s="29">
        <f t="shared" si="26"/>
        <v>2.844754653130277E-2</v>
      </c>
      <c r="D166" s="30">
        <f>IF(OR($A166="",$B166=""),"",A166*'MPTO_working_2-way'!$G165)</f>
        <v>2.0260416666666665</v>
      </c>
      <c r="E166" s="32">
        <f>IF(OR($A166="",$B166=""),"",B166*'MPTO_working_2-way'!$G165)</f>
        <v>1.9746192893401013</v>
      </c>
      <c r="F166" s="30">
        <f>IF(OR($A166="",$B166=""),"",'MPTO_working_2-way'!D165)</f>
        <v>2.0267924123888115</v>
      </c>
      <c r="G166" s="32">
        <f>IF(OR($A166="",$B166=""),"",'MPTO_working_2-way'!E165)</f>
        <v>1.9739066903246005</v>
      </c>
      <c r="H166" s="30">
        <f>IF(OR($A166="",$B166=""),"",'OddsRatio_working_2-way'!M165)</f>
        <v>2.0268144068364817</v>
      </c>
      <c r="I166" s="30">
        <f>IF(OR($A166="",$B166=""),"",'OddsRatio_working_2-way'!N165)</f>
        <v>1.9738858291644976</v>
      </c>
      <c r="J166" s="30">
        <f>IF('Log_working_2-way'!$D165="","",A166^('Log_working_2-way'!$D165))</f>
        <v>2.0271548987306875</v>
      </c>
      <c r="K166" s="32">
        <f>IF('Log_working_2-way'!$D165="","",B166^('Log_working_2-way'!$D165))</f>
        <v>1.9735629954505829</v>
      </c>
      <c r="L166" s="37">
        <f t="shared" si="27"/>
        <v>0.49357326478149105</v>
      </c>
      <c r="M166" s="37">
        <f t="shared" si="28"/>
        <v>0.50642673521850901</v>
      </c>
      <c r="N166" s="38">
        <v>262</v>
      </c>
      <c r="O166" s="38">
        <f t="shared" si="29"/>
        <v>129.00507614213197</v>
      </c>
      <c r="P166" s="38">
        <f t="shared" si="30"/>
        <v>125.54166666666666</v>
      </c>
      <c r="Q166" s="38">
        <f t="shared" si="31"/>
        <v>136.45833333333334</v>
      </c>
      <c r="R166" s="38">
        <f t="shared" si="32"/>
        <v>132.994923857868</v>
      </c>
      <c r="S166" s="39">
        <f t="shared" si="33"/>
        <v>-7.4532571912013736</v>
      </c>
      <c r="T166" s="39">
        <f t="shared" si="34"/>
        <v>-7.4532571912013452</v>
      </c>
      <c r="U166" t="s">
        <v>417</v>
      </c>
      <c r="V166" t="s">
        <v>418</v>
      </c>
      <c r="W166"/>
      <c r="X166"/>
      <c r="Y166" s="41"/>
    </row>
    <row r="167" spans="1:25" s="35" customFormat="1" ht="15" x14ac:dyDescent="0.25">
      <c r="A167">
        <v>2.2999999999999998</v>
      </c>
      <c r="B167">
        <v>1.67</v>
      </c>
      <c r="C167" s="29">
        <f t="shared" si="26"/>
        <v>3.3585003905233002E-2</v>
      </c>
      <c r="D167" s="30">
        <f>IF(OR($A167="",$B167=""),"",A167*'MPTO_working_2-way'!$G166)</f>
        <v>2.3772455089820359</v>
      </c>
      <c r="E167" s="32">
        <f>IF(OR($A167="",$B167=""),"",B167*'MPTO_working_2-way'!$G166)</f>
        <v>1.7260869565217389</v>
      </c>
      <c r="F167" s="30">
        <f>IF(OR($A167="",$B167=""),"",'MPTO_working_2-way'!D166)</f>
        <v>2.3924011211460603</v>
      </c>
      <c r="G167" s="32">
        <f>IF(OR($A167="",$B167=""),"",'MPTO_working_2-way'!E166)</f>
        <v>1.7181838514873629</v>
      </c>
      <c r="H167" s="30">
        <f>IF(OR($A167="",$B167=""),"",'OddsRatio_working_2-way'!M166)</f>
        <v>2.3929459815307572</v>
      </c>
      <c r="I167" s="30">
        <f>IF(OR($A167="",$B167=""),"",'OddsRatio_working_2-way'!N166)</f>
        <v>1.7179029289427752</v>
      </c>
      <c r="J167" s="30">
        <f>IF('Log_working_2-way'!$D166="","",A167^('Log_working_2-way'!$D166))</f>
        <v>2.399943779582375</v>
      </c>
      <c r="K167" s="32">
        <f>IF('Log_working_2-way'!$D166="","",B167^('Log_working_2-way'!$D166))</f>
        <v>1.7143143993241288</v>
      </c>
      <c r="L167" s="37">
        <f t="shared" si="27"/>
        <v>0.42065491183879095</v>
      </c>
      <c r="M167" s="37">
        <f t="shared" si="28"/>
        <v>0.57934508816120911</v>
      </c>
      <c r="N167" s="38">
        <v>263</v>
      </c>
      <c r="O167" s="38">
        <f t="shared" si="29"/>
        <v>148.65217391304347</v>
      </c>
      <c r="P167" s="38">
        <f t="shared" si="30"/>
        <v>105.51497005988024</v>
      </c>
      <c r="Q167" s="38">
        <f t="shared" si="31"/>
        <v>157.48502994011977</v>
      </c>
      <c r="R167" s="38">
        <f t="shared" si="32"/>
        <v>114.34782608695653</v>
      </c>
      <c r="S167" s="39">
        <f t="shared" si="33"/>
        <v>-8.8328560270763035</v>
      </c>
      <c r="T167" s="39">
        <f t="shared" si="34"/>
        <v>-8.8328560270762893</v>
      </c>
      <c r="U167" t="s">
        <v>419</v>
      </c>
      <c r="V167" t="s">
        <v>420</v>
      </c>
      <c r="W167"/>
      <c r="X167"/>
      <c r="Y167" s="41"/>
    </row>
    <row r="168" spans="1:25" ht="15" x14ac:dyDescent="0.25">
      <c r="A168">
        <v>2.29</v>
      </c>
      <c r="B168">
        <v>1.66</v>
      </c>
      <c r="C168" s="29">
        <f t="shared" si="26"/>
        <v>3.9090861261640519E-2</v>
      </c>
      <c r="D168" s="30">
        <f>IF(OR($A168="",$B168=""),"",A168*'MPTO_working_2-way'!$G167)</f>
        <v>2.3795180722891569</v>
      </c>
      <c r="E168" s="32">
        <f>IF(OR($A168="",$B168=""),"",B168*'MPTO_working_2-way'!$G167)</f>
        <v>1.7248908296943233</v>
      </c>
      <c r="F168" s="30">
        <f>IF(OR($A168="",$B168=""),"",'MPTO_working_2-way'!D167)</f>
        <v>2.3973008765844739</v>
      </c>
      <c r="G168" s="32">
        <f>IF(OR($A168="",$B168=""),"",'MPTO_working_2-way'!E167)</f>
        <v>1.7156654781784539</v>
      </c>
      <c r="H168" s="30">
        <f>IF(OR($A168="",$B168=""),"",'OddsRatio_working_2-way'!M167)</f>
        <v>2.3980505908390635</v>
      </c>
      <c r="I168" s="30">
        <f>IF(OR($A168="",$B168=""),"",'OddsRatio_working_2-way'!N167)</f>
        <v>1.7152816976385905</v>
      </c>
      <c r="J168" s="30">
        <f>IF('Log_working_2-way'!$D167="","",A168^('Log_working_2-way'!$D167))</f>
        <v>2.4063151286043962</v>
      </c>
      <c r="K168" s="32">
        <f>IF('Log_working_2-way'!$D167="","",B168^('Log_working_2-way'!$D167))</f>
        <v>1.7110781784678428</v>
      </c>
      <c r="L168" s="37">
        <f t="shared" si="27"/>
        <v>0.42025316455696199</v>
      </c>
      <c r="M168" s="37">
        <f t="shared" si="28"/>
        <v>0.57974683544303796</v>
      </c>
      <c r="N168" s="38">
        <v>264</v>
      </c>
      <c r="O168" s="38">
        <f t="shared" si="29"/>
        <v>148.71615720524019</v>
      </c>
      <c r="P168" s="38">
        <f t="shared" si="30"/>
        <v>104.96385542168673</v>
      </c>
      <c r="Q168" s="38">
        <f t="shared" si="31"/>
        <v>159.03614457831327</v>
      </c>
      <c r="R168" s="38">
        <f t="shared" si="32"/>
        <v>115.28384279475983</v>
      </c>
      <c r="S168" s="39">
        <f t="shared" si="33"/>
        <v>-10.319987373073076</v>
      </c>
      <c r="T168" s="39">
        <f t="shared" si="34"/>
        <v>-10.319987373073104</v>
      </c>
      <c r="U168" t="s">
        <v>421</v>
      </c>
      <c r="V168" t="s">
        <v>422</v>
      </c>
      <c r="W168"/>
      <c r="X168"/>
      <c r="Y168" s="41"/>
    </row>
    <row r="169" spans="1:25" ht="15" x14ac:dyDescent="0.25">
      <c r="A169">
        <v>2.2400000000000002</v>
      </c>
      <c r="B169">
        <v>1.69</v>
      </c>
      <c r="C169" s="29">
        <f t="shared" si="26"/>
        <v>3.8144547759932479E-2</v>
      </c>
      <c r="D169" s="30">
        <f>IF(OR($A169="",$B169=""),"",A169*'MPTO_working_2-way'!$G168)</f>
        <v>2.3254437869822491</v>
      </c>
      <c r="E169" s="32">
        <f>IF(OR($A169="",$B169=""),"",B169*'MPTO_working_2-way'!$G168)</f>
        <v>1.7544642857142858</v>
      </c>
      <c r="F169" s="30">
        <f>IF(OR($A169="",$B169=""),"",'MPTO_working_2-way'!D168)</f>
        <v>2.3399678575843743</v>
      </c>
      <c r="G169" s="32">
        <f>IF(OR($A169="",$B169=""),"",'MPTO_working_2-way'!E168)</f>
        <v>1.7462865578005351</v>
      </c>
      <c r="H169" s="30">
        <f>IF(OR($A169="",$B169=""),"",'OddsRatio_working_2-way'!M168)</f>
        <v>2.3405601251996737</v>
      </c>
      <c r="I169" s="30">
        <f>IF(OR($A169="",$B169=""),"",'OddsRatio_working_2-way'!N168)</f>
        <v>1.7459568438611086</v>
      </c>
      <c r="J169" s="30">
        <f>IF('Log_working_2-way'!$D168="","",A169^('Log_working_2-way'!$D168))</f>
        <v>2.347284961783934</v>
      </c>
      <c r="K169" s="32">
        <f>IF('Log_working_2-way'!$D168="","",B169^('Log_working_2-way'!$D168))</f>
        <v>1.7422334757420166</v>
      </c>
      <c r="L169" s="37">
        <f t="shared" si="27"/>
        <v>0.43002544529262077</v>
      </c>
      <c r="M169" s="37">
        <f t="shared" si="28"/>
        <v>0.56997455470737912</v>
      </c>
      <c r="N169" s="38">
        <v>265</v>
      </c>
      <c r="O169" s="38">
        <f t="shared" si="29"/>
        <v>146.69642857142858</v>
      </c>
      <c r="P169" s="38">
        <f t="shared" si="30"/>
        <v>108.19526627218933</v>
      </c>
      <c r="Q169" s="38">
        <f t="shared" si="31"/>
        <v>156.80473372781066</v>
      </c>
      <c r="R169" s="38">
        <f t="shared" si="32"/>
        <v>118.30357142857142</v>
      </c>
      <c r="S169" s="39">
        <f t="shared" si="33"/>
        <v>-10.108305156382073</v>
      </c>
      <c r="T169" s="39">
        <f t="shared" si="34"/>
        <v>-10.108305156382087</v>
      </c>
      <c r="U169" t="s">
        <v>423</v>
      </c>
      <c r="V169" t="s">
        <v>424</v>
      </c>
      <c r="W169"/>
      <c r="X169"/>
      <c r="Y169" s="41"/>
    </row>
    <row r="170" spans="1:25" ht="15" x14ac:dyDescent="0.25">
      <c r="A170">
        <v>2.09</v>
      </c>
      <c r="B170">
        <v>1.82</v>
      </c>
      <c r="C170" s="29">
        <f t="shared" si="26"/>
        <v>2.7919448972080652E-2</v>
      </c>
      <c r="D170" s="30">
        <f>IF(OR($A170="",$B170=""),"",A170*'MPTO_working_2-way'!$G169)</f>
        <v>2.1483516483516483</v>
      </c>
      <c r="E170" s="32">
        <f>IF(OR($A170="",$B170=""),"",B170*'MPTO_working_2-way'!$G169)</f>
        <v>1.8708133971291869</v>
      </c>
      <c r="F170" s="30">
        <f>IF(OR($A170="",$B170=""),"",'MPTO_working_2-way'!D169)</f>
        <v>2.152810006225593</v>
      </c>
      <c r="G170" s="32">
        <f>IF(OR($A170="",$B170=""),"",'MPTO_working_2-way'!E169)</f>
        <v>1.8674456281604401</v>
      </c>
      <c r="H170" s="30">
        <f>IF(OR($A170="",$B170=""),"",'OddsRatio_working_2-way'!M169)</f>
        <v>2.1529389804681456</v>
      </c>
      <c r="I170" s="30">
        <f>IF(OR($A170="",$B170=""),"",'OddsRatio_working_2-way'!N169)</f>
        <v>1.8673485908108987</v>
      </c>
      <c r="J170" s="30">
        <f>IF('Log_working_2-way'!$D169="","",A170^('Log_working_2-way'!$D169))</f>
        <v>2.1549669469306498</v>
      </c>
      <c r="K170" s="32">
        <f>IF('Log_working_2-way'!$D169="","",B170^('Log_working_2-way'!$D169))</f>
        <v>1.8658256434588982</v>
      </c>
      <c r="L170" s="37">
        <f t="shared" si="27"/>
        <v>0.46547314578005117</v>
      </c>
      <c r="M170" s="37">
        <f t="shared" si="28"/>
        <v>0.53452685421994872</v>
      </c>
      <c r="N170" s="38">
        <v>266</v>
      </c>
      <c r="O170" s="38">
        <f t="shared" si="29"/>
        <v>138.72727272727272</v>
      </c>
      <c r="P170" s="38">
        <f t="shared" si="30"/>
        <v>119.84615384615384</v>
      </c>
      <c r="Q170" s="38">
        <f t="shared" si="31"/>
        <v>146.15384615384613</v>
      </c>
      <c r="R170" s="38">
        <f t="shared" si="32"/>
        <v>127.27272727272728</v>
      </c>
      <c r="S170" s="39">
        <f t="shared" si="33"/>
        <v>-7.4265734265734125</v>
      </c>
      <c r="T170" s="39">
        <f t="shared" si="34"/>
        <v>-7.4265734265734409</v>
      </c>
      <c r="U170" t="s">
        <v>425</v>
      </c>
      <c r="V170" t="s">
        <v>426</v>
      </c>
      <c r="W170"/>
      <c r="X170"/>
      <c r="Y170" s="41"/>
    </row>
    <row r="171" spans="1:25" ht="15" x14ac:dyDescent="0.25">
      <c r="A171">
        <v>2.0299999999999998</v>
      </c>
      <c r="B171">
        <v>1.88</v>
      </c>
      <c r="C171" s="29">
        <f t="shared" si="26"/>
        <v>2.4525731055444977E-2</v>
      </c>
      <c r="D171" s="30">
        <f>IF(OR($A171="",$B171=""),"",A171*'MPTO_working_2-way'!$G170)</f>
        <v>2.0797872340425529</v>
      </c>
      <c r="E171" s="32">
        <f>IF(OR($A171="",$B171=""),"",B171*'MPTO_working_2-way'!$G170)</f>
        <v>1.9261083743842364</v>
      </c>
      <c r="F171" s="30">
        <f>IF(OR($A171="",$B171=""),"",'MPTO_working_2-way'!D170)</f>
        <v>2.0818241326641935</v>
      </c>
      <c r="G171" s="32">
        <f>IF(OR($A171="",$B171=""),"",'MPTO_working_2-way'!E170)</f>
        <v>1.9243646631706333</v>
      </c>
      <c r="H171" s="30">
        <f>IF(OR($A171="",$B171=""),"",'OddsRatio_working_2-way'!M170)</f>
        <v>2.081875475946537</v>
      </c>
      <c r="I171" s="30">
        <f>IF(OR($A171="",$B171=""),"",'OddsRatio_working_2-way'!N170)</f>
        <v>1.9243207949834495</v>
      </c>
      <c r="J171" s="30">
        <f>IF('Log_working_2-way'!$D170="","",A171^('Log_working_2-way'!$D170))</f>
        <v>2.0827972819225606</v>
      </c>
      <c r="K171" s="32">
        <f>IF('Log_working_2-way'!$D170="","",B171^('Log_working_2-way'!$D170))</f>
        <v>1.9235339030630429</v>
      </c>
      <c r="L171" s="37">
        <f t="shared" si="27"/>
        <v>0.4808184143222507</v>
      </c>
      <c r="M171" s="37">
        <f t="shared" si="28"/>
        <v>0.51918158567774941</v>
      </c>
      <c r="N171" s="38">
        <v>267</v>
      </c>
      <c r="O171" s="38">
        <f t="shared" si="29"/>
        <v>135.4729064039409</v>
      </c>
      <c r="P171" s="38">
        <f t="shared" si="30"/>
        <v>124.97872340425531</v>
      </c>
      <c r="Q171" s="38">
        <f t="shared" si="31"/>
        <v>142.02127659574467</v>
      </c>
      <c r="R171" s="38">
        <f t="shared" si="32"/>
        <v>131.52709359605913</v>
      </c>
      <c r="S171" s="39">
        <f t="shared" si="33"/>
        <v>-6.5483701918037696</v>
      </c>
      <c r="T171" s="39">
        <f t="shared" si="34"/>
        <v>-6.5483701918038264</v>
      </c>
      <c r="U171" t="s">
        <v>427</v>
      </c>
      <c r="V171" t="s">
        <v>428</v>
      </c>
      <c r="W171"/>
      <c r="X171"/>
      <c r="Y171" s="41"/>
    </row>
    <row r="172" spans="1:25" ht="15" x14ac:dyDescent="0.25">
      <c r="A172">
        <v>2.2599999999999998</v>
      </c>
      <c r="B172">
        <v>1.71</v>
      </c>
      <c r="C172" s="29">
        <f t="shared" si="26"/>
        <v>2.727319774362158E-2</v>
      </c>
      <c r="D172" s="30">
        <f>IF(OR($A172="",$B172=""),"",A172*'MPTO_working_2-way'!$G171)</f>
        <v>2.3216374269005846</v>
      </c>
      <c r="E172" s="32">
        <f>IF(OR($A172="",$B172=""),"",B172*'MPTO_working_2-way'!$G171)</f>
        <v>1.7566371681415929</v>
      </c>
      <c r="F172" s="30">
        <f>IF(OR($A172="",$B172=""),"",'MPTO_working_2-way'!D171)</f>
        <v>2.3318650817594881</v>
      </c>
      <c r="G172" s="32">
        <f>IF(OR($A172="",$B172=""),"",'MPTO_working_2-way'!E171)</f>
        <v>1.7508268019752637</v>
      </c>
      <c r="H172" s="30">
        <f>IF(OR($A172="",$B172=""),"",'OddsRatio_working_2-way'!M171)</f>
        <v>2.3321591073606571</v>
      </c>
      <c r="I172" s="30">
        <f>IF(OR($A172="",$B172=""),"",'OddsRatio_working_2-way'!N171)</f>
        <v>1.7506610843064021</v>
      </c>
      <c r="J172" s="30">
        <f>IF('Log_working_2-way'!$D171="","",A172^('Log_working_2-way'!$D171))</f>
        <v>2.3368370083055718</v>
      </c>
      <c r="K172" s="32">
        <f>IF('Log_working_2-way'!$D171="","",B172^('Log_working_2-way'!$D171))</f>
        <v>1.7480343480821783</v>
      </c>
      <c r="L172" s="37">
        <f t="shared" si="27"/>
        <v>0.43073047858942071</v>
      </c>
      <c r="M172" s="37">
        <f t="shared" si="28"/>
        <v>0.5692695214105794</v>
      </c>
      <c r="N172" s="38">
        <v>268</v>
      </c>
      <c r="O172" s="38">
        <f t="shared" si="29"/>
        <v>149.4159292035398</v>
      </c>
      <c r="P172" s="38">
        <f t="shared" si="30"/>
        <v>111.27485380116957</v>
      </c>
      <c r="Q172" s="38">
        <f t="shared" si="31"/>
        <v>156.7251461988304</v>
      </c>
      <c r="R172" s="38">
        <f t="shared" si="32"/>
        <v>118.58407079646018</v>
      </c>
      <c r="S172" s="39">
        <f t="shared" si="33"/>
        <v>-7.3092169952905977</v>
      </c>
      <c r="T172" s="39">
        <f t="shared" si="34"/>
        <v>-7.3092169952906119</v>
      </c>
      <c r="U172" t="s">
        <v>429</v>
      </c>
      <c r="V172" t="s">
        <v>430</v>
      </c>
      <c r="W172"/>
      <c r="X172"/>
      <c r="Y172" s="41"/>
    </row>
    <row r="173" spans="1:25" ht="15" x14ac:dyDescent="0.25">
      <c r="A173">
        <v>1.65</v>
      </c>
      <c r="B173">
        <v>2.38</v>
      </c>
      <c r="C173" s="29">
        <f t="shared" si="26"/>
        <v>2.6228673287496784E-2</v>
      </c>
      <c r="D173" s="30">
        <f>IF(OR($A173="",$B173=""),"",A173*'MPTO_working_2-way'!$G172)</f>
        <v>1.6932773109243695</v>
      </c>
      <c r="E173" s="32">
        <f>IF(OR($A173="",$B173=""),"",B173*'MPTO_working_2-way'!$G172)</f>
        <v>2.4424242424242424</v>
      </c>
      <c r="F173" s="30">
        <f>IF(OR($A173="",$B173=""),"",'MPTO_working_2-way'!D172)</f>
        <v>1.686493450719347</v>
      </c>
      <c r="G173" s="32">
        <f>IF(OR($A173="",$B173=""),"",'MPTO_working_2-way'!E172)</f>
        <v>2.4566781357522673</v>
      </c>
      <c r="H173" s="30">
        <f>IF(OR($A173="",$B173=""),"",'OddsRatio_working_2-way'!M172)</f>
        <v>1.6863049560899459</v>
      </c>
      <c r="I173" s="30">
        <f>IF(OR($A173="",$B173=""),"",'OddsRatio_working_2-way'!N172)</f>
        <v>2.4570782144678858</v>
      </c>
      <c r="J173" s="30">
        <f>IF('Log_working_2-way'!$D172="","",A173^('Log_working_2-way'!$D172))</f>
        <v>1.6832366497868074</v>
      </c>
      <c r="K173" s="32">
        <f>IF('Log_working_2-way'!$D172="","",B173^('Log_working_2-way'!$D172))</f>
        <v>2.4636217192271848</v>
      </c>
      <c r="L173" s="37">
        <f t="shared" si="27"/>
        <v>0.5905707196029778</v>
      </c>
      <c r="M173" s="37">
        <f t="shared" si="28"/>
        <v>0.40942928039702237</v>
      </c>
      <c r="N173" s="38">
        <v>269</v>
      </c>
      <c r="O173" s="38">
        <f t="shared" si="29"/>
        <v>105.96969696969695</v>
      </c>
      <c r="P173" s="38">
        <f t="shared" si="30"/>
        <v>155.9747899159664</v>
      </c>
      <c r="Q173" s="38">
        <f t="shared" si="31"/>
        <v>113.02521008403362</v>
      </c>
      <c r="R173" s="38">
        <f t="shared" si="32"/>
        <v>163.03030303030303</v>
      </c>
      <c r="S173" s="39">
        <f t="shared" si="33"/>
        <v>-7.0555131143366623</v>
      </c>
      <c r="T173" s="39">
        <f t="shared" si="34"/>
        <v>-7.0555131143366339</v>
      </c>
      <c r="U173" t="s">
        <v>431</v>
      </c>
      <c r="V173" t="s">
        <v>432</v>
      </c>
      <c r="W173"/>
      <c r="X173"/>
      <c r="Y173" s="41"/>
    </row>
    <row r="174" spans="1:25" ht="15" x14ac:dyDescent="0.25">
      <c r="A174">
        <v>2.12</v>
      </c>
      <c r="B174">
        <v>1.75</v>
      </c>
      <c r="C174" s="29">
        <f t="shared" si="26"/>
        <v>4.3126684636118462E-2</v>
      </c>
      <c r="D174" s="30">
        <f>IF(OR($A174="",$B174=""),"",A174*'MPTO_working_2-way'!$G173)</f>
        <v>2.2114285714285713</v>
      </c>
      <c r="E174" s="32">
        <f>IF(OR($A174="",$B174=""),"",B174*'MPTO_working_2-way'!$G173)</f>
        <v>1.8254716981132073</v>
      </c>
      <c r="F174" s="30">
        <f>IF(OR($A174="",$B174=""),"",'MPTO_working_2-way'!D173)</f>
        <v>2.2215568862275448</v>
      </c>
      <c r="G174" s="32">
        <f>IF(OR($A174="",$B174=""),"",'MPTO_working_2-way'!E173)</f>
        <v>1.8186274509803919</v>
      </c>
      <c r="H174" s="30">
        <f>IF(OR($A174="",$B174=""),"",'OddsRatio_working_2-way'!M173)</f>
        <v>2.2220201853215569</v>
      </c>
      <c r="I174" s="30">
        <f>IF(OR($A174="",$B174=""),"",'OddsRatio_working_2-way'!N173)</f>
        <v>1.8183170883849711</v>
      </c>
      <c r="J174" s="30">
        <f>IF('Log_working_2-way'!$D173="","",A174^('Log_working_2-way'!$D173))</f>
        <v>2.2267095575120122</v>
      </c>
      <c r="K174" s="32">
        <f>IF('Log_working_2-way'!$D173="","",B174^('Log_working_2-way'!$D173))</f>
        <v>1.8151888879286393</v>
      </c>
      <c r="L174" s="37">
        <f t="shared" si="27"/>
        <v>0.45219638242894061</v>
      </c>
      <c r="M174" s="37">
        <f t="shared" si="28"/>
        <v>0.54780361757105955</v>
      </c>
      <c r="N174" s="38">
        <v>270</v>
      </c>
      <c r="O174" s="38">
        <f t="shared" si="29"/>
        <v>142.64150943396223</v>
      </c>
      <c r="P174" s="38">
        <f t="shared" si="30"/>
        <v>115.71428571428571</v>
      </c>
      <c r="Q174" s="38">
        <f t="shared" si="31"/>
        <v>154.28571428571428</v>
      </c>
      <c r="R174" s="38">
        <f t="shared" si="32"/>
        <v>127.35849056603772</v>
      </c>
      <c r="S174" s="39">
        <f t="shared" si="33"/>
        <v>-11.64420485175205</v>
      </c>
      <c r="T174" s="39">
        <f t="shared" si="34"/>
        <v>-11.644204851752008</v>
      </c>
      <c r="U174" t="s">
        <v>151</v>
      </c>
      <c r="V174" t="s">
        <v>156</v>
      </c>
      <c r="W174"/>
      <c r="X174"/>
      <c r="Y174" s="41"/>
    </row>
    <row r="175" spans="1:25" ht="15" x14ac:dyDescent="0.25">
      <c r="A175">
        <v>2.5499999999999998</v>
      </c>
      <c r="B175">
        <v>1.54</v>
      </c>
      <c r="C175" s="29">
        <f t="shared" si="26"/>
        <v>4.1507512095747323E-2</v>
      </c>
      <c r="D175" s="30">
        <f>IF(OR($A175="",$B175=""),"",A175*'MPTO_working_2-way'!$G174)</f>
        <v>2.6558441558441555</v>
      </c>
      <c r="E175" s="32">
        <f>IF(OR($A175="",$B175=""),"",B175*'MPTO_working_2-way'!$G174)</f>
        <v>1.6039215686274508</v>
      </c>
      <c r="F175" s="30">
        <f>IF(OR($A175="",$B175=""),"",'MPTO_working_2-way'!D174)</f>
        <v>2.692492286595817</v>
      </c>
      <c r="G175" s="32">
        <f>IF(OR($A175="",$B175=""),"",'MPTO_working_2-way'!E174)</f>
        <v>1.5908446424954426</v>
      </c>
      <c r="H175" s="30">
        <f>IF(OR($A175="",$B175=""),"",'OddsRatio_working_2-way'!M174)</f>
        <v>2.6942167424418777</v>
      </c>
      <c r="I175" s="30">
        <f>IF(OR($A175="",$B175=""),"",'OddsRatio_working_2-way'!N174)</f>
        <v>1.5902432522055576</v>
      </c>
      <c r="J175" s="30">
        <f>IF('Log_working_2-way'!$D174="","",A175^('Log_working_2-way'!$D174))</f>
        <v>2.7115623684765842</v>
      </c>
      <c r="K175" s="32">
        <f>IF('Log_working_2-way'!$D174="","",B175^('Log_working_2-way'!$D174))</f>
        <v>1.5842615018986619</v>
      </c>
      <c r="L175" s="37">
        <f t="shared" si="27"/>
        <v>0.37652811735941327</v>
      </c>
      <c r="M175" s="37">
        <f t="shared" si="28"/>
        <v>0.62347188264058684</v>
      </c>
      <c r="N175" s="38">
        <v>271</v>
      </c>
      <c r="O175" s="38">
        <f t="shared" si="29"/>
        <v>164.72549019607843</v>
      </c>
      <c r="P175" s="38">
        <f t="shared" si="30"/>
        <v>95.025974025974051</v>
      </c>
      <c r="Q175" s="38">
        <f t="shared" si="31"/>
        <v>175.97402597402598</v>
      </c>
      <c r="R175" s="38">
        <f t="shared" si="32"/>
        <v>106.27450980392159</v>
      </c>
      <c r="S175" s="39">
        <f t="shared" si="33"/>
        <v>-11.248535777947552</v>
      </c>
      <c r="T175" s="39">
        <f t="shared" si="34"/>
        <v>-11.248535777947538</v>
      </c>
      <c r="U175" t="s">
        <v>149</v>
      </c>
      <c r="V175" t="s">
        <v>155</v>
      </c>
      <c r="W175"/>
      <c r="X175"/>
      <c r="Y175" s="41"/>
    </row>
    <row r="176" spans="1:25" ht="15" x14ac:dyDescent="0.25">
      <c r="A176">
        <v>2.14</v>
      </c>
      <c r="B176">
        <v>1.74</v>
      </c>
      <c r="C176" s="29">
        <f t="shared" si="26"/>
        <v>4.200236330432916E-2</v>
      </c>
      <c r="D176" s="30">
        <f>IF(OR($A176="",$B176=""),"",A176*'MPTO_working_2-way'!$G175)</f>
        <v>2.2298850574712645</v>
      </c>
      <c r="E176" s="32">
        <f>IF(OR($A176="",$B176=""),"",B176*'MPTO_working_2-way'!$G175)</f>
        <v>1.8130841121495327</v>
      </c>
      <c r="F176" s="30">
        <f>IF(OR($A176="",$B176=""),"",'MPTO_working_2-way'!D175)</f>
        <v>2.2407028523288002</v>
      </c>
      <c r="G176" s="32">
        <f>IF(OR($A176="",$B176=""),"",'MPTO_working_2-way'!E175)</f>
        <v>1.8059947618585701</v>
      </c>
      <c r="H176" s="30">
        <f>IF(OR($A176="",$B176=""),"",'OddsRatio_working_2-way'!M175)</f>
        <v>2.2411851354816257</v>
      </c>
      <c r="I176" s="30">
        <f>IF(OR($A176="",$B176=""),"",'OddsRatio_working_2-way'!N175)</f>
        <v>1.8056815791722833</v>
      </c>
      <c r="J176" s="30">
        <f>IF('Log_working_2-way'!$D175="","",A176^('Log_working_2-way'!$D175))</f>
        <v>2.2461922009554618</v>
      </c>
      <c r="K176" s="32">
        <f>IF('Log_working_2-way'!$D175="","",B176^('Log_working_2-way'!$D175))</f>
        <v>1.8024444377303941</v>
      </c>
      <c r="L176" s="37">
        <f t="shared" si="27"/>
        <v>0.44845360824742264</v>
      </c>
      <c r="M176" s="37">
        <f t="shared" si="28"/>
        <v>0.55154639175257736</v>
      </c>
      <c r="N176" s="38">
        <v>272</v>
      </c>
      <c r="O176" s="38">
        <f t="shared" si="29"/>
        <v>144.89719626168227</v>
      </c>
      <c r="P176" s="38">
        <f t="shared" si="30"/>
        <v>115.6781609195402</v>
      </c>
      <c r="Q176" s="38">
        <f t="shared" si="31"/>
        <v>156.32183908045977</v>
      </c>
      <c r="R176" s="38">
        <f t="shared" si="32"/>
        <v>127.10280373831776</v>
      </c>
      <c r="S176" s="39">
        <f t="shared" si="33"/>
        <v>-11.4246428187775</v>
      </c>
      <c r="T176" s="39">
        <f t="shared" si="34"/>
        <v>-11.424642818777556</v>
      </c>
      <c r="U176" t="s">
        <v>145</v>
      </c>
      <c r="V176" t="s">
        <v>152</v>
      </c>
      <c r="W176"/>
      <c r="X176"/>
      <c r="Y176" s="41"/>
    </row>
    <row r="177" spans="1:25" s="35" customFormat="1" ht="15" x14ac:dyDescent="0.25">
      <c r="A177">
        <v>2.41</v>
      </c>
      <c r="B177">
        <v>1.59</v>
      </c>
      <c r="C177" s="29">
        <f t="shared" si="26"/>
        <v>4.3868576946162419E-2</v>
      </c>
      <c r="D177" s="30">
        <f>IF(OR($A177="",$B177=""),"",A177*'MPTO_working_2-way'!$G176)</f>
        <v>2.5157232704402515</v>
      </c>
      <c r="E177" s="32">
        <f>IF(OR($A177="",$B177=""),"",B177*'MPTO_working_2-way'!$G176)</f>
        <v>1.6597510373443984</v>
      </c>
      <c r="F177" s="30">
        <f>IF(OR($A177="",$B177=""),"",'MPTO_working_2-way'!D176)</f>
        <v>2.5445067897340552</v>
      </c>
      <c r="G177" s="32">
        <f>IF(OR($A177="",$B177=""),"",'MPTO_working_2-way'!E176)</f>
        <v>1.6474558782432986</v>
      </c>
      <c r="H177" s="30">
        <f>IF(OR($A177="",$B177=""),"",'OddsRatio_working_2-way'!M176)</f>
        <v>2.5459076649252292</v>
      </c>
      <c r="I177" s="30">
        <f>IF(OR($A177="",$B177=""),"",'OddsRatio_working_2-way'!N176)</f>
        <v>1.6468691647559472</v>
      </c>
      <c r="J177" s="30">
        <f>IF('Log_working_2-way'!$D176="","",A177^('Log_working_2-way'!$D176))</f>
        <v>2.5594636004021871</v>
      </c>
      <c r="K177" s="32">
        <f>IF('Log_working_2-way'!$D176="","",B177^('Log_working_2-way'!$D176))</f>
        <v>1.6412461308756345</v>
      </c>
      <c r="L177" s="37">
        <f t="shared" si="27"/>
        <v>0.39750000000000002</v>
      </c>
      <c r="M177" s="37">
        <f t="shared" si="28"/>
        <v>0.60249999999999992</v>
      </c>
      <c r="N177" s="38">
        <v>273</v>
      </c>
      <c r="O177" s="38">
        <f t="shared" si="29"/>
        <v>159.72199170124483</v>
      </c>
      <c r="P177" s="38">
        <f t="shared" si="30"/>
        <v>101.30188679245286</v>
      </c>
      <c r="Q177" s="38">
        <f t="shared" si="31"/>
        <v>171.69811320754715</v>
      </c>
      <c r="R177" s="38">
        <f t="shared" si="32"/>
        <v>113.27800829875518</v>
      </c>
      <c r="S177" s="39">
        <f t="shared" si="33"/>
        <v>-11.97612150630232</v>
      </c>
      <c r="T177" s="39">
        <f t="shared" si="34"/>
        <v>-11.97612150630232</v>
      </c>
      <c r="U177" t="s">
        <v>141</v>
      </c>
      <c r="V177" t="s">
        <v>136</v>
      </c>
      <c r="W177"/>
      <c r="X177"/>
      <c r="Y177" s="41"/>
    </row>
    <row r="178" spans="1:25" s="35" customFormat="1" ht="15" x14ac:dyDescent="0.25">
      <c r="A178">
        <v>2.25</v>
      </c>
      <c r="B178">
        <v>1.68</v>
      </c>
      <c r="C178" s="29">
        <f t="shared" si="26"/>
        <v>3.9682539682539542E-2</v>
      </c>
      <c r="D178" s="30">
        <f>IF(OR($A178="",$B178=""),"",A178*'MPTO_working_2-way'!$G177)</f>
        <v>2.339285714285714</v>
      </c>
      <c r="E178" s="32">
        <f>IF(OR($A178="",$B178=""),"",B178*'MPTO_working_2-way'!$G177)</f>
        <v>1.7466666666666664</v>
      </c>
      <c r="F178" s="30">
        <f>IF(OR($A178="",$B178=""),"",'MPTO_working_2-way'!D177)</f>
        <v>2.3551401869158877</v>
      </c>
      <c r="G178" s="32">
        <f>IF(OR($A178="",$B178=""),"",'MPTO_working_2-way'!E177)</f>
        <v>1.7379310344827583</v>
      </c>
      <c r="H178" s="30">
        <f>IF(OR($A178="",$B178=""),"",'OddsRatio_working_2-way'!M177)</f>
        <v>2.3558153613666013</v>
      </c>
      <c r="I178" s="30">
        <f>IF(OR($A178="",$B178=""),"",'OddsRatio_working_2-way'!N177)</f>
        <v>1.7375635565834309</v>
      </c>
      <c r="J178" s="30">
        <f>IF('Log_working_2-way'!$D177="","",A178^('Log_working_2-way'!$D177))</f>
        <v>2.3631739395308338</v>
      </c>
      <c r="K178" s="32">
        <f>IF('Log_working_2-way'!$D177="","",B178^('Log_working_2-way'!$D177))</f>
        <v>1.733582099100242</v>
      </c>
      <c r="L178" s="37">
        <f t="shared" si="27"/>
        <v>0.4274809160305344</v>
      </c>
      <c r="M178" s="37">
        <f t="shared" si="28"/>
        <v>0.57251908396946571</v>
      </c>
      <c r="N178" s="38">
        <v>274</v>
      </c>
      <c r="O178" s="38">
        <f t="shared" si="29"/>
        <v>152.2222222222222</v>
      </c>
      <c r="P178" s="38">
        <f t="shared" si="30"/>
        <v>110.9047619047619</v>
      </c>
      <c r="Q178" s="38">
        <f t="shared" si="31"/>
        <v>163.0952380952381</v>
      </c>
      <c r="R178" s="38">
        <f t="shared" si="32"/>
        <v>121.77777777777777</v>
      </c>
      <c r="S178" s="39">
        <f t="shared" si="33"/>
        <v>-10.873015873015902</v>
      </c>
      <c r="T178" s="39">
        <f t="shared" si="34"/>
        <v>-10.873015873015873</v>
      </c>
      <c r="U178" t="s">
        <v>142</v>
      </c>
      <c r="V178" t="s">
        <v>140</v>
      </c>
      <c r="W178"/>
      <c r="X178"/>
      <c r="Y178" s="41"/>
    </row>
    <row r="179" spans="1:25" ht="15" x14ac:dyDescent="0.25">
      <c r="A179">
        <v>1.82</v>
      </c>
      <c r="B179">
        <v>2.04</v>
      </c>
      <c r="C179" s="29">
        <f t="shared" si="26"/>
        <v>3.9646627881921859E-2</v>
      </c>
      <c r="D179" s="30">
        <f>IF(OR($A179="",$B179=""),"",A179*'MPTO_working_2-way'!$G178)</f>
        <v>1.8921568627450978</v>
      </c>
      <c r="E179" s="32">
        <f>IF(OR($A179="",$B179=""),"",B179*'MPTO_working_2-way'!$G178)</f>
        <v>2.1208791208791204</v>
      </c>
      <c r="F179" s="30">
        <f>IF(OR($A179="",$B179=""),"",'MPTO_working_2-way'!D178)</f>
        <v>1.8881204231082178</v>
      </c>
      <c r="G179" s="32">
        <f>IF(OR($A179="",$B179=""),"",'MPTO_working_2-way'!E178)</f>
        <v>2.1259734310581764</v>
      </c>
      <c r="H179" s="30">
        <f>IF(OR($A179="",$B179=""),"",'OddsRatio_working_2-way'!M178)</f>
        <v>1.8879535677396304</v>
      </c>
      <c r="I179" s="30">
        <f>IF(OR($A179="",$B179=""),"",'OddsRatio_working_2-way'!N178)</f>
        <v>2.1261850127429458</v>
      </c>
      <c r="J179" s="30">
        <f>IF('Log_working_2-way'!$D178="","",A179^('Log_working_2-way'!$D178))</f>
        <v>1.8861114249769011</v>
      </c>
      <c r="K179" s="32">
        <f>IF('Log_working_2-way'!$D178="","",B179^('Log_working_2-way'!$D178))</f>
        <v>2.1285262460371768</v>
      </c>
      <c r="L179" s="37">
        <f t="shared" si="27"/>
        <v>0.52849740932642497</v>
      </c>
      <c r="M179" s="37">
        <f t="shared" si="28"/>
        <v>0.47150259067357525</v>
      </c>
      <c r="N179" s="38">
        <v>275</v>
      </c>
      <c r="O179" s="38">
        <f t="shared" si="29"/>
        <v>123.90109890109889</v>
      </c>
      <c r="P179" s="38">
        <f t="shared" si="30"/>
        <v>140.19607843137254</v>
      </c>
      <c r="Q179" s="38">
        <f t="shared" si="31"/>
        <v>134.80392156862746</v>
      </c>
      <c r="R179" s="38">
        <f t="shared" si="32"/>
        <v>151.09890109890108</v>
      </c>
      <c r="S179" s="39">
        <f t="shared" si="33"/>
        <v>-10.902822667528568</v>
      </c>
      <c r="T179" s="39">
        <f t="shared" si="34"/>
        <v>-10.90282266752854</v>
      </c>
      <c r="U179" t="s">
        <v>433</v>
      </c>
      <c r="V179" t="s">
        <v>434</v>
      </c>
      <c r="W179"/>
      <c r="X179"/>
      <c r="Y179" s="41"/>
    </row>
    <row r="180" spans="1:25" ht="15" x14ac:dyDescent="0.25">
      <c r="A180">
        <v>1.98</v>
      </c>
      <c r="B180">
        <v>1.91</v>
      </c>
      <c r="C180" s="29">
        <f t="shared" si="26"/>
        <v>2.861071447458885E-2</v>
      </c>
      <c r="D180" s="30">
        <f>IF(OR($A180="",$B180=""),"",A180*'MPTO_working_2-way'!$G179)</f>
        <v>2.0366492146596857</v>
      </c>
      <c r="E180" s="32">
        <f>IF(OR($A180="",$B180=""),"",B180*'MPTO_working_2-way'!$G179)</f>
        <v>1.9646464646464645</v>
      </c>
      <c r="F180" s="30">
        <f>IF(OR($A180="",$B180=""),"",'MPTO_working_2-way'!D179)</f>
        <v>2.0377175494369308</v>
      </c>
      <c r="G180" s="32">
        <f>IF(OR($A180="",$B180=""),"",'MPTO_working_2-way'!E179)</f>
        <v>1.9636533568721115</v>
      </c>
      <c r="H180" s="30">
        <f>IF(OR($A180="",$B180=""),"",'OddsRatio_working_2-way'!M179)</f>
        <v>2.0377490433255412</v>
      </c>
      <c r="I180" s="30">
        <f>IF(OR($A180="",$B180=""),"",'OddsRatio_working_2-way'!N179)</f>
        <v>1.9636241116594322</v>
      </c>
      <c r="J180" s="30">
        <f>IF('Log_working_2-way'!$D179="","",A180^('Log_working_2-way'!$D179))</f>
        <v>2.0382337672504618</v>
      </c>
      <c r="K180" s="32">
        <f>IF('Log_working_2-way'!$D179="","",B180^('Log_working_2-way'!$D179))</f>
        <v>1.9631742210121639</v>
      </c>
      <c r="L180" s="37">
        <f t="shared" si="27"/>
        <v>0.49100257069408743</v>
      </c>
      <c r="M180" s="37">
        <f t="shared" si="28"/>
        <v>0.50899742930591263</v>
      </c>
      <c r="N180" s="38">
        <v>276</v>
      </c>
      <c r="O180" s="38">
        <f t="shared" si="29"/>
        <v>136.60606060606062</v>
      </c>
      <c r="P180" s="38">
        <f t="shared" si="30"/>
        <v>131.49738219895286</v>
      </c>
      <c r="Q180" s="38">
        <f t="shared" si="31"/>
        <v>144.50261780104711</v>
      </c>
      <c r="R180" s="38">
        <f t="shared" si="32"/>
        <v>139.39393939393941</v>
      </c>
      <c r="S180" s="39">
        <f t="shared" si="33"/>
        <v>-7.8965571949864852</v>
      </c>
      <c r="T180" s="39">
        <f t="shared" si="34"/>
        <v>-7.8965571949865421</v>
      </c>
      <c r="U180" t="s">
        <v>435</v>
      </c>
      <c r="V180" t="s">
        <v>436</v>
      </c>
      <c r="W180"/>
      <c r="X180"/>
      <c r="Y180" s="41"/>
    </row>
    <row r="181" spans="1:25" s="35" customFormat="1" ht="15" x14ac:dyDescent="0.25">
      <c r="A181">
        <v>1.86</v>
      </c>
      <c r="B181">
        <v>2.0299999999999998</v>
      </c>
      <c r="C181" s="29">
        <f t="shared" si="26"/>
        <v>3.0245246040574214E-2</v>
      </c>
      <c r="D181" s="30">
        <f>IF(OR($A181="",$B181=""),"",A181*'MPTO_working_2-way'!$G180)</f>
        <v>1.9162561576354682</v>
      </c>
      <c r="E181" s="32">
        <f>IF(OR($A181="",$B181=""),"",B181*'MPTO_working_2-way'!$G180)</f>
        <v>2.0913978494623655</v>
      </c>
      <c r="F181" s="30">
        <f>IF(OR($A181="",$B181=""),"",'MPTO_working_2-way'!D180)</f>
        <v>1.9138324294186226</v>
      </c>
      <c r="G181" s="32">
        <f>IF(OR($A181="",$B181=""),"",'MPTO_working_2-way'!E180)</f>
        <v>2.0942925287037548</v>
      </c>
      <c r="H181" s="30">
        <f>IF(OR($A181="",$B181=""),"",'OddsRatio_working_2-way'!M180)</f>
        <v>1.9137567818137824</v>
      </c>
      <c r="I181" s="30">
        <f>IF(OR($A181="",$B181=""),"",'OddsRatio_working_2-way'!N180)</f>
        <v>2.0943831224048783</v>
      </c>
      <c r="J181" s="30">
        <f>IF('Log_working_2-way'!$D180="","",A181^('Log_working_2-way'!$D180))</f>
        <v>1.9126582447390832</v>
      </c>
      <c r="K181" s="32">
        <f>IF('Log_working_2-way'!$D180="","",B181^('Log_working_2-way'!$D180))</f>
        <v>2.0957003958101184</v>
      </c>
      <c r="L181" s="37">
        <f t="shared" si="27"/>
        <v>0.52185089974293053</v>
      </c>
      <c r="M181" s="37">
        <f t="shared" si="28"/>
        <v>0.47814910025706941</v>
      </c>
      <c r="N181" s="38">
        <v>277</v>
      </c>
      <c r="O181" s="38">
        <f t="shared" si="29"/>
        <v>128.07526881720432</v>
      </c>
      <c r="P181" s="38">
        <f t="shared" si="30"/>
        <v>140.54679802955664</v>
      </c>
      <c r="Q181" s="38">
        <f t="shared" si="31"/>
        <v>136.45320197044336</v>
      </c>
      <c r="R181" s="38">
        <f t="shared" si="32"/>
        <v>148.92473118279568</v>
      </c>
      <c r="S181" s="39">
        <f t="shared" si="33"/>
        <v>-8.3779331532390415</v>
      </c>
      <c r="T181" s="39">
        <f t="shared" si="34"/>
        <v>-8.3779331532390415</v>
      </c>
      <c r="U181" t="s">
        <v>437</v>
      </c>
      <c r="V181" t="s">
        <v>438</v>
      </c>
      <c r="W181"/>
      <c r="X181"/>
      <c r="Y181" s="41"/>
    </row>
    <row r="182" spans="1:25" s="35" customFormat="1" ht="15" x14ac:dyDescent="0.25">
      <c r="A182">
        <v>1.63</v>
      </c>
      <c r="B182">
        <v>2.38</v>
      </c>
      <c r="C182" s="29">
        <f t="shared" si="26"/>
        <v>3.3664999742228252E-2</v>
      </c>
      <c r="D182" s="30">
        <f>IF(OR($A182="",$B182=""),"",A182*'MPTO_working_2-way'!$G181)</f>
        <v>1.6848739495798319</v>
      </c>
      <c r="E182" s="32">
        <f>IF(OR($A182="",$B182=""),"",B182*'MPTO_working_2-way'!$G181)</f>
        <v>2.4601226993865031</v>
      </c>
      <c r="F182" s="30">
        <f>IF(OR($A182="",$B182=""),"",'MPTO_working_2-way'!D181)</f>
        <v>1.6759839288028686</v>
      </c>
      <c r="G182" s="32">
        <f>IF(OR($A182="",$B182=""),"",'MPTO_working_2-way'!E181)</f>
        <v>2.4793251102447753</v>
      </c>
      <c r="H182" s="30">
        <f>IF(OR($A182="",$B182=""),"",'OddsRatio_working_2-way'!M181)</f>
        <v>1.6756639246921761</v>
      </c>
      <c r="I182" s="30">
        <f>IF(OR($A182="",$B182=""),"",'OddsRatio_working_2-way'!N181)</f>
        <v>2.4800257398019103</v>
      </c>
      <c r="J182" s="30">
        <f>IF('Log_working_2-way'!$D181="","",A182^('Log_working_2-way'!$D181))</f>
        <v>1.6716243688761041</v>
      </c>
      <c r="K182" s="32">
        <f>IF('Log_working_2-way'!$D181="","",B182^('Log_working_2-way'!$D181))</f>
        <v>2.4889275111820632</v>
      </c>
      <c r="L182" s="37">
        <f t="shared" si="27"/>
        <v>0.59351620947630923</v>
      </c>
      <c r="M182" s="37">
        <f t="shared" si="28"/>
        <v>0.40648379052369077</v>
      </c>
      <c r="N182" s="38">
        <v>278</v>
      </c>
      <c r="O182" s="38">
        <f t="shared" si="29"/>
        <v>107.4478527607362</v>
      </c>
      <c r="P182" s="38">
        <f t="shared" si="30"/>
        <v>161.19327731092437</v>
      </c>
      <c r="Q182" s="38">
        <f t="shared" si="31"/>
        <v>116.80672268907563</v>
      </c>
      <c r="R182" s="38">
        <f t="shared" si="32"/>
        <v>170.5521472392638</v>
      </c>
      <c r="S182" s="39">
        <f t="shared" si="33"/>
        <v>-9.3588699283394305</v>
      </c>
      <c r="T182" s="39">
        <f t="shared" si="34"/>
        <v>-9.3588699283394305</v>
      </c>
      <c r="U182" t="s">
        <v>439</v>
      </c>
      <c r="V182" t="s">
        <v>440</v>
      </c>
      <c r="W182"/>
      <c r="X182"/>
      <c r="Y182" s="41"/>
    </row>
    <row r="183" spans="1:25" ht="15" x14ac:dyDescent="0.25">
      <c r="A183">
        <v>1.68</v>
      </c>
      <c r="B183">
        <v>2.2999999999999998</v>
      </c>
      <c r="C183" s="29">
        <f t="shared" si="26"/>
        <v>3.002070393374745E-2</v>
      </c>
      <c r="D183" s="30">
        <f>IF(OR($A183="",$B183=""),"",A183*'MPTO_working_2-way'!$G182)</f>
        <v>1.7304347826086957</v>
      </c>
      <c r="E183" s="32">
        <f>IF(OR($A183="",$B183=""),"",B183*'MPTO_working_2-way'!$G182)</f>
        <v>2.3690476190476191</v>
      </c>
      <c r="F183" s="30">
        <f>IF(OR($A183="",$B183=""),"",'MPTO_working_2-way'!D182)</f>
        <v>1.7234611953612846</v>
      </c>
      <c r="G183" s="32">
        <f>IF(OR($A183="",$B183=""),"",'MPTO_working_2-way'!E182)</f>
        <v>2.3822441430332923</v>
      </c>
      <c r="H183" s="30">
        <f>IF(OR($A183="",$B183=""),"",'OddsRatio_working_2-way'!M182)</f>
        <v>1.7232405706795793</v>
      </c>
      <c r="I183" s="30">
        <f>IF(OR($A183="",$B183=""),"",'OddsRatio_working_2-way'!N182)</f>
        <v>2.3826657968874305</v>
      </c>
      <c r="J183" s="30">
        <f>IF('Log_working_2-way'!$D182="","",A183^('Log_working_2-way'!$D182))</f>
        <v>1.7200813813896441</v>
      </c>
      <c r="K183" s="32">
        <f>IF('Log_working_2-way'!$D182="","",B183^('Log_working_2-way'!$D182))</f>
        <v>2.3887319209255629</v>
      </c>
      <c r="L183" s="37">
        <f t="shared" si="27"/>
        <v>0.57788944723618085</v>
      </c>
      <c r="M183" s="37">
        <f t="shared" si="28"/>
        <v>0.42211055276381909</v>
      </c>
      <c r="N183" s="38">
        <v>279</v>
      </c>
      <c r="O183" s="38">
        <f t="shared" si="29"/>
        <v>112.92857142857142</v>
      </c>
      <c r="P183" s="38">
        <f t="shared" si="30"/>
        <v>157.69565217391303</v>
      </c>
      <c r="Q183" s="38">
        <f t="shared" si="31"/>
        <v>121.30434782608697</v>
      </c>
      <c r="R183" s="38">
        <f t="shared" si="32"/>
        <v>166.07142857142858</v>
      </c>
      <c r="S183" s="39">
        <f t="shared" si="33"/>
        <v>-8.3757763975155513</v>
      </c>
      <c r="T183" s="39">
        <f t="shared" si="34"/>
        <v>-8.3757763975155513</v>
      </c>
      <c r="U183" t="s">
        <v>441</v>
      </c>
      <c r="V183" t="s">
        <v>442</v>
      </c>
      <c r="W183"/>
      <c r="X183"/>
      <c r="Y183" s="41"/>
    </row>
    <row r="184" spans="1:25" ht="15" x14ac:dyDescent="0.25">
      <c r="A184">
        <v>2.09</v>
      </c>
      <c r="B184">
        <v>1.78</v>
      </c>
      <c r="C184" s="29">
        <f t="shared" si="26"/>
        <v>4.0266652330519959E-2</v>
      </c>
      <c r="D184" s="30">
        <f>IF(OR($A184="",$B184=""),"",A184*'MPTO_working_2-way'!$G183)</f>
        <v>2.1741573033707864</v>
      </c>
      <c r="E184" s="32">
        <f>IF(OR($A184="",$B184=""),"",B184*'MPTO_working_2-way'!$G183)</f>
        <v>1.8516746411483256</v>
      </c>
      <c r="F184" s="30">
        <f>IF(OR($A184="",$B184=""),"",'MPTO_working_2-way'!D183)</f>
        <v>2.1818075186206087</v>
      </c>
      <c r="G184" s="32">
        <f>IF(OR($A184="",$B184=""),"",'MPTO_working_2-way'!E183)</f>
        <v>1.8461614808198106</v>
      </c>
      <c r="H184" s="30">
        <f>IF(OR($A184="",$B184=""),"",'OddsRatio_working_2-way'!M183)</f>
        <v>2.1821319289469754</v>
      </c>
      <c r="I184" s="30">
        <f>IF(OR($A184="",$B184=""),"",'OddsRatio_working_2-way'!N183)</f>
        <v>1.8459292702556338</v>
      </c>
      <c r="J184" s="30">
        <f>IF('Log_working_2-way'!$D183="","",A184^('Log_working_2-way'!$D183))</f>
        <v>2.1856576768529026</v>
      </c>
      <c r="K184" s="32">
        <f>IF('Log_working_2-way'!$D183="","",B184^('Log_working_2-way'!$D183))</f>
        <v>1.8434137605840082</v>
      </c>
      <c r="L184" s="37">
        <f t="shared" si="27"/>
        <v>0.4599483204134367</v>
      </c>
      <c r="M184" s="37">
        <f t="shared" si="28"/>
        <v>0.54005167958656319</v>
      </c>
      <c r="N184" s="38">
        <v>280</v>
      </c>
      <c r="O184" s="38">
        <f t="shared" si="29"/>
        <v>146.02870813397126</v>
      </c>
      <c r="P184" s="38">
        <f t="shared" si="30"/>
        <v>122.69662921348318</v>
      </c>
      <c r="Q184" s="38">
        <f t="shared" si="31"/>
        <v>157.30337078651687</v>
      </c>
      <c r="R184" s="38">
        <f t="shared" si="32"/>
        <v>133.97129186602874</v>
      </c>
      <c r="S184" s="39">
        <f t="shared" si="33"/>
        <v>-11.274662652545601</v>
      </c>
      <c r="T184" s="39">
        <f t="shared" si="34"/>
        <v>-11.274662652545558</v>
      </c>
      <c r="U184" t="s">
        <v>443</v>
      </c>
      <c r="V184" t="s">
        <v>444</v>
      </c>
      <c r="W184"/>
      <c r="X184"/>
      <c r="Y184" s="41"/>
    </row>
    <row r="185" spans="1:25" ht="15" x14ac:dyDescent="0.25">
      <c r="A185">
        <v>2.4500000000000002</v>
      </c>
      <c r="B185">
        <v>1.54</v>
      </c>
      <c r="C185" s="29">
        <f t="shared" si="26"/>
        <v>5.7513914656771803E-2</v>
      </c>
      <c r="D185" s="30">
        <f>IF(OR($A185="",$B185=""),"",A185*'MPTO_working_2-way'!$G184)</f>
        <v>2.5909090909090913</v>
      </c>
      <c r="E185" s="32">
        <f>IF(OR($A185="",$B185=""),"",B185*'MPTO_working_2-way'!$G184)</f>
        <v>1.6285714285714286</v>
      </c>
      <c r="F185" s="30">
        <f>IF(OR($A185="",$B185=""),"",'MPTO_working_2-way'!D184)</f>
        <v>2.6356968215158925</v>
      </c>
      <c r="G185" s="32">
        <f>IF(OR($A185="",$B185=""),"",'MPTO_working_2-way'!E184)</f>
        <v>1.6113602391629298</v>
      </c>
      <c r="H185" s="30">
        <f>IF(OR($A185="",$B185=""),"",'OddsRatio_working_2-way'!M184)</f>
        <v>2.6386534670836252</v>
      </c>
      <c r="I185" s="30">
        <f>IF(OR($A185="",$B185=""),"",'OddsRatio_working_2-way'!N184)</f>
        <v>1.6102571532587293</v>
      </c>
      <c r="J185" s="30">
        <f>IF('Log_working_2-way'!$D184="","",A185^('Log_working_2-way'!$D184))</f>
        <v>2.6602440145039061</v>
      </c>
      <c r="K185" s="32">
        <f>IF('Log_working_2-way'!$D184="","",B185^('Log_working_2-way'!$D184))</f>
        <v>1.6023210993425476</v>
      </c>
      <c r="L185" s="37">
        <f t="shared" si="27"/>
        <v>0.38596491228070168</v>
      </c>
      <c r="M185" s="37">
        <f t="shared" si="28"/>
        <v>0.61403508771929827</v>
      </c>
      <c r="N185" s="38">
        <v>281</v>
      </c>
      <c r="O185" s="38">
        <f t="shared" si="29"/>
        <v>166.30612244897958</v>
      </c>
      <c r="P185" s="38">
        <f t="shared" si="30"/>
        <v>98.532467532467535</v>
      </c>
      <c r="Q185" s="38">
        <f t="shared" si="31"/>
        <v>182.46753246753246</v>
      </c>
      <c r="R185" s="38">
        <f t="shared" si="32"/>
        <v>114.69387755102039</v>
      </c>
      <c r="S185" s="39">
        <f t="shared" si="33"/>
        <v>-16.161410018552886</v>
      </c>
      <c r="T185" s="39">
        <f t="shared" si="34"/>
        <v>-16.161410018552857</v>
      </c>
      <c r="U185" t="s">
        <v>445</v>
      </c>
      <c r="V185" t="s">
        <v>446</v>
      </c>
      <c r="W185"/>
      <c r="X185"/>
      <c r="Y185" s="41"/>
    </row>
    <row r="186" spans="1:25" s="35" customFormat="1" ht="15" x14ac:dyDescent="0.25">
      <c r="A186">
        <v>1.64</v>
      </c>
      <c r="B186">
        <v>2.2200000000000002</v>
      </c>
      <c r="C186" s="29">
        <f t="shared" si="26"/>
        <v>6.0206548011425998E-2</v>
      </c>
      <c r="D186" s="30">
        <f>IF(OR($A186="",$B186=""),"",A186*'MPTO_working_2-way'!$G185)</f>
        <v>1.7387387387387385</v>
      </c>
      <c r="E186" s="32">
        <f>IF(OR($A186="",$B186=""),"",B186*'MPTO_working_2-way'!$G185)</f>
        <v>2.3536585365853657</v>
      </c>
      <c r="F186" s="30">
        <f>IF(OR($A186="",$B186=""),"",'MPTO_working_2-way'!D185)</f>
        <v>1.7251705837755873</v>
      </c>
      <c r="G186" s="32">
        <f>IF(OR($A186="",$B186=""),"",'MPTO_working_2-way'!E185)</f>
        <v>2.3789858860428645</v>
      </c>
      <c r="H186" s="30">
        <f>IF(OR($A186="",$B186=""),"",'OddsRatio_working_2-way'!M185)</f>
        <v>1.7242859683401479</v>
      </c>
      <c r="I186" s="30">
        <f>IF(OR($A186="",$B186=""),"",'OddsRatio_working_2-way'!N185)</f>
        <v>2.3806701271484081</v>
      </c>
      <c r="J186" s="30">
        <f>IF('Log_working_2-way'!$D185="","",A186^('Log_working_2-way'!$D185))</f>
        <v>1.7180189200739742</v>
      </c>
      <c r="K186" s="32">
        <f>IF('Log_working_2-way'!$D185="","",B186^('Log_working_2-way'!$D185))</f>
        <v>2.3927209604602422</v>
      </c>
      <c r="L186" s="37">
        <f t="shared" si="27"/>
        <v>0.57512953367875652</v>
      </c>
      <c r="M186" s="37">
        <f t="shared" si="28"/>
        <v>0.42487046632124353</v>
      </c>
      <c r="N186" s="38">
        <v>282</v>
      </c>
      <c r="O186" s="38">
        <f t="shared" si="29"/>
        <v>110.04878048780485</v>
      </c>
      <c r="P186" s="38">
        <f t="shared" si="30"/>
        <v>154.972972972973</v>
      </c>
      <c r="Q186" s="38">
        <f t="shared" si="31"/>
        <v>127.02702702702702</v>
      </c>
      <c r="R186" s="38">
        <f t="shared" si="32"/>
        <v>171.95121951219511</v>
      </c>
      <c r="S186" s="39">
        <f t="shared" si="33"/>
        <v>-16.97824653922217</v>
      </c>
      <c r="T186" s="39">
        <f t="shared" si="34"/>
        <v>-16.978246539222113</v>
      </c>
      <c r="U186" t="s">
        <v>447</v>
      </c>
      <c r="V186" t="s">
        <v>448</v>
      </c>
      <c r="W186"/>
      <c r="X186"/>
      <c r="Y186" s="41"/>
    </row>
    <row r="187" spans="1:25" ht="15" x14ac:dyDescent="0.25">
      <c r="A187">
        <v>1.83</v>
      </c>
      <c r="B187">
        <v>2.08</v>
      </c>
      <c r="C187" s="29">
        <f t="shared" si="26"/>
        <v>2.7217318200924545E-2</v>
      </c>
      <c r="D187" s="30">
        <f>IF(OR($A187="",$B187=""),"",A187*'MPTO_working_2-way'!$G186)</f>
        <v>1.8798076923076921</v>
      </c>
      <c r="E187" s="32">
        <f>IF(OR($A187="",$B187=""),"",B187*'MPTO_working_2-way'!$G186)</f>
        <v>2.136612021857923</v>
      </c>
      <c r="F187" s="30">
        <f>IF(OR($A187="",$B187=""),"",'MPTO_working_2-way'!D186)</f>
        <v>1.8767379942806428</v>
      </c>
      <c r="G187" s="32">
        <f>IF(OR($A187="",$B187=""),"",'MPTO_working_2-way'!E186)</f>
        <v>2.1405916094927453</v>
      </c>
      <c r="H187" s="30">
        <f>IF(OR($A187="",$B187=""),"",'OddsRatio_working_2-way'!M186)</f>
        <v>1.8766518798921943</v>
      </c>
      <c r="I187" s="30">
        <f>IF(OR($A187="",$B187=""),"",'OddsRatio_working_2-way'!N186)</f>
        <v>2.1407036509440598</v>
      </c>
      <c r="J187" s="30">
        <f>IF('Log_working_2-way'!$D186="","",A187^('Log_working_2-way'!$D186))</f>
        <v>1.875264356990918</v>
      </c>
      <c r="K187" s="32">
        <f>IF('Log_working_2-way'!$D186="","",B187^('Log_working_2-way'!$D186))</f>
        <v>2.1425119645428072</v>
      </c>
      <c r="L187" s="37">
        <f t="shared" si="27"/>
        <v>0.53196930946291565</v>
      </c>
      <c r="M187" s="37">
        <f t="shared" si="28"/>
        <v>0.46803069053708451</v>
      </c>
      <c r="N187" s="38">
        <v>283</v>
      </c>
      <c r="O187" s="38">
        <f t="shared" si="29"/>
        <v>128.35519125683058</v>
      </c>
      <c r="P187" s="38">
        <f t="shared" si="30"/>
        <v>146.94230769230768</v>
      </c>
      <c r="Q187" s="38">
        <f t="shared" si="31"/>
        <v>136.05769230769229</v>
      </c>
      <c r="R187" s="38">
        <f t="shared" si="32"/>
        <v>154.64480874316939</v>
      </c>
      <c r="S187" s="39">
        <f t="shared" si="33"/>
        <v>-7.7025010508617129</v>
      </c>
      <c r="T187" s="39">
        <f t="shared" si="34"/>
        <v>-7.7025010508617129</v>
      </c>
      <c r="U187" t="s">
        <v>449</v>
      </c>
      <c r="V187" t="s">
        <v>450</v>
      </c>
      <c r="W187"/>
      <c r="X187"/>
      <c r="Y187" s="41"/>
    </row>
    <row r="188" spans="1:25" s="35" customFormat="1" ht="15" x14ac:dyDescent="0.25">
      <c r="A188">
        <v>2.27</v>
      </c>
      <c r="B188">
        <v>1.67</v>
      </c>
      <c r="C188" s="29">
        <f t="shared" si="26"/>
        <v>3.9331029570814469E-2</v>
      </c>
      <c r="D188" s="30">
        <f>IF(OR($A188="",$B188=""),"",A188*'MPTO_working_2-way'!$G187)</f>
        <v>2.3592814371257487</v>
      </c>
      <c r="E188" s="32">
        <f>IF(OR($A188="",$B188=""),"",B188*'MPTO_working_2-way'!$G187)</f>
        <v>1.7356828193832601</v>
      </c>
      <c r="F188" s="30">
        <f>IF(OR($A188="",$B188=""),"",'MPTO_working_2-way'!D187)</f>
        <v>2.3760694474913038</v>
      </c>
      <c r="G188" s="32">
        <f>IF(OR($A188="",$B188=""),"",'MPTO_working_2-way'!E187)</f>
        <v>1.7267075087111983</v>
      </c>
      <c r="H188" s="30">
        <f>IF(OR($A188="",$B188=""),"",'OddsRatio_working_2-way'!M187)</f>
        <v>2.376779716606729</v>
      </c>
      <c r="I188" s="30">
        <f>IF(OR($A188="",$B188=""),"",'OddsRatio_working_2-way'!N187)</f>
        <v>1.7263326063988251</v>
      </c>
      <c r="J188" s="30">
        <f>IF('Log_working_2-way'!$D187="","",A188^('Log_working_2-way'!$D187))</f>
        <v>2.3845761893383783</v>
      </c>
      <c r="K188" s="32">
        <f>IF('Log_working_2-way'!$D187="","",B188^('Log_working_2-way'!$D187))</f>
        <v>1.7222426672508611</v>
      </c>
      <c r="L188" s="37">
        <f t="shared" si="27"/>
        <v>0.42385786802030456</v>
      </c>
      <c r="M188" s="37">
        <f t="shared" si="28"/>
        <v>0.57614213197969533</v>
      </c>
      <c r="N188" s="38">
        <v>284</v>
      </c>
      <c r="O188" s="38">
        <f t="shared" si="29"/>
        <v>158.88986784140965</v>
      </c>
      <c r="P188" s="38">
        <f t="shared" si="30"/>
        <v>113.94011976047904</v>
      </c>
      <c r="Q188" s="38">
        <f t="shared" si="31"/>
        <v>170.05988023952096</v>
      </c>
      <c r="R188" s="38">
        <f t="shared" si="32"/>
        <v>125.1101321585903</v>
      </c>
      <c r="S188" s="39">
        <f t="shared" si="33"/>
        <v>-11.170012398111311</v>
      </c>
      <c r="T188" s="39">
        <f t="shared" si="34"/>
        <v>-11.170012398111268</v>
      </c>
      <c r="U188" t="s">
        <v>451</v>
      </c>
      <c r="V188" t="s">
        <v>452</v>
      </c>
      <c r="W188"/>
      <c r="X188"/>
      <c r="Y188" s="41"/>
    </row>
    <row r="189" spans="1:25" s="35" customFormat="1" ht="15" x14ac:dyDescent="0.25">
      <c r="A189">
        <v>2.1</v>
      </c>
      <c r="B189">
        <v>1.83</v>
      </c>
      <c r="C189" s="29">
        <f t="shared" si="26"/>
        <v>2.2638563622169983E-2</v>
      </c>
      <c r="D189" s="30">
        <f>IF(OR($A189="",$B189=""),"",A189*'MPTO_working_2-way'!$G188)</f>
        <v>2.1475409836065569</v>
      </c>
      <c r="E189" s="32">
        <f>IF(OR($A189="",$B189=""),"",B189*'MPTO_working_2-way'!$G188)</f>
        <v>1.8714285714285712</v>
      </c>
      <c r="F189" s="30">
        <f>IF(OR($A189="",$B189=""),"",'MPTO_working_2-way'!D188)</f>
        <v>2.1511335012594457</v>
      </c>
      <c r="G189" s="32">
        <f>IF(OR($A189="",$B189=""),"",'MPTO_working_2-way'!E188)</f>
        <v>1.8687089715536103</v>
      </c>
      <c r="H189" s="30">
        <f>IF(OR($A189="",$B189=""),"",'OddsRatio_working_2-way'!M188)</f>
        <v>2.1512172709003607</v>
      </c>
      <c r="I189" s="30">
        <f>IF(OR($A189="",$B189=""),"",'OddsRatio_working_2-way'!N188)</f>
        <v>1.8686457589520908</v>
      </c>
      <c r="J189" s="30">
        <f>IF('Log_working_2-way'!$D188="","",A189^('Log_working_2-way'!$D188))</f>
        <v>2.1528431037543019</v>
      </c>
      <c r="K189" s="32">
        <f>IF('Log_working_2-way'!$D188="","",B189^('Log_working_2-way'!$D188))</f>
        <v>1.8674207242455094</v>
      </c>
      <c r="L189" s="37">
        <f t="shared" si="27"/>
        <v>0.46564885496183217</v>
      </c>
      <c r="M189" s="37">
        <f t="shared" si="28"/>
        <v>0.53435114503816805</v>
      </c>
      <c r="N189" s="38">
        <v>285</v>
      </c>
      <c r="O189" s="38">
        <f t="shared" si="29"/>
        <v>149.28571428571428</v>
      </c>
      <c r="P189" s="38">
        <f t="shared" si="30"/>
        <v>129.26229508196724</v>
      </c>
      <c r="Q189" s="38">
        <f t="shared" si="31"/>
        <v>155.73770491803276</v>
      </c>
      <c r="R189" s="38">
        <f t="shared" si="32"/>
        <v>135.71428571428569</v>
      </c>
      <c r="S189" s="39">
        <f t="shared" si="33"/>
        <v>-6.4519906323184841</v>
      </c>
      <c r="T189" s="39">
        <f t="shared" si="34"/>
        <v>-6.4519906323184557</v>
      </c>
      <c r="U189" t="s">
        <v>453</v>
      </c>
      <c r="V189" t="s">
        <v>454</v>
      </c>
      <c r="W189"/>
      <c r="X189"/>
      <c r="Y189" s="41"/>
    </row>
    <row r="190" spans="1:25" s="35" customFormat="1" ht="15" x14ac:dyDescent="0.25">
      <c r="A190">
        <v>2.4700000000000002</v>
      </c>
      <c r="B190">
        <v>1.57</v>
      </c>
      <c r="C190" s="29">
        <f t="shared" si="26"/>
        <v>4.1800974754377274E-2</v>
      </c>
      <c r="D190" s="30">
        <f>IF(OR($A190="",$B190=""),"",A190*'MPTO_working_2-way'!$G189)</f>
        <v>2.573248407643312</v>
      </c>
      <c r="E190" s="32">
        <f>IF(OR($A190="",$B190=""),"",B190*'MPTO_working_2-way'!$G189)</f>
        <v>1.6356275303643724</v>
      </c>
      <c r="F190" s="30">
        <f>IF(OR($A190="",$B190=""),"",'MPTO_working_2-way'!D189)</f>
        <v>2.6044528023103526</v>
      </c>
      <c r="G190" s="32">
        <f>IF(OR($A190="",$B190=""),"",'MPTO_working_2-way'!E189)</f>
        <v>1.6232654513489189</v>
      </c>
      <c r="H190" s="30">
        <f>IF(OR($A190="",$B190=""),"",'OddsRatio_working_2-way'!M189)</f>
        <v>2.6059101370939319</v>
      </c>
      <c r="I190" s="30">
        <f>IF(OR($A190="",$B190=""),"",'OddsRatio_working_2-way'!N189)</f>
        <v>1.6226998490772393</v>
      </c>
      <c r="J190" s="30">
        <f>IF('Log_working_2-way'!$D189="","",A190^('Log_working_2-way'!$D189))</f>
        <v>2.6206147922580638</v>
      </c>
      <c r="K190" s="32">
        <f>IF('Log_working_2-way'!$D189="","",B190^('Log_working_2-way'!$D189))</f>
        <v>1.6170497793655869</v>
      </c>
      <c r="L190" s="37">
        <f t="shared" si="27"/>
        <v>0.38861386138613863</v>
      </c>
      <c r="M190" s="37">
        <f t="shared" si="28"/>
        <v>0.61138613861386137</v>
      </c>
      <c r="N190" s="38">
        <v>286</v>
      </c>
      <c r="O190" s="38">
        <f t="shared" si="29"/>
        <v>170.21052631578951</v>
      </c>
      <c r="P190" s="38">
        <f t="shared" si="30"/>
        <v>103.83439490445862</v>
      </c>
      <c r="Q190" s="38">
        <f t="shared" si="31"/>
        <v>182.16560509554139</v>
      </c>
      <c r="R190" s="38">
        <f t="shared" si="32"/>
        <v>115.78947368421052</v>
      </c>
      <c r="S190" s="39">
        <f t="shared" si="33"/>
        <v>-11.955078779751886</v>
      </c>
      <c r="T190" s="39">
        <f t="shared" si="34"/>
        <v>-11.955078779751901</v>
      </c>
      <c r="U190" t="s">
        <v>147</v>
      </c>
      <c r="V190" t="s">
        <v>144</v>
      </c>
      <c r="W190"/>
      <c r="X190"/>
      <c r="Y190" s="41"/>
    </row>
    <row r="191" spans="1:25" ht="15" x14ac:dyDescent="0.25">
      <c r="A191">
        <v>1.75</v>
      </c>
      <c r="B191">
        <v>2.14</v>
      </c>
      <c r="C191" s="29">
        <f t="shared" si="26"/>
        <v>3.8718291054739673E-2</v>
      </c>
      <c r="D191" s="30">
        <f>IF(OR($A191="",$B191=""),"",A191*'MPTO_working_2-way'!$G190)</f>
        <v>1.8177570093457944</v>
      </c>
      <c r="E191" s="32">
        <f>IF(OR($A191="",$B191=""),"",B191*'MPTO_working_2-way'!$G190)</f>
        <v>2.2228571428571429</v>
      </c>
      <c r="F191" s="30">
        <f>IF(OR($A191="",$B191=""),"",'MPTO_working_2-way'!D190)</f>
        <v>1.81136638452237</v>
      </c>
      <c r="G191" s="32">
        <f>IF(OR($A191="",$B191=""),"",'MPTO_working_2-way'!E190)</f>
        <v>2.2324888226527575</v>
      </c>
      <c r="H191" s="30">
        <f>IF(OR($A191="",$B191=""),"",'OddsRatio_working_2-way'!M190)</f>
        <v>1.8111071056538131</v>
      </c>
      <c r="I191" s="30">
        <f>IF(OR($A191="",$B191=""),"",'OddsRatio_working_2-way'!N190)</f>
        <v>2.2328828005937953</v>
      </c>
      <c r="J191" s="30">
        <f>IF('Log_working_2-way'!$D190="","",A191^('Log_working_2-way'!$D190))</f>
        <v>1.8081956651086979</v>
      </c>
      <c r="K191" s="32">
        <f>IF('Log_working_2-way'!$D190="","",B191^('Log_working_2-way'!$D190))</f>
        <v>2.2373241322265098</v>
      </c>
      <c r="L191" s="37">
        <f t="shared" si="27"/>
        <v>0.55012853470437018</v>
      </c>
      <c r="M191" s="37">
        <f t="shared" si="28"/>
        <v>0.44987146529562982</v>
      </c>
      <c r="N191" s="38">
        <v>287</v>
      </c>
      <c r="O191" s="38">
        <f t="shared" si="29"/>
        <v>123</v>
      </c>
      <c r="P191" s="38">
        <f t="shared" si="30"/>
        <v>152.88785046728975</v>
      </c>
      <c r="Q191" s="38">
        <f t="shared" si="31"/>
        <v>134.11214953271028</v>
      </c>
      <c r="R191" s="38">
        <f t="shared" si="32"/>
        <v>164</v>
      </c>
      <c r="S191" s="39">
        <f t="shared" si="33"/>
        <v>-11.112149532710276</v>
      </c>
      <c r="T191" s="39">
        <f t="shared" si="34"/>
        <v>-11.112149532710248</v>
      </c>
      <c r="U191" t="s">
        <v>455</v>
      </c>
      <c r="V191" t="s">
        <v>456</v>
      </c>
      <c r="W191"/>
      <c r="X191"/>
      <c r="Y191" s="41"/>
    </row>
    <row r="192" spans="1:25" s="35" customFormat="1" ht="15" x14ac:dyDescent="0.25">
      <c r="A192">
        <v>1.83</v>
      </c>
      <c r="B192">
        <v>2.06</v>
      </c>
      <c r="C192" s="29">
        <f t="shared" si="26"/>
        <v>3.1884980635577431E-2</v>
      </c>
      <c r="D192" s="30">
        <f>IF(OR($A192="",$B192=""),"",A192*'MPTO_working_2-way'!$G191)</f>
        <v>1.8883495145631068</v>
      </c>
      <c r="E192" s="32">
        <f>IF(OR($A192="",$B192=""),"",B192*'MPTO_working_2-way'!$G191)</f>
        <v>2.1256830601092895</v>
      </c>
      <c r="F192" s="30">
        <f>IF(OR($A192="",$B192=""),"",'MPTO_working_2-way'!D191)</f>
        <v>1.8849942497124856</v>
      </c>
      <c r="G192" s="32">
        <f>IF(OR($A192="",$B192=""),"",'MPTO_working_2-way'!E191)</f>
        <v>2.1299508446804905</v>
      </c>
      <c r="H192" s="30">
        <f>IF(OR($A192="",$B192=""),"",'OddsRatio_working_2-way'!M191)</f>
        <v>1.8848835335367746</v>
      </c>
      <c r="I192" s="30">
        <f>IF(OR($A192="",$B192=""),"",'OddsRatio_working_2-way'!N191)</f>
        <v>2.1300922235529893</v>
      </c>
      <c r="J192" s="30">
        <f>IF('Log_working_2-way'!$D191="","",A192^('Log_working_2-way'!$D191))</f>
        <v>1.8833614398916756</v>
      </c>
      <c r="K192" s="32">
        <f>IF('Log_working_2-way'!$D191="","",B192^('Log_working_2-way'!$D191))</f>
        <v>2.1320394516231058</v>
      </c>
      <c r="L192" s="37">
        <f t="shared" si="27"/>
        <v>0.5295629820051414</v>
      </c>
      <c r="M192" s="37">
        <f t="shared" si="28"/>
        <v>0.47043701799485865</v>
      </c>
      <c r="N192" s="38">
        <v>288</v>
      </c>
      <c r="O192" s="38">
        <f t="shared" si="29"/>
        <v>130.6229508196721</v>
      </c>
      <c r="P192" s="38">
        <f t="shared" si="30"/>
        <v>148.19417475728153</v>
      </c>
      <c r="Q192" s="38">
        <f t="shared" si="31"/>
        <v>139.80582524271844</v>
      </c>
      <c r="R192" s="38">
        <f t="shared" si="32"/>
        <v>157.37704918032784</v>
      </c>
      <c r="S192" s="39">
        <f t="shared" si="33"/>
        <v>-9.1828744230463428</v>
      </c>
      <c r="T192" s="39">
        <f t="shared" si="34"/>
        <v>-9.1828744230463144</v>
      </c>
      <c r="U192" t="s">
        <v>457</v>
      </c>
      <c r="V192" t="s">
        <v>458</v>
      </c>
      <c r="W192"/>
      <c r="X192"/>
      <c r="Y192" s="41"/>
    </row>
    <row r="193" spans="1:25" s="35" customFormat="1" ht="15" x14ac:dyDescent="0.25">
      <c r="A193">
        <v>1.33</v>
      </c>
      <c r="B193">
        <v>3.7</v>
      </c>
      <c r="C193" s="29">
        <f t="shared" si="26"/>
        <v>2.2149969518390433E-2</v>
      </c>
      <c r="D193" s="30">
        <f>IF(OR($A193="",$B193=""),"",A193*'MPTO_working_2-way'!$G192)</f>
        <v>1.3594594594594593</v>
      </c>
      <c r="E193" s="32">
        <f>IF(OR($A193="",$B193=""),"",B193*'MPTO_working_2-way'!$G192)</f>
        <v>3.7819548872180446</v>
      </c>
      <c r="F193" s="30">
        <f>IF(OR($A193="",$B193=""),"",'MPTO_working_2-way'!D192)</f>
        <v>1.3498834179124948</v>
      </c>
      <c r="G193" s="32">
        <f>IF(OR($A193="",$B193=""),"",'MPTO_working_2-way'!E192)</f>
        <v>3.8580948647589173</v>
      </c>
      <c r="H193" s="30">
        <f>IF(OR($A193="",$B193=""),"",'OddsRatio_working_2-way'!M192)</f>
        <v>1.3496029493900503</v>
      </c>
      <c r="I193" s="30">
        <f>IF(OR($A193="",$B193=""),"",'OddsRatio_working_2-way'!N192)</f>
        <v>3.8603877677367762</v>
      </c>
      <c r="J193" s="30">
        <f>IF('Log_working_2-way'!$D192="","",A193^('Log_working_2-way'!$D192))</f>
        <v>1.3451473408800785</v>
      </c>
      <c r="K193" s="32">
        <f>IF('Log_working_2-way'!$D192="","",B193^('Log_working_2-way'!$D192))</f>
        <v>3.897313354493952</v>
      </c>
      <c r="L193" s="37">
        <f t="shared" ref="L193:L203" si="35">(1/D193)</f>
        <v>0.73558648111332015</v>
      </c>
      <c r="M193" s="37">
        <f t="shared" ref="M193:M203" si="36">(1/E193)</f>
        <v>0.26441351888667997</v>
      </c>
      <c r="N193" s="38">
        <v>289</v>
      </c>
      <c r="O193" s="38">
        <f t="shared" ref="O193:O203" si="37">(1/A193)*((N193*A193)-N193)</f>
        <v>71.706766917293237</v>
      </c>
      <c r="P193" s="38">
        <f t="shared" ref="P193:P203" si="38">(1/B193)*((N193*B193)-N193)</f>
        <v>210.89189189189185</v>
      </c>
      <c r="Q193" s="38">
        <f t="shared" ref="Q193:Q203" si="39">(1/B193)*N193</f>
        <v>78.108108108108098</v>
      </c>
      <c r="R193" s="38">
        <f t="shared" ref="R193:R203" si="40">(1/A193)*N193</f>
        <v>217.29323308270676</v>
      </c>
      <c r="S193" s="39">
        <f t="shared" ref="S193:S203" si="41">O193-Q193</f>
        <v>-6.4013411908148612</v>
      </c>
      <c r="T193" s="39">
        <f t="shared" ref="T193:T203" si="42">P193-R193</f>
        <v>-6.401341190814918</v>
      </c>
      <c r="U193" t="s">
        <v>459</v>
      </c>
      <c r="V193" t="s">
        <v>460</v>
      </c>
      <c r="W193"/>
      <c r="X193"/>
      <c r="Y193" s="41"/>
    </row>
    <row r="194" spans="1:25" s="35" customFormat="1" ht="15" x14ac:dyDescent="0.25">
      <c r="A194">
        <v>1.65</v>
      </c>
      <c r="B194">
        <v>2.34</v>
      </c>
      <c r="C194" s="29">
        <f t="shared" si="26"/>
        <v>3.3411033411033575E-2</v>
      </c>
      <c r="D194" s="30">
        <f>IF(OR($A194="",$B194=""),"",A194*'MPTO_working_2-way'!$G193)</f>
        <v>1.7051282051282053</v>
      </c>
      <c r="E194" s="32">
        <f>IF(OR($A194="",$B194=""),"",B194*'MPTO_working_2-way'!$G193)</f>
        <v>2.4181818181818184</v>
      </c>
      <c r="F194" s="30">
        <f>IF(OR($A194="",$B194=""),"",'MPTO_working_2-way'!D193)</f>
        <v>1.6967699406723797</v>
      </c>
      <c r="G194" s="32">
        <f>IF(OR($A194="",$B194=""),"",'MPTO_working_2-way'!E193)</f>
        <v>2.4351939451277205</v>
      </c>
      <c r="H194" s="30">
        <f>IF(OR($A194="",$B194=""),"",'OddsRatio_working_2-way'!M193)</f>
        <v>1.6964729907653791</v>
      </c>
      <c r="I194" s="30">
        <f>IF(OR($A194="",$B194=""),"",'OddsRatio_working_2-way'!N193)</f>
        <v>2.4358058578855508</v>
      </c>
      <c r="J194" s="30">
        <f>IF('Log_working_2-way'!$D193="","",A194^('Log_working_2-way'!$D193))</f>
        <v>1.6926770755893317</v>
      </c>
      <c r="K194" s="32">
        <f>IF('Log_working_2-way'!$D193="","",B194^('Log_working_2-way'!$D193))</f>
        <v>2.4436741668534787</v>
      </c>
      <c r="L194" s="37">
        <f t="shared" si="35"/>
        <v>0.5864661654135338</v>
      </c>
      <c r="M194" s="37">
        <f t="shared" si="36"/>
        <v>0.41353383458646614</v>
      </c>
      <c r="N194" s="38">
        <v>290</v>
      </c>
      <c r="O194" s="38">
        <f t="shared" si="37"/>
        <v>114.24242424242425</v>
      </c>
      <c r="P194" s="38">
        <f t="shared" si="38"/>
        <v>166.06837606837604</v>
      </c>
      <c r="Q194" s="38">
        <f t="shared" si="39"/>
        <v>123.93162393162395</v>
      </c>
      <c r="R194" s="38">
        <f t="shared" si="40"/>
        <v>175.75757575757575</v>
      </c>
      <c r="S194" s="39">
        <f t="shared" si="41"/>
        <v>-9.6891996891996968</v>
      </c>
      <c r="T194" s="39">
        <f t="shared" si="42"/>
        <v>-9.689199689199711</v>
      </c>
      <c r="U194" t="s">
        <v>461</v>
      </c>
      <c r="V194" t="s">
        <v>462</v>
      </c>
      <c r="W194"/>
      <c r="X194"/>
      <c r="Y194" s="41"/>
    </row>
    <row r="195" spans="1:25" ht="15" x14ac:dyDescent="0.25">
      <c r="A195">
        <v>1.52</v>
      </c>
      <c r="B195">
        <v>2.63</v>
      </c>
      <c r="C195" s="29">
        <f t="shared" ref="C195:C203" si="43">IF(OR($A195="",$B195=""),"",(1/A195)+(1/B195)-1)</f>
        <v>3.8122873724234729E-2</v>
      </c>
      <c r="D195" s="30">
        <f>IF(OR($A195="",$B195=""),"",A195*'MPTO_working_2-way'!$G194)</f>
        <v>1.5779467680608368</v>
      </c>
      <c r="E195" s="32">
        <f>IF(OR($A195="",$B195=""),"",B195*'MPTO_working_2-way'!$G194)</f>
        <v>2.7302631578947372</v>
      </c>
      <c r="F195" s="30">
        <f>IF(OR($A195="",$B195=""),"",'MPTO_working_2-way'!D194)</f>
        <v>1.5653535907275435</v>
      </c>
      <c r="G195" s="32">
        <f>IF(OR($A195="",$B195=""),"",'MPTO_working_2-way'!E194)</f>
        <v>2.7688045435655915</v>
      </c>
      <c r="H195" s="30">
        <f>IF(OR($A195="",$B195=""),"",'OddsRatio_working_2-way'!M194)</f>
        <v>1.5648171428949158</v>
      </c>
      <c r="I195" s="30">
        <f>IF(OR($A195="",$B195=""),"",'OddsRatio_working_2-way'!N194)</f>
        <v>2.7704845056129086</v>
      </c>
      <c r="J195" s="30">
        <f>IF('Log_working_2-way'!$D194="","",A195^('Log_working_2-way'!$D194))</f>
        <v>1.5590603951381059</v>
      </c>
      <c r="K195" s="32">
        <f>IF('Log_working_2-way'!$D194="","",B195^('Log_working_2-way'!$D194))</f>
        <v>2.7887155103386907</v>
      </c>
      <c r="L195" s="37">
        <f t="shared" si="35"/>
        <v>0.63373493975903605</v>
      </c>
      <c r="M195" s="37">
        <f t="shared" si="36"/>
        <v>0.36626506024096384</v>
      </c>
      <c r="N195" s="38">
        <v>291</v>
      </c>
      <c r="O195" s="38">
        <f t="shared" si="37"/>
        <v>99.55263157894737</v>
      </c>
      <c r="P195" s="38">
        <f t="shared" si="38"/>
        <v>180.35361216730035</v>
      </c>
      <c r="Q195" s="38">
        <f t="shared" si="39"/>
        <v>110.64638783269963</v>
      </c>
      <c r="R195" s="38">
        <f t="shared" si="40"/>
        <v>191.44736842105266</v>
      </c>
      <c r="S195" s="39">
        <f t="shared" si="41"/>
        <v>-11.093756253752261</v>
      </c>
      <c r="T195" s="39">
        <f t="shared" si="42"/>
        <v>-11.093756253752304</v>
      </c>
      <c r="U195" t="s">
        <v>463</v>
      </c>
      <c r="V195" t="s">
        <v>464</v>
      </c>
      <c r="W195"/>
      <c r="X195"/>
      <c r="Y195" s="41"/>
    </row>
    <row r="196" spans="1:25" s="35" customFormat="1" ht="15" x14ac:dyDescent="0.25">
      <c r="A196">
        <v>2.2000000000000002</v>
      </c>
      <c r="B196">
        <v>1.74</v>
      </c>
      <c r="C196" s="29">
        <f t="shared" si="43"/>
        <v>2.925809822361547E-2</v>
      </c>
      <c r="D196" s="30">
        <f>IF(OR($A196="",$B196=""),"",A196*'MPTO_working_2-way'!$G195)</f>
        <v>2.264367816091954</v>
      </c>
      <c r="E196" s="32">
        <f>IF(OR($A196="",$B196=""),"",B196*'MPTO_working_2-way'!$G195)</f>
        <v>1.790909090909091</v>
      </c>
      <c r="F196" s="30">
        <f>IF(OR($A196="",$B196=""),"",'MPTO_working_2-way'!D195)</f>
        <v>2.2731591448931119</v>
      </c>
      <c r="G196" s="32">
        <f>IF(OR($A196="",$B196=""),"",'MPTO_working_2-way'!E195)</f>
        <v>1.78544776119403</v>
      </c>
      <c r="H196" s="30">
        <f>IF(OR($A196="",$B196=""),"",'OddsRatio_working_2-way'!M195)</f>
        <v>2.2734290799340271</v>
      </c>
      <c r="I196" s="30">
        <f>IF(OR($A196="",$B196=""),"",'OddsRatio_working_2-way'!N195)</f>
        <v>1.7852812659593167</v>
      </c>
      <c r="J196" s="30">
        <f>IF('Log_working_2-way'!$D195="","",A196^('Log_working_2-way'!$D195))</f>
        <v>2.2774497365044657</v>
      </c>
      <c r="K196" s="32">
        <f>IF('Log_working_2-way'!$D195="","",B196^('Log_working_2-way'!$D195))</f>
        <v>1.7828096647750074</v>
      </c>
      <c r="L196" s="37">
        <f t="shared" si="35"/>
        <v>0.44162436548223349</v>
      </c>
      <c r="M196" s="37">
        <f t="shared" si="36"/>
        <v>0.55837563451776651</v>
      </c>
      <c r="N196" s="38">
        <v>292</v>
      </c>
      <c r="O196" s="38">
        <f t="shared" si="37"/>
        <v>159.27272727272731</v>
      </c>
      <c r="P196" s="38">
        <f t="shared" si="38"/>
        <v>124.18390804597699</v>
      </c>
      <c r="Q196" s="38">
        <f t="shared" si="39"/>
        <v>167.81609195402297</v>
      </c>
      <c r="R196" s="38">
        <f t="shared" si="40"/>
        <v>132.72727272727272</v>
      </c>
      <c r="S196" s="39">
        <f t="shared" si="41"/>
        <v>-8.5433646812956567</v>
      </c>
      <c r="T196" s="39">
        <f t="shared" si="42"/>
        <v>-8.5433646812957278</v>
      </c>
      <c r="U196" t="s">
        <v>465</v>
      </c>
      <c r="V196" t="s">
        <v>466</v>
      </c>
      <c r="W196"/>
      <c r="X196"/>
      <c r="Y196" s="41"/>
    </row>
    <row r="197" spans="1:25" ht="15" x14ac:dyDescent="0.25">
      <c r="A197">
        <v>1.82</v>
      </c>
      <c r="B197">
        <v>2.06</v>
      </c>
      <c r="C197" s="29">
        <f t="shared" si="43"/>
        <v>3.4887442654432999E-2</v>
      </c>
      <c r="D197" s="30">
        <f>IF(OR($A197="",$B197=""),"",A197*'MPTO_working_2-way'!$G196)</f>
        <v>1.883495145631068</v>
      </c>
      <c r="E197" s="32">
        <f>IF(OR($A197="",$B197=""),"",B197*'MPTO_working_2-way'!$G196)</f>
        <v>2.1318681318681318</v>
      </c>
      <c r="F197" s="30">
        <f>IF(OR($A197="",$B197=""),"",'MPTO_working_2-way'!D196)</f>
        <v>1.8796751228316457</v>
      </c>
      <c r="G197" s="32">
        <f>IF(OR($A197="",$B197=""),"",'MPTO_working_2-way'!E196)</f>
        <v>2.1367833124358828</v>
      </c>
      <c r="H197" s="30">
        <f>IF(OR($A197="",$B197=""),"",'OddsRatio_working_2-way'!M196)</f>
        <v>1.8795367562872962</v>
      </c>
      <c r="I197" s="30">
        <f>IF(OR($A197="",$B197=""),"",'OddsRatio_working_2-way'!N196)</f>
        <v>2.1369621483713819</v>
      </c>
      <c r="J197" s="30">
        <f>IF('Log_working_2-way'!$D196="","",A197^('Log_working_2-way'!$D196))</f>
        <v>1.8777999804454721</v>
      </c>
      <c r="K197" s="32">
        <f>IF('Log_working_2-way'!$D196="","",B197^('Log_working_2-way'!$D196))</f>
        <v>2.139211690905316</v>
      </c>
      <c r="L197" s="37">
        <f t="shared" si="35"/>
        <v>0.53092783505154639</v>
      </c>
      <c r="M197" s="37">
        <f t="shared" si="36"/>
        <v>0.46907216494845361</v>
      </c>
      <c r="N197" s="38">
        <v>293</v>
      </c>
      <c r="O197" s="38">
        <f t="shared" si="37"/>
        <v>132.01098901098899</v>
      </c>
      <c r="P197" s="38">
        <f t="shared" si="38"/>
        <v>150.76699029126215</v>
      </c>
      <c r="Q197" s="38">
        <f t="shared" si="39"/>
        <v>142.23300970873785</v>
      </c>
      <c r="R197" s="38">
        <f t="shared" si="40"/>
        <v>160.98901098901098</v>
      </c>
      <c r="S197" s="39">
        <f t="shared" si="41"/>
        <v>-10.22202069774886</v>
      </c>
      <c r="T197" s="39">
        <f t="shared" si="42"/>
        <v>-10.222020697748832</v>
      </c>
      <c r="U197" t="s">
        <v>96</v>
      </c>
      <c r="V197" t="s">
        <v>92</v>
      </c>
      <c r="W197"/>
      <c r="X197"/>
      <c r="Y197" s="41"/>
    </row>
    <row r="198" spans="1:25" s="35" customFormat="1" ht="15" x14ac:dyDescent="0.25">
      <c r="A198">
        <v>1.82</v>
      </c>
      <c r="B198">
        <v>2.09</v>
      </c>
      <c r="C198" s="29">
        <f t="shared" si="43"/>
        <v>2.7919448972080652E-2</v>
      </c>
      <c r="D198" s="30">
        <f>IF(OR($A198="",$B198=""),"",A198*'MPTO_working_2-way'!$G197)</f>
        <v>1.8708133971291869</v>
      </c>
      <c r="E198" s="32">
        <f>IF(OR($A198="",$B198=""),"",B198*'MPTO_working_2-way'!$G197)</f>
        <v>2.1483516483516483</v>
      </c>
      <c r="F198" s="30">
        <f>IF(OR($A198="",$B198=""),"",'MPTO_working_2-way'!D197)</f>
        <v>1.8674456281604401</v>
      </c>
      <c r="G198" s="32">
        <f>IF(OR($A198="",$B198=""),"",'MPTO_working_2-way'!E197)</f>
        <v>2.152810006225593</v>
      </c>
      <c r="H198" s="30">
        <f>IF(OR($A198="",$B198=""),"",'OddsRatio_working_2-way'!M197)</f>
        <v>1.8673485908108987</v>
      </c>
      <c r="I198" s="30">
        <f>IF(OR($A198="",$B198=""),"",'OddsRatio_working_2-way'!N197)</f>
        <v>2.1529389804681456</v>
      </c>
      <c r="J198" s="30">
        <f>IF('Log_working_2-way'!$D197="","",A198^('Log_working_2-way'!$D197))</f>
        <v>1.8658256434588982</v>
      </c>
      <c r="K198" s="32">
        <f>IF('Log_working_2-way'!$D197="","",B198^('Log_working_2-way'!$D197))</f>
        <v>2.1549669469306498</v>
      </c>
      <c r="L198" s="37">
        <f t="shared" si="35"/>
        <v>0.53452685421994872</v>
      </c>
      <c r="M198" s="37">
        <f t="shared" si="36"/>
        <v>0.46547314578005117</v>
      </c>
      <c r="N198" s="38">
        <v>294</v>
      </c>
      <c r="O198" s="38">
        <f t="shared" si="37"/>
        <v>132.46153846153848</v>
      </c>
      <c r="P198" s="38">
        <f t="shared" si="38"/>
        <v>153.33014354066984</v>
      </c>
      <c r="Q198" s="38">
        <f t="shared" si="39"/>
        <v>140.66985645933016</v>
      </c>
      <c r="R198" s="38">
        <f t="shared" si="40"/>
        <v>161.53846153846152</v>
      </c>
      <c r="S198" s="39">
        <f t="shared" si="41"/>
        <v>-8.2083179977916814</v>
      </c>
      <c r="T198" s="39">
        <f t="shared" si="42"/>
        <v>-8.2083179977916814</v>
      </c>
      <c r="U198" t="s">
        <v>467</v>
      </c>
      <c r="V198" t="s">
        <v>468</v>
      </c>
      <c r="W198"/>
      <c r="X198"/>
      <c r="Y198" s="41"/>
    </row>
    <row r="199" spans="1:25" ht="15" x14ac:dyDescent="0.25">
      <c r="A199">
        <v>2.16</v>
      </c>
      <c r="B199">
        <v>1.75</v>
      </c>
      <c r="C199" s="29">
        <f t="shared" si="43"/>
        <v>3.4391534391534417E-2</v>
      </c>
      <c r="D199" s="30">
        <f>IF(OR($A199="",$B199=""),"",A199*'MPTO_working_2-way'!$G198)</f>
        <v>2.2342857142857144</v>
      </c>
      <c r="E199" s="32">
        <f>IF(OR($A199="",$B199=""),"",B199*'MPTO_working_2-way'!$G198)</f>
        <v>1.8101851851851851</v>
      </c>
      <c r="F199" s="30">
        <f>IF(OR($A199="",$B199=""),"",'MPTO_working_2-way'!D198)</f>
        <v>2.2433234421364987</v>
      </c>
      <c r="G199" s="32">
        <f>IF(OR($A199="",$B199=""),"",'MPTO_working_2-way'!E198)</f>
        <v>1.8042959427207637</v>
      </c>
      <c r="H199" s="30">
        <f>IF(OR($A199="",$B199=""),"",'OddsRatio_working_2-way'!M198)</f>
        <v>2.2436505404118421</v>
      </c>
      <c r="I199" s="30">
        <f>IF(OR($A199="",$B199=""),"",'OddsRatio_working_2-way'!N198)</f>
        <v>1.8040844011283466</v>
      </c>
      <c r="J199" s="30">
        <f>IF('Log_working_2-way'!$D198="","",A199^('Log_working_2-way'!$D198))</f>
        <v>2.2478012615174499</v>
      </c>
      <c r="K199" s="32">
        <f>IF('Log_working_2-way'!$D198="","",B199^('Log_working_2-way'!$D198))</f>
        <v>1.8014096722292445</v>
      </c>
      <c r="L199" s="37">
        <f t="shared" si="35"/>
        <v>0.4475703324808184</v>
      </c>
      <c r="M199" s="37">
        <f t="shared" si="36"/>
        <v>0.55242966751918166</v>
      </c>
      <c r="N199" s="38">
        <v>295</v>
      </c>
      <c r="O199" s="38">
        <f t="shared" si="37"/>
        <v>158.42592592592592</v>
      </c>
      <c r="P199" s="38">
        <f t="shared" si="38"/>
        <v>126.42857142857142</v>
      </c>
      <c r="Q199" s="38">
        <f t="shared" si="39"/>
        <v>168.57142857142856</v>
      </c>
      <c r="R199" s="38">
        <f t="shared" si="40"/>
        <v>136.57407407407405</v>
      </c>
      <c r="S199" s="39">
        <f t="shared" si="41"/>
        <v>-10.145502645502631</v>
      </c>
      <c r="T199" s="39">
        <f t="shared" si="42"/>
        <v>-10.145502645502631</v>
      </c>
      <c r="U199" t="s">
        <v>469</v>
      </c>
      <c r="V199" t="s">
        <v>470</v>
      </c>
      <c r="W199"/>
      <c r="X199"/>
      <c r="Y199" s="41"/>
    </row>
    <row r="200" spans="1:25" s="35" customFormat="1" ht="15" x14ac:dyDescent="0.25">
      <c r="A200">
        <v>1.64</v>
      </c>
      <c r="B200">
        <v>2.36</v>
      </c>
      <c r="C200" s="29">
        <f t="shared" si="43"/>
        <v>3.3484911120297722E-2</v>
      </c>
      <c r="D200" s="30">
        <f>IF(OR($A200="",$B200=""),"",A200*'MPTO_working_2-way'!$G199)</f>
        <v>1.6949152542372881</v>
      </c>
      <c r="E200" s="32">
        <f>IF(OR($A200="",$B200=""),"",B200*'MPTO_working_2-way'!$G199)</f>
        <v>2.4390243902439024</v>
      </c>
      <c r="F200" s="30">
        <f>IF(OR($A200="",$B200=""),"",'MPTO_working_2-way'!D199)</f>
        <v>1.6863018473335656</v>
      </c>
      <c r="G200" s="32">
        <f>IF(OR($A200="",$B200=""),"",'MPTO_working_2-way'!E199)</f>
        <v>2.4570848146267141</v>
      </c>
      <c r="H200" s="30">
        <f>IF(OR($A200="",$B200=""),"",'OddsRatio_working_2-way'!M199)</f>
        <v>1.6859943405700353</v>
      </c>
      <c r="I200" s="30">
        <f>IF(OR($A200="",$B200=""),"",'OddsRatio_working_2-way'!N199)</f>
        <v>2.4577379737113252</v>
      </c>
      <c r="J200" s="30">
        <f>IF('Log_working_2-way'!$D199="","",A200^('Log_working_2-way'!$D199))</f>
        <v>1.6820816748919711</v>
      </c>
      <c r="K200" s="32">
        <f>IF('Log_working_2-way'!$D199="","",B200^('Log_working_2-way'!$D199))</f>
        <v>2.4661000827478752</v>
      </c>
      <c r="L200" s="37">
        <f t="shared" si="35"/>
        <v>0.59000000000000008</v>
      </c>
      <c r="M200" s="37">
        <f t="shared" si="36"/>
        <v>0.41000000000000003</v>
      </c>
      <c r="N200" s="38">
        <v>296</v>
      </c>
      <c r="O200" s="38">
        <f t="shared" si="37"/>
        <v>115.51219512195122</v>
      </c>
      <c r="P200" s="38">
        <f t="shared" si="38"/>
        <v>170.57627118644066</v>
      </c>
      <c r="Q200" s="38">
        <f t="shared" si="39"/>
        <v>125.42372881355934</v>
      </c>
      <c r="R200" s="38">
        <f t="shared" si="40"/>
        <v>180.48780487804876</v>
      </c>
      <c r="S200" s="39">
        <f t="shared" si="41"/>
        <v>-9.9115336916081134</v>
      </c>
      <c r="T200" s="39">
        <f t="shared" si="42"/>
        <v>-9.9115336916080992</v>
      </c>
      <c r="U200" t="s">
        <v>471</v>
      </c>
      <c r="V200" t="s">
        <v>472</v>
      </c>
      <c r="W200"/>
      <c r="X200"/>
      <c r="Y200" s="41"/>
    </row>
    <row r="201" spans="1:25" s="35" customFormat="1" ht="15" x14ac:dyDescent="0.25">
      <c r="A201">
        <v>1.81</v>
      </c>
      <c r="B201">
        <v>2.08</v>
      </c>
      <c r="C201" s="29">
        <f t="shared" si="43"/>
        <v>3.3255418614534626E-2</v>
      </c>
      <c r="D201" s="30">
        <f>IF(OR($A201="",$B201=""),"",A201*'MPTO_working_2-way'!$G200)</f>
        <v>1.8701923076923077</v>
      </c>
      <c r="E201" s="32">
        <f>IF(OR($A201="",$B201=""),"",B201*'MPTO_working_2-way'!$G200)</f>
        <v>2.1491712707182322</v>
      </c>
      <c r="F201" s="30">
        <f>IF(OR($A201="",$B201=""),"",'MPTO_working_2-way'!D200)</f>
        <v>1.8661643699811639</v>
      </c>
      <c r="G201" s="32">
        <f>IF(OR($A201="",$B201=""),"",'MPTO_working_2-way'!E200)</f>
        <v>2.1545152798443401</v>
      </c>
      <c r="H201" s="30">
        <f>IF(OR($A201="",$B201=""),"",'OddsRatio_working_2-way'!M200)</f>
        <v>1.8660254037844384</v>
      </c>
      <c r="I201" s="30">
        <f>IF(OR($A201="",$B201=""),"",'OddsRatio_working_2-way'!N200)</f>
        <v>2.1547005383792519</v>
      </c>
      <c r="J201" s="30">
        <f>IF('Log_working_2-way'!$D200="","",A201^('Log_working_2-way'!$D200))</f>
        <v>1.8641966683390954</v>
      </c>
      <c r="K201" s="32">
        <f>IF('Log_working_2-way'!$D200="","",B201^('Log_working_2-way'!$D200))</f>
        <v>2.1571440120474694</v>
      </c>
      <c r="L201" s="37">
        <f t="shared" si="35"/>
        <v>0.53470437017994854</v>
      </c>
      <c r="M201" s="37">
        <f t="shared" si="36"/>
        <v>0.46529562982005135</v>
      </c>
      <c r="N201" s="38">
        <v>297</v>
      </c>
      <c r="O201" s="38">
        <f t="shared" si="37"/>
        <v>132.91160220994479</v>
      </c>
      <c r="P201" s="38">
        <f t="shared" si="38"/>
        <v>154.21153846153845</v>
      </c>
      <c r="Q201" s="38">
        <f t="shared" si="39"/>
        <v>142.78846153846152</v>
      </c>
      <c r="R201" s="38">
        <f t="shared" si="40"/>
        <v>164.08839779005527</v>
      </c>
      <c r="S201" s="39">
        <f t="shared" si="41"/>
        <v>-9.8768593285167299</v>
      </c>
      <c r="T201" s="39">
        <f t="shared" si="42"/>
        <v>-9.8768593285168151</v>
      </c>
      <c r="U201" t="s">
        <v>473</v>
      </c>
      <c r="V201" t="s">
        <v>474</v>
      </c>
      <c r="W201"/>
      <c r="X201" s="48"/>
      <c r="Y201" s="41"/>
    </row>
    <row r="202" spans="1:25" s="35" customFormat="1" ht="15" x14ac:dyDescent="0.25">
      <c r="A202">
        <v>1.77</v>
      </c>
      <c r="B202">
        <v>2.16</v>
      </c>
      <c r="C202" s="29">
        <f t="shared" si="43"/>
        <v>2.79347143753923E-2</v>
      </c>
      <c r="D202" s="30">
        <f>IF(OR($A202="",$B202=""),"",A202*'MPTO_working_2-way'!$G201)</f>
        <v>1.8194444444444444</v>
      </c>
      <c r="E202" s="32">
        <f>IF(OR($A202="",$B202=""),"",B202*'MPTO_working_2-way'!$G201)</f>
        <v>2.2203389830508473</v>
      </c>
      <c r="F202" s="30">
        <f>IF(OR($A202="",$B202=""),"",'MPTO_working_2-way'!D201)</f>
        <v>1.8148675590999714</v>
      </c>
      <c r="G202" s="32">
        <f>IF(OR($A202="",$B202=""),"",'MPTO_working_2-way'!E201)</f>
        <v>2.2271932890597692</v>
      </c>
      <c r="H202" s="30">
        <f>IF(OR($A202="",$B202=""),"",'OddsRatio_working_2-way'!M201)</f>
        <v>1.8147349897041836</v>
      </c>
      <c r="I202" s="30">
        <f>IF(OR($A202="",$B202=""),"",'OddsRatio_working_2-way'!N201)</f>
        <v>2.2273929715024061</v>
      </c>
      <c r="J202" s="30">
        <f>IF('Log_working_2-way'!$D201="","",A202^('Log_working_2-way'!$D201))</f>
        <v>1.8126656451578935</v>
      </c>
      <c r="K202" s="32">
        <f>IF('Log_working_2-way'!$D201="","",B202^('Log_working_2-way'!$D201))</f>
        <v>2.2305183638047077</v>
      </c>
      <c r="L202" s="37">
        <f t="shared" si="35"/>
        <v>0.54961832061068705</v>
      </c>
      <c r="M202" s="37">
        <f t="shared" si="36"/>
        <v>0.45038167938931301</v>
      </c>
      <c r="N202" s="38">
        <v>298</v>
      </c>
      <c r="O202" s="38">
        <f t="shared" si="37"/>
        <v>129.63841807909606</v>
      </c>
      <c r="P202" s="38">
        <f t="shared" si="38"/>
        <v>160.03703703703704</v>
      </c>
      <c r="Q202" s="38">
        <f t="shared" si="39"/>
        <v>137.96296296296293</v>
      </c>
      <c r="R202" s="38">
        <f t="shared" si="40"/>
        <v>168.36158192090394</v>
      </c>
      <c r="S202" s="39">
        <f t="shared" si="41"/>
        <v>-8.3245448838668779</v>
      </c>
      <c r="T202" s="39">
        <f t="shared" si="42"/>
        <v>-8.3245448838669063</v>
      </c>
      <c r="U202" t="s">
        <v>475</v>
      </c>
      <c r="V202" t="s">
        <v>476</v>
      </c>
      <c r="W202"/>
      <c r="X202" s="48"/>
      <c r="Y202" s="41"/>
    </row>
    <row r="203" spans="1:25" ht="15" x14ac:dyDescent="0.25">
      <c r="A203">
        <v>2.72</v>
      </c>
      <c r="B203">
        <v>1.5</v>
      </c>
      <c r="C203" s="29">
        <f t="shared" si="43"/>
        <v>3.4313725490195957E-2</v>
      </c>
      <c r="D203" s="30">
        <f>IF(OR($A203="",$B203=""),"",A203*'MPTO_working_2-way'!$G202)</f>
        <v>2.813333333333333</v>
      </c>
      <c r="E203" s="32">
        <f>IF(OR($A203="",$B203=""),"",B203*'MPTO_working_2-way'!$G202)</f>
        <v>1.5514705882352939</v>
      </c>
      <c r="F203" s="30">
        <f>IF(OR($A203="",$B203=""),"",'MPTO_working_2-way'!D202)</f>
        <v>2.8531468531468529</v>
      </c>
      <c r="G203" s="32">
        <f>IF(OR($A203="",$B203=""),"",'MPTO_working_2-way'!E202)</f>
        <v>1.5396226415094338</v>
      </c>
      <c r="H203" s="30">
        <f>IF(OR($A203="",$B203=""),"",'OddsRatio_working_2-way'!M202)</f>
        <v>2.8547236990991407</v>
      </c>
      <c r="I203" s="30">
        <f>IF(OR($A203="",$B203=""),"",'OddsRatio_working_2-way'!N202)</f>
        <v>1.5391638660171922</v>
      </c>
      <c r="J203" s="30">
        <f>IF('Log_working_2-way'!$D202="","",A203^('Log_working_2-way'!$D202))</f>
        <v>2.8735361487509046</v>
      </c>
      <c r="K203" s="32">
        <f>IF('Log_working_2-way'!$D202="","",B203^('Log_working_2-way'!$D202))</f>
        <v>1.5337500430223856</v>
      </c>
      <c r="L203" s="37">
        <f t="shared" si="35"/>
        <v>0.35545023696682471</v>
      </c>
      <c r="M203" s="37">
        <f t="shared" si="36"/>
        <v>0.64454976303317546</v>
      </c>
      <c r="N203" s="38">
        <v>299</v>
      </c>
      <c r="O203" s="38">
        <f t="shared" si="37"/>
        <v>189.07352941176472</v>
      </c>
      <c r="P203" s="38">
        <f t="shared" si="38"/>
        <v>99.666666666666657</v>
      </c>
      <c r="Q203" s="38">
        <f t="shared" si="39"/>
        <v>199.33333333333331</v>
      </c>
      <c r="R203" s="38">
        <f t="shared" si="40"/>
        <v>109.92647058823529</v>
      </c>
      <c r="S203" s="39">
        <f t="shared" si="41"/>
        <v>-10.25980392156859</v>
      </c>
      <c r="T203" s="39">
        <f t="shared" si="42"/>
        <v>-10.259803921568633</v>
      </c>
      <c r="U203" t="s">
        <v>157</v>
      </c>
      <c r="V203" t="s">
        <v>148</v>
      </c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2" zoomScaleNormal="82" workbookViewId="0">
      <pane ySplit="2" topLeftCell="A167" activePane="bottomLeft" state="frozen"/>
      <selection pane="bottomLeft" activeCell="AK199" sqref="AK19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4.3</v>
      </c>
      <c r="B3">
        <v>4.1100000000000003</v>
      </c>
      <c r="C3">
        <v>1.81</v>
      </c>
      <c r="D3" s="20">
        <f>IF(OR($A3="",$B3="",$C3=""),"",(1/A3)+(1/B3)+(1/C3)-1)</f>
        <v>2.835332981327765E-2</v>
      </c>
      <c r="E3" s="17">
        <f>IF(OR($A3="",$B3="",$C3=""),"",A3*'MPTO_working_3-way'!$I2)</f>
        <v>4.4219193181970935</v>
      </c>
      <c r="F3" s="21">
        <f>IF(OR($A3="",$B3="",$C3=""),"",B3*'MPTO_working_3-way'!$I2)</f>
        <v>4.2265321855325713</v>
      </c>
      <c r="G3" s="22">
        <f>IF(OR($A3="",$B3="",$C3=""),"",C3*'MPTO_working_3-way'!$I2)</f>
        <v>1.8613195269620326</v>
      </c>
      <c r="H3" s="17">
        <f>IF(OR($A3="",$B3="",$C3=""),"",'MPTO_working_3-way'!E2)</f>
        <v>4.4821537080465355</v>
      </c>
      <c r="I3" s="21">
        <f>IF(OR($A3="",$B3="",$C3=""),"",'MPTO_working_3-way'!F2)</f>
        <v>4.2761011370183537</v>
      </c>
      <c r="J3" s="22">
        <f>IF(OR($A3="",$B3="",$C3=""),"",'MPTO_working_3-way'!G2)</f>
        <v>1.8415016647787468</v>
      </c>
      <c r="K3" s="17">
        <f>IF(OR($A3="",$B3="",$C3=""),"",'OddsRatio_working_3-way'!H2)</f>
        <v>4.4580849687622761</v>
      </c>
      <c r="L3" s="21">
        <f>IF(OR($A3="",$B3="",$C3=""),"",'OddsRatio_working_3-way'!I2)</f>
        <v>4.2589831069244486</v>
      </c>
      <c r="M3" s="22">
        <f>IF(OR($A3="",$B3="",$C3=""),"",'OddsRatio_working_3-way'!J2)</f>
        <v>1.8488026741507404</v>
      </c>
      <c r="N3" s="23">
        <f>(1/E3)* 100</f>
        <v>22.614614334657745</v>
      </c>
      <c r="O3" s="24">
        <f>(1/F3)* 100</f>
        <v>23.660058792950924</v>
      </c>
      <c r="P3" s="24">
        <f>(1/G3)* 100</f>
        <v>53.725326872391321</v>
      </c>
      <c r="Q3" t="s">
        <v>163</v>
      </c>
      <c r="R3" t="s">
        <v>164</v>
      </c>
      <c r="S3" s="48" t="s">
        <v>477</v>
      </c>
      <c r="T3" s="35">
        <v>100</v>
      </c>
      <c r="U3" s="35">
        <f>(1/A4)*((T3*A4)-T3)</f>
        <v>76.133651551312653</v>
      </c>
      <c r="V3" s="35">
        <f>(1/B4)*((T3*B4)-T3)</f>
        <v>76.470588235294116</v>
      </c>
      <c r="W3" s="35">
        <f>(1/C4)*((T3*C4)-T3)</f>
        <v>44.444444444444443</v>
      </c>
      <c r="X3" s="35">
        <f>((1/B4)+(1/C4))*T3</f>
        <v>79.084967320261441</v>
      </c>
      <c r="Y3" s="35">
        <f>((1/A4)+(1/C4))*T3</f>
        <v>79.421904004242904</v>
      </c>
      <c r="Z3" s="35">
        <f>((1/A4)+(1/B4))*T3</f>
        <v>47.395760213393231</v>
      </c>
      <c r="AA3" s="35">
        <f t="shared" ref="AA3" si="0">U3-X3</f>
        <v>-2.9513157689487883</v>
      </c>
      <c r="AB3" s="35">
        <f t="shared" ref="AB3" si="1">V3-Y3</f>
        <v>-2.9513157689487883</v>
      </c>
      <c r="AC3" s="35">
        <f t="shared" ref="AC3" si="2">W3-Z3</f>
        <v>-2.9513157689487883</v>
      </c>
      <c r="AD3" s="27"/>
      <c r="AE3" s="27"/>
      <c r="AF3">
        <v>1.71</v>
      </c>
      <c r="AG3">
        <v>2.2200000000000002</v>
      </c>
      <c r="AH3" s="41"/>
      <c r="AI3" s="27"/>
      <c r="AJ3" t="s">
        <v>481</v>
      </c>
    </row>
    <row r="4" spans="1:36" ht="15" x14ac:dyDescent="0.25">
      <c r="A4">
        <v>4.1900000000000004</v>
      </c>
      <c r="B4">
        <v>4.25</v>
      </c>
      <c r="C4">
        <v>1.8</v>
      </c>
      <c r="D4" s="20">
        <f t="shared" ref="D4:D67" si="3">IF(OR($A4="",$B4="",$C4=""),"",(1/A4)+(1/B4)+(1/C4)-1)</f>
        <v>2.9513157689487812E-2</v>
      </c>
      <c r="E4" s="17">
        <f>IF(OR($A4="",$B4="",$C4=""),"",A4*'MPTO_working_3-way'!$I3)</f>
        <v>4.3136601307189544</v>
      </c>
      <c r="F4" s="21">
        <f>IF(OR($A4="",$B4="",$C4=""),"",B4*'MPTO_working_3-way'!$I3)</f>
        <v>4.3754309201803228</v>
      </c>
      <c r="G4" s="22">
        <f>IF(OR($A4="",$B4="",$C4=""),"",C4*'MPTO_working_3-way'!$I3)</f>
        <v>1.8531236838410781</v>
      </c>
      <c r="H4" s="17">
        <f>IF(OR($A4="",$B4="",$C4=""),"",'MPTO_working_3-way'!E3)</f>
        <v>4.3701372477731315</v>
      </c>
      <c r="I4" s="21">
        <f>IF(OR($A4="",$B4="",$C4=""),"",'MPTO_working_3-way'!F3)</f>
        <v>4.4354474169741689</v>
      </c>
      <c r="J4" s="22">
        <f>IF(OR($A4="",$B4="",$C4=""),"",'MPTO_working_3-way'!G3)</f>
        <v>1.8324488104199024</v>
      </c>
      <c r="K4" s="17">
        <f>IF(OR($A4="",$B4="",$C4=""),"",'OddsRatio_working_3-way'!H3)</f>
        <v>4.3496039860749498</v>
      </c>
      <c r="L4" s="21">
        <f>IF(OR($A4="",$B4="",$C4=""),"",'OddsRatio_working_3-way'!I3)</f>
        <v>4.4126059419258894</v>
      </c>
      <c r="M4" s="22">
        <f>IF(OR($A4="",$B4="",$C4=""),"",'OddsRatio_working_3-way'!J3)</f>
        <v>1.8400260780125262</v>
      </c>
      <c r="N4" s="23">
        <f t="shared" ref="N4" si="4">(1/E4)* 100</f>
        <v>23.182169426809494</v>
      </c>
      <c r="O4" s="24">
        <f t="shared" ref="O4" si="5">(1/F4)* 100</f>
        <v>22.854891740783955</v>
      </c>
      <c r="P4" s="24">
        <f t="shared" ref="P4" si="6">(1/G4)* 100</f>
        <v>53.962938832406557</v>
      </c>
      <c r="Q4" t="s">
        <v>165</v>
      </c>
      <c r="R4" t="s">
        <v>166</v>
      </c>
      <c r="S4" s="48" t="s">
        <v>477</v>
      </c>
      <c r="T4" s="35">
        <v>100</v>
      </c>
      <c r="U4" s="35">
        <f t="shared" ref="U4" si="7">(1/A5)*((T4*A5)-T4)</f>
        <v>38.271604938271601</v>
      </c>
      <c r="V4" s="35">
        <f t="shared" ref="V4" si="8">(1/B5)*((T4*B5)-T4)</f>
        <v>77.528089887640448</v>
      </c>
      <c r="W4" s="35">
        <f t="shared" ref="W4" si="9">(1/C5)*((T4*C5)-T4)</f>
        <v>81.273408239700387</v>
      </c>
      <c r="X4" s="35">
        <f t="shared" ref="X4" si="10">((1/B5)+(1/C5))*T4</f>
        <v>41.198501872659179</v>
      </c>
      <c r="Y4" s="35">
        <f t="shared" ref="Y4" si="11">((1/A5)+(1/C5))*T4</f>
        <v>80.454986822028019</v>
      </c>
      <c r="Z4" s="35">
        <f t="shared" ref="Z4" si="12">((1/A5)+(1/B5))*T4</f>
        <v>84.200305174087944</v>
      </c>
      <c r="AA4" s="35">
        <f t="shared" ref="AA4" si="13">U4-X4</f>
        <v>-2.9268969343875781</v>
      </c>
      <c r="AB4" s="35">
        <f t="shared" ref="AB4" si="14">V4-Y4</f>
        <v>-2.926896934387571</v>
      </c>
      <c r="AC4" s="35">
        <f t="shared" ref="AC4" si="15">W4-Z4</f>
        <v>-2.9268969343875568</v>
      </c>
      <c r="AD4" s="4"/>
      <c r="AE4" s="4"/>
      <c r="AF4">
        <v>1.59</v>
      </c>
      <c r="AG4">
        <v>2.4700000000000002</v>
      </c>
      <c r="AH4" s="4"/>
      <c r="AI4" s="4"/>
      <c r="AJ4" t="s">
        <v>481</v>
      </c>
    </row>
    <row r="5" spans="1:36" s="12" customFormat="1" ht="15" x14ac:dyDescent="0.25">
      <c r="A5">
        <v>1.62</v>
      </c>
      <c r="B5">
        <v>4.45</v>
      </c>
      <c r="C5">
        <v>5.34</v>
      </c>
      <c r="D5" s="20">
        <f t="shared" si="3"/>
        <v>2.9268969343875684E-2</v>
      </c>
      <c r="E5" s="17">
        <f>IF(OR($A5="",$B5="",$C5=""),"",A5*'MPTO_working_3-way'!$I4)</f>
        <v>1.6674157303370787</v>
      </c>
      <c r="F5" s="21">
        <f>IF(OR($A5="",$B5="",$C5=""),"",B5*'MPTO_working_3-way'!$I4)</f>
        <v>4.5802469135802468</v>
      </c>
      <c r="G5" s="22">
        <f>IF(OR($A5="",$B5="",$C5=""),"",C5*'MPTO_working_3-way'!$I4)</f>
        <v>5.496296296296296</v>
      </c>
      <c r="H5" s="17">
        <f>IF(OR($A5="",$B5="",$C5=""),"",'MPTO_working_3-way'!E4)</f>
        <v>1.6460156785143467</v>
      </c>
      <c r="I5" s="21">
        <f>IF(OR($A5="",$B5="",$C5=""),"",'MPTO_working_3-way'!F4)</f>
        <v>4.6519681651968163</v>
      </c>
      <c r="J5" s="22">
        <f>IF(OR($A5="",$B5="",$C5=""),"",'MPTO_working_3-way'!G4)</f>
        <v>5.6334983068507416</v>
      </c>
      <c r="K5" s="17">
        <f>IF(OR($A5="",$B5="",$C5=""),"",'OddsRatio_working_3-way'!H4)</f>
        <v>1.6533236368321071</v>
      </c>
      <c r="L5" s="21">
        <f>IF(OR($A5="",$B5="",$C5=""),"",'OddsRatio_working_3-way'!I4)</f>
        <v>4.6354299146302722</v>
      </c>
      <c r="M5" s="22">
        <f>IF(OR($A5="",$B5="",$C5=""),"",'OddsRatio_working_3-way'!J4)</f>
        <v>5.5732654578247489</v>
      </c>
      <c r="N5" s="23">
        <f t="shared" ref="N5:N68" si="16">(1/E5)* 100</f>
        <v>59.973045822102421</v>
      </c>
      <c r="O5" s="24">
        <f t="shared" ref="O5:O68" si="17">(1/F5)* 100</f>
        <v>21.832884097035041</v>
      </c>
      <c r="P5" s="24">
        <f t="shared" ref="P5:P68" si="18">(1/G5)* 100</f>
        <v>18.194070080862534</v>
      </c>
      <c r="Q5" t="s">
        <v>167</v>
      </c>
      <c r="R5" t="s">
        <v>168</v>
      </c>
      <c r="S5" s="48" t="s">
        <v>477</v>
      </c>
      <c r="T5" s="35">
        <v>100</v>
      </c>
      <c r="U5" s="35">
        <f t="shared" ref="U5:U68" si="19">(1/A6)*((T5*A6)-T5)</f>
        <v>31.506849315068493</v>
      </c>
      <c r="V5" s="35">
        <f t="shared" ref="V5:V68" si="20">(1/B6)*((T5*B6)-T5)</f>
        <v>80.353634577603145</v>
      </c>
      <c r="W5" s="35">
        <f t="shared" ref="W5:W68" si="21">(1/C6)*((T5*C6)-T5)</f>
        <v>85.11904761904762</v>
      </c>
      <c r="X5" s="35">
        <f t="shared" ref="X5:X68" si="22">((1/B6)+(1/C6))*T5</f>
        <v>34.527317803349241</v>
      </c>
      <c r="Y5" s="35">
        <f t="shared" ref="Y5:Y68" si="23">((1/A6)+(1/C6))*T5</f>
        <v>83.374103065883887</v>
      </c>
      <c r="Z5" s="35">
        <f t="shared" ref="Z5:Z68" si="24">((1/A6)+(1/B6))*T5</f>
        <v>88.139516107328362</v>
      </c>
      <c r="AA5" s="35">
        <f t="shared" ref="AA5:AA68" si="25">U5-X5</f>
        <v>-3.0204684882807484</v>
      </c>
      <c r="AB5" s="35">
        <f t="shared" ref="AB5:AB68" si="26">V5-Y5</f>
        <v>-3.0204684882807413</v>
      </c>
      <c r="AC5" s="35">
        <f t="shared" ref="AC5:AC68" si="27">W5-Z5</f>
        <v>-3.0204684882807413</v>
      </c>
      <c r="AD5" s="27"/>
      <c r="AE5" s="27"/>
      <c r="AF5">
        <v>1.72</v>
      </c>
      <c r="AG5">
        <v>2.21</v>
      </c>
      <c r="AH5" s="36"/>
      <c r="AI5" s="27"/>
      <c r="AJ5" t="s">
        <v>481</v>
      </c>
    </row>
    <row r="6" spans="1:36" s="12" customFormat="1" ht="15" x14ac:dyDescent="0.25">
      <c r="A6">
        <v>1.46</v>
      </c>
      <c r="B6">
        <v>5.09</v>
      </c>
      <c r="C6">
        <v>6.72</v>
      </c>
      <c r="D6" s="20">
        <f t="shared" si="3"/>
        <v>3.0204684882807475E-2</v>
      </c>
      <c r="E6" s="17">
        <f>IF(OR($A6="",$B6="",$C6=""),"",A6*'MPTO_working_3-way'!$I5)</f>
        <v>1.5040988399288988</v>
      </c>
      <c r="F6" s="21">
        <f>IF(OR($A6="",$B6="",$C6=""),"",B6*'MPTO_working_3-way'!$I5)</f>
        <v>5.2437418460534895</v>
      </c>
      <c r="G6" s="22">
        <f>IF(OR($A6="",$B6="",$C6=""),"",C6*'MPTO_working_3-way'!$I5)</f>
        <v>6.9229754824124656</v>
      </c>
      <c r="H6" s="17">
        <f>IF(OR($A6="",$B6="",$C6=""),"",'MPTO_working_3-way'!E5)</f>
        <v>1.4817816167759288</v>
      </c>
      <c r="I6" s="21">
        <f>IF(OR($A6="",$B6="",$C6=""),"",'MPTO_working_3-way'!F5)</f>
        <v>5.3649385171992279</v>
      </c>
      <c r="J6" s="22">
        <f>IF(OR($A6="",$B6="",$C6=""),"",'MPTO_working_3-way'!G5)</f>
        <v>7.2076593798999786</v>
      </c>
      <c r="K6" s="17">
        <f>IF(OR($A6="",$B6="",$C6=""),"",'OddsRatio_working_3-way'!H5)</f>
        <v>1.4888154570220391</v>
      </c>
      <c r="L6" s="21">
        <f>IF(OR($A6="",$B6="",$C6=""),"",'OddsRatio_working_3-way'!I5)</f>
        <v>5.346206998304651</v>
      </c>
      <c r="M6" s="22">
        <f>IF(OR($A6="",$B6="",$C6=""),"",'OddsRatio_working_3-way'!J5)</f>
        <v>7.0783139438392668</v>
      </c>
      <c r="N6" s="23">
        <f t="shared" si="16"/>
        <v>66.484992438879317</v>
      </c>
      <c r="O6" s="24">
        <f t="shared" si="17"/>
        <v>19.070351465768923</v>
      </c>
      <c r="P6" s="24">
        <f t="shared" si="18"/>
        <v>14.444656095351757</v>
      </c>
      <c r="Q6" t="s">
        <v>169</v>
      </c>
      <c r="R6" t="s">
        <v>170</v>
      </c>
      <c r="S6" s="48" t="s">
        <v>477</v>
      </c>
      <c r="T6" s="35">
        <v>100</v>
      </c>
      <c r="U6" s="35">
        <f t="shared" si="19"/>
        <v>56.709956709956707</v>
      </c>
      <c r="V6" s="35">
        <f t="shared" si="20"/>
        <v>71.590909090909093</v>
      </c>
      <c r="W6" s="35">
        <f t="shared" si="21"/>
        <v>69.418960244648318</v>
      </c>
      <c r="X6" s="35">
        <f t="shared" si="22"/>
        <v>58.990130664442589</v>
      </c>
      <c r="Y6" s="35">
        <f t="shared" si="23"/>
        <v>73.871083045394968</v>
      </c>
      <c r="Z6" s="35">
        <f t="shared" si="24"/>
        <v>71.699134199134207</v>
      </c>
      <c r="AA6" s="35">
        <f t="shared" si="25"/>
        <v>-2.2801739544858819</v>
      </c>
      <c r="AB6" s="35">
        <f t="shared" si="26"/>
        <v>-2.2801739544858748</v>
      </c>
      <c r="AC6" s="35">
        <f t="shared" si="27"/>
        <v>-2.280173954485889</v>
      </c>
      <c r="AD6" s="27"/>
      <c r="AE6" s="27"/>
      <c r="AF6">
        <v>1.51</v>
      </c>
      <c r="AG6">
        <v>2.67</v>
      </c>
      <c r="AH6" s="36"/>
      <c r="AI6" s="27"/>
      <c r="AJ6" t="s">
        <v>481</v>
      </c>
    </row>
    <row r="7" spans="1:36" s="12" customFormat="1" ht="15" x14ac:dyDescent="0.25">
      <c r="A7">
        <v>2.31</v>
      </c>
      <c r="B7">
        <v>3.52</v>
      </c>
      <c r="C7">
        <v>3.27</v>
      </c>
      <c r="D7" s="20">
        <f t="shared" si="3"/>
        <v>2.2801739544858979E-2</v>
      </c>
      <c r="E7" s="17">
        <f>IF(OR($A7="",$B7="",$C7=""),"",A7*'MPTO_working_3-way'!$I6)</f>
        <v>2.3626720183486243</v>
      </c>
      <c r="F7" s="21">
        <f>IF(OR($A7="",$B7="",$C7=""),"",B7*'MPTO_working_3-way'!$I6)</f>
        <v>3.6002621231979037</v>
      </c>
      <c r="G7" s="22">
        <f>IF(OR($A7="",$B7="",$C7=""),"",C7*'MPTO_working_3-way'!$I6)</f>
        <v>3.3445616883116891</v>
      </c>
      <c r="H7" s="17">
        <f>IF(OR($A7="",$B7="",$C7=""),"",'MPTO_working_3-way'!E6)</f>
        <v>2.3512822607944535</v>
      </c>
      <c r="I7" s="21">
        <f>IF(OR($A7="",$B7="",$C7=""),"",'MPTO_working_3-way'!F6)</f>
        <v>3.6167630265378685</v>
      </c>
      <c r="J7" s="22">
        <f>IF(OR($A7="",$B7="",$C7=""),"",'MPTO_working_3-way'!G6)</f>
        <v>3.3533436547969839</v>
      </c>
      <c r="K7" s="17">
        <f>IF(OR($A7="",$B7="",$C7=""),"",'OddsRatio_working_3-way'!H6)</f>
        <v>2.3562195193947755</v>
      </c>
      <c r="L7" s="21">
        <f>IF(OR($A7="",$B7="",$C7=""),"",'OddsRatio_working_3-way'!I6)</f>
        <v>3.6089108312021634</v>
      </c>
      <c r="M7" s="22">
        <f>IF(OR($A7="",$B7="",$C7=""),"",'OddsRatio_working_3-way'!J6)</f>
        <v>3.3500903122336951</v>
      </c>
      <c r="N7" s="23">
        <f t="shared" si="16"/>
        <v>42.324960563038459</v>
      </c>
      <c r="O7" s="24">
        <f t="shared" si="17"/>
        <v>27.775755369493986</v>
      </c>
      <c r="P7" s="24">
        <f t="shared" si="18"/>
        <v>29.899284067467534</v>
      </c>
      <c r="Q7" t="s">
        <v>171</v>
      </c>
      <c r="R7" t="s">
        <v>172</v>
      </c>
      <c r="S7" s="48" t="s">
        <v>477</v>
      </c>
      <c r="T7" s="35">
        <v>100</v>
      </c>
      <c r="U7" s="35">
        <f t="shared" si="19"/>
        <v>70.238095238095241</v>
      </c>
      <c r="V7" s="35">
        <f t="shared" si="20"/>
        <v>74.554707379134854</v>
      </c>
      <c r="W7" s="35">
        <f t="shared" si="21"/>
        <v>52.830188679245275</v>
      </c>
      <c r="X7" s="35">
        <f t="shared" si="22"/>
        <v>72.61510394161985</v>
      </c>
      <c r="Y7" s="35">
        <f t="shared" si="23"/>
        <v>76.931716082659477</v>
      </c>
      <c r="Z7" s="35">
        <f t="shared" si="24"/>
        <v>55.207197382769898</v>
      </c>
      <c r="AA7" s="35">
        <f t="shared" si="25"/>
        <v>-2.3770087035246092</v>
      </c>
      <c r="AB7" s="35">
        <f t="shared" si="26"/>
        <v>-2.3770087035246235</v>
      </c>
      <c r="AC7" s="35">
        <f t="shared" si="27"/>
        <v>-2.3770087035246235</v>
      </c>
      <c r="AD7" s="27"/>
      <c r="AE7" s="27"/>
      <c r="AF7">
        <v>2.02</v>
      </c>
      <c r="AG7">
        <v>1.89</v>
      </c>
      <c r="AH7" s="36"/>
      <c r="AI7" s="27"/>
      <c r="AJ7" t="s">
        <v>482</v>
      </c>
    </row>
    <row r="8" spans="1:36" ht="15" x14ac:dyDescent="0.25">
      <c r="A8">
        <v>3.36</v>
      </c>
      <c r="B8">
        <v>3.93</v>
      </c>
      <c r="C8">
        <v>2.12</v>
      </c>
      <c r="D8" s="20">
        <f t="shared" si="3"/>
        <v>2.377008703524619E-2</v>
      </c>
      <c r="E8" s="17">
        <f>IF(OR($A8="",$B8="",$C8=""),"",A8*'MPTO_working_3-way'!$I7)</f>
        <v>3.4398674924384269</v>
      </c>
      <c r="F8" s="21">
        <f>IF(OR($A8="",$B8="",$C8=""),"",B8*'MPTO_working_3-way'!$I7)</f>
        <v>4.0234164420485179</v>
      </c>
      <c r="G8" s="22">
        <f>IF(OR($A8="",$B8="",$C8=""),"",C8*'MPTO_working_3-way'!$I7)</f>
        <v>2.1703925845147221</v>
      </c>
      <c r="H8" s="17">
        <f>IF(OR($A8="",$B8="",$C8=""),"",'MPTO_working_3-way'!E7)</f>
        <v>3.451898149792251</v>
      </c>
      <c r="I8" s="21">
        <f>IF(OR($A8="",$B8="",$C8=""),"",'MPTO_working_3-way'!F7)</f>
        <v>4.056308640343862</v>
      </c>
      <c r="J8" s="22">
        <f>IF(OR($A8="",$B8="",$C8=""),"",'MPTO_working_3-way'!G7)</f>
        <v>2.15621915194895</v>
      </c>
      <c r="K8" s="17">
        <f>IF(OR($A8="",$B8="",$C8=""),"",'OddsRatio_working_3-way'!H7)</f>
        <v>3.4486843973390484</v>
      </c>
      <c r="L8" s="21">
        <f>IF(OR($A8="",$B8="",$C8=""),"",'OddsRatio_working_3-way'!I7)</f>
        <v>4.0401039339844962</v>
      </c>
      <c r="M8" s="22">
        <f>IF(OR($A8="",$B8="",$C8=""),"",'OddsRatio_working_3-way'!J7)</f>
        <v>2.162087510601582</v>
      </c>
      <c r="N8" s="23">
        <f t="shared" si="16"/>
        <v>29.070887241971278</v>
      </c>
      <c r="O8" s="24">
        <f t="shared" si="17"/>
        <v>24.85449901603651</v>
      </c>
      <c r="P8" s="24">
        <f t="shared" si="18"/>
        <v>46.074613741992209</v>
      </c>
      <c r="Q8" t="s">
        <v>173</v>
      </c>
      <c r="R8" t="s">
        <v>174</v>
      </c>
      <c r="S8" s="48" t="s">
        <v>477</v>
      </c>
      <c r="T8" s="35">
        <v>100</v>
      </c>
      <c r="U8" s="35">
        <f t="shared" si="19"/>
        <v>53.051643192488264</v>
      </c>
      <c r="V8" s="35">
        <f t="shared" si="20"/>
        <v>72.67759562841529</v>
      </c>
      <c r="W8" s="35">
        <f t="shared" si="21"/>
        <v>71.988795518207283</v>
      </c>
      <c r="X8" s="35">
        <f t="shared" si="22"/>
        <v>55.333608853377413</v>
      </c>
      <c r="Y8" s="35">
        <f t="shared" si="23"/>
        <v>74.95956128930446</v>
      </c>
      <c r="Z8" s="35">
        <f t="shared" si="24"/>
        <v>74.270761179096439</v>
      </c>
      <c r="AA8" s="35">
        <f t="shared" si="25"/>
        <v>-2.2819656608891492</v>
      </c>
      <c r="AB8" s="35">
        <f t="shared" si="26"/>
        <v>-2.2819656608891705</v>
      </c>
      <c r="AC8" s="35">
        <f t="shared" si="27"/>
        <v>-2.2819656608891563</v>
      </c>
      <c r="AF8">
        <v>1.65</v>
      </c>
      <c r="AG8">
        <v>2.35</v>
      </c>
      <c r="AJ8" t="s">
        <v>482</v>
      </c>
    </row>
    <row r="9" spans="1:36" ht="15" x14ac:dyDescent="0.25">
      <c r="A9">
        <v>2.13</v>
      </c>
      <c r="B9">
        <v>3.66</v>
      </c>
      <c r="C9">
        <v>3.57</v>
      </c>
      <c r="D9" s="20">
        <f t="shared" si="3"/>
        <v>2.2819656608891403E-2</v>
      </c>
      <c r="E9" s="17">
        <f>IF(OR($A9="",$B9="",$C9=""),"",A9*'MPTO_working_3-way'!$I8)</f>
        <v>2.1786058685769385</v>
      </c>
      <c r="F9" s="21">
        <f>IF(OR($A9="",$B9="",$C9=""),"",B9*'MPTO_working_3-way'!$I8)</f>
        <v>3.7435199431885429</v>
      </c>
      <c r="G9" s="22">
        <f>IF(OR($A9="",$B9="",$C9=""),"",C9*'MPTO_working_3-way'!$I8)</f>
        <v>3.6514661740937422</v>
      </c>
      <c r="H9" s="17">
        <f>IF(OR($A9="",$B9="",$C9=""),"",'MPTO_working_3-way'!E8)</f>
        <v>2.1650785071253633</v>
      </c>
      <c r="I9" s="21">
        <f>IF(OR($A9="",$B9="",$C9=""),"",'MPTO_working_3-way'!F8)</f>
        <v>3.764812303227016</v>
      </c>
      <c r="J9" s="22">
        <f>IF(OR($A9="",$B9="",$C9=""),"",'MPTO_working_3-way'!G8)</f>
        <v>3.6696508037471007</v>
      </c>
      <c r="K9" s="17">
        <f>IF(OR($A9="",$B9="",$C9=""),"",'OddsRatio_working_3-way'!H8)</f>
        <v>2.1706415024635937</v>
      </c>
      <c r="L9" s="21">
        <f>IF(OR($A9="",$B9="",$C9=""),"",'OddsRatio_working_3-way'!I8)</f>
        <v>3.7556693774806718</v>
      </c>
      <c r="M9" s="22">
        <f>IF(OR($A9="",$B9="",$C9=""),"",'OddsRatio_working_3-way'!J8)</f>
        <v>3.6624324436561366</v>
      </c>
      <c r="N9" s="23">
        <f t="shared" si="16"/>
        <v>45.900913718422977</v>
      </c>
      <c r="O9" s="24">
        <f t="shared" si="17"/>
        <v>26.712826836131399</v>
      </c>
      <c r="P9" s="24">
        <f t="shared" si="18"/>
        <v>27.386259445445639</v>
      </c>
      <c r="Q9" t="s">
        <v>175</v>
      </c>
      <c r="R9" t="s">
        <v>176</v>
      </c>
      <c r="S9" s="48" t="s">
        <v>477</v>
      </c>
      <c r="T9" s="35">
        <v>100</v>
      </c>
      <c r="U9" s="35">
        <f t="shared" si="19"/>
        <v>20</v>
      </c>
      <c r="V9" s="35">
        <f t="shared" si="20"/>
        <v>86.130374479889042</v>
      </c>
      <c r="W9" s="35">
        <f t="shared" si="21"/>
        <v>90.950226244343895</v>
      </c>
      <c r="X9" s="35">
        <f t="shared" si="22"/>
        <v>22.919399275767066</v>
      </c>
      <c r="Y9" s="35">
        <f t="shared" si="23"/>
        <v>89.049773755656119</v>
      </c>
      <c r="Z9" s="35">
        <f t="shared" si="24"/>
        <v>93.869625520110958</v>
      </c>
      <c r="AA9" s="35">
        <f t="shared" si="25"/>
        <v>-2.9193992757670664</v>
      </c>
      <c r="AB9" s="35">
        <f t="shared" si="26"/>
        <v>-2.919399275767077</v>
      </c>
      <c r="AC9" s="35">
        <f t="shared" si="27"/>
        <v>-2.9193992757670628</v>
      </c>
      <c r="AF9">
        <v>1.93</v>
      </c>
      <c r="AG9">
        <v>1.97</v>
      </c>
      <c r="AJ9" t="s">
        <v>482</v>
      </c>
    </row>
    <row r="10" spans="1:36" ht="15" x14ac:dyDescent="0.25">
      <c r="A10">
        <v>1.25</v>
      </c>
      <c r="B10">
        <v>7.21</v>
      </c>
      <c r="C10">
        <v>11.05</v>
      </c>
      <c r="D10" s="20">
        <f t="shared" si="3"/>
        <v>2.9193992757670539E-2</v>
      </c>
      <c r="E10" s="17">
        <f>IF(OR($A10="",$B10="",$C10=""),"",A10*'MPTO_working_3-way'!$I9)</f>
        <v>1.2864924909470883</v>
      </c>
      <c r="F10" s="21">
        <f>IF(OR($A10="",$B10="",$C10=""),"",B10*'MPTO_working_3-way'!$I9)</f>
        <v>7.4204886877828047</v>
      </c>
      <c r="G10" s="22">
        <f>IF(OR($A10="",$B10="",$C10=""),"",C10*'MPTO_working_3-way'!$I9)</f>
        <v>11.37259361997226</v>
      </c>
      <c r="H10" s="17">
        <f>IF(OR($A10="",$B10="",$C10=""),"",'MPTO_working_3-way'!E9)</f>
        <v>1.2653924407292756</v>
      </c>
      <c r="I10" s="21">
        <f>IF(OR($A10="",$B10="",$C10=""),"",'MPTO_working_3-way'!F9)</f>
        <v>7.7540463468519736</v>
      </c>
      <c r="J10" s="22">
        <f>IF(OR($A10="",$B10="",$C10=""),"",'MPTO_working_3-way'!G9)</f>
        <v>12.381385301568057</v>
      </c>
      <c r="K10" s="17">
        <f>IF(OR($A10="",$B10="",$C10=""),"",'OddsRatio_working_3-way'!H9)</f>
        <v>1.2711481583603959</v>
      </c>
      <c r="L10" s="21">
        <f>IF(OR($A10="",$B10="",$C10=""),"",'OddsRatio_working_3-way'!I9)</f>
        <v>7.735320253672235</v>
      </c>
      <c r="M10" s="22">
        <f>IF(OR($A10="",$B10="",$C10=""),"",'OddsRatio_working_3-way'!J9)</f>
        <v>11.900155966087915</v>
      </c>
      <c r="N10" s="23">
        <f t="shared" si="16"/>
        <v>77.730729641789154</v>
      </c>
      <c r="O10" s="24">
        <f t="shared" si="17"/>
        <v>13.476201394207552</v>
      </c>
      <c r="P10" s="24">
        <f t="shared" si="18"/>
        <v>8.7930689640032984</v>
      </c>
      <c r="Q10" t="s">
        <v>177</v>
      </c>
      <c r="R10" t="s">
        <v>178</v>
      </c>
      <c r="S10" s="48" t="s">
        <v>477</v>
      </c>
      <c r="T10" s="35">
        <v>100</v>
      </c>
      <c r="U10" s="35">
        <f t="shared" si="19"/>
        <v>58.50622406639004</v>
      </c>
      <c r="V10" s="35">
        <f t="shared" si="20"/>
        <v>71.671388101982998</v>
      </c>
      <c r="W10" s="35">
        <f t="shared" si="21"/>
        <v>67.532467532467535</v>
      </c>
      <c r="X10" s="35">
        <f t="shared" si="22"/>
        <v>60.796144365549466</v>
      </c>
      <c r="Y10" s="35">
        <f t="shared" si="23"/>
        <v>73.961308401142418</v>
      </c>
      <c r="Z10" s="35">
        <f t="shared" si="24"/>
        <v>69.822387831626955</v>
      </c>
      <c r="AA10" s="35">
        <f t="shared" si="25"/>
        <v>-2.2899202991594265</v>
      </c>
      <c r="AB10" s="35">
        <f t="shared" si="26"/>
        <v>-2.2899202991594194</v>
      </c>
      <c r="AC10" s="35">
        <f t="shared" si="27"/>
        <v>-2.2899202991594194</v>
      </c>
      <c r="AF10">
        <v>1.43</v>
      </c>
      <c r="AG10">
        <v>2.95</v>
      </c>
      <c r="AJ10" t="s">
        <v>482</v>
      </c>
    </row>
    <row r="11" spans="1:36" ht="15" x14ac:dyDescent="0.25">
      <c r="A11">
        <v>2.41</v>
      </c>
      <c r="B11">
        <v>3.53</v>
      </c>
      <c r="C11">
        <v>3.08</v>
      </c>
      <c r="D11" s="20">
        <f t="shared" si="3"/>
        <v>2.2899202991594203E-2</v>
      </c>
      <c r="E11" s="17">
        <f>IF(OR($A11="",$B11="",$C11=""),"",A11*'MPTO_working_3-way'!$I10)</f>
        <v>2.4651870792097421</v>
      </c>
      <c r="F11" s="21">
        <f>IF(OR($A11="",$B11="",$C11=""),"",B11*'MPTO_working_3-way'!$I10)</f>
        <v>3.6108341865603273</v>
      </c>
      <c r="G11" s="22">
        <f>IF(OR($A11="",$B11="",$C11=""),"",C11*'MPTO_working_3-way'!$I10)</f>
        <v>3.1505295452141104</v>
      </c>
      <c r="H11" s="17">
        <f>IF(OR($A11="",$B11="",$C11=""),"",'MPTO_working_3-way'!E10)</f>
        <v>2.4551644516894426</v>
      </c>
      <c r="I11" s="21">
        <f>IF(OR($A11="",$B11="",$C11=""),"",'MPTO_working_3-way'!F10)</f>
        <v>3.627748705210319</v>
      </c>
      <c r="J11" s="22">
        <f>IF(OR($A11="",$B11="",$C11=""),"",'MPTO_working_3-way'!G10)</f>
        <v>3.1541536747382337</v>
      </c>
      <c r="K11" s="17">
        <f>IF(OR($A11="",$B11="",$C11=""),"",'OddsRatio_working_3-way'!H10)</f>
        <v>2.4596687695612047</v>
      </c>
      <c r="L11" s="21">
        <f>IF(OR($A11="",$B11="",$C11=""),"",'OddsRatio_working_3-way'!I10)</f>
        <v>3.619121976588545</v>
      </c>
      <c r="M11" s="22">
        <f>IF(OR($A11="",$B11="",$C11=""),"",'OddsRatio_working_3-way'!J10)</f>
        <v>3.1532702416222027</v>
      </c>
      <c r="N11" s="23">
        <f t="shared" si="16"/>
        <v>40.564872679787335</v>
      </c>
      <c r="O11" s="24">
        <f t="shared" si="17"/>
        <v>27.694431489599854</v>
      </c>
      <c r="P11" s="24">
        <f t="shared" si="18"/>
        <v>31.740695830612815</v>
      </c>
      <c r="Q11" t="s">
        <v>179</v>
      </c>
      <c r="R11" t="s">
        <v>180</v>
      </c>
      <c r="S11" s="48" t="s">
        <v>477</v>
      </c>
      <c r="T11" s="35">
        <v>100</v>
      </c>
      <c r="U11" s="35">
        <f t="shared" si="19"/>
        <v>61.832061068702288</v>
      </c>
      <c r="V11" s="35">
        <f t="shared" si="20"/>
        <v>73.958333333333343</v>
      </c>
      <c r="W11" s="35">
        <f t="shared" si="21"/>
        <v>61.977186311787079</v>
      </c>
      <c r="X11" s="35">
        <f t="shared" si="22"/>
        <v>64.064480354879592</v>
      </c>
      <c r="Y11" s="35">
        <f t="shared" si="23"/>
        <v>76.190752619510633</v>
      </c>
      <c r="Z11" s="35">
        <f t="shared" si="24"/>
        <v>64.209605597964384</v>
      </c>
      <c r="AA11" s="35">
        <f t="shared" si="25"/>
        <v>-2.2324192861773042</v>
      </c>
      <c r="AB11" s="35">
        <f t="shared" si="26"/>
        <v>-2.23241928617729</v>
      </c>
      <c r="AC11" s="35">
        <f t="shared" si="27"/>
        <v>-2.2324192861773042</v>
      </c>
      <c r="AF11">
        <v>1.95</v>
      </c>
      <c r="AG11">
        <v>1.95</v>
      </c>
      <c r="AJ11" t="s">
        <v>482</v>
      </c>
    </row>
    <row r="12" spans="1:36" ht="15" x14ac:dyDescent="0.25">
      <c r="A12">
        <v>2.62</v>
      </c>
      <c r="B12">
        <v>3.84</v>
      </c>
      <c r="C12">
        <v>2.63</v>
      </c>
      <c r="D12" s="20">
        <f t="shared" si="3"/>
        <v>2.2324192861773007E-2</v>
      </c>
      <c r="E12" s="17">
        <f>IF(OR($A12="",$B12="",$C12=""),"",A12*'MPTO_working_3-way'!$I11)</f>
        <v>2.6784893852978455</v>
      </c>
      <c r="F12" s="21">
        <f>IF(OR($A12="",$B12="",$C12=""),"",B12*'MPTO_working_3-way'!$I11)</f>
        <v>3.9257249005892083</v>
      </c>
      <c r="G12" s="22">
        <f>IF(OR($A12="",$B12="",$C12=""),"",C12*'MPTO_working_3-way'!$I11)</f>
        <v>2.688712627226463</v>
      </c>
      <c r="H12" s="17">
        <f>IF(OR($A12="",$B12="",$C12=""),"",'MPTO_working_3-way'!E11)</f>
        <v>2.672096425800548</v>
      </c>
      <c r="I12" s="21">
        <f>IF(OR($A12="",$B12="",$C12=""),"",'MPTO_working_3-way'!F11)</f>
        <v>3.9529555745540681</v>
      </c>
      <c r="J12" s="22">
        <f>IF(OR($A12="",$B12="",$C12=""),"",'MPTO_working_3-way'!G11)</f>
        <v>2.6824988517051942</v>
      </c>
      <c r="K12" s="17">
        <f>IF(OR($A12="",$B12="",$C12=""),"",'OddsRatio_working_3-way'!H11)</f>
        <v>2.6756681263232789</v>
      </c>
      <c r="L12" s="21">
        <f>IF(OR($A12="",$B12="",$C12=""),"",'OddsRatio_working_3-way'!I11)</f>
        <v>3.9375910362704385</v>
      </c>
      <c r="M12" s="22">
        <f>IF(OR($A12="",$B12="",$C12=""),"",'OddsRatio_working_3-way'!J11)</f>
        <v>2.6860117567326807</v>
      </c>
      <c r="N12" s="23">
        <f t="shared" si="16"/>
        <v>37.334476869274617</v>
      </c>
      <c r="O12" s="24">
        <f t="shared" si="17"/>
        <v>25.473002447265497</v>
      </c>
      <c r="P12" s="24">
        <f t="shared" si="18"/>
        <v>37.19252068345989</v>
      </c>
      <c r="Q12" t="s">
        <v>181</v>
      </c>
      <c r="R12" t="s">
        <v>182</v>
      </c>
      <c r="S12" s="48" t="s">
        <v>477</v>
      </c>
      <c r="T12" s="35">
        <v>100</v>
      </c>
      <c r="U12" s="35">
        <f t="shared" si="19"/>
        <v>44.751381215469614</v>
      </c>
      <c r="V12" s="35">
        <f t="shared" si="20"/>
        <v>74.226804123711347</v>
      </c>
      <c r="W12" s="35">
        <f t="shared" si="21"/>
        <v>77.973568281938327</v>
      </c>
      <c r="X12" s="35">
        <f t="shared" si="22"/>
        <v>47.799627594350333</v>
      </c>
      <c r="Y12" s="35">
        <f t="shared" si="23"/>
        <v>77.275050502592066</v>
      </c>
      <c r="Z12" s="35">
        <f t="shared" si="24"/>
        <v>81.021814660819061</v>
      </c>
      <c r="AA12" s="35">
        <f t="shared" si="25"/>
        <v>-3.0482463788807195</v>
      </c>
      <c r="AB12" s="35">
        <f t="shared" si="26"/>
        <v>-3.0482463788807195</v>
      </c>
      <c r="AC12" s="35">
        <f t="shared" si="27"/>
        <v>-3.0482463788807337</v>
      </c>
      <c r="AF12">
        <v>1.58</v>
      </c>
      <c r="AG12">
        <v>2.5099999999999998</v>
      </c>
      <c r="AJ12" t="s">
        <v>482</v>
      </c>
    </row>
    <row r="13" spans="1:36" ht="15" x14ac:dyDescent="0.25">
      <c r="A13">
        <v>1.81</v>
      </c>
      <c r="B13">
        <v>3.88</v>
      </c>
      <c r="C13">
        <v>4.54</v>
      </c>
      <c r="D13" s="20">
        <f t="shared" si="3"/>
        <v>3.0482463788807257E-2</v>
      </c>
      <c r="E13" s="17">
        <f>IF(OR($A13="",$B13="",$C13=""),"",A13*'MPTO_working_3-way'!$I12)</f>
        <v>1.8651732594577413</v>
      </c>
      <c r="F13" s="21">
        <f>IF(OR($A13="",$B13="",$C13=""),"",B13*'MPTO_working_3-way'!$I12)</f>
        <v>3.9982719595005722</v>
      </c>
      <c r="G13" s="22">
        <f>IF(OR($A13="",$B13="",$C13=""),"",C13*'MPTO_working_3-way'!$I12)</f>
        <v>4.678390385601185</v>
      </c>
      <c r="H13" s="17">
        <f>IF(OR($A13="",$B13="",$C13=""),"",'MPTO_working_3-way'!E12)</f>
        <v>1.8439115365408976</v>
      </c>
      <c r="I13" s="21">
        <f>IF(OR($A13="",$B13="",$C13=""),"",'MPTO_working_3-way'!F12)</f>
        <v>4.0392430640271977</v>
      </c>
      <c r="J13" s="22">
        <f>IF(OR($A13="",$B13="",$C13=""),"",'MPTO_working_3-way'!G12)</f>
        <v>4.7595590717433955</v>
      </c>
      <c r="K13" s="17">
        <f>IF(OR($A13="",$B13="",$C13=""),"",'OddsRatio_working_3-way'!H12)</f>
        <v>1.8517760190814982</v>
      </c>
      <c r="L13" s="21">
        <f>IF(OR($A13="",$B13="",$C13=""),"",'OddsRatio_working_3-way'!I12)</f>
        <v>4.0285369567342153</v>
      </c>
      <c r="M13" s="22">
        <f>IF(OR($A13="",$B13="",$C13=""),"",'OddsRatio_working_3-way'!J12)</f>
        <v>4.722576675985807</v>
      </c>
      <c r="N13" s="23">
        <f t="shared" si="16"/>
        <v>53.614322151001048</v>
      </c>
      <c r="O13" s="24">
        <f t="shared" si="17"/>
        <v>25.010804920956677</v>
      </c>
      <c r="P13" s="24">
        <f t="shared" si="18"/>
        <v>21.374872928042269</v>
      </c>
      <c r="Q13" t="s">
        <v>183</v>
      </c>
      <c r="R13" t="s">
        <v>184</v>
      </c>
      <c r="S13" s="48" t="s">
        <v>477</v>
      </c>
      <c r="T13" s="35">
        <v>100</v>
      </c>
      <c r="U13" s="35">
        <f t="shared" si="19"/>
        <v>48.453608247422686</v>
      </c>
      <c r="V13" s="35">
        <f t="shared" si="20"/>
        <v>72.67759562841529</v>
      </c>
      <c r="W13" s="35">
        <f t="shared" si="21"/>
        <v>75.845410628019309</v>
      </c>
      <c r="X13" s="35">
        <f t="shared" si="22"/>
        <v>51.47699374356538</v>
      </c>
      <c r="Y13" s="35">
        <f t="shared" si="23"/>
        <v>75.700981124558012</v>
      </c>
      <c r="Z13" s="35">
        <f t="shared" si="24"/>
        <v>78.868796124162017</v>
      </c>
      <c r="AA13" s="35">
        <f t="shared" si="25"/>
        <v>-3.0233854961426943</v>
      </c>
      <c r="AB13" s="35">
        <f t="shared" si="26"/>
        <v>-3.0233854961427227</v>
      </c>
      <c r="AC13" s="35">
        <f t="shared" si="27"/>
        <v>-3.0233854961427085</v>
      </c>
      <c r="AF13">
        <v>1.74</v>
      </c>
      <c r="AG13">
        <v>2.17</v>
      </c>
      <c r="AJ13" t="s">
        <v>483</v>
      </c>
    </row>
    <row r="14" spans="1:36" ht="15" x14ac:dyDescent="0.25">
      <c r="A14">
        <v>1.94</v>
      </c>
      <c r="B14">
        <v>3.66</v>
      </c>
      <c r="C14">
        <v>4.1399999999999997</v>
      </c>
      <c r="D14" s="20">
        <f t="shared" si="3"/>
        <v>3.0233854961426943E-2</v>
      </c>
      <c r="E14" s="17">
        <f>IF(OR($A14="",$B14="",$C14=""),"",A14*'MPTO_working_3-way'!$I13)</f>
        <v>1.9986536786251683</v>
      </c>
      <c r="F14" s="21">
        <f>IF(OR($A14="",$B14="",$C14=""),"",B14*'MPTO_working_3-way'!$I13)</f>
        <v>3.7706559091588225</v>
      </c>
      <c r="G14" s="22">
        <f>IF(OR($A14="",$B14="",$C14=""),"",C14*'MPTO_working_3-way'!$I13)</f>
        <v>4.2651681595403073</v>
      </c>
      <c r="H14" s="17">
        <f>IF(OR($A14="",$B14="",$C14=""),"",'MPTO_working_3-way'!E13)</f>
        <v>1.9786857323484575</v>
      </c>
      <c r="I14" s="21">
        <f>IF(OR($A14="",$B14="",$C14=""),"",'MPTO_working_3-way'!F13)</f>
        <v>3.8001704382683554</v>
      </c>
      <c r="J14" s="22">
        <f>IF(OR($A14="",$B14="",$C14=""),"",'MPTO_working_3-way'!G13)</f>
        <v>4.3202526927675917</v>
      </c>
      <c r="K14" s="17">
        <f>IF(OR($A14="",$B14="",$C14=""),"",'OddsRatio_working_3-way'!H13)</f>
        <v>1.9864221770768138</v>
      </c>
      <c r="L14" s="21">
        <f>IF(OR($A14="",$B14="",$C14=""),"",'OddsRatio_working_3-way'!I13)</f>
        <v>3.7913648840684324</v>
      </c>
      <c r="M14" s="22">
        <f>IF(OR($A14="",$B14="",$C14=""),"",'OddsRatio_working_3-way'!J13)</f>
        <v>4.2950698255544655</v>
      </c>
      <c r="N14" s="23">
        <f t="shared" si="16"/>
        <v>50.0336807068986</v>
      </c>
      <c r="O14" s="24">
        <f t="shared" si="17"/>
        <v>26.520584855569208</v>
      </c>
      <c r="P14" s="24">
        <f t="shared" si="18"/>
        <v>23.445734437532199</v>
      </c>
      <c r="Q14" t="s">
        <v>185</v>
      </c>
      <c r="R14" t="s">
        <v>186</v>
      </c>
      <c r="S14" s="48" t="s">
        <v>477</v>
      </c>
      <c r="T14" s="35">
        <v>100</v>
      </c>
      <c r="U14" s="35">
        <f t="shared" si="19"/>
        <v>51.690821256038639</v>
      </c>
      <c r="V14" s="35">
        <f t="shared" si="20"/>
        <v>72.67759562841529</v>
      </c>
      <c r="W14" s="35">
        <f t="shared" si="21"/>
        <v>72.752043596730246</v>
      </c>
      <c r="X14" s="35">
        <f t="shared" si="22"/>
        <v>54.570360774854457</v>
      </c>
      <c r="Y14" s="35">
        <f t="shared" si="23"/>
        <v>75.557135147231108</v>
      </c>
      <c r="Z14" s="35">
        <f t="shared" si="24"/>
        <v>75.63158311554605</v>
      </c>
      <c r="AA14" s="35">
        <f t="shared" si="25"/>
        <v>-2.8795395188158182</v>
      </c>
      <c r="AB14" s="35">
        <f t="shared" si="26"/>
        <v>-2.8795395188158182</v>
      </c>
      <c r="AC14" s="35">
        <f t="shared" si="27"/>
        <v>-2.8795395188158039</v>
      </c>
      <c r="AF14">
        <v>1.86</v>
      </c>
      <c r="AG14">
        <v>2.04</v>
      </c>
      <c r="AJ14" t="s">
        <v>483</v>
      </c>
    </row>
    <row r="15" spans="1:36" ht="15" x14ac:dyDescent="0.25">
      <c r="A15">
        <v>2.0699999999999998</v>
      </c>
      <c r="B15">
        <v>3.66</v>
      </c>
      <c r="C15">
        <v>3.67</v>
      </c>
      <c r="D15" s="20">
        <f t="shared" si="3"/>
        <v>2.8795395188158102E-2</v>
      </c>
      <c r="E15" s="17">
        <f>IF(OR($A15="",$B15="",$C15=""),"",A15*'MPTO_working_3-way'!$I14)</f>
        <v>2.1296064680394871</v>
      </c>
      <c r="F15" s="21">
        <f>IF(OR($A15="",$B15="",$C15=""),"",B15*'MPTO_working_3-way'!$I14)</f>
        <v>3.7653911463886587</v>
      </c>
      <c r="G15" s="22">
        <f>IF(OR($A15="",$B15="",$C15=""),"",C15*'MPTO_working_3-way'!$I14)</f>
        <v>3.7756791003405401</v>
      </c>
      <c r="H15" s="17">
        <f>IF(OR($A15="",$B15="",$C15=""),"",'MPTO_working_3-way'!E14)</f>
        <v>2.1119622025081353</v>
      </c>
      <c r="I15" s="21">
        <f>IF(OR($A15="",$B15="",$C15=""),"",'MPTO_working_3-way'!F14)</f>
        <v>3.7932586250129265</v>
      </c>
      <c r="J15" s="22">
        <f>IF(OR($A15="",$B15="",$C15=""),"",'MPTO_working_3-way'!G14)</f>
        <v>3.8040011393675854</v>
      </c>
      <c r="K15" s="17">
        <f>IF(OR($A15="",$B15="",$C15=""),"",'OddsRatio_working_3-way'!H14)</f>
        <v>2.1190673376668636</v>
      </c>
      <c r="L15" s="21">
        <f>IF(OR($A15="",$B15="",$C15=""),"",'OddsRatio_working_3-way'!I14)</f>
        <v>3.7819804842933262</v>
      </c>
      <c r="M15" s="22">
        <f>IF(OR($A15="",$B15="",$C15=""),"",'OddsRatio_working_3-way'!J14)</f>
        <v>3.7924390575425488</v>
      </c>
      <c r="N15" s="23">
        <f t="shared" si="16"/>
        <v>46.957032438044699</v>
      </c>
      <c r="O15" s="24">
        <f t="shared" si="17"/>
        <v>26.557665887090852</v>
      </c>
      <c r="P15" s="24">
        <f t="shared" si="18"/>
        <v>26.485301674864449</v>
      </c>
      <c r="Q15" t="s">
        <v>187</v>
      </c>
      <c r="R15" t="s">
        <v>188</v>
      </c>
      <c r="S15" s="48" t="s">
        <v>477</v>
      </c>
      <c r="T15" s="35">
        <v>100</v>
      </c>
      <c r="U15" s="35">
        <f t="shared" si="19"/>
        <v>54.954954954954964</v>
      </c>
      <c r="V15" s="35">
        <f t="shared" si="20"/>
        <v>72.826086956521735</v>
      </c>
      <c r="W15" s="35">
        <f t="shared" si="21"/>
        <v>69.418960244648318</v>
      </c>
      <c r="X15" s="35">
        <f t="shared" si="22"/>
        <v>57.75495279882994</v>
      </c>
      <c r="Y15" s="35">
        <f t="shared" si="23"/>
        <v>75.626084800396725</v>
      </c>
      <c r="Z15" s="35">
        <f t="shared" si="24"/>
        <v>72.218958088523294</v>
      </c>
      <c r="AA15" s="35">
        <f t="shared" si="25"/>
        <v>-2.7999978438749764</v>
      </c>
      <c r="AB15" s="35">
        <f t="shared" si="26"/>
        <v>-2.7999978438749906</v>
      </c>
      <c r="AC15" s="35">
        <f t="shared" si="27"/>
        <v>-2.7999978438749764</v>
      </c>
      <c r="AF15">
        <v>1.74</v>
      </c>
      <c r="AG15">
        <v>2.17</v>
      </c>
      <c r="AJ15" t="s">
        <v>483</v>
      </c>
    </row>
    <row r="16" spans="1:36" ht="15" x14ac:dyDescent="0.25">
      <c r="A16">
        <v>2.2200000000000002</v>
      </c>
      <c r="B16">
        <v>3.68</v>
      </c>
      <c r="C16">
        <v>3.27</v>
      </c>
      <c r="D16" s="20">
        <f t="shared" si="3"/>
        <v>2.7999978438749906E-2</v>
      </c>
      <c r="E16" s="17">
        <f>IF(OR($A16="",$B16="",$C16=""),"",A16*'MPTO_working_3-way'!$I15)</f>
        <v>2.282159952134025</v>
      </c>
      <c r="F16" s="21">
        <f>IF(OR($A16="",$B16="",$C16=""),"",B16*'MPTO_working_3-way'!$I15)</f>
        <v>3.7830399206545997</v>
      </c>
      <c r="G16" s="22">
        <f>IF(OR($A16="",$B16="",$C16=""),"",C16*'MPTO_working_3-way'!$I15)</f>
        <v>3.3615599294947121</v>
      </c>
      <c r="H16" s="17">
        <f>IF(OR($A16="",$B16="",$C16=""),"",'MPTO_working_3-way'!E15)</f>
        <v>2.2669716157071838</v>
      </c>
      <c r="I16" s="21">
        <f>IF(OR($A16="",$B16="",$C16=""),"",'MPTO_working_3-way'!F15)</f>
        <v>3.8108913128325224</v>
      </c>
      <c r="J16" s="22">
        <f>IF(OR($A16="",$B16="",$C16=""),"",'MPTO_working_3-way'!G15)</f>
        <v>3.3729421140507441</v>
      </c>
      <c r="K16" s="17">
        <f>IF(OR($A16="",$B16="",$C16=""),"",'OddsRatio_working_3-way'!H15)</f>
        <v>2.2734133828938421</v>
      </c>
      <c r="L16" s="21">
        <f>IF(OR($A16="",$B16="",$C16=""),"",'OddsRatio_working_3-way'!I15)</f>
        <v>3.7973343165208973</v>
      </c>
      <c r="M16" s="22">
        <f>IF(OR($A16="",$B16="",$C16=""),"",'OddsRatio_working_3-way'!J15)</f>
        <v>3.3693839173516551</v>
      </c>
      <c r="N16" s="23">
        <f t="shared" si="16"/>
        <v>43.8181381223919</v>
      </c>
      <c r="O16" s="24">
        <f t="shared" si="17"/>
        <v>26.433768106442944</v>
      </c>
      <c r="P16" s="24">
        <f t="shared" si="18"/>
        <v>29.748093771165145</v>
      </c>
      <c r="Q16" t="s">
        <v>189</v>
      </c>
      <c r="R16" t="s">
        <v>190</v>
      </c>
      <c r="S16" s="48" t="s">
        <v>477</v>
      </c>
      <c r="T16" s="35">
        <v>100</v>
      </c>
      <c r="U16" s="35">
        <f t="shared" si="19"/>
        <v>53.051643192488264</v>
      </c>
      <c r="V16" s="35">
        <f t="shared" si="20"/>
        <v>72.602739726027394</v>
      </c>
      <c r="W16" s="35">
        <f t="shared" si="21"/>
        <v>71.988795518207283</v>
      </c>
      <c r="X16" s="35">
        <f t="shared" si="22"/>
        <v>55.408464755765316</v>
      </c>
      <c r="Y16" s="35">
        <f t="shared" si="23"/>
        <v>74.95956128930446</v>
      </c>
      <c r="Z16" s="35">
        <f t="shared" si="24"/>
        <v>74.345617081484335</v>
      </c>
      <c r="AA16" s="35">
        <f t="shared" si="25"/>
        <v>-2.3568215632770517</v>
      </c>
      <c r="AB16" s="35">
        <f t="shared" si="26"/>
        <v>-2.3568215632770659</v>
      </c>
      <c r="AC16" s="35">
        <f t="shared" si="27"/>
        <v>-2.3568215632770517</v>
      </c>
      <c r="AF16">
        <v>1.76</v>
      </c>
      <c r="AG16">
        <v>2.14</v>
      </c>
      <c r="AJ16" t="s">
        <v>483</v>
      </c>
    </row>
    <row r="17" spans="1:36" ht="15" x14ac:dyDescent="0.25">
      <c r="A17">
        <v>2.13</v>
      </c>
      <c r="B17">
        <v>3.65</v>
      </c>
      <c r="C17">
        <v>3.57</v>
      </c>
      <c r="D17" s="20">
        <f t="shared" si="3"/>
        <v>2.3568215632770562E-2</v>
      </c>
      <c r="E17" s="17">
        <f>IF(OR($A17="",$B17="",$C17=""),"",A17*'MPTO_working_3-way'!$I16)</f>
        <v>2.1802002992978013</v>
      </c>
      <c r="F17" s="21">
        <f>IF(OR($A17="",$B17="",$C17=""),"",B17*'MPTO_working_3-way'!$I16)</f>
        <v>3.7360239870596126</v>
      </c>
      <c r="G17" s="22">
        <f>IF(OR($A17="",$B17="",$C17=""),"",C17*'MPTO_working_3-way'!$I16)</f>
        <v>3.6541385298089906</v>
      </c>
      <c r="H17" s="17">
        <f>IF(OR($A17="",$B17="",$C17=""),"",'MPTO_working_3-way'!E16)</f>
        <v>2.1662487790201017</v>
      </c>
      <c r="I17" s="21">
        <f>IF(OR($A17="",$B17="",$C17=""),"",'MPTO_working_3-way'!F16)</f>
        <v>3.7577522777720986</v>
      </c>
      <c r="J17" s="22">
        <f>IF(OR($A17="",$B17="",$C17=""),"",'MPTO_working_3-way'!G16)</f>
        <v>3.6730139992893487</v>
      </c>
      <c r="K17" s="17">
        <f>IF(OR($A17="",$B17="",$C17=""),"",'OddsRatio_working_3-way'!H16)</f>
        <v>2.1719840883215005</v>
      </c>
      <c r="L17" s="21">
        <f>IF(OR($A17="",$B17="",$C17=""),"",'OddsRatio_working_3-way'!I16)</f>
        <v>3.7484582602229879</v>
      </c>
      <c r="M17" s="22">
        <f>IF(OR($A17="",$B17="",$C17=""),"",'OddsRatio_working_3-way'!J16)</f>
        <v>3.6654859353860667</v>
      </c>
      <c r="N17" s="23">
        <f t="shared" si="16"/>
        <v>45.867345322449502</v>
      </c>
      <c r="O17" s="24">
        <f t="shared" si="17"/>
        <v>26.766423434744503</v>
      </c>
      <c r="P17" s="24">
        <f t="shared" si="18"/>
        <v>27.366231242806005</v>
      </c>
      <c r="Q17" t="s">
        <v>191</v>
      </c>
      <c r="R17" t="s">
        <v>192</v>
      </c>
      <c r="S17" s="48" t="s">
        <v>477</v>
      </c>
      <c r="T17" s="35">
        <v>100</v>
      </c>
      <c r="U17" s="35">
        <f t="shared" si="19"/>
        <v>71.014492753623188</v>
      </c>
      <c r="V17" s="35">
        <f t="shared" si="20"/>
        <v>71.346704871060169</v>
      </c>
      <c r="W17" s="35">
        <f t="shared" si="21"/>
        <v>55.55555555555555</v>
      </c>
      <c r="X17" s="35">
        <f t="shared" si="22"/>
        <v>73.097739573384274</v>
      </c>
      <c r="Y17" s="35">
        <f t="shared" si="23"/>
        <v>73.429951690821255</v>
      </c>
      <c r="Z17" s="35">
        <f t="shared" si="24"/>
        <v>57.638802375316644</v>
      </c>
      <c r="AA17" s="35">
        <f t="shared" si="25"/>
        <v>-2.0832468197610865</v>
      </c>
      <c r="AB17" s="35">
        <f t="shared" si="26"/>
        <v>-2.0832468197610865</v>
      </c>
      <c r="AC17" s="35">
        <f t="shared" si="27"/>
        <v>-2.0832468197610936</v>
      </c>
      <c r="AF17">
        <v>1.76</v>
      </c>
      <c r="AG17">
        <v>2.1800000000000002</v>
      </c>
      <c r="AJ17" t="s">
        <v>484</v>
      </c>
    </row>
    <row r="18" spans="1:36" ht="15" x14ac:dyDescent="0.25">
      <c r="A18">
        <v>3.45</v>
      </c>
      <c r="B18">
        <v>3.49</v>
      </c>
      <c r="C18">
        <v>2.25</v>
      </c>
      <c r="D18" s="20">
        <f t="shared" si="3"/>
        <v>2.0832468197610865E-2</v>
      </c>
      <c r="E18" s="17">
        <f>IF(OR($A18="",$B18="",$C18=""),"",A18*'MPTO_working_3-way'!$I17)</f>
        <v>3.5218720152817578</v>
      </c>
      <c r="F18" s="21">
        <f>IF(OR($A18="",$B18="",$C18=""),"",B18*'MPTO_working_3-way'!$I17)</f>
        <v>3.5627053140096621</v>
      </c>
      <c r="G18" s="22">
        <f>IF(OR($A18="",$B18="",$C18=""),"",C18*'MPTO_working_3-way'!$I17)</f>
        <v>2.2968730534446244</v>
      </c>
      <c r="H18" s="17">
        <f>IF(OR($A18="",$B18="",$C18=""),"",'MPTO_working_3-way'!E17)</f>
        <v>3.5346815624235512</v>
      </c>
      <c r="I18" s="21">
        <f>IF(OR($A18="",$B18="",$C18=""),"",'MPTO_working_3-way'!F17)</f>
        <v>3.5766812443270899</v>
      </c>
      <c r="J18" s="22">
        <f>IF(OR($A18="",$B18="",$C18=""),"",'MPTO_working_3-way'!G17)</f>
        <v>2.2857127790843608</v>
      </c>
      <c r="K18" s="17">
        <f>IF(OR($A18="",$B18="",$C18=""),"",'OddsRatio_working_3-way'!H17)</f>
        <v>3.5293053465492803</v>
      </c>
      <c r="L18" s="21">
        <f>IF(OR($A18="",$B18="",$C18=""),"",'OddsRatio_working_3-way'!I17)</f>
        <v>3.570600127717432</v>
      </c>
      <c r="M18" s="22">
        <f>IF(OR($A18="",$B18="",$C18=""),"",'OddsRatio_working_3-way'!J17)</f>
        <v>2.2904619115047349</v>
      </c>
      <c r="N18" s="23">
        <f t="shared" si="16"/>
        <v>28.393990345500892</v>
      </c>
      <c r="O18" s="24">
        <f t="shared" si="17"/>
        <v>28.06855779139773</v>
      </c>
      <c r="P18" s="24">
        <f t="shared" si="18"/>
        <v>43.537451863101374</v>
      </c>
      <c r="Q18" t="s">
        <v>193</v>
      </c>
      <c r="R18" t="s">
        <v>194</v>
      </c>
      <c r="S18" s="48" t="s">
        <v>477</v>
      </c>
      <c r="T18" s="35">
        <v>100</v>
      </c>
      <c r="U18" s="35">
        <f t="shared" si="19"/>
        <v>77.375565610859724</v>
      </c>
      <c r="V18" s="35">
        <f t="shared" si="20"/>
        <v>71.910112359550567</v>
      </c>
      <c r="W18" s="35">
        <f t="shared" si="21"/>
        <v>48.186528497409334</v>
      </c>
      <c r="X18" s="35">
        <f t="shared" si="22"/>
        <v>79.90335914304012</v>
      </c>
      <c r="Y18" s="35">
        <f t="shared" si="23"/>
        <v>74.437905891730949</v>
      </c>
      <c r="Z18" s="35">
        <f t="shared" si="24"/>
        <v>50.714322029589709</v>
      </c>
      <c r="AA18" s="35">
        <f t="shared" si="25"/>
        <v>-2.5277935321803966</v>
      </c>
      <c r="AB18" s="35">
        <f t="shared" si="26"/>
        <v>-2.5277935321803824</v>
      </c>
      <c r="AC18" s="35">
        <f t="shared" si="27"/>
        <v>-2.5277935321803753</v>
      </c>
      <c r="AF18">
        <v>2.0299999999999998</v>
      </c>
      <c r="AG18">
        <v>1.88</v>
      </c>
      <c r="AJ18" t="s">
        <v>484</v>
      </c>
    </row>
    <row r="19" spans="1:36" ht="15" x14ac:dyDescent="0.25">
      <c r="A19">
        <v>4.42</v>
      </c>
      <c r="B19">
        <v>3.56</v>
      </c>
      <c r="C19">
        <v>1.93</v>
      </c>
      <c r="D19" s="20">
        <f t="shared" si="3"/>
        <v>2.5277935321804001E-2</v>
      </c>
      <c r="E19" s="17">
        <f>IF(OR($A19="",$B19="",$C19=""),"",A19*'MPTO_working_3-way'!$I18)</f>
        <v>4.5317284741223736</v>
      </c>
      <c r="F19" s="21">
        <f>IF(OR($A19="",$B19="",$C19=""),"",B19*'MPTO_working_3-way'!$I18)</f>
        <v>3.6499894497456222</v>
      </c>
      <c r="G19" s="22">
        <f>IF(OR($A19="",$B19="",$C19=""),"",C19*'MPTO_working_3-way'!$I18)</f>
        <v>1.9787864151710817</v>
      </c>
      <c r="H19" s="17">
        <f>IF(OR($A19="",$B19="",$C19=""),"",'MPTO_working_3-way'!E18)</f>
        <v>4.5909811045105373</v>
      </c>
      <c r="I19" s="21">
        <f>IF(OR($A19="",$B19="",$C19=""),"",'MPTO_working_3-way'!F18)</f>
        <v>3.6700897868107076</v>
      </c>
      <c r="J19" s="22">
        <f>IF(OR($A19="",$B19="",$C19=""),"",'MPTO_working_3-way'!G18)</f>
        <v>1.9619047668268463</v>
      </c>
      <c r="K19" s="17">
        <f>IF(OR($A19="",$B19="",$C19=""),"",'OddsRatio_working_3-way'!H18)</f>
        <v>4.5615906531411259</v>
      </c>
      <c r="L19" s="21">
        <f>IF(OR($A19="",$B19="",$C19=""),"",'OddsRatio_working_3-way'!I18)</f>
        <v>3.6659859859769814</v>
      </c>
      <c r="M19" s="22">
        <f>IF(OR($A19="",$B19="",$C19=""),"",'OddsRatio_working_3-way'!J18)</f>
        <v>1.9685027214682003</v>
      </c>
      <c r="N19" s="23">
        <f t="shared" si="16"/>
        <v>22.066635406563336</v>
      </c>
      <c r="O19" s="24">
        <f t="shared" si="17"/>
        <v>27.39733946545223</v>
      </c>
      <c r="P19" s="24">
        <f t="shared" si="18"/>
        <v>50.536025127984416</v>
      </c>
      <c r="Q19" t="s">
        <v>195</v>
      </c>
      <c r="R19" t="s">
        <v>196</v>
      </c>
      <c r="S19" s="48" t="s">
        <v>477</v>
      </c>
      <c r="T19" s="35">
        <v>100</v>
      </c>
      <c r="U19" s="35">
        <f t="shared" si="19"/>
        <v>67.845659163987136</v>
      </c>
      <c r="V19" s="35">
        <f t="shared" si="20"/>
        <v>71.988795518207283</v>
      </c>
      <c r="W19" s="35">
        <f t="shared" si="21"/>
        <v>57.983193277310924</v>
      </c>
      <c r="X19" s="35">
        <f t="shared" si="22"/>
        <v>70.028011204481786</v>
      </c>
      <c r="Y19" s="35">
        <f t="shared" si="23"/>
        <v>74.171147558701932</v>
      </c>
      <c r="Z19" s="35">
        <f t="shared" si="24"/>
        <v>60.165545317805581</v>
      </c>
      <c r="AA19" s="35">
        <f t="shared" si="25"/>
        <v>-2.1823520404946493</v>
      </c>
      <c r="AB19" s="35">
        <f t="shared" si="26"/>
        <v>-2.1823520404946493</v>
      </c>
      <c r="AC19" s="35">
        <f t="shared" si="27"/>
        <v>-2.1823520404946564</v>
      </c>
      <c r="AF19">
        <v>2.12</v>
      </c>
      <c r="AG19">
        <v>1.8</v>
      </c>
      <c r="AJ19" t="s">
        <v>484</v>
      </c>
    </row>
    <row r="20" spans="1:36" ht="15" x14ac:dyDescent="0.25">
      <c r="A20">
        <v>3.11</v>
      </c>
      <c r="B20">
        <v>3.57</v>
      </c>
      <c r="C20">
        <v>2.38</v>
      </c>
      <c r="D20" s="20">
        <f t="shared" si="3"/>
        <v>2.1823520404946617E-2</v>
      </c>
      <c r="E20" s="17">
        <f>IF(OR($A20="",$B20="",$C20=""),"",A20*'MPTO_working_3-way'!$I19)</f>
        <v>3.177871148459384</v>
      </c>
      <c r="F20" s="21">
        <f>IF(OR($A20="",$B20="",$C20=""),"",B20*'MPTO_working_3-way'!$I19)</f>
        <v>3.6479099678456595</v>
      </c>
      <c r="G20" s="22">
        <f>IF(OR($A20="",$B20="",$C20=""),"",C20*'MPTO_working_3-way'!$I19)</f>
        <v>2.431939978563773</v>
      </c>
      <c r="H20" s="17">
        <f>IF(OR($A20="",$B20="",$C20=""),"",'MPTO_working_3-way'!E19)</f>
        <v>3.1819884024188698</v>
      </c>
      <c r="I20" s="21">
        <f>IF(OR($A20="",$B20="",$C20=""),"",'MPTO_working_3-way'!F19)</f>
        <v>3.6651848102380145</v>
      </c>
      <c r="J20" s="22">
        <f>IF(OR($A20="",$B20="",$C20=""),"",'MPTO_working_3-way'!G19)</f>
        <v>2.42193169341293</v>
      </c>
      <c r="K20" s="17">
        <f>IF(OR($A20="",$B20="",$C20=""),"",'OddsRatio_working_3-way'!H19)</f>
        <v>3.1809362292511709</v>
      </c>
      <c r="L20" s="21">
        <f>IF(OR($A20="",$B20="",$C20=""),"",'OddsRatio_working_3-way'!I19)</f>
        <v>3.6564009996092461</v>
      </c>
      <c r="M20" s="22">
        <f>IF(OR($A20="",$B20="",$C20=""),"",'OddsRatio_working_3-way'!J19)</f>
        <v>2.4263943110742261</v>
      </c>
      <c r="N20" s="23">
        <f t="shared" si="16"/>
        <v>31.46760687527545</v>
      </c>
      <c r="O20" s="24">
        <f t="shared" si="17"/>
        <v>27.412957249889818</v>
      </c>
      <c r="P20" s="24">
        <f t="shared" si="18"/>
        <v>41.119435874834728</v>
      </c>
      <c r="Q20" t="s">
        <v>197</v>
      </c>
      <c r="R20" t="s">
        <v>198</v>
      </c>
      <c r="S20" s="48" t="s">
        <v>477</v>
      </c>
      <c r="T20" s="35">
        <v>100</v>
      </c>
      <c r="U20" s="35">
        <f t="shared" si="19"/>
        <v>27.536231884057976</v>
      </c>
      <c r="V20" s="35">
        <f t="shared" si="20"/>
        <v>81.785063752276869</v>
      </c>
      <c r="W20" s="35">
        <f t="shared" si="21"/>
        <v>88.123515439429937</v>
      </c>
      <c r="X20" s="35">
        <f t="shared" si="22"/>
        <v>30.091420808293201</v>
      </c>
      <c r="Y20" s="35">
        <f t="shared" si="23"/>
        <v>84.340252676512108</v>
      </c>
      <c r="Z20" s="35">
        <f t="shared" si="24"/>
        <v>90.678704363665176</v>
      </c>
      <c r="AA20" s="35">
        <f t="shared" si="25"/>
        <v>-2.5551889242352246</v>
      </c>
      <c r="AB20" s="35">
        <f t="shared" si="26"/>
        <v>-2.5551889242352388</v>
      </c>
      <c r="AC20" s="35">
        <f t="shared" si="27"/>
        <v>-2.5551889242352388</v>
      </c>
      <c r="AF20">
        <v>1.88</v>
      </c>
      <c r="AG20">
        <v>2.0299999999999998</v>
      </c>
      <c r="AJ20" t="s">
        <v>484</v>
      </c>
    </row>
    <row r="21" spans="1:36" ht="15" x14ac:dyDescent="0.25">
      <c r="A21">
        <v>1.38</v>
      </c>
      <c r="B21">
        <v>5.49</v>
      </c>
      <c r="C21">
        <v>8.42</v>
      </c>
      <c r="D21" s="20">
        <f t="shared" si="3"/>
        <v>2.5551889242352521E-2</v>
      </c>
      <c r="E21" s="17">
        <f>IF(OR($A21="",$B21="",$C21=""),"",A21*'MPTO_working_3-way'!$I20)</f>
        <v>1.4152616071544464</v>
      </c>
      <c r="F21" s="21">
        <f>IF(OR($A21="",$B21="",$C21=""),"",B21*'MPTO_working_3-way'!$I20)</f>
        <v>5.6302798719405152</v>
      </c>
      <c r="G21" s="22">
        <f>IF(OR($A21="",$B21="",$C21=""),"",C21*'MPTO_working_3-way'!$I20)</f>
        <v>8.6351469074206086</v>
      </c>
      <c r="H21" s="17">
        <f>IF(OR($A21="",$B21="",$C21=""),"",'MPTO_working_3-way'!E20)</f>
        <v>1.3964132585831397</v>
      </c>
      <c r="I21" s="21">
        <f>IF(OR($A21="",$B21="",$C21=""),"",'MPTO_working_3-way'!F20)</f>
        <v>5.7593048488895375</v>
      </c>
      <c r="J21" s="22">
        <f>IF(OR($A21="",$B21="",$C21=""),"",'MPTO_working_3-way'!G20)</f>
        <v>9.0704964176776866</v>
      </c>
      <c r="K21" s="17">
        <f>IF(OR($A21="",$B21="",$C21=""),"",'OddsRatio_working_3-way'!H20)</f>
        <v>1.4021624140762994</v>
      </c>
      <c r="L21" s="21">
        <f>IF(OR($A21="",$B21="",$C21=""),"",'OddsRatio_working_3-way'!I20)</f>
        <v>5.7518664189541715</v>
      </c>
      <c r="M21" s="22">
        <f>IF(OR($A21="",$B21="",$C21=""),"",'OddsRatio_working_3-way'!J20)</f>
        <v>8.8527502959109015</v>
      </c>
      <c r="N21" s="23">
        <f t="shared" si="16"/>
        <v>70.658314685058144</v>
      </c>
      <c r="O21" s="24">
        <f t="shared" si="17"/>
        <v>17.761106423566524</v>
      </c>
      <c r="P21" s="24">
        <f t="shared" si="18"/>
        <v>11.580578891375323</v>
      </c>
      <c r="Q21" t="s">
        <v>199</v>
      </c>
      <c r="R21" t="s">
        <v>200</v>
      </c>
      <c r="S21" s="48" t="s">
        <v>477</v>
      </c>
      <c r="T21" s="35">
        <v>100</v>
      </c>
      <c r="U21" s="35">
        <f t="shared" si="19"/>
        <v>55.156950672645742</v>
      </c>
      <c r="V21" s="35">
        <f t="shared" si="20"/>
        <v>71.264367816091948</v>
      </c>
      <c r="W21" s="35">
        <f t="shared" si="21"/>
        <v>71.346704871060169</v>
      </c>
      <c r="X21" s="35">
        <f t="shared" si="22"/>
        <v>57.388927312847869</v>
      </c>
      <c r="Y21" s="35">
        <f t="shared" si="23"/>
        <v>73.496344456294096</v>
      </c>
      <c r="Z21" s="35">
        <f t="shared" si="24"/>
        <v>73.578681511262303</v>
      </c>
      <c r="AA21" s="35">
        <f t="shared" si="25"/>
        <v>-2.2319766402021273</v>
      </c>
      <c r="AB21" s="35">
        <f t="shared" si="26"/>
        <v>-2.2319766402021486</v>
      </c>
      <c r="AC21" s="35">
        <f t="shared" si="27"/>
        <v>-2.2319766402021344</v>
      </c>
      <c r="AF21">
        <v>1.57</v>
      </c>
      <c r="AG21">
        <v>2.5499999999999998</v>
      </c>
      <c r="AJ21" t="s">
        <v>484</v>
      </c>
    </row>
    <row r="22" spans="1:36" ht="15" x14ac:dyDescent="0.25">
      <c r="A22">
        <v>2.23</v>
      </c>
      <c r="B22">
        <v>3.48</v>
      </c>
      <c r="C22">
        <v>3.49</v>
      </c>
      <c r="D22" s="20">
        <f t="shared" si="3"/>
        <v>2.2319766402021379E-2</v>
      </c>
      <c r="E22" s="17">
        <f>IF(OR($A22="",$B22="",$C22=""),"",A22*'MPTO_working_3-way'!$I21)</f>
        <v>2.2797730790765076</v>
      </c>
      <c r="F22" s="21">
        <f>IF(OR($A22="",$B22="",$C22=""),"",B22*'MPTO_working_3-way'!$I21)</f>
        <v>3.5576727870790346</v>
      </c>
      <c r="G22" s="22">
        <f>IF(OR($A22="",$B22="",$C22=""),"",C22*'MPTO_working_3-way'!$I21)</f>
        <v>3.5678959847430547</v>
      </c>
      <c r="H22" s="17">
        <f>IF(OR($A22="",$B22="",$C22=""),"",'MPTO_working_3-way'!E21)</f>
        <v>2.2676221793494675</v>
      </c>
      <c r="I22" s="21">
        <f>IF(OR($A22="",$B22="",$C22=""),"",'MPTO_working_3-way'!F21)</f>
        <v>3.5724952201929723</v>
      </c>
      <c r="J22" s="22">
        <f>IF(OR($A22="",$B22="",$C22=""),"",'MPTO_working_3-way'!G21)</f>
        <v>3.5830346713648233</v>
      </c>
      <c r="K22" s="17">
        <f>IF(OR($A22="",$B22="",$C22=""),"",'OddsRatio_working_3-way'!H21)</f>
        <v>2.2727620135065143</v>
      </c>
      <c r="L22" s="21">
        <f>IF(OR($A22="",$B22="",$C22=""),"",'OddsRatio_working_3-way'!I21)</f>
        <v>3.5662193443058174</v>
      </c>
      <c r="M22" s="22">
        <f>IF(OR($A22="",$B22="",$C22=""),"",'OddsRatio_working_3-way'!J21)</f>
        <v>3.5765670029522112</v>
      </c>
      <c r="N22" s="23">
        <f t="shared" si="16"/>
        <v>43.864014764358956</v>
      </c>
      <c r="O22" s="24">
        <f t="shared" si="17"/>
        <v>28.108262334632318</v>
      </c>
      <c r="P22" s="24">
        <f t="shared" si="18"/>
        <v>28.02772290100873</v>
      </c>
      <c r="Q22" t="s">
        <v>201</v>
      </c>
      <c r="R22" t="s">
        <v>202</v>
      </c>
      <c r="S22" s="48" t="s">
        <v>477</v>
      </c>
      <c r="T22" s="35">
        <v>100</v>
      </c>
      <c r="U22" s="35">
        <f t="shared" si="19"/>
        <v>50.248756218905463</v>
      </c>
      <c r="V22" s="35">
        <f t="shared" si="20"/>
        <v>70.760233918128648</v>
      </c>
      <c r="W22" s="35">
        <f t="shared" si="21"/>
        <v>76.798143851508115</v>
      </c>
      <c r="X22" s="35">
        <f t="shared" si="22"/>
        <v>52.44162223036323</v>
      </c>
      <c r="Y22" s="35">
        <f t="shared" si="23"/>
        <v>72.953099929586415</v>
      </c>
      <c r="Z22" s="35">
        <f t="shared" si="24"/>
        <v>78.991009862965882</v>
      </c>
      <c r="AA22" s="35">
        <f t="shared" si="25"/>
        <v>-2.1928660114577667</v>
      </c>
      <c r="AB22" s="35">
        <f t="shared" si="26"/>
        <v>-2.1928660114577667</v>
      </c>
      <c r="AC22" s="35">
        <f t="shared" si="27"/>
        <v>-2.1928660114577667</v>
      </c>
      <c r="AF22">
        <v>2.06</v>
      </c>
      <c r="AG22">
        <v>1.86</v>
      </c>
      <c r="AJ22" t="s">
        <v>484</v>
      </c>
    </row>
    <row r="23" spans="1:36" ht="15" x14ac:dyDescent="0.25">
      <c r="A23">
        <v>2.0099999999999998</v>
      </c>
      <c r="B23">
        <v>3.42</v>
      </c>
      <c r="C23">
        <v>4.3099999999999996</v>
      </c>
      <c r="D23" s="20">
        <f t="shared" si="3"/>
        <v>2.1928660114577614E-2</v>
      </c>
      <c r="E23" s="17">
        <f>IF(OR($A23="",$B23="",$C23=""),"",A23*'MPTO_working_3-way'!$I22)</f>
        <v>2.0540766068303009</v>
      </c>
      <c r="F23" s="21">
        <f>IF(OR($A23="",$B23="",$C23=""),"",B23*'MPTO_working_3-way'!$I22)</f>
        <v>3.4949960175918555</v>
      </c>
      <c r="G23" s="22">
        <f>IF(OR($A23="",$B23="",$C23=""),"",C23*'MPTO_working_3-way'!$I22)</f>
        <v>4.4045125250938293</v>
      </c>
      <c r="H23" s="17">
        <f>IF(OR($A23="",$B23="",$C23=""),"",'MPTO_working_3-way'!E22)</f>
        <v>2.0399716765101625</v>
      </c>
      <c r="I23" s="21">
        <f>IF(OR($A23="",$B23="",$C23=""),"",'MPTO_working_3-way'!F22)</f>
        <v>3.5076875319509759</v>
      </c>
      <c r="J23" s="22">
        <f>IF(OR($A23="",$B23="",$C23=""),"",'MPTO_working_3-way'!G22)</f>
        <v>4.4501998758117383</v>
      </c>
      <c r="K23" s="17">
        <f>IF(OR($A23="",$B23="",$C23=""),"",'OddsRatio_working_3-way'!H22)</f>
        <v>2.0456664885101166</v>
      </c>
      <c r="L23" s="21">
        <f>IF(OR($A23="",$B23="",$C23=""),"",'OddsRatio_working_3-way'!I22)</f>
        <v>3.5054583190044375</v>
      </c>
      <c r="M23" s="22">
        <f>IF(OR($A23="",$B23="",$C23=""),"",'OddsRatio_working_3-way'!J22)</f>
        <v>4.4268872049192938</v>
      </c>
      <c r="N23" s="23">
        <f t="shared" si="16"/>
        <v>48.683675997027493</v>
      </c>
      <c r="O23" s="24">
        <f t="shared" si="17"/>
        <v>28.612335892989844</v>
      </c>
      <c r="P23" s="24">
        <f t="shared" si="18"/>
        <v>22.70398810998266</v>
      </c>
      <c r="Q23" t="s">
        <v>203</v>
      </c>
      <c r="R23" t="s">
        <v>204</v>
      </c>
      <c r="S23" s="48" t="s">
        <v>477</v>
      </c>
      <c r="T23" s="35">
        <v>100</v>
      </c>
      <c r="U23" s="35">
        <f t="shared" si="19"/>
        <v>56.331877729257641</v>
      </c>
      <c r="V23" s="35">
        <f t="shared" si="20"/>
        <v>69.325153374233125</v>
      </c>
      <c r="W23" s="35">
        <f t="shared" si="21"/>
        <v>71.590909090909093</v>
      </c>
      <c r="X23" s="35">
        <f t="shared" si="22"/>
        <v>59.083937534857789</v>
      </c>
      <c r="Y23" s="35">
        <f t="shared" si="23"/>
        <v>72.077213179833265</v>
      </c>
      <c r="Z23" s="35">
        <f t="shared" si="24"/>
        <v>74.342968896509234</v>
      </c>
      <c r="AA23" s="35">
        <f t="shared" si="25"/>
        <v>-2.7520598056001475</v>
      </c>
      <c r="AB23" s="35">
        <f t="shared" si="26"/>
        <v>-2.7520598056001404</v>
      </c>
      <c r="AC23" s="35">
        <f t="shared" si="27"/>
        <v>-2.7520598056001404</v>
      </c>
      <c r="AF23">
        <v>2.27</v>
      </c>
      <c r="AG23">
        <v>1.7</v>
      </c>
      <c r="AJ23" t="s">
        <v>484</v>
      </c>
    </row>
    <row r="24" spans="1:36" ht="15" x14ac:dyDescent="0.25">
      <c r="A24">
        <v>2.29</v>
      </c>
      <c r="B24">
        <v>3.26</v>
      </c>
      <c r="C24">
        <v>3.52</v>
      </c>
      <c r="D24" s="20">
        <f t="shared" si="3"/>
        <v>2.7520598056001377E-2</v>
      </c>
      <c r="E24" s="17">
        <f>IF(OR($A24="",$B24="",$C24=""),"",A24*'MPTO_working_3-way'!$I23)</f>
        <v>2.3530221695482432</v>
      </c>
      <c r="F24" s="21">
        <f>IF(OR($A24="",$B24="",$C24=""),"",B24*'MPTO_working_3-way'!$I23)</f>
        <v>3.3497171496625642</v>
      </c>
      <c r="G24" s="22">
        <f>IF(OR($A24="",$B24="",$C24=""),"",C24*'MPTO_working_3-way'!$I23)</f>
        <v>3.6168725051571249</v>
      </c>
      <c r="H24" s="17">
        <f>IF(OR($A24="",$B24="",$C24=""),"",'MPTO_working_3-way'!E23)</f>
        <v>2.3391392092814258</v>
      </c>
      <c r="I24" s="21">
        <f>IF(OR($A24="",$B24="",$C24=""),"",'MPTO_working_3-way'!F23)</f>
        <v>3.3604981037723007</v>
      </c>
      <c r="J24" s="22">
        <f>IF(OR($A24="",$B24="",$C24=""),"",'MPTO_working_3-way'!G23)</f>
        <v>3.6374565081136869</v>
      </c>
      <c r="K24" s="17">
        <f>IF(OR($A24="",$B24="",$C24=""),"",'OddsRatio_working_3-way'!H23)</f>
        <v>2.3451188179708926</v>
      </c>
      <c r="L24" s="21">
        <f>IF(OR($A24="",$B24="",$C24=""),"",'OddsRatio_working_3-way'!I23)</f>
        <v>3.356564750863734</v>
      </c>
      <c r="M24" s="22">
        <f>IF(OR($A24="",$B24="",$C24=""),"",'OddsRatio_working_3-way'!J23)</f>
        <v>3.6276739699896496</v>
      </c>
      <c r="N24" s="23">
        <f t="shared" si="16"/>
        <v>42.498537112890446</v>
      </c>
      <c r="O24" s="24">
        <f t="shared" si="17"/>
        <v>29.853266867643903</v>
      </c>
      <c r="P24" s="24">
        <f t="shared" si="18"/>
        <v>27.648196019465658</v>
      </c>
      <c r="Q24" t="s">
        <v>205</v>
      </c>
      <c r="R24" t="s">
        <v>206</v>
      </c>
      <c r="S24" s="48" t="s">
        <v>477</v>
      </c>
      <c r="T24" s="35">
        <v>100</v>
      </c>
      <c r="U24" s="35">
        <f t="shared" si="19"/>
        <v>75.845410628019309</v>
      </c>
      <c r="V24" s="35">
        <f t="shared" si="20"/>
        <v>73.190348525469176</v>
      </c>
      <c r="W24" s="35">
        <f t="shared" si="21"/>
        <v>48.186528497409334</v>
      </c>
      <c r="X24" s="35">
        <f t="shared" si="22"/>
        <v>78.623122977121511</v>
      </c>
      <c r="Y24" s="35">
        <f t="shared" si="23"/>
        <v>75.96806087457135</v>
      </c>
      <c r="Z24" s="35">
        <f t="shared" si="24"/>
        <v>50.964240846511508</v>
      </c>
      <c r="AA24" s="35">
        <f t="shared" si="25"/>
        <v>-2.7777123491022024</v>
      </c>
      <c r="AB24" s="35">
        <f t="shared" si="26"/>
        <v>-2.777712349102174</v>
      </c>
      <c r="AC24" s="35">
        <f t="shared" si="27"/>
        <v>-2.777712349102174</v>
      </c>
      <c r="AF24">
        <v>2.29</v>
      </c>
      <c r="AG24">
        <v>1.68</v>
      </c>
      <c r="AJ24" t="s">
        <v>485</v>
      </c>
    </row>
    <row r="25" spans="1:36" ht="15" x14ac:dyDescent="0.25">
      <c r="A25">
        <v>4.1399999999999997</v>
      </c>
      <c r="B25">
        <v>3.73</v>
      </c>
      <c r="C25">
        <v>1.93</v>
      </c>
      <c r="D25" s="20">
        <f t="shared" si="3"/>
        <v>2.7777123491021793E-2</v>
      </c>
      <c r="E25" s="17">
        <f>IF(OR($A25="",$B25="",$C25=""),"",A25*'MPTO_working_3-way'!$I24)</f>
        <v>4.2549972912528302</v>
      </c>
      <c r="F25" s="21">
        <f>IF(OR($A25="",$B25="",$C25=""),"",B25*'MPTO_working_3-way'!$I24)</f>
        <v>3.8336086706215111</v>
      </c>
      <c r="G25" s="22">
        <f>IF(OR($A25="",$B25="",$C25=""),"",C25*'MPTO_working_3-way'!$I24)</f>
        <v>1.9836098483376721</v>
      </c>
      <c r="H25" s="17">
        <f>IF(OR($A25="",$B25="",$C25=""),"",'MPTO_working_3-way'!E24)</f>
        <v>4.3050219545178381</v>
      </c>
      <c r="I25" s="21">
        <f>IF(OR($A25="",$B25="",$C25=""),"",'MPTO_working_3-way'!F24)</f>
        <v>3.8634282206614543</v>
      </c>
      <c r="J25" s="22">
        <f>IF(OR($A25="",$B25="",$C25=""),"",'MPTO_working_3-way'!G24)</f>
        <v>1.9651165331018132</v>
      </c>
      <c r="K25" s="17">
        <f>IF(OR($A25="",$B25="",$C25=""),"",'OddsRatio_working_3-way'!H24)</f>
        <v>4.2826738988853172</v>
      </c>
      <c r="L25" s="21">
        <f>IF(OR($A25="",$B25="",$C25=""),"",'OddsRatio_working_3-way'!I24)</f>
        <v>3.8540445044448779</v>
      </c>
      <c r="M25" s="22">
        <f>IF(OR($A25="",$B25="",$C25=""),"",'OddsRatio_working_3-way'!J24)</f>
        <v>1.9722569190966068</v>
      </c>
      <c r="N25" s="23">
        <f t="shared" si="16"/>
        <v>23.501777593507295</v>
      </c>
      <c r="O25" s="24">
        <f t="shared" si="17"/>
        <v>26.08508290539416</v>
      </c>
      <c r="P25" s="24">
        <f t="shared" si="18"/>
        <v>50.413139501098549</v>
      </c>
      <c r="Q25" t="s">
        <v>207</v>
      </c>
      <c r="R25" t="s">
        <v>208</v>
      </c>
      <c r="S25" s="48" t="s">
        <v>477</v>
      </c>
      <c r="T25" s="35">
        <v>100</v>
      </c>
      <c r="U25" s="35">
        <f t="shared" si="19"/>
        <v>56.896551724137922</v>
      </c>
      <c r="V25" s="35">
        <f t="shared" si="20"/>
        <v>71.181556195965413</v>
      </c>
      <c r="W25" s="35">
        <f t="shared" si="21"/>
        <v>69.230769230769241</v>
      </c>
      <c r="X25" s="35">
        <f t="shared" si="22"/>
        <v>59.587674573265346</v>
      </c>
      <c r="Y25" s="35">
        <f t="shared" si="23"/>
        <v>73.872679045092852</v>
      </c>
      <c r="Z25" s="35">
        <f t="shared" si="24"/>
        <v>71.921892079896651</v>
      </c>
      <c r="AA25" s="35">
        <f t="shared" si="25"/>
        <v>-2.6911228491274244</v>
      </c>
      <c r="AB25" s="35">
        <f t="shared" si="26"/>
        <v>-2.6911228491274386</v>
      </c>
      <c r="AC25" s="35">
        <f t="shared" si="27"/>
        <v>-2.6911228491274102</v>
      </c>
      <c r="AF25">
        <v>1.95</v>
      </c>
      <c r="AG25">
        <v>1.95</v>
      </c>
      <c r="AJ25" t="s">
        <v>485</v>
      </c>
    </row>
    <row r="26" spans="1:36" ht="15" x14ac:dyDescent="0.25">
      <c r="A26">
        <v>2.3199999999999998</v>
      </c>
      <c r="B26">
        <v>3.47</v>
      </c>
      <c r="C26">
        <v>3.25</v>
      </c>
      <c r="D26" s="20">
        <f t="shared" si="3"/>
        <v>2.6911228491274253E-2</v>
      </c>
      <c r="E26" s="17">
        <f>IF(OR($A26="",$B26="",$C26=""),"",A26*'MPTO_working_3-way'!$I25)</f>
        <v>2.3824340500997563</v>
      </c>
      <c r="F26" s="21">
        <f>IF(OR($A26="",$B26="",$C26=""),"",B26*'MPTO_working_3-way'!$I25)</f>
        <v>3.5633819628647219</v>
      </c>
      <c r="G26" s="22">
        <f>IF(OR($A26="",$B26="",$C26=""),"",C26*'MPTO_working_3-way'!$I25)</f>
        <v>3.3374614925966415</v>
      </c>
      <c r="H26" s="17">
        <f>IF(OR($A26="",$B26="",$C26=""),"",'MPTO_working_3-way'!E25)</f>
        <v>2.3693085087115584</v>
      </c>
      <c r="I26" s="21">
        <f>IF(OR($A26="",$B26="",$C26=""),"",'MPTO_working_3-way'!F25)</f>
        <v>3.5814819377712075</v>
      </c>
      <c r="J26" s="22">
        <f>IF(OR($A26="",$B26="",$C26=""),"",'MPTO_working_3-way'!G25)</f>
        <v>3.3475952249958421</v>
      </c>
      <c r="K26" s="17">
        <f>IF(OR($A26="",$B26="",$C26=""),"",'OddsRatio_working_3-way'!H25)</f>
        <v>2.3750030107137277</v>
      </c>
      <c r="L26" s="21">
        <f>IF(OR($A26="",$B26="",$C26=""),"",'OddsRatio_working_3-way'!I25)</f>
        <v>3.5729223003506871</v>
      </c>
      <c r="M26" s="22">
        <f>IF(OR($A26="",$B26="",$C26=""),"",'OddsRatio_working_3-way'!J25)</f>
        <v>3.3437551318983996</v>
      </c>
      <c r="N26" s="23">
        <f t="shared" si="16"/>
        <v>41.973879610985598</v>
      </c>
      <c r="O26" s="24">
        <f t="shared" si="17"/>
        <v>28.063227866710832</v>
      </c>
      <c r="P26" s="24">
        <f t="shared" si="18"/>
        <v>29.962892522303562</v>
      </c>
      <c r="Q26" t="s">
        <v>209</v>
      </c>
      <c r="R26" t="s">
        <v>210</v>
      </c>
      <c r="S26" s="48" t="s">
        <v>477</v>
      </c>
      <c r="T26" s="35">
        <v>100</v>
      </c>
      <c r="U26" s="35">
        <f t="shared" si="19"/>
        <v>68.152866242038215</v>
      </c>
      <c r="V26" s="35">
        <f t="shared" si="20"/>
        <v>70.059880239520965</v>
      </c>
      <c r="W26" s="35">
        <f t="shared" si="21"/>
        <v>59.016393442622956</v>
      </c>
      <c r="X26" s="35">
        <f t="shared" si="22"/>
        <v>70.923726317856094</v>
      </c>
      <c r="Y26" s="35">
        <f t="shared" si="23"/>
        <v>72.830740315338829</v>
      </c>
      <c r="Z26" s="35">
        <f t="shared" si="24"/>
        <v>61.787253518440835</v>
      </c>
      <c r="AA26" s="35">
        <f t="shared" si="25"/>
        <v>-2.770860075817879</v>
      </c>
      <c r="AB26" s="35">
        <f t="shared" si="26"/>
        <v>-2.7708600758178648</v>
      </c>
      <c r="AC26" s="35">
        <f t="shared" si="27"/>
        <v>-2.770860075817879</v>
      </c>
      <c r="AF26">
        <v>1.82</v>
      </c>
      <c r="AG26">
        <v>2.08</v>
      </c>
      <c r="AJ26" t="s">
        <v>485</v>
      </c>
    </row>
    <row r="27" spans="1:36" ht="15" x14ac:dyDescent="0.25">
      <c r="A27">
        <v>3.14</v>
      </c>
      <c r="B27">
        <v>3.34</v>
      </c>
      <c r="C27">
        <v>2.44</v>
      </c>
      <c r="D27" s="20">
        <f t="shared" si="3"/>
        <v>2.7708600758178825E-2</v>
      </c>
      <c r="E27" s="17">
        <f>IF(OR($A27="",$B27="",$C27=""),"",A27*'MPTO_working_3-way'!$I26)</f>
        <v>3.2270050063806814</v>
      </c>
      <c r="F27" s="21">
        <f>IF(OR($A27="",$B27="",$C27=""),"",B27*'MPTO_working_3-way'!$I26)</f>
        <v>3.4325467265323173</v>
      </c>
      <c r="G27" s="22">
        <f>IF(OR($A27="",$B27="",$C27=""),"",C27*'MPTO_working_3-way'!$I26)</f>
        <v>2.5076089858499562</v>
      </c>
      <c r="H27" s="17">
        <f>IF(OR($A27="",$B27="",$C27=""),"",'MPTO_working_3-way'!E26)</f>
        <v>3.2337851663438326</v>
      </c>
      <c r="I27" s="21">
        <f>IF(OR($A27="",$B27="",$C27=""),"",'MPTO_working_3-way'!F26)</f>
        <v>3.4463150591064435</v>
      </c>
      <c r="J27" s="22">
        <f>IF(OR($A27="",$B27="",$C27=""),"",'MPTO_working_3-way'!G26)</f>
        <v>2.4962564557993332</v>
      </c>
      <c r="K27" s="17">
        <f>IF(OR($A27="",$B27="",$C27=""),"",'OddsRatio_working_3-way'!H26)</f>
        <v>3.2311486131229983</v>
      </c>
      <c r="L27" s="21">
        <f>IF(OR($A27="",$B27="",$C27=""),"",'OddsRatio_working_3-way'!I26)</f>
        <v>3.4396671750971097</v>
      </c>
      <c r="M27" s="22">
        <f>IF(OR($A27="",$B27="",$C27=""),"",'OddsRatio_working_3-way'!J26)</f>
        <v>2.501333646213606</v>
      </c>
      <c r="N27" s="23">
        <f t="shared" si="16"/>
        <v>30.988486166669198</v>
      </c>
      <c r="O27" s="24">
        <f t="shared" si="17"/>
        <v>29.132888192617152</v>
      </c>
      <c r="P27" s="24">
        <f t="shared" si="18"/>
        <v>39.878625640713643</v>
      </c>
      <c r="Q27" t="s">
        <v>211</v>
      </c>
      <c r="R27" t="s">
        <v>212</v>
      </c>
      <c r="S27" s="48" t="s">
        <v>477</v>
      </c>
      <c r="T27" s="35">
        <v>100</v>
      </c>
      <c r="U27" s="35">
        <f t="shared" si="19"/>
        <v>67.21311475409837</v>
      </c>
      <c r="V27" s="35">
        <f t="shared" si="20"/>
        <v>70.845481049562679</v>
      </c>
      <c r="W27" s="35">
        <f t="shared" si="21"/>
        <v>59.183673469387763</v>
      </c>
      <c r="X27" s="35">
        <f t="shared" si="22"/>
        <v>69.970845481049551</v>
      </c>
      <c r="Y27" s="35">
        <f t="shared" si="23"/>
        <v>73.603211776513874</v>
      </c>
      <c r="Z27" s="35">
        <f t="shared" si="24"/>
        <v>61.941404196338958</v>
      </c>
      <c r="AA27" s="35">
        <f t="shared" si="25"/>
        <v>-2.7577307269511806</v>
      </c>
      <c r="AB27" s="35">
        <f t="shared" si="26"/>
        <v>-2.7577307269511948</v>
      </c>
      <c r="AC27" s="35">
        <f t="shared" si="27"/>
        <v>-2.7577307269511948</v>
      </c>
      <c r="AF27">
        <v>2.21</v>
      </c>
      <c r="AG27">
        <v>1.74</v>
      </c>
      <c r="AJ27" t="s">
        <v>485</v>
      </c>
    </row>
    <row r="28" spans="1:36" ht="15" x14ac:dyDescent="0.25">
      <c r="A28">
        <v>3.05</v>
      </c>
      <c r="B28">
        <v>3.43</v>
      </c>
      <c r="C28">
        <v>2.4500000000000002</v>
      </c>
      <c r="D28" s="20">
        <f t="shared" si="3"/>
        <v>2.7577307269512019E-2</v>
      </c>
      <c r="E28" s="17">
        <f>IF(OR($A28="",$B28="",$C28=""),"",A28*'MPTO_working_3-way'!$I27)</f>
        <v>3.1341107871720113</v>
      </c>
      <c r="F28" s="21">
        <f>IF(OR($A28="",$B28="",$C28=""),"",B28*'MPTO_working_3-way'!$I27)</f>
        <v>3.5245901639344264</v>
      </c>
      <c r="G28" s="22">
        <f>IF(OR($A28="",$B28="",$C28=""),"",C28*'MPTO_working_3-way'!$I27)</f>
        <v>2.5175644028103048</v>
      </c>
      <c r="H28" s="17">
        <f>IF(OR($A28="",$B28="",$C28=""),"",'MPTO_working_3-way'!E27)</f>
        <v>3.1379793031045335</v>
      </c>
      <c r="I28" s="21">
        <f>IF(OR($A28="",$B28="",$C28=""),"",'MPTO_working_3-way'!F27)</f>
        <v>3.5416690176606673</v>
      </c>
      <c r="J28" s="22">
        <f>IF(OR($A28="",$B28="",$C28=""),"",'MPTO_working_3-way'!G27)</f>
        <v>2.5064489078784495</v>
      </c>
      <c r="K28" s="17">
        <f>IF(OR($A28="",$B28="",$C28=""),"",'OddsRatio_working_3-way'!H27)</f>
        <v>3.136915571840186</v>
      </c>
      <c r="L28" s="21">
        <f>IF(OR($A28="",$B28="",$C28=""),"",'OddsRatio_working_3-way'!I27)</f>
        <v>3.5330267510105635</v>
      </c>
      <c r="M28" s="22">
        <f>IF(OR($A28="",$B28="",$C28=""),"",'OddsRatio_working_3-way'!J27)</f>
        <v>2.5114768678869623</v>
      </c>
      <c r="N28" s="23">
        <f t="shared" si="16"/>
        <v>31.90697674418605</v>
      </c>
      <c r="O28" s="24">
        <f t="shared" si="17"/>
        <v>28.372093023255811</v>
      </c>
      <c r="P28" s="24">
        <f t="shared" si="18"/>
        <v>39.720930232558132</v>
      </c>
      <c r="Q28" t="s">
        <v>213</v>
      </c>
      <c r="R28" t="s">
        <v>214</v>
      </c>
      <c r="S28" s="48" t="s">
        <v>477</v>
      </c>
      <c r="T28" s="35">
        <v>100</v>
      </c>
      <c r="U28" s="35">
        <f t="shared" si="19"/>
        <v>54.128440366972484</v>
      </c>
      <c r="V28" s="35">
        <f t="shared" si="20"/>
        <v>70.760233918128648</v>
      </c>
      <c r="W28" s="35">
        <f t="shared" si="21"/>
        <v>72.29916897506925</v>
      </c>
      <c r="X28" s="35">
        <f t="shared" si="22"/>
        <v>56.940597106802095</v>
      </c>
      <c r="Y28" s="35">
        <f t="shared" si="23"/>
        <v>73.572390657958266</v>
      </c>
      <c r="Z28" s="35">
        <f t="shared" si="24"/>
        <v>75.111325714898868</v>
      </c>
      <c r="AA28" s="35">
        <f t="shared" si="25"/>
        <v>-2.8121567398296108</v>
      </c>
      <c r="AB28" s="35">
        <f t="shared" si="26"/>
        <v>-2.8121567398296179</v>
      </c>
      <c r="AC28" s="35">
        <f t="shared" si="27"/>
        <v>-2.8121567398296179</v>
      </c>
      <c r="AF28">
        <v>1.96</v>
      </c>
      <c r="AG28">
        <v>1.94</v>
      </c>
      <c r="AJ28" t="s">
        <v>485</v>
      </c>
    </row>
    <row r="29" spans="1:36" ht="15" x14ac:dyDescent="0.25">
      <c r="A29">
        <v>2.1800000000000002</v>
      </c>
      <c r="B29">
        <v>3.42</v>
      </c>
      <c r="C29">
        <v>3.61</v>
      </c>
      <c r="D29" s="20">
        <f t="shared" si="3"/>
        <v>2.8121567398296188E-2</v>
      </c>
      <c r="E29" s="17">
        <f>IF(OR($A29="",$B29="",$C29=""),"",A29*'MPTO_working_3-way'!$I28)</f>
        <v>2.241305016928286</v>
      </c>
      <c r="F29" s="21">
        <f>IF(OR($A29="",$B29="",$C29=""),"",B29*'MPTO_working_3-way'!$I28)</f>
        <v>3.5161757605021728</v>
      </c>
      <c r="G29" s="22">
        <f>IF(OR($A29="",$B29="",$C29=""),"",C29*'MPTO_working_3-way'!$I28)</f>
        <v>3.7115188583078491</v>
      </c>
      <c r="H29" s="17">
        <f>IF(OR($A29="",$B29="",$C29=""),"",'MPTO_working_3-way'!E28)</f>
        <v>2.2254776483008691</v>
      </c>
      <c r="I29" s="21">
        <f>IF(OR($A29="",$B29="",$C29=""),"",'MPTO_working_3-way'!F28)</f>
        <v>3.5332716975233711</v>
      </c>
      <c r="J29" s="22">
        <f>IF(OR($A29="",$B29="",$C29=""),"",'MPTO_working_3-way'!G28)</f>
        <v>3.7364396974055802</v>
      </c>
      <c r="K29" s="17">
        <f>IF(OR($A29="",$B29="",$C29=""),"",'OddsRatio_working_3-way'!H28)</f>
        <v>2.2320752756427278</v>
      </c>
      <c r="L29" s="21">
        <f>IF(OR($A29="",$B29="",$C29=""),"",'OddsRatio_working_3-way'!I28)</f>
        <v>3.5267984466571192</v>
      </c>
      <c r="M29" s="22">
        <f>IF(OR($A29="",$B29="",$C29=""),"",'OddsRatio_working_3-way'!J28)</f>
        <v>3.7251834486673885</v>
      </c>
      <c r="N29" s="23">
        <f t="shared" si="16"/>
        <v>44.616863499038715</v>
      </c>
      <c r="O29" s="24">
        <f t="shared" si="17"/>
        <v>28.439989014007139</v>
      </c>
      <c r="P29" s="24">
        <f t="shared" si="18"/>
        <v>26.943147486954132</v>
      </c>
      <c r="Q29" t="s">
        <v>215</v>
      </c>
      <c r="R29" t="s">
        <v>216</v>
      </c>
      <c r="S29" s="48" t="s">
        <v>477</v>
      </c>
      <c r="T29" s="35">
        <v>100</v>
      </c>
      <c r="U29" s="35">
        <f t="shared" si="19"/>
        <v>57.805907172995774</v>
      </c>
      <c r="V29" s="35">
        <f t="shared" si="20"/>
        <v>69.879518072289159</v>
      </c>
      <c r="W29" s="35">
        <f t="shared" si="21"/>
        <v>69.512195121951223</v>
      </c>
      <c r="X29" s="35">
        <f t="shared" si="22"/>
        <v>60.608286805759626</v>
      </c>
      <c r="Y29" s="35">
        <f t="shared" si="23"/>
        <v>72.681897705053004</v>
      </c>
      <c r="Z29" s="35">
        <f t="shared" si="24"/>
        <v>72.314574754715053</v>
      </c>
      <c r="AA29" s="35">
        <f t="shared" si="25"/>
        <v>-2.8023796327638522</v>
      </c>
      <c r="AB29" s="35">
        <f t="shared" si="26"/>
        <v>-2.8023796327638451</v>
      </c>
      <c r="AC29" s="35">
        <f t="shared" si="27"/>
        <v>-2.8023796327638308</v>
      </c>
      <c r="AF29">
        <v>2.25</v>
      </c>
      <c r="AG29">
        <v>1.71</v>
      </c>
      <c r="AJ29" t="s">
        <v>485</v>
      </c>
    </row>
    <row r="30" spans="1:36" s="35" customFormat="1" ht="15" x14ac:dyDescent="0.25">
      <c r="A30">
        <v>2.37</v>
      </c>
      <c r="B30">
        <v>3.32</v>
      </c>
      <c r="C30">
        <v>3.28</v>
      </c>
      <c r="D30" s="20">
        <f t="shared" si="3"/>
        <v>2.8023796327638406E-2</v>
      </c>
      <c r="E30" s="17">
        <f>IF(OR($A30="",$B30="",$C30=""),"",A30*'MPTO_working_3-way'!$I29)</f>
        <v>2.4364163972965032</v>
      </c>
      <c r="F30" s="21">
        <f>IF(OR($A30="",$B30="",$C30=""),"",B30*'MPTO_working_3-way'!$I29)</f>
        <v>3.4130390038077594</v>
      </c>
      <c r="G30" s="22">
        <f>IF(OR($A30="",$B30="",$C30=""),"",C30*'MPTO_working_3-way'!$I29)</f>
        <v>3.3719180519546539</v>
      </c>
      <c r="H30" s="17">
        <f>IF(OR($A30="",$B30="",$C30=""),"",'MPTO_working_3-way'!E29)</f>
        <v>2.4236568521339059</v>
      </c>
      <c r="I30" s="21">
        <f>IF(OR($A30="",$B30="",$C30=""),"",'MPTO_working_3-way'!F29)</f>
        <v>3.4262585611043175</v>
      </c>
      <c r="J30" s="22">
        <f>IF(OR($A30="",$B30="",$C30=""),"",'MPTO_working_3-way'!G29)</f>
        <v>3.3836735607171975</v>
      </c>
      <c r="K30" s="17">
        <f>IF(OR($A30="",$B30="",$C30=""),"",'OddsRatio_working_3-way'!H29)</f>
        <v>2.4292472066563477</v>
      </c>
      <c r="L30" s="21">
        <f>IF(OR($A30="",$B30="",$C30=""),"",'OddsRatio_working_3-way'!I29)</f>
        <v>3.4203310360895811</v>
      </c>
      <c r="M30" s="22">
        <f>IF(OR($A30="",$B30="",$C30=""),"",'OddsRatio_working_3-way'!J29)</f>
        <v>3.3786011906397611</v>
      </c>
      <c r="N30" s="23">
        <f t="shared" si="16"/>
        <v>41.04388728911939</v>
      </c>
      <c r="O30" s="24">
        <f t="shared" si="17"/>
        <v>29.299401468437637</v>
      </c>
      <c r="P30" s="24">
        <f t="shared" si="18"/>
        <v>29.656711242442974</v>
      </c>
      <c r="Q30" t="s">
        <v>217</v>
      </c>
      <c r="R30" t="s">
        <v>218</v>
      </c>
      <c r="S30" s="48" t="s">
        <v>477</v>
      </c>
      <c r="T30" s="35">
        <v>100</v>
      </c>
      <c r="U30" s="35">
        <f t="shared" si="19"/>
        <v>31.03448275862069</v>
      </c>
      <c r="V30" s="35">
        <f t="shared" si="20"/>
        <v>78.632478632478637</v>
      </c>
      <c r="W30" s="35">
        <f t="shared" si="21"/>
        <v>87.325728770595703</v>
      </c>
      <c r="X30" s="35">
        <f t="shared" si="22"/>
        <v>34.041792596925681</v>
      </c>
      <c r="Y30" s="35">
        <f t="shared" si="23"/>
        <v>81.639788470783628</v>
      </c>
      <c r="Z30" s="35">
        <f t="shared" si="24"/>
        <v>90.333038608900679</v>
      </c>
      <c r="AA30" s="35">
        <f t="shared" si="25"/>
        <v>-3.007309838304991</v>
      </c>
      <c r="AB30" s="35">
        <f t="shared" si="26"/>
        <v>-3.007309838304991</v>
      </c>
      <c r="AC30" s="35">
        <f t="shared" si="27"/>
        <v>-3.0073098383049768</v>
      </c>
      <c r="AD30" s="36"/>
      <c r="AE30" s="36"/>
      <c r="AF30">
        <v>2.2599999999999998</v>
      </c>
      <c r="AG30">
        <v>1.7</v>
      </c>
      <c r="AH30" s="36"/>
      <c r="AI30" s="36"/>
      <c r="AJ30" t="s">
        <v>485</v>
      </c>
    </row>
    <row r="31" spans="1:36" ht="15" x14ac:dyDescent="0.25">
      <c r="A31">
        <v>1.45</v>
      </c>
      <c r="B31">
        <v>4.68</v>
      </c>
      <c r="C31">
        <v>7.89</v>
      </c>
      <c r="D31" s="20">
        <f t="shared" si="3"/>
        <v>3.0073098383049945E-2</v>
      </c>
      <c r="E31" s="17">
        <f>IF(OR($A31="",$B31="",$C31=""),"",A31*'MPTO_working_3-way'!$I30)</f>
        <v>1.4936059926554224</v>
      </c>
      <c r="F31" s="21">
        <f>IF(OR($A31="",$B31="",$C31=""),"",B31*'MPTO_working_3-way'!$I30)</f>
        <v>4.8207421004326738</v>
      </c>
      <c r="G31" s="22">
        <f>IF(OR($A31="",$B31="",$C31=""),"",C31*'MPTO_working_3-way'!$I30)</f>
        <v>8.1272767462422646</v>
      </c>
      <c r="H31" s="17">
        <f>IF(OR($A31="",$B31="",$C31=""),"",'MPTO_working_3-way'!E30)</f>
        <v>1.4713870983344177</v>
      </c>
      <c r="I31" s="21">
        <f>IF(OR($A31="",$B31="",$C31=""),"",'MPTO_working_3-way'!F30)</f>
        <v>4.910365029375134</v>
      </c>
      <c r="J31" s="22">
        <f>IF(OR($A31="",$B31="",$C31=""),"",'MPTO_working_3-way'!G30)</f>
        <v>8.5676333913666873</v>
      </c>
      <c r="K31" s="17">
        <f>IF(OR($A31="",$B31="",$C31=""),"",'OddsRatio_working_3-way'!H30)</f>
        <v>1.4785004357078857</v>
      </c>
      <c r="L31" s="21">
        <f>IF(OR($A31="",$B31="",$C31=""),"",'OddsRatio_working_3-way'!I30)</f>
        <v>4.9130702297889313</v>
      </c>
      <c r="M31" s="22">
        <f>IF(OR($A31="",$B31="",$C31=""),"",'OddsRatio_working_3-way'!J30)</f>
        <v>8.3263733378385183</v>
      </c>
      <c r="N31" s="23">
        <f t="shared" si="16"/>
        <v>66.952061314519767</v>
      </c>
      <c r="O31" s="24">
        <f t="shared" si="17"/>
        <v>20.743694210695228</v>
      </c>
      <c r="P31" s="24">
        <f t="shared" si="18"/>
        <v>12.304244474785001</v>
      </c>
      <c r="Q31" t="s">
        <v>219</v>
      </c>
      <c r="R31" t="s">
        <v>220</v>
      </c>
      <c r="S31" s="48" t="s">
        <v>477</v>
      </c>
      <c r="T31" s="35">
        <v>100</v>
      </c>
      <c r="U31" s="35">
        <f t="shared" si="19"/>
        <v>57.805907172995774</v>
      </c>
      <c r="V31" s="35">
        <f t="shared" si="20"/>
        <v>69.969969969969966</v>
      </c>
      <c r="W31" s="35">
        <f t="shared" si="21"/>
        <v>69.418960244648318</v>
      </c>
      <c r="X31" s="35">
        <f t="shared" si="22"/>
        <v>60.611069785381709</v>
      </c>
      <c r="Y31" s="35">
        <f t="shared" si="23"/>
        <v>72.775132582355894</v>
      </c>
      <c r="Z31" s="35">
        <f t="shared" si="24"/>
        <v>72.224122857034246</v>
      </c>
      <c r="AA31" s="35">
        <f t="shared" si="25"/>
        <v>-2.805162612385935</v>
      </c>
      <c r="AB31" s="35">
        <f t="shared" si="26"/>
        <v>-2.8051626123859279</v>
      </c>
      <c r="AC31" s="35">
        <f t="shared" si="27"/>
        <v>-2.8051626123859279</v>
      </c>
      <c r="AF31">
        <v>1.85</v>
      </c>
      <c r="AG31">
        <v>2.06</v>
      </c>
      <c r="AJ31" t="s">
        <v>485</v>
      </c>
    </row>
    <row r="32" spans="1:36" ht="15" x14ac:dyDescent="0.25">
      <c r="A32">
        <v>2.37</v>
      </c>
      <c r="B32">
        <v>3.33</v>
      </c>
      <c r="C32">
        <v>3.27</v>
      </c>
      <c r="D32" s="20">
        <f t="shared" si="3"/>
        <v>2.8051626123859252E-2</v>
      </c>
      <c r="E32" s="17">
        <f>IF(OR($A32="",$B32="",$C32=""),"",A32*'MPTO_working_3-way'!$I31)</f>
        <v>2.4364823539135467</v>
      </c>
      <c r="F32" s="21">
        <f>IF(OR($A32="",$B32="",$C32=""),"",B32*'MPTO_working_3-way'!$I31)</f>
        <v>3.4234119149924513</v>
      </c>
      <c r="G32" s="22">
        <f>IF(OR($A32="",$B32="",$C32=""),"",C32*'MPTO_working_3-way'!$I31)</f>
        <v>3.3617288174250199</v>
      </c>
      <c r="H32" s="17">
        <f>IF(OR($A32="",$B32="",$C32=""),"",'MPTO_working_3-way'!E31)</f>
        <v>2.4237113451440484</v>
      </c>
      <c r="I32" s="21">
        <f>IF(OR($A32="",$B32="",$C32=""),"",'MPTO_working_3-way'!F31)</f>
        <v>3.4370195252396951</v>
      </c>
      <c r="J32" s="22">
        <f>IF(OR($A32="",$B32="",$C32=""),"",'MPTO_working_3-way'!G31)</f>
        <v>3.3731379861606432</v>
      </c>
      <c r="K32" s="17">
        <f>IF(OR($A32="",$B32="",$C32=""),"",'OddsRatio_working_3-way'!H31)</f>
        <v>2.4293074407917574</v>
      </c>
      <c r="L32" s="21">
        <f>IF(OR($A32="",$B32="",$C32=""),"",'OddsRatio_working_3-way'!I31)</f>
        <v>3.4308659394487537</v>
      </c>
      <c r="M32" s="22">
        <f>IF(OR($A32="",$B32="",$C32=""),"",'OddsRatio_working_3-way'!J31)</f>
        <v>3.3682685332826927</v>
      </c>
      <c r="N32" s="23">
        <f t="shared" si="16"/>
        <v>41.042776213575763</v>
      </c>
      <c r="O32" s="24">
        <f t="shared" si="17"/>
        <v>29.210624512364735</v>
      </c>
      <c r="P32" s="24">
        <f t="shared" si="18"/>
        <v>29.746599274059498</v>
      </c>
      <c r="Q32" t="s">
        <v>221</v>
      </c>
      <c r="R32" t="s">
        <v>222</v>
      </c>
      <c r="S32" s="48" t="s">
        <v>477</v>
      </c>
      <c r="T32" s="35">
        <v>100</v>
      </c>
      <c r="U32" s="35">
        <f t="shared" si="19"/>
        <v>42.528735632183903</v>
      </c>
      <c r="V32" s="35">
        <f t="shared" si="20"/>
        <v>74.683544303797461</v>
      </c>
      <c r="W32" s="35">
        <f t="shared" si="21"/>
        <v>79.838709677419359</v>
      </c>
      <c r="X32" s="35">
        <f t="shared" si="22"/>
        <v>45.477746018783172</v>
      </c>
      <c r="Y32" s="35">
        <f t="shared" si="23"/>
        <v>77.632554690396745</v>
      </c>
      <c r="Z32" s="35">
        <f t="shared" si="24"/>
        <v>82.787720064018629</v>
      </c>
      <c r="AA32" s="35">
        <f t="shared" si="25"/>
        <v>-2.9490103865992694</v>
      </c>
      <c r="AB32" s="35">
        <f t="shared" si="26"/>
        <v>-2.9490103865992836</v>
      </c>
      <c r="AC32" s="35">
        <f t="shared" si="27"/>
        <v>-2.9490103865992694</v>
      </c>
      <c r="AF32">
        <v>2.29</v>
      </c>
      <c r="AG32">
        <v>1.69</v>
      </c>
      <c r="AJ32" t="s">
        <v>485</v>
      </c>
    </row>
    <row r="33" spans="1:36" ht="15" x14ac:dyDescent="0.25">
      <c r="A33">
        <v>1.74</v>
      </c>
      <c r="B33">
        <v>3.95</v>
      </c>
      <c r="C33">
        <v>4.96</v>
      </c>
      <c r="D33" s="20">
        <f t="shared" si="3"/>
        <v>2.9490103865992712E-2</v>
      </c>
      <c r="E33" s="17">
        <f>IF(OR($A33="",$B33="",$C33=""),"",A33*'MPTO_working_3-way'!$I32)</f>
        <v>1.7913127807268272</v>
      </c>
      <c r="F33" s="21">
        <f>IF(OR($A33="",$B33="",$C33=""),"",B33*'MPTO_working_3-way'!$I32)</f>
        <v>4.0664859102706714</v>
      </c>
      <c r="G33" s="22">
        <f>IF(OR($A33="",$B33="",$C33=""),"",C33*'MPTO_working_3-way'!$I32)</f>
        <v>5.1062709151753234</v>
      </c>
      <c r="H33" s="17">
        <f>IF(OR($A33="",$B33="",$C33=""),"",'MPTO_working_3-way'!E32)</f>
        <v>1.7702793181593155</v>
      </c>
      <c r="I33" s="21">
        <f>IF(OR($A33="",$B33="",$C33=""),"",'MPTO_working_3-way'!F32)</f>
        <v>4.1095689603903907</v>
      </c>
      <c r="J33" s="22">
        <f>IF(OR($A33="",$B33="",$C33=""),"",'MPTO_working_3-way'!G32)</f>
        <v>5.21423006799336</v>
      </c>
      <c r="K33" s="17">
        <f>IF(OR($A33="",$B33="",$C33=""),"",'OddsRatio_working_3-way'!H32)</f>
        <v>1.7778891396351095</v>
      </c>
      <c r="L33" s="21">
        <f>IF(OR($A33="",$B33="",$C33=""),"",'OddsRatio_working_3-way'!I32)</f>
        <v>4.1010445431399649</v>
      </c>
      <c r="M33" s="22">
        <f>IF(OR($A33="",$B33="",$C33=""),"",'OddsRatio_working_3-way'!J32)</f>
        <v>5.1627580985878838</v>
      </c>
      <c r="N33" s="23">
        <f t="shared" si="16"/>
        <v>55.824979911897287</v>
      </c>
      <c r="O33" s="24">
        <f t="shared" si="17"/>
        <v>24.59125697384842</v>
      </c>
      <c r="P33" s="24">
        <f t="shared" si="18"/>
        <v>19.583763114254289</v>
      </c>
      <c r="Q33" t="s">
        <v>223</v>
      </c>
      <c r="R33" t="s">
        <v>224</v>
      </c>
      <c r="S33" s="48" t="s">
        <v>477</v>
      </c>
      <c r="T33" s="35">
        <v>100</v>
      </c>
      <c r="U33" s="35">
        <f t="shared" si="19"/>
        <v>41.176470588235297</v>
      </c>
      <c r="V33" s="35">
        <f t="shared" si="20"/>
        <v>75.124378109452735</v>
      </c>
      <c r="W33" s="35">
        <f t="shared" si="21"/>
        <v>80.620155038759677</v>
      </c>
      <c r="X33" s="35">
        <f t="shared" si="22"/>
        <v>44.255466851787574</v>
      </c>
      <c r="Y33" s="35">
        <f t="shared" si="23"/>
        <v>78.203374373005019</v>
      </c>
      <c r="Z33" s="35">
        <f t="shared" si="24"/>
        <v>83.699151302311975</v>
      </c>
      <c r="AA33" s="35">
        <f t="shared" si="25"/>
        <v>-3.078996263552277</v>
      </c>
      <c r="AB33" s="35">
        <f t="shared" si="26"/>
        <v>-3.0789962635522841</v>
      </c>
      <c r="AC33" s="35">
        <f t="shared" si="27"/>
        <v>-3.0789962635522983</v>
      </c>
      <c r="AF33">
        <v>1.9</v>
      </c>
      <c r="AG33">
        <v>2.0099999999999998</v>
      </c>
      <c r="AJ33" t="s">
        <v>485</v>
      </c>
    </row>
    <row r="34" spans="1:36" ht="15" x14ac:dyDescent="0.25">
      <c r="A34">
        <v>1.7</v>
      </c>
      <c r="B34">
        <v>4.0199999999999996</v>
      </c>
      <c r="C34">
        <v>5.16</v>
      </c>
      <c r="D34" s="20">
        <f t="shared" si="3"/>
        <v>3.0789962635522805E-2</v>
      </c>
      <c r="E34" s="17">
        <f>IF(OR($A34="",$B34="",$C34=""),"",A34*'MPTO_working_3-way'!$I33)</f>
        <v>1.7523429364803886</v>
      </c>
      <c r="F34" s="21">
        <f>IF(OR($A34="",$B34="",$C34=""),"",B34*'MPTO_working_3-way'!$I33)</f>
        <v>4.1437756497948008</v>
      </c>
      <c r="G34" s="22">
        <f>IF(OR($A34="",$B34="",$C34=""),"",C34*'MPTO_working_3-way'!$I33)</f>
        <v>5.3188762071992981</v>
      </c>
      <c r="H34" s="17">
        <f>IF(OR($A34="",$B34="",$C34=""),"",'MPTO_working_3-way'!E33)</f>
        <v>1.7301877016556368</v>
      </c>
      <c r="I34" s="21">
        <f>IF(OR($A34="",$B34="",$C34=""),"",'MPTO_working_3-way'!F33)</f>
        <v>4.1929969750585006</v>
      </c>
      <c r="J34" s="22">
        <f>IF(OR($A34="",$B34="",$C34=""),"",'MPTO_working_3-way'!G33)</f>
        <v>5.4485482256090778</v>
      </c>
      <c r="K34" s="17">
        <f>IF(OR($A34="",$B34="",$C34=""),"",'OddsRatio_working_3-way'!H33)</f>
        <v>1.7380708722481852</v>
      </c>
      <c r="L34" s="21">
        <f>IF(OR($A34="",$B34="",$C34=""),"",'OddsRatio_working_3-way'!I33)</f>
        <v>4.1842486202707407</v>
      </c>
      <c r="M34" s="22">
        <f>IF(OR($A34="",$B34="",$C34=""),"",'OddsRatio_working_3-way'!J33)</f>
        <v>5.3862497550749282</v>
      </c>
      <c r="N34" s="23">
        <f t="shared" si="16"/>
        <v>57.066455382786977</v>
      </c>
      <c r="O34" s="24">
        <f t="shared" si="17"/>
        <v>24.132580634511903</v>
      </c>
      <c r="P34" s="24">
        <f t="shared" si="18"/>
        <v>18.800963982701131</v>
      </c>
      <c r="Q34" t="s">
        <v>71</v>
      </c>
      <c r="R34" t="s">
        <v>75</v>
      </c>
      <c r="S34" s="48" t="s">
        <v>477</v>
      </c>
      <c r="T34" s="35">
        <v>100</v>
      </c>
      <c r="U34" s="35">
        <f t="shared" si="19"/>
        <v>39.393939393939398</v>
      </c>
      <c r="V34" s="35">
        <f t="shared" si="20"/>
        <v>74.747474747474755</v>
      </c>
      <c r="W34" s="35">
        <f t="shared" si="21"/>
        <v>82.876712328767113</v>
      </c>
      <c r="X34" s="35">
        <f t="shared" si="22"/>
        <v>42.375812923758126</v>
      </c>
      <c r="Y34" s="35">
        <f t="shared" si="23"/>
        <v>77.729348277293482</v>
      </c>
      <c r="Z34" s="35">
        <f t="shared" si="24"/>
        <v>85.858585858585855</v>
      </c>
      <c r="AA34" s="35">
        <f t="shared" si="25"/>
        <v>-2.9818735298187278</v>
      </c>
      <c r="AB34" s="35">
        <f t="shared" si="26"/>
        <v>-2.9818735298187278</v>
      </c>
      <c r="AC34" s="35">
        <f t="shared" si="27"/>
        <v>-2.981873529818742</v>
      </c>
      <c r="AF34">
        <v>1.85</v>
      </c>
      <c r="AG34">
        <v>2.0499999999999998</v>
      </c>
      <c r="AJ34" t="s">
        <v>131</v>
      </c>
    </row>
    <row r="35" spans="1:36" s="35" customFormat="1" ht="15" x14ac:dyDescent="0.25">
      <c r="A35">
        <v>1.65</v>
      </c>
      <c r="B35">
        <v>3.96</v>
      </c>
      <c r="C35">
        <v>5.84</v>
      </c>
      <c r="D35" s="20">
        <f t="shared" si="3"/>
        <v>2.9818735298187349E-2</v>
      </c>
      <c r="E35" s="17">
        <f>IF(OR($A35="",$B35="",$C35=""),"",A35*'MPTO_working_3-way'!$I34)</f>
        <v>1.6992009132420089</v>
      </c>
      <c r="F35" s="21">
        <f>IF(OR($A35="",$B35="",$C35=""),"",B35*'MPTO_working_3-way'!$I34)</f>
        <v>4.0780821917808217</v>
      </c>
      <c r="G35" s="22">
        <f>IF(OR($A35="",$B35="",$C35=""),"",C35*'MPTO_working_3-way'!$I34)</f>
        <v>6.014141414141414</v>
      </c>
      <c r="H35" s="17">
        <f>IF(OR($A35="",$B35="",$C35=""),"",'MPTO_working_3-way'!E34)</f>
        <v>1.6775117025803703</v>
      </c>
      <c r="I35" s="21">
        <f>IF(OR($A35="",$B35="",$C35=""),"",'MPTO_working_3-way'!F34)</f>
        <v>4.1222549672022053</v>
      </c>
      <c r="J35" s="22">
        <f>IF(OR($A35="",$B35="",$C35=""),"",'MPTO_working_3-way'!G34)</f>
        <v>6.1998856162424936</v>
      </c>
      <c r="K35" s="17">
        <f>IF(OR($A35="",$B35="",$C35=""),"",'OddsRatio_working_3-way'!H34)</f>
        <v>1.685175995812265</v>
      </c>
      <c r="L35" s="21">
        <f>IF(OR($A35="",$B35="",$C35=""),"",'OddsRatio_working_3-way'!I34)</f>
        <v>4.1201860732373925</v>
      </c>
      <c r="M35" s="22">
        <f>IF(OR($A35="",$B35="",$C35=""),"",'OddsRatio_working_3-way'!J34)</f>
        <v>6.1019258765097915</v>
      </c>
      <c r="N35" s="23">
        <f t="shared" si="16"/>
        <v>58.851192475646627</v>
      </c>
      <c r="O35" s="24">
        <f t="shared" si="17"/>
        <v>24.521330198186096</v>
      </c>
      <c r="P35" s="24">
        <f t="shared" si="18"/>
        <v>16.627477326167284</v>
      </c>
      <c r="Q35" t="s">
        <v>225</v>
      </c>
      <c r="R35" t="s">
        <v>226</v>
      </c>
      <c r="S35" s="48" t="s">
        <v>477</v>
      </c>
      <c r="T35" s="35">
        <v>100</v>
      </c>
      <c r="U35" s="35">
        <f t="shared" si="19"/>
        <v>48.186528497409334</v>
      </c>
      <c r="V35" s="35">
        <f t="shared" si="20"/>
        <v>73.333333333333329</v>
      </c>
      <c r="W35" s="35">
        <f t="shared" si="21"/>
        <v>75.669099756691011</v>
      </c>
      <c r="X35" s="35">
        <f t="shared" si="22"/>
        <v>50.997566909975667</v>
      </c>
      <c r="Y35" s="35">
        <f t="shared" si="23"/>
        <v>76.144371745899676</v>
      </c>
      <c r="Z35" s="35">
        <f t="shared" si="24"/>
        <v>78.480138169257344</v>
      </c>
      <c r="AA35" s="35">
        <f t="shared" si="25"/>
        <v>-2.811038412566333</v>
      </c>
      <c r="AB35" s="35">
        <f t="shared" si="26"/>
        <v>-2.8110384125663472</v>
      </c>
      <c r="AC35" s="35">
        <f t="shared" si="27"/>
        <v>-2.811038412566333</v>
      </c>
      <c r="AD35" s="36"/>
      <c r="AE35" s="36"/>
      <c r="AF35">
        <v>2</v>
      </c>
      <c r="AG35">
        <v>1.88</v>
      </c>
      <c r="AH35" s="36"/>
      <c r="AI35" s="36"/>
      <c r="AJ35" t="s">
        <v>131</v>
      </c>
    </row>
    <row r="36" spans="1:36" ht="15" x14ac:dyDescent="0.25">
      <c r="A36">
        <v>1.93</v>
      </c>
      <c r="B36">
        <v>3.75</v>
      </c>
      <c r="C36">
        <v>4.1100000000000003</v>
      </c>
      <c r="D36" s="20">
        <f t="shared" si="3"/>
        <v>2.8110384125663357E-2</v>
      </c>
      <c r="E36" s="17">
        <f>IF(OR($A36="",$B36="",$C36=""),"",A36*'MPTO_working_3-way'!$I35)</f>
        <v>1.9842530413625301</v>
      </c>
      <c r="F36" s="21">
        <f>IF(OR($A36="",$B36="",$C36=""),"",B36*'MPTO_working_3-way'!$I35)</f>
        <v>3.8554139404712378</v>
      </c>
      <c r="G36" s="22">
        <f>IF(OR($A36="",$B36="",$C36=""),"",C36*'MPTO_working_3-way'!$I35)</f>
        <v>4.2255336787564763</v>
      </c>
      <c r="H36" s="17">
        <f>IF(OR($A36="",$B36="",$C36=""),"",'MPTO_working_3-way'!E35)</f>
        <v>1.965545609076387</v>
      </c>
      <c r="I36" s="21">
        <f>IF(OR($A36="",$B36="",$C36=""),"",'MPTO_working_3-way'!F35)</f>
        <v>3.886566081863704</v>
      </c>
      <c r="J36" s="22">
        <f>IF(OR($A36="",$B36="",$C36=""),"",'MPTO_working_3-way'!G35)</f>
        <v>4.2746208923265954</v>
      </c>
      <c r="K36" s="17">
        <f>IF(OR($A36="",$B36="",$C36=""),"",'OddsRatio_working_3-way'!H35)</f>
        <v>1.9727618049003113</v>
      </c>
      <c r="L36" s="21">
        <f>IF(OR($A36="",$B36="",$C36=""),"",'OddsRatio_working_3-way'!I35)</f>
        <v>3.8764461972858664</v>
      </c>
      <c r="M36" s="22">
        <f>IF(OR($A36="",$B36="",$C36=""),"",'OddsRatio_working_3-way'!J35)</f>
        <v>4.252999154021472</v>
      </c>
      <c r="N36" s="23">
        <f t="shared" si="16"/>
        <v>50.396798147948331</v>
      </c>
      <c r="O36" s="24">
        <f t="shared" si="17"/>
        <v>25.937552113477402</v>
      </c>
      <c r="P36" s="24">
        <f t="shared" si="18"/>
        <v>23.665649738574277</v>
      </c>
      <c r="Q36" t="s">
        <v>82</v>
      </c>
      <c r="R36" t="s">
        <v>80</v>
      </c>
      <c r="S36" s="48" t="s">
        <v>477</v>
      </c>
      <c r="T36" s="35">
        <v>100</v>
      </c>
      <c r="U36" s="35">
        <f t="shared" si="19"/>
        <v>71.098265895953759</v>
      </c>
      <c r="V36" s="35">
        <f t="shared" si="20"/>
        <v>71.83098591549296</v>
      </c>
      <c r="W36" s="35">
        <f t="shared" si="21"/>
        <v>54.337899543379002</v>
      </c>
      <c r="X36" s="35">
        <f t="shared" si="22"/>
        <v>73.831114541128045</v>
      </c>
      <c r="Y36" s="35">
        <f t="shared" si="23"/>
        <v>74.563834560667246</v>
      </c>
      <c r="Z36" s="35">
        <f t="shared" si="24"/>
        <v>57.070748188553289</v>
      </c>
      <c r="AA36" s="35">
        <f t="shared" si="25"/>
        <v>-2.7328486451742862</v>
      </c>
      <c r="AB36" s="35">
        <f t="shared" si="26"/>
        <v>-2.7328486451742862</v>
      </c>
      <c r="AC36" s="35">
        <f t="shared" si="27"/>
        <v>-2.7328486451742862</v>
      </c>
      <c r="AF36">
        <v>1.95</v>
      </c>
      <c r="AG36">
        <v>1.93</v>
      </c>
      <c r="AJ36" t="s">
        <v>131</v>
      </c>
    </row>
    <row r="37" spans="1:36" ht="15" x14ac:dyDescent="0.25">
      <c r="A37">
        <v>3.46</v>
      </c>
      <c r="B37">
        <v>3.55</v>
      </c>
      <c r="C37">
        <v>2.19</v>
      </c>
      <c r="D37" s="20">
        <f t="shared" si="3"/>
        <v>2.7328486451742906E-2</v>
      </c>
      <c r="E37" s="17">
        <f>IF(OR($A37="",$B37="",$C37=""),"",A37*'MPTO_working_3-way'!$I36)</f>
        <v>3.5545565631230303</v>
      </c>
      <c r="F37" s="21">
        <f>IF(OR($A37="",$B37="",$C37=""),"",B37*'MPTO_working_3-way'!$I36)</f>
        <v>3.6470161269036869</v>
      </c>
      <c r="G37" s="22">
        <f>IF(OR($A37="",$B37="",$C37=""),"",C37*'MPTO_working_3-way'!$I36)</f>
        <v>2.2498493853293171</v>
      </c>
      <c r="H37" s="17">
        <f>IF(OR($A37="",$B37="",$C37=""),"",'MPTO_working_3-way'!E36)</f>
        <v>3.572604397749815</v>
      </c>
      <c r="I37" s="21">
        <f>IF(OR($A37="",$B37="",$C37=""),"",'MPTO_working_3-way'!F36)</f>
        <v>3.6686390505644608</v>
      </c>
      <c r="J37" s="22">
        <f>IF(OR($A37="",$B37="",$C37=""),"",'MPTO_working_3-way'!G36)</f>
        <v>2.234579401210671</v>
      </c>
      <c r="K37" s="17">
        <f>IF(OR($A37="",$B37="",$C37=""),"",'OddsRatio_working_3-way'!H36)</f>
        <v>3.5653411327412901</v>
      </c>
      <c r="L37" s="21">
        <f>IF(OR($A37="",$B37="",$C37=""),"",'OddsRatio_working_3-way'!I36)</f>
        <v>3.6591950766220691</v>
      </c>
      <c r="M37" s="22">
        <f>IF(OR($A37="",$B37="",$C37=""),"",'OddsRatio_working_3-way'!J36)</f>
        <v>2.240957702423632</v>
      </c>
      <c r="N37" s="23">
        <f t="shared" si="16"/>
        <v>28.132904407108406</v>
      </c>
      <c r="O37" s="24">
        <f t="shared" si="17"/>
        <v>27.419675844674675</v>
      </c>
      <c r="P37" s="24">
        <f t="shared" si="18"/>
        <v>44.447419748216923</v>
      </c>
      <c r="Q37" t="s">
        <v>76</v>
      </c>
      <c r="R37" t="s">
        <v>227</v>
      </c>
      <c r="S37" s="48" t="s">
        <v>477</v>
      </c>
      <c r="T37" s="35">
        <v>100</v>
      </c>
      <c r="U37" s="35">
        <f t="shared" si="19"/>
        <v>54.545454545454554</v>
      </c>
      <c r="V37" s="35">
        <f t="shared" si="20"/>
        <v>71.83098591549296</v>
      </c>
      <c r="W37" s="35">
        <f t="shared" si="21"/>
        <v>70.760233918128648</v>
      </c>
      <c r="X37" s="35">
        <f t="shared" si="22"/>
        <v>57.408780166378378</v>
      </c>
      <c r="Y37" s="35">
        <f t="shared" si="23"/>
        <v>74.694311536416791</v>
      </c>
      <c r="Z37" s="35">
        <f t="shared" si="24"/>
        <v>73.623559539052494</v>
      </c>
      <c r="AA37" s="35">
        <f t="shared" si="25"/>
        <v>-2.863325620923824</v>
      </c>
      <c r="AB37" s="35">
        <f t="shared" si="26"/>
        <v>-2.8633256209238311</v>
      </c>
      <c r="AC37" s="35">
        <f t="shared" si="27"/>
        <v>-2.8633256209238453</v>
      </c>
      <c r="AF37">
        <v>2.0699999999999998</v>
      </c>
      <c r="AG37">
        <v>1.83</v>
      </c>
      <c r="AJ37" t="s">
        <v>131</v>
      </c>
    </row>
    <row r="38" spans="1:36" ht="15" x14ac:dyDescent="0.25">
      <c r="A38">
        <v>2.2000000000000002</v>
      </c>
      <c r="B38">
        <v>3.55</v>
      </c>
      <c r="C38">
        <v>3.42</v>
      </c>
      <c r="D38" s="20">
        <f t="shared" si="3"/>
        <v>2.86332562092384E-2</v>
      </c>
      <c r="E38" s="17">
        <f>IF(OR($A38="",$B38="",$C38=""),"",A38*'MPTO_working_3-way'!$I37)</f>
        <v>2.2629931636603247</v>
      </c>
      <c r="F38" s="21">
        <f>IF(OR($A38="",$B38="",$C38=""),"",B38*'MPTO_working_3-way'!$I37)</f>
        <v>3.6516480595427963</v>
      </c>
      <c r="G38" s="22">
        <f>IF(OR($A38="",$B38="",$C38=""),"",C38*'MPTO_working_3-way'!$I37)</f>
        <v>3.5179257362355951</v>
      </c>
      <c r="H38" s="17">
        <f>IF(OR($A38="",$B38="",$C38=""),"",'MPTO_working_3-way'!E37)</f>
        <v>2.2471857805497755</v>
      </c>
      <c r="I38" s="21">
        <f>IF(OR($A38="",$B38="",$C38=""),"",'MPTO_working_3-way'!F37)</f>
        <v>3.6745019993396673</v>
      </c>
      <c r="J38" s="22">
        <f>IF(OR($A38="",$B38="",$C38=""),"",'MPTO_working_3-way'!G37)</f>
        <v>3.5354022907364593</v>
      </c>
      <c r="K38" s="17">
        <f>IF(OR($A38="",$B38="",$C38=""),"",'OddsRatio_working_3-way'!H37)</f>
        <v>2.2538067003170941</v>
      </c>
      <c r="L38" s="21">
        <f>IF(OR($A38="",$B38="",$C38=""),"",'OddsRatio_working_3-way'!I37)</f>
        <v>3.6643392381738242</v>
      </c>
      <c r="M38" s="22">
        <f>IF(OR($A38="",$B38="",$C38=""),"",'OddsRatio_working_3-way'!J37)</f>
        <v>3.5285101789728057</v>
      </c>
      <c r="N38" s="23">
        <f t="shared" si="16"/>
        <v>44.189262966333025</v>
      </c>
      <c r="O38" s="24">
        <f t="shared" si="17"/>
        <v>27.384895359417655</v>
      </c>
      <c r="P38" s="24">
        <f t="shared" si="18"/>
        <v>28.42584167424932</v>
      </c>
      <c r="Q38" t="s">
        <v>73</v>
      </c>
      <c r="R38" t="s">
        <v>228</v>
      </c>
      <c r="S38" s="48" t="s">
        <v>477</v>
      </c>
      <c r="T38" s="35">
        <v>100</v>
      </c>
      <c r="U38" s="35">
        <f t="shared" si="19"/>
        <v>64.539007092198588</v>
      </c>
      <c r="V38" s="35">
        <f t="shared" si="20"/>
        <v>69.325153374233125</v>
      </c>
      <c r="W38" s="35">
        <f t="shared" si="21"/>
        <v>63.369963369963365</v>
      </c>
      <c r="X38" s="35">
        <f t="shared" si="22"/>
        <v>67.304883255803503</v>
      </c>
      <c r="Y38" s="35">
        <f t="shared" si="23"/>
        <v>72.091029537838054</v>
      </c>
      <c r="Z38" s="35">
        <f t="shared" si="24"/>
        <v>66.135839533568301</v>
      </c>
      <c r="AA38" s="35">
        <f t="shared" si="25"/>
        <v>-2.765876163604915</v>
      </c>
      <c r="AB38" s="35">
        <f t="shared" si="26"/>
        <v>-2.7658761636049292</v>
      </c>
      <c r="AC38" s="35">
        <f t="shared" si="27"/>
        <v>-2.7658761636049363</v>
      </c>
      <c r="AF38">
        <v>1.97</v>
      </c>
      <c r="AG38">
        <v>1.91</v>
      </c>
      <c r="AJ38" t="s">
        <v>131</v>
      </c>
    </row>
    <row r="39" spans="1:36" ht="15" x14ac:dyDescent="0.25">
      <c r="A39">
        <v>2.82</v>
      </c>
      <c r="B39">
        <v>3.26</v>
      </c>
      <c r="C39">
        <v>2.73</v>
      </c>
      <c r="D39" s="20">
        <f t="shared" si="3"/>
        <v>2.76587616360493E-2</v>
      </c>
      <c r="E39" s="17">
        <f>IF(OR($A39="",$B39="",$C39=""),"",A39*'MPTO_working_3-way'!$I38)</f>
        <v>2.897997707813659</v>
      </c>
      <c r="F39" s="21">
        <f>IF(OR($A39="",$B39="",$C39=""),"",B39*'MPTO_working_3-way'!$I38)</f>
        <v>3.3501675629335206</v>
      </c>
      <c r="G39" s="22">
        <f>IF(OR($A39="",$B39="",$C39=""),"",C39*'MPTO_working_3-way'!$I38)</f>
        <v>2.8055084192664146</v>
      </c>
      <c r="H39" s="17">
        <f>IF(OR($A39="",$B39="",$C39=""),"",'MPTO_working_3-way'!E38)</f>
        <v>2.8952749361705465</v>
      </c>
      <c r="I39" s="21">
        <f>IF(OR($A39="",$B39="",$C39=""),"",'MPTO_working_3-way'!F38)</f>
        <v>3.3610182756295122</v>
      </c>
      <c r="J39" s="22">
        <f>IF(OR($A39="",$B39="",$C39=""),"",'MPTO_working_3-way'!G38)</f>
        <v>2.8004867765581336</v>
      </c>
      <c r="K39" s="17">
        <f>IF(OR($A39="",$B39="",$C39=""),"",'OddsRatio_working_3-way'!H38)</f>
        <v>2.8967966581572258</v>
      </c>
      <c r="L39" s="21">
        <f>IF(OR($A39="",$B39="",$C39=""),"",'OddsRatio_working_3-way'!I38)</f>
        <v>3.3553628832062254</v>
      </c>
      <c r="M39" s="22">
        <f>IF(OR($A39="",$B39="",$C39=""),"",'OddsRatio_working_3-way'!J38)</f>
        <v>2.8029990212153857</v>
      </c>
      <c r="N39" s="23">
        <f t="shared" si="16"/>
        <v>34.50658353882659</v>
      </c>
      <c r="O39" s="24">
        <f t="shared" si="17"/>
        <v>29.849253245242636</v>
      </c>
      <c r="P39" s="24">
        <f t="shared" si="18"/>
        <v>35.64416321593076</v>
      </c>
      <c r="Q39" t="s">
        <v>229</v>
      </c>
      <c r="R39" t="s">
        <v>81</v>
      </c>
      <c r="S39" s="48" t="s">
        <v>477</v>
      </c>
      <c r="T39" s="35">
        <v>100</v>
      </c>
      <c r="U39" s="35">
        <f t="shared" si="19"/>
        <v>37.5</v>
      </c>
      <c r="V39" s="35">
        <f t="shared" si="20"/>
        <v>76.635514018691595</v>
      </c>
      <c r="W39" s="35">
        <f t="shared" si="21"/>
        <v>82.608695652173907</v>
      </c>
      <c r="X39" s="35">
        <f t="shared" si="22"/>
        <v>40.755790329134499</v>
      </c>
      <c r="Y39" s="35">
        <f t="shared" si="23"/>
        <v>79.891304347826093</v>
      </c>
      <c r="Z39" s="35">
        <f t="shared" si="24"/>
        <v>85.86448598130842</v>
      </c>
      <c r="AA39" s="35">
        <f t="shared" si="25"/>
        <v>-3.2557903291344985</v>
      </c>
      <c r="AB39" s="35">
        <f t="shared" si="26"/>
        <v>-3.2557903291344985</v>
      </c>
      <c r="AC39" s="35">
        <f t="shared" si="27"/>
        <v>-3.2557903291345127</v>
      </c>
      <c r="AF39">
        <v>2.3199999999999998</v>
      </c>
      <c r="AG39">
        <v>1.66</v>
      </c>
      <c r="AJ39" t="s">
        <v>131</v>
      </c>
    </row>
    <row r="40" spans="1:36" ht="15" x14ac:dyDescent="0.25">
      <c r="A40">
        <v>1.6</v>
      </c>
      <c r="B40">
        <v>4.28</v>
      </c>
      <c r="C40">
        <v>5.75</v>
      </c>
      <c r="D40" s="20">
        <f t="shared" si="3"/>
        <v>3.2557903291345003E-2</v>
      </c>
      <c r="E40" s="17">
        <f>IF(OR($A40="",$B40="",$C40=""),"",A40*'MPTO_working_3-way'!$I39)</f>
        <v>1.6520926452661522</v>
      </c>
      <c r="F40" s="21">
        <f>IF(OR($A40="",$B40="",$C40=""),"",B40*'MPTO_working_3-way'!$I39)</f>
        <v>4.4193478260869572</v>
      </c>
      <c r="G40" s="22">
        <f>IF(OR($A40="",$B40="",$C40=""),"",C40*'MPTO_working_3-way'!$I39)</f>
        <v>5.9372079439252339</v>
      </c>
      <c r="H40" s="17">
        <f>IF(OR($A40="",$B40="",$C40=""),"",'MPTO_working_3-way'!E39)</f>
        <v>1.6282736946573306</v>
      </c>
      <c r="I40" s="21">
        <f>IF(OR($A40="",$B40="",$C40=""),"",'MPTO_working_3-way'!F39)</f>
        <v>4.4884869670947642</v>
      </c>
      <c r="J40" s="22">
        <f>IF(OR($A40="",$B40="",$C40=""),"",'MPTO_working_3-way'!G39)</f>
        <v>6.1326965008825676</v>
      </c>
      <c r="K40" s="17">
        <f>IF(OR($A40="",$B40="",$C40=""),"",'OddsRatio_working_3-way'!H39)</f>
        <v>1.6363716139573843</v>
      </c>
      <c r="L40" s="21">
        <f>IF(OR($A40="",$B40="",$C40=""),"",'OddsRatio_working_3-way'!I39)</f>
        <v>4.4788314896337011</v>
      </c>
      <c r="M40" s="22">
        <f>IF(OR($A40="",$B40="",$C40=""),"",'OddsRatio_working_3-way'!J39)</f>
        <v>6.0379419438292921</v>
      </c>
      <c r="N40" s="23">
        <f t="shared" si="16"/>
        <v>60.529293128043669</v>
      </c>
      <c r="O40" s="24">
        <f t="shared" si="17"/>
        <v>22.627773131978941</v>
      </c>
      <c r="P40" s="24">
        <f t="shared" si="18"/>
        <v>16.842933739977372</v>
      </c>
      <c r="Q40" t="s">
        <v>78</v>
      </c>
      <c r="R40" t="s">
        <v>74</v>
      </c>
      <c r="S40" s="48" t="s">
        <v>477</v>
      </c>
      <c r="T40" s="35">
        <v>100</v>
      </c>
      <c r="U40" s="35">
        <f t="shared" si="19"/>
        <v>69.512195121951223</v>
      </c>
      <c r="V40" s="35">
        <f t="shared" si="20"/>
        <v>70.501474926253692</v>
      </c>
      <c r="W40" s="35">
        <f t="shared" si="21"/>
        <v>57.264957264957268</v>
      </c>
      <c r="X40" s="35">
        <f t="shared" si="22"/>
        <v>72.233567808789047</v>
      </c>
      <c r="Y40" s="35">
        <f t="shared" si="23"/>
        <v>73.222847613091517</v>
      </c>
      <c r="Z40" s="35">
        <f t="shared" si="24"/>
        <v>59.986329951795092</v>
      </c>
      <c r="AA40" s="35">
        <f t="shared" si="25"/>
        <v>-2.7213726868378245</v>
      </c>
      <c r="AB40" s="35">
        <f t="shared" si="26"/>
        <v>-2.7213726868378245</v>
      </c>
      <c r="AC40" s="35">
        <f t="shared" si="27"/>
        <v>-2.7213726868378245</v>
      </c>
      <c r="AF40">
        <v>1.78</v>
      </c>
      <c r="AG40">
        <v>2.13</v>
      </c>
      <c r="AJ40" t="s">
        <v>131</v>
      </c>
    </row>
    <row r="41" spans="1:36" s="35" customFormat="1" ht="15" x14ac:dyDescent="0.25">
      <c r="A41">
        <v>3.28</v>
      </c>
      <c r="B41">
        <v>3.39</v>
      </c>
      <c r="C41">
        <v>2.34</v>
      </c>
      <c r="D41" s="20">
        <f t="shared" si="3"/>
        <v>2.7213726868378307E-2</v>
      </c>
      <c r="E41" s="17">
        <f>IF(OR($A41="",$B41="",$C41=""),"",A41*'MPTO_working_3-way'!$I40)</f>
        <v>3.3692610241282805</v>
      </c>
      <c r="F41" s="21">
        <f>IF(OR($A41="",$B41="",$C41=""),"",B41*'MPTO_working_3-way'!$I40)</f>
        <v>3.4822545340838027</v>
      </c>
      <c r="G41" s="22">
        <f>IF(OR($A41="",$B41="",$C41=""),"",C41*'MPTO_working_3-way'!$I40)</f>
        <v>2.4036801208720049</v>
      </c>
      <c r="H41" s="17">
        <f>IF(OR($A41="",$B41="",$C41=""),"",'MPTO_working_3-way'!E40)</f>
        <v>3.3805848210944709</v>
      </c>
      <c r="I41" s="21">
        <f>IF(OR($A41="",$B41="",$C41=""),"",'MPTO_working_3-way'!F40)</f>
        <v>3.4975551055654552</v>
      </c>
      <c r="J41" s="22">
        <f>IF(OR($A41="",$B41="",$C41=""),"",'MPTO_working_3-way'!G40)</f>
        <v>2.3907477008549707</v>
      </c>
      <c r="K41" s="17">
        <f>IF(OR($A41="",$B41="",$C41=""),"",'OddsRatio_working_3-way'!H40)</f>
        <v>3.3759224158787107</v>
      </c>
      <c r="L41" s="21">
        <f>IF(OR($A41="",$B41="",$C41=""),"",'OddsRatio_working_3-way'!I40)</f>
        <v>3.4905502517325071</v>
      </c>
      <c r="M41" s="22">
        <f>IF(OR($A41="",$B41="",$C41=""),"",'OddsRatio_working_3-way'!J40)</f>
        <v>2.3963754549462593</v>
      </c>
      <c r="N41" s="23">
        <f t="shared" si="16"/>
        <v>29.680098776518133</v>
      </c>
      <c r="O41" s="24">
        <f t="shared" si="17"/>
        <v>28.717027724772699</v>
      </c>
      <c r="P41" s="24">
        <f t="shared" si="18"/>
        <v>41.602873498709172</v>
      </c>
      <c r="Q41" t="s">
        <v>230</v>
      </c>
      <c r="R41" t="s">
        <v>86</v>
      </c>
      <c r="S41" s="48" t="s">
        <v>477</v>
      </c>
      <c r="T41" s="35">
        <v>100</v>
      </c>
      <c r="U41" s="35">
        <f t="shared" si="19"/>
        <v>45.945945945945937</v>
      </c>
      <c r="V41" s="35">
        <f t="shared" si="20"/>
        <v>73.190348525469176</v>
      </c>
      <c r="W41" s="35">
        <f t="shared" si="21"/>
        <v>78.070175438596479</v>
      </c>
      <c r="X41" s="35">
        <f t="shared" si="22"/>
        <v>48.739476035934345</v>
      </c>
      <c r="Y41" s="35">
        <f t="shared" si="23"/>
        <v>75.983878615457556</v>
      </c>
      <c r="Z41" s="35">
        <f t="shared" si="24"/>
        <v>80.863705528584887</v>
      </c>
      <c r="AA41" s="35">
        <f t="shared" si="25"/>
        <v>-2.7935300899884083</v>
      </c>
      <c r="AB41" s="35">
        <f t="shared" si="26"/>
        <v>-2.7935300899883799</v>
      </c>
      <c r="AC41" s="35">
        <f t="shared" si="27"/>
        <v>-2.7935300899884083</v>
      </c>
      <c r="AD41" s="36"/>
      <c r="AE41" s="36"/>
      <c r="AF41">
        <v>2.09</v>
      </c>
      <c r="AG41">
        <v>1.8</v>
      </c>
      <c r="AH41" s="36"/>
      <c r="AI41" s="36"/>
      <c r="AJ41" t="s">
        <v>131</v>
      </c>
    </row>
    <row r="42" spans="1:36" ht="15" x14ac:dyDescent="0.25">
      <c r="A42">
        <v>1.85</v>
      </c>
      <c r="B42">
        <v>3.73</v>
      </c>
      <c r="C42">
        <v>4.5599999999999996</v>
      </c>
      <c r="D42" s="20">
        <f t="shared" si="3"/>
        <v>2.7935300899883941E-2</v>
      </c>
      <c r="E42" s="17">
        <f>IF(OR($A42="",$B42="",$C42=""),"",A42*'MPTO_working_3-way'!$I41)</f>
        <v>1.9016803066647854</v>
      </c>
      <c r="F42" s="21">
        <f>IF(OR($A42="",$B42="",$C42=""),"",B42*'MPTO_working_3-way'!$I41)</f>
        <v>3.8341986723565671</v>
      </c>
      <c r="G42" s="22">
        <f>IF(OR($A42="",$B42="",$C42=""),"",C42*'MPTO_working_3-way'!$I41)</f>
        <v>4.6873849721034704</v>
      </c>
      <c r="H42" s="17">
        <f>IF(OR($A42="",$B42="",$C42=""),"",'MPTO_working_3-way'!E41)</f>
        <v>1.8824281547709973</v>
      </c>
      <c r="I42" s="21">
        <f>IF(OR($A42="",$B42="",$C42=""),"",'MPTO_working_3-way'!F41)</f>
        <v>3.8642153704329858</v>
      </c>
      <c r="J42" s="22">
        <f>IF(OR($A42="",$B42="",$C42=""),"",'MPTO_working_3-way'!G41)</f>
        <v>4.7622113882823944</v>
      </c>
      <c r="K42" s="17">
        <f>IF(OR($A42="",$B42="",$C42=""),"",'OddsRatio_working_3-way'!H41)</f>
        <v>1.8897036849978162</v>
      </c>
      <c r="L42" s="21">
        <f>IF(OR($A42="",$B42="",$C42=""),"",'OddsRatio_working_3-way'!I41)</f>
        <v>3.857518894169456</v>
      </c>
      <c r="M42" s="22">
        <f>IF(OR($A42="",$B42="",$C42=""),"",'OddsRatio_working_3-way'!J41)</f>
        <v>4.7262883748143825</v>
      </c>
      <c r="N42" s="23">
        <f t="shared" si="16"/>
        <v>52.585074183884515</v>
      </c>
      <c r="O42" s="24">
        <f t="shared" si="17"/>
        <v>26.081068965197417</v>
      </c>
      <c r="P42" s="24">
        <f t="shared" si="18"/>
        <v>21.333856850918064</v>
      </c>
      <c r="Q42" t="s">
        <v>72</v>
      </c>
      <c r="R42" t="s">
        <v>231</v>
      </c>
      <c r="S42" s="48" t="s">
        <v>477</v>
      </c>
      <c r="T42" s="35">
        <v>100</v>
      </c>
      <c r="U42" s="35">
        <f t="shared" si="19"/>
        <v>67.21311475409837</v>
      </c>
      <c r="V42" s="35">
        <f t="shared" si="20"/>
        <v>70.674486803519059</v>
      </c>
      <c r="W42" s="35">
        <f t="shared" si="21"/>
        <v>59.349593495934961</v>
      </c>
      <c r="X42" s="35">
        <f t="shared" si="22"/>
        <v>69.975919700545973</v>
      </c>
      <c r="Y42" s="35">
        <f t="shared" si="23"/>
        <v>73.437291749966676</v>
      </c>
      <c r="Z42" s="35">
        <f t="shared" si="24"/>
        <v>62.112398442382577</v>
      </c>
      <c r="AA42" s="35">
        <f t="shared" si="25"/>
        <v>-2.7628049464476021</v>
      </c>
      <c r="AB42" s="35">
        <f t="shared" si="26"/>
        <v>-2.7628049464476163</v>
      </c>
      <c r="AC42" s="35">
        <f t="shared" si="27"/>
        <v>-2.7628049464476163</v>
      </c>
      <c r="AF42">
        <v>1.97</v>
      </c>
      <c r="AG42">
        <v>1.92</v>
      </c>
      <c r="AJ42" t="s">
        <v>131</v>
      </c>
    </row>
    <row r="43" spans="1:36" ht="15" x14ac:dyDescent="0.25">
      <c r="A43">
        <v>3.05</v>
      </c>
      <c r="B43">
        <v>3.41</v>
      </c>
      <c r="C43">
        <v>2.46</v>
      </c>
      <c r="D43" s="20">
        <f t="shared" si="3"/>
        <v>2.7628049464476057E-2</v>
      </c>
      <c r="E43" s="17">
        <f>IF(OR($A43="",$B43="",$C43=""),"",A43*'MPTO_working_3-way'!$I42)</f>
        <v>3.1342655508666519</v>
      </c>
      <c r="F43" s="21">
        <f>IF(OR($A43="",$B43="",$C43=""),"",B43*'MPTO_working_3-way'!$I42)</f>
        <v>3.5042116486738637</v>
      </c>
      <c r="G43" s="22">
        <f>IF(OR($A43="",$B43="",$C43=""),"",C43*'MPTO_working_3-way'!$I42)</f>
        <v>2.527965001682611</v>
      </c>
      <c r="H43" s="17">
        <f>IF(OR($A43="",$B43="",$C43=""),"",'MPTO_working_3-way'!E42)</f>
        <v>3.1381458632900125</v>
      </c>
      <c r="I43" s="21">
        <f>IF(OR($A43="",$B43="",$C43=""),"",'MPTO_working_3-way'!F42)</f>
        <v>3.5205592297633301</v>
      </c>
      <c r="J43" s="22">
        <f>IF(OR($A43="",$B43="",$C43=""),"",'MPTO_working_3-way'!G42)</f>
        <v>2.517023161127057</v>
      </c>
      <c r="K43" s="17">
        <f>IF(OR($A43="",$B43="",$C43=""),"",'OddsRatio_working_3-way'!H42)</f>
        <v>3.1370266815508083</v>
      </c>
      <c r="L43" s="21">
        <f>IF(OR($A43="",$B43="",$C43=""),"",'OddsRatio_working_3-way'!I42)</f>
        <v>3.5123094158719277</v>
      </c>
      <c r="M43" s="22">
        <f>IF(OR($A43="",$B43="",$C43=""),"",'OddsRatio_working_3-way'!J42)</f>
        <v>2.5219799780800889</v>
      </c>
      <c r="N43" s="23">
        <f t="shared" si="16"/>
        <v>31.905401242198234</v>
      </c>
      <c r="O43" s="24">
        <f t="shared" si="17"/>
        <v>28.537089087596655</v>
      </c>
      <c r="P43" s="24">
        <f t="shared" si="18"/>
        <v>39.557509670205128</v>
      </c>
      <c r="Q43" t="s">
        <v>232</v>
      </c>
      <c r="R43" t="s">
        <v>84</v>
      </c>
      <c r="S43" s="48" t="s">
        <v>477</v>
      </c>
      <c r="T43" s="35">
        <v>100</v>
      </c>
      <c r="U43" s="35">
        <f t="shared" si="19"/>
        <v>74.874371859296474</v>
      </c>
      <c r="V43" s="35">
        <f t="shared" si="20"/>
        <v>71.910112359550567</v>
      </c>
      <c r="W43" s="35">
        <f t="shared" si="21"/>
        <v>50.248756218905463</v>
      </c>
      <c r="X43" s="35">
        <f t="shared" si="22"/>
        <v>77.841131421543977</v>
      </c>
      <c r="Y43" s="35">
        <f t="shared" si="23"/>
        <v>74.876871921798056</v>
      </c>
      <c r="Z43" s="35">
        <f t="shared" si="24"/>
        <v>53.215515781152959</v>
      </c>
      <c r="AA43" s="35">
        <f t="shared" si="25"/>
        <v>-2.9667595622475034</v>
      </c>
      <c r="AB43" s="35">
        <f t="shared" si="26"/>
        <v>-2.9667595622474892</v>
      </c>
      <c r="AC43" s="35">
        <f t="shared" si="27"/>
        <v>-2.9667595622474963</v>
      </c>
      <c r="AF43">
        <v>2.0499999999999998</v>
      </c>
      <c r="AG43">
        <v>1.85</v>
      </c>
      <c r="AJ43" t="s">
        <v>131</v>
      </c>
    </row>
    <row r="44" spans="1:36" ht="15" x14ac:dyDescent="0.25">
      <c r="A44">
        <v>3.98</v>
      </c>
      <c r="B44">
        <v>3.56</v>
      </c>
      <c r="C44">
        <v>2.0099999999999998</v>
      </c>
      <c r="D44" s="20">
        <f t="shared" si="3"/>
        <v>2.9667595622474785E-2</v>
      </c>
      <c r="E44" s="17">
        <f>IF(OR($A44="",$B44="",$C44=""),"",A44*'MPTO_working_3-way'!$I43)</f>
        <v>4.0980770305774499</v>
      </c>
      <c r="F44" s="21">
        <f>IF(OR($A44="",$B44="",$C44=""),"",B44*'MPTO_working_3-way'!$I43)</f>
        <v>3.6656166404160104</v>
      </c>
      <c r="G44" s="22">
        <f>IF(OR($A44="",$B44="",$C44=""),"",C44*'MPTO_working_3-way'!$I43)</f>
        <v>2.0696318672011742</v>
      </c>
      <c r="H44" s="17">
        <f>IF(OR($A44="",$B44="",$C44=""),"",'MPTO_working_3-way'!E43)</f>
        <v>4.1430670169482049</v>
      </c>
      <c r="I44" s="21">
        <f>IF(OR($A44="",$B44="",$C44=""),"",'MPTO_working_3-way'!F43)</f>
        <v>3.6899051276797827</v>
      </c>
      <c r="J44" s="22">
        <f>IF(OR($A44="",$B44="",$C44=""),"",'MPTO_working_3-way'!G43)</f>
        <v>2.0507636213089651</v>
      </c>
      <c r="K44" s="17">
        <f>IF(OR($A44="",$B44="",$C44=""),"",'OddsRatio_working_3-way'!H43)</f>
        <v>4.1223547586431293</v>
      </c>
      <c r="L44" s="21">
        <f>IF(OR($A44="",$B44="",$C44=""),"",'OddsRatio_working_3-way'!I43)</f>
        <v>3.6822913362840306</v>
      </c>
      <c r="M44" s="22">
        <f>IF(OR($A44="",$B44="",$C44=""),"",'OddsRatio_working_3-way'!J43)</f>
        <v>2.0582477537683084</v>
      </c>
      <c r="N44" s="23">
        <f t="shared" si="16"/>
        <v>24.401688707620327</v>
      </c>
      <c r="O44" s="24">
        <f t="shared" si="17"/>
        <v>27.280539622564298</v>
      </c>
      <c r="P44" s="24">
        <f t="shared" si="18"/>
        <v>48.317771669815379</v>
      </c>
      <c r="Q44" t="s">
        <v>83</v>
      </c>
      <c r="R44" t="s">
        <v>85</v>
      </c>
      <c r="S44" s="48" t="s">
        <v>477</v>
      </c>
      <c r="T44" s="35">
        <v>100</v>
      </c>
      <c r="U44" s="35">
        <f t="shared" si="19"/>
        <v>62.264150943396231</v>
      </c>
      <c r="V44" s="35">
        <f t="shared" si="20"/>
        <v>71.751412429378533</v>
      </c>
      <c r="W44" s="35">
        <f t="shared" si="21"/>
        <v>63.235294117647051</v>
      </c>
      <c r="X44" s="35">
        <f t="shared" si="22"/>
        <v>65.013293452974409</v>
      </c>
      <c r="Y44" s="35">
        <f t="shared" si="23"/>
        <v>74.500554938956711</v>
      </c>
      <c r="Z44" s="35">
        <f t="shared" si="24"/>
        <v>65.984436627225236</v>
      </c>
      <c r="AA44" s="35">
        <f t="shared" si="25"/>
        <v>-2.7491425095781779</v>
      </c>
      <c r="AB44" s="35">
        <f t="shared" si="26"/>
        <v>-2.7491425095781779</v>
      </c>
      <c r="AC44" s="35">
        <f t="shared" si="27"/>
        <v>-2.749142509578185</v>
      </c>
      <c r="AF44">
        <v>2.06</v>
      </c>
      <c r="AG44">
        <v>1.83</v>
      </c>
      <c r="AJ44" t="s">
        <v>131</v>
      </c>
    </row>
    <row r="45" spans="1:36" ht="15" x14ac:dyDescent="0.25">
      <c r="A45">
        <v>2.65</v>
      </c>
      <c r="B45">
        <v>3.54</v>
      </c>
      <c r="C45">
        <v>2.72</v>
      </c>
      <c r="D45" s="20">
        <f t="shared" si="3"/>
        <v>2.7491425095781841E-2</v>
      </c>
      <c r="E45" s="17">
        <f>IF(OR($A45="",$B45="",$C45=""),"",A45*'MPTO_working_3-way'!$I44)</f>
        <v>2.7228522765038217</v>
      </c>
      <c r="F45" s="21">
        <f>IF(OR($A45="",$B45="",$C45=""),"",B45*'MPTO_working_3-way'!$I44)</f>
        <v>3.6373196448390677</v>
      </c>
      <c r="G45" s="22">
        <f>IF(OR($A45="",$B45="",$C45=""),"",C45*'MPTO_working_3-way'!$I44)</f>
        <v>2.7947766762605268</v>
      </c>
      <c r="H45" s="17">
        <f>IF(OR($A45="",$B45="",$C45=""),"",'MPTO_working_3-way'!E44)</f>
        <v>2.7159544891381628</v>
      </c>
      <c r="I45" s="21">
        <f>IF(OR($A45="",$B45="",$C45=""),"",'MPTO_working_3-way'!F44)</f>
        <v>3.6586873856495301</v>
      </c>
      <c r="J45" s="22">
        <f>IF(OR($A45="",$B45="",$C45=""),"",'MPTO_working_3-way'!G44)</f>
        <v>2.7895306090916248</v>
      </c>
      <c r="K45" s="17">
        <f>IF(OR($A45="",$B45="",$C45=""),"",'OddsRatio_working_3-way'!H44)</f>
        <v>2.7195577209653878</v>
      </c>
      <c r="L45" s="21">
        <f>IF(OR($A45="",$B45="",$C45=""),"",'OddsRatio_working_3-way'!I44)</f>
        <v>3.6470767340921739</v>
      </c>
      <c r="M45" s="22">
        <f>IF(OR($A45="",$B45="",$C45=""),"",'OddsRatio_working_3-way'!J44)</f>
        <v>2.7925086545821016</v>
      </c>
      <c r="N45" s="23">
        <f t="shared" si="16"/>
        <v>36.726193654692615</v>
      </c>
      <c r="O45" s="24">
        <f t="shared" si="17"/>
        <v>27.492772086139951</v>
      </c>
      <c r="P45" s="24">
        <f t="shared" si="18"/>
        <v>35.781034259167434</v>
      </c>
      <c r="Q45" t="s">
        <v>79</v>
      </c>
      <c r="R45" t="s">
        <v>77</v>
      </c>
      <c r="S45" s="48" t="s">
        <v>477</v>
      </c>
      <c r="T45" s="35">
        <v>100</v>
      </c>
      <c r="U45" s="35">
        <f t="shared" si="19"/>
        <v>70.414201183431956</v>
      </c>
      <c r="V45" s="35">
        <f t="shared" si="20"/>
        <v>71.751412429378533</v>
      </c>
      <c r="W45" s="35">
        <f t="shared" si="21"/>
        <v>54.954954954954964</v>
      </c>
      <c r="X45" s="35">
        <f t="shared" si="22"/>
        <v>73.29363261566651</v>
      </c>
      <c r="Y45" s="35">
        <f t="shared" si="23"/>
        <v>74.630843861613101</v>
      </c>
      <c r="Z45" s="35">
        <f t="shared" si="24"/>
        <v>57.834386387189518</v>
      </c>
      <c r="AA45" s="35">
        <f t="shared" si="25"/>
        <v>-2.8794314322345542</v>
      </c>
      <c r="AB45" s="35">
        <f t="shared" si="26"/>
        <v>-2.8794314322345684</v>
      </c>
      <c r="AC45" s="35">
        <f t="shared" si="27"/>
        <v>-2.8794314322345542</v>
      </c>
      <c r="AF45">
        <v>1.88</v>
      </c>
      <c r="AG45">
        <v>2.0099999999999998</v>
      </c>
      <c r="AJ45" t="s">
        <v>131</v>
      </c>
    </row>
    <row r="46" spans="1:36" s="35" customFormat="1" ht="15" x14ac:dyDescent="0.25">
      <c r="A46">
        <v>3.38</v>
      </c>
      <c r="B46">
        <v>3.54</v>
      </c>
      <c r="C46">
        <v>2.2200000000000002</v>
      </c>
      <c r="D46" s="20">
        <f t="shared" si="3"/>
        <v>2.8794314322345471E-2</v>
      </c>
      <c r="E46" s="17">
        <f>IF(OR($A46="",$B46="",$C46=""),"",A46*'MPTO_working_3-way'!$I45)</f>
        <v>3.4773247824095277</v>
      </c>
      <c r="F46" s="21">
        <f>IF(OR($A46="",$B46="",$C46=""),"",B46*'MPTO_working_3-way'!$I45)</f>
        <v>3.641931872701103</v>
      </c>
      <c r="G46" s="22">
        <f>IF(OR($A46="",$B46="",$C46=""),"",C46*'MPTO_working_3-way'!$I45)</f>
        <v>2.2839233777956069</v>
      </c>
      <c r="H46" s="17">
        <f>IF(OR($A46="",$B46="",$C46=""),"",'MPTO_working_3-way'!E45)</f>
        <v>3.4933291670217499</v>
      </c>
      <c r="I46" s="21">
        <f>IF(OR($A46="",$B46="",$C46=""),"",'MPTO_working_3-way'!F45)</f>
        <v>3.6645101265780871</v>
      </c>
      <c r="J46" s="22">
        <f>IF(OR($A46="",$B46="",$C46=""),"",'MPTO_working_3-way'!G45)</f>
        <v>2.2683331727901916</v>
      </c>
      <c r="K46" s="17">
        <f>IF(OR($A46="",$B46="",$C46=""),"",'OddsRatio_working_3-way'!H45)</f>
        <v>3.4871046882974746</v>
      </c>
      <c r="L46" s="21">
        <f>IF(OR($A46="",$B46="",$C46=""),"",'OddsRatio_working_3-way'!I45)</f>
        <v>3.6543050034771372</v>
      </c>
      <c r="M46" s="22">
        <f>IF(OR($A46="",$B46="",$C46=""),"",'OddsRatio_working_3-way'!J45)</f>
        <v>2.2749024032449241</v>
      </c>
      <c r="N46" s="23">
        <f t="shared" si="16"/>
        <v>28.757739428270323</v>
      </c>
      <c r="O46" s="24">
        <f t="shared" si="17"/>
        <v>27.457954595354149</v>
      </c>
      <c r="P46" s="24">
        <f t="shared" si="18"/>
        <v>43.784305976375535</v>
      </c>
      <c r="Q46" t="s">
        <v>108</v>
      </c>
      <c r="R46" t="s">
        <v>87</v>
      </c>
      <c r="S46" s="48" t="s">
        <v>477</v>
      </c>
      <c r="T46" s="35">
        <v>100</v>
      </c>
      <c r="U46" s="35">
        <f t="shared" si="19"/>
        <v>55.156950672645742</v>
      </c>
      <c r="V46" s="35">
        <f t="shared" si="20"/>
        <v>70.326409495548958</v>
      </c>
      <c r="W46" s="35">
        <f t="shared" si="21"/>
        <v>71.671388101982998</v>
      </c>
      <c r="X46" s="35">
        <f t="shared" si="22"/>
        <v>58.002202402468029</v>
      </c>
      <c r="Y46" s="35">
        <f t="shared" si="23"/>
        <v>73.171661225371267</v>
      </c>
      <c r="Z46" s="35">
        <f t="shared" si="24"/>
        <v>74.516639831805293</v>
      </c>
      <c r="AA46" s="35">
        <f t="shared" si="25"/>
        <v>-2.8452517298222872</v>
      </c>
      <c r="AB46" s="35">
        <f t="shared" si="26"/>
        <v>-2.8452517298223086</v>
      </c>
      <c r="AC46" s="35">
        <f t="shared" si="27"/>
        <v>-2.8452517298222944</v>
      </c>
      <c r="AD46" s="36"/>
      <c r="AE46" s="36"/>
      <c r="AF46">
        <v>1.99</v>
      </c>
      <c r="AG46">
        <v>1.89</v>
      </c>
      <c r="AH46" s="36"/>
      <c r="AI46" s="36"/>
      <c r="AJ46" t="s">
        <v>132</v>
      </c>
    </row>
    <row r="47" spans="1:36" ht="15" x14ac:dyDescent="0.25">
      <c r="A47">
        <v>2.23</v>
      </c>
      <c r="B47">
        <v>3.37</v>
      </c>
      <c r="C47">
        <v>3.53</v>
      </c>
      <c r="D47" s="20">
        <f t="shared" si="3"/>
        <v>2.8452517298223068E-2</v>
      </c>
      <c r="E47" s="17">
        <f>IF(OR($A47="",$B47="",$C47=""),"",A47*'MPTO_working_3-way'!$I46)</f>
        <v>2.2934491135750372</v>
      </c>
      <c r="F47" s="21">
        <f>IF(OR($A47="",$B47="",$C47=""),"",B47*'MPTO_working_3-way'!$I46)</f>
        <v>3.465884983295012</v>
      </c>
      <c r="G47" s="22">
        <f>IF(OR($A47="",$B47="",$C47=""),"",C47*'MPTO_working_3-way'!$I46)</f>
        <v>3.6304373860627273</v>
      </c>
      <c r="H47" s="17">
        <f>IF(OR($A47="",$B47="",$C47=""),"",'MPTO_working_3-way'!E46)</f>
        <v>2.2781828950849845</v>
      </c>
      <c r="I47" s="21">
        <f>IF(OR($A47="",$B47="",$C47=""),"",'MPTO_working_3-way'!F46)</f>
        <v>3.4812670785576585</v>
      </c>
      <c r="J47" s="22">
        <f>IF(OR($A47="",$B47="",$C47=""),"",'MPTO_working_3-way'!G46)</f>
        <v>3.6522749841983919</v>
      </c>
      <c r="K47" s="17">
        <f>IF(OR($A47="",$B47="",$C47=""),"",'OddsRatio_working_3-way'!H46)</f>
        <v>2.2846344679875892</v>
      </c>
      <c r="L47" s="21">
        <f>IF(OR($A47="",$B47="",$C47=""),"",'OddsRatio_working_3-way'!I46)</f>
        <v>3.4752712919760866</v>
      </c>
      <c r="M47" s="22">
        <f>IF(OR($A47="",$B47="",$C47=""),"",'OddsRatio_working_3-way'!J46)</f>
        <v>3.642378214641139</v>
      </c>
      <c r="N47" s="23">
        <f t="shared" si="16"/>
        <v>43.60244986823345</v>
      </c>
      <c r="O47" s="24">
        <f t="shared" si="17"/>
        <v>28.852659705092158</v>
      </c>
      <c r="P47" s="24">
        <f t="shared" si="18"/>
        <v>27.544890426674385</v>
      </c>
      <c r="Q47" t="s">
        <v>106</v>
      </c>
      <c r="R47" t="s">
        <v>91</v>
      </c>
      <c r="S47" s="48" t="s">
        <v>477</v>
      </c>
      <c r="T47" s="35">
        <v>100</v>
      </c>
      <c r="U47" s="35">
        <f t="shared" si="19"/>
        <v>50.73891625615763</v>
      </c>
      <c r="V47" s="35">
        <f t="shared" si="20"/>
        <v>71.590909090909093</v>
      </c>
      <c r="W47" s="35">
        <f t="shared" si="21"/>
        <v>74.874371859296474</v>
      </c>
      <c r="X47" s="35">
        <f t="shared" si="22"/>
        <v>53.534719049794433</v>
      </c>
      <c r="Y47" s="35">
        <f t="shared" si="23"/>
        <v>74.386711884545889</v>
      </c>
      <c r="Z47" s="35">
        <f t="shared" si="24"/>
        <v>77.670174652933284</v>
      </c>
      <c r="AA47" s="35">
        <f t="shared" si="25"/>
        <v>-2.7958027936368026</v>
      </c>
      <c r="AB47" s="35">
        <f t="shared" si="26"/>
        <v>-2.7958027936367955</v>
      </c>
      <c r="AC47" s="35">
        <f t="shared" si="27"/>
        <v>-2.7958027936368097</v>
      </c>
      <c r="AF47">
        <v>2.27</v>
      </c>
      <c r="AG47">
        <v>1.68</v>
      </c>
      <c r="AJ47" t="s">
        <v>132</v>
      </c>
    </row>
    <row r="48" spans="1:36" ht="15" x14ac:dyDescent="0.25">
      <c r="A48">
        <v>2.0299999999999998</v>
      </c>
      <c r="B48">
        <v>3.52</v>
      </c>
      <c r="C48">
        <v>3.98</v>
      </c>
      <c r="D48" s="20">
        <f t="shared" si="3"/>
        <v>2.7958027936368035E-2</v>
      </c>
      <c r="E48" s="17">
        <f>IF(OR($A48="",$B48="",$C48=""),"",A48*'MPTO_working_3-way'!$I47)</f>
        <v>2.0867547967108271</v>
      </c>
      <c r="F48" s="21">
        <f>IF(OR($A48="",$B48="",$C48=""),"",B48*'MPTO_working_3-way'!$I47)</f>
        <v>3.6184122583360154</v>
      </c>
      <c r="G48" s="22">
        <f>IF(OR($A48="",$B48="",$C48=""),"",C48*'MPTO_working_3-way'!$I47)</f>
        <v>4.0912729511867445</v>
      </c>
      <c r="H48" s="17">
        <f>IF(OR($A48="",$B48="",$C48=""),"",'MPTO_working_3-way'!E47)</f>
        <v>2.069144627567634</v>
      </c>
      <c r="I48" s="21">
        <f>IF(OR($A48="",$B48="",$C48=""),"",'MPTO_working_3-way'!F47)</f>
        <v>3.6393867565569868</v>
      </c>
      <c r="J48" s="22">
        <f>IF(OR($A48="",$B48="",$C48=""),"",'MPTO_working_3-way'!G47)</f>
        <v>4.1333084774849818</v>
      </c>
      <c r="K48" s="17">
        <f>IF(OR($A48="",$B48="",$C48=""),"",'OddsRatio_working_3-way'!H47)</f>
        <v>2.0761888606733279</v>
      </c>
      <c r="L48" s="21">
        <f>IF(OR($A48="",$B48="",$C48=""),"",'OddsRatio_working_3-way'!I47)</f>
        <v>3.6330057562104714</v>
      </c>
      <c r="M48" s="22">
        <f>IF(OR($A48="",$B48="",$C48=""),"",'OddsRatio_working_3-way'!J47)</f>
        <v>4.1136337910742888</v>
      </c>
      <c r="N48" s="23">
        <f t="shared" si="16"/>
        <v>47.92129873506051</v>
      </c>
      <c r="O48" s="24">
        <f t="shared" si="17"/>
        <v>27.636430804594553</v>
      </c>
      <c r="P48" s="24">
        <f t="shared" si="18"/>
        <v>24.442270460344933</v>
      </c>
      <c r="Q48" t="s">
        <v>89</v>
      </c>
      <c r="R48" t="s">
        <v>93</v>
      </c>
      <c r="S48" s="48" t="s">
        <v>477</v>
      </c>
      <c r="T48" s="35">
        <v>100</v>
      </c>
      <c r="U48" s="35">
        <f t="shared" si="19"/>
        <v>78.723404255319153</v>
      </c>
      <c r="V48" s="35">
        <f t="shared" si="20"/>
        <v>71.590909090909093</v>
      </c>
      <c r="W48" s="35">
        <f t="shared" si="21"/>
        <v>46.808510638297875</v>
      </c>
      <c r="X48" s="35">
        <f t="shared" si="22"/>
        <v>81.600580270793046</v>
      </c>
      <c r="Y48" s="35">
        <f t="shared" si="23"/>
        <v>74.468085106382972</v>
      </c>
      <c r="Z48" s="35">
        <f t="shared" si="24"/>
        <v>49.685686653771768</v>
      </c>
      <c r="AA48" s="35">
        <f t="shared" si="25"/>
        <v>-2.8771760154738928</v>
      </c>
      <c r="AB48" s="35">
        <f t="shared" si="26"/>
        <v>-2.8771760154738786</v>
      </c>
      <c r="AC48" s="35">
        <f t="shared" si="27"/>
        <v>-2.8771760154738928</v>
      </c>
      <c r="AF48">
        <v>2.1</v>
      </c>
      <c r="AG48">
        <v>1.79</v>
      </c>
      <c r="AJ48" t="s">
        <v>132</v>
      </c>
    </row>
    <row r="49" spans="1:36" ht="15" x14ac:dyDescent="0.25">
      <c r="A49">
        <v>4.7</v>
      </c>
      <c r="B49">
        <v>3.52</v>
      </c>
      <c r="C49">
        <v>1.88</v>
      </c>
      <c r="D49" s="20">
        <f t="shared" si="3"/>
        <v>2.8771760154739034E-2</v>
      </c>
      <c r="E49" s="17">
        <f>IF(OR($A49="",$B49="",$C49=""),"",A49*'MPTO_working_3-way'!$I48)</f>
        <v>4.8352272727272734</v>
      </c>
      <c r="F49" s="21">
        <f>IF(OR($A49="",$B49="",$C49=""),"",B49*'MPTO_working_3-way'!$I48)</f>
        <v>3.6212765957446815</v>
      </c>
      <c r="G49" s="22">
        <f>IF(OR($A49="",$B49="",$C49=""),"",C49*'MPTO_working_3-way'!$I48)</f>
        <v>1.9340909090909093</v>
      </c>
      <c r="H49" s="17">
        <f>IF(OR($A49="",$B49="",$C49=""),"",'MPTO_working_3-way'!E48)</f>
        <v>4.9218564061880228</v>
      </c>
      <c r="I49" s="21">
        <f>IF(OR($A49="",$B49="",$C49=""),"",'MPTO_working_3-way'!F48)</f>
        <v>3.642982971227247</v>
      </c>
      <c r="J49" s="22">
        <f>IF(OR($A49="",$B49="",$C49=""),"",'MPTO_working_3-way'!G48)</f>
        <v>1.9145193642956333</v>
      </c>
      <c r="K49" s="17">
        <f>IF(OR($A49="",$B49="",$C49=""),"",'OddsRatio_working_3-way'!H48)</f>
        <v>4.8769542400439114</v>
      </c>
      <c r="L49" s="21">
        <f>IF(OR($A49="",$B49="",$C49=""),"",'OddsRatio_working_3-way'!I48)</f>
        <v>3.6405201851109878</v>
      </c>
      <c r="M49" s="22">
        <f>IF(OR($A49="",$B49="",$C49=""),"",'OddsRatio_working_3-way'!J48)</f>
        <v>1.9220864138482816</v>
      </c>
      <c r="N49" s="23">
        <f t="shared" si="16"/>
        <v>20.681551116333722</v>
      </c>
      <c r="O49" s="24">
        <f t="shared" si="17"/>
        <v>27.614571092831959</v>
      </c>
      <c r="P49" s="24">
        <f t="shared" si="18"/>
        <v>51.703877790834305</v>
      </c>
      <c r="Q49" t="s">
        <v>105</v>
      </c>
      <c r="R49" t="s">
        <v>94</v>
      </c>
      <c r="S49" s="48" t="s">
        <v>477</v>
      </c>
      <c r="T49" s="35">
        <v>100</v>
      </c>
      <c r="U49" s="35">
        <f t="shared" si="19"/>
        <v>69.230769230769241</v>
      </c>
      <c r="V49" s="35">
        <f t="shared" si="20"/>
        <v>69.135802469135797</v>
      </c>
      <c r="W49" s="35">
        <f t="shared" si="21"/>
        <v>58.847736625514408</v>
      </c>
      <c r="X49" s="35">
        <f t="shared" si="22"/>
        <v>72.016460905349788</v>
      </c>
      <c r="Y49" s="35">
        <f t="shared" si="23"/>
        <v>71.921494143716359</v>
      </c>
      <c r="Z49" s="35">
        <f t="shared" si="24"/>
        <v>61.63342830009497</v>
      </c>
      <c r="AA49" s="35">
        <f t="shared" si="25"/>
        <v>-2.7856916745805478</v>
      </c>
      <c r="AB49" s="35">
        <f t="shared" si="26"/>
        <v>-2.785691674580562</v>
      </c>
      <c r="AC49" s="35">
        <f t="shared" si="27"/>
        <v>-2.785691674580562</v>
      </c>
      <c r="AF49">
        <v>2.13</v>
      </c>
      <c r="AG49">
        <v>1.77</v>
      </c>
      <c r="AJ49" t="s">
        <v>132</v>
      </c>
    </row>
    <row r="50" spans="1:36" ht="15" x14ac:dyDescent="0.25">
      <c r="A50">
        <v>3.25</v>
      </c>
      <c r="B50">
        <v>3.24</v>
      </c>
      <c r="C50">
        <v>2.4300000000000002</v>
      </c>
      <c r="D50" s="20">
        <f t="shared" si="3"/>
        <v>2.7856916745805593E-2</v>
      </c>
      <c r="E50" s="17">
        <f>IF(OR($A50="",$B50="",$C50=""),"",A50*'MPTO_working_3-way'!$I49)</f>
        <v>3.3405349794238681</v>
      </c>
      <c r="F50" s="21">
        <f>IF(OR($A50="",$B50="",$C50=""),"",B50*'MPTO_working_3-way'!$I49)</f>
        <v>3.3302564102564105</v>
      </c>
      <c r="G50" s="22">
        <f>IF(OR($A50="",$B50="",$C50=""),"",C50*'MPTO_working_3-way'!$I49)</f>
        <v>2.4976923076923079</v>
      </c>
      <c r="H50" s="17">
        <f>IF(OR($A50="",$B50="",$C50=""),"",'MPTO_working_3-way'!E49)</f>
        <v>3.3511315417256009</v>
      </c>
      <c r="I50" s="21">
        <f>IF(OR($A50="",$B50="",$C50=""),"",'MPTO_working_3-way'!F49)</f>
        <v>3.3405005287275293</v>
      </c>
      <c r="J50" s="22">
        <f>IF(OR($A50="",$B50="",$C50=""),"",'MPTO_working_3-way'!G49)</f>
        <v>2.4860965372507873</v>
      </c>
      <c r="K50" s="17">
        <f>IF(OR($A50="",$B50="",$C50=""),"",'OddsRatio_working_3-way'!H49)</f>
        <v>3.346376626522432</v>
      </c>
      <c r="L50" s="21">
        <f>IF(OR($A50="",$B50="",$C50=""),"",'OddsRatio_working_3-way'!I49)</f>
        <v>3.3359482859601099</v>
      </c>
      <c r="M50" s="22">
        <f>IF(OR($A50="",$B50="",$C50=""),"",'OddsRatio_working_3-way'!J49)</f>
        <v>2.4912527004120344</v>
      </c>
      <c r="N50" s="23">
        <f t="shared" si="16"/>
        <v>29.935324915306438</v>
      </c>
      <c r="O50" s="24">
        <f t="shared" si="17"/>
        <v>30.027717893440098</v>
      </c>
      <c r="P50" s="24">
        <f t="shared" si="18"/>
        <v>40.036957191253464</v>
      </c>
      <c r="Q50" t="s">
        <v>97</v>
      </c>
      <c r="R50" t="s">
        <v>107</v>
      </c>
      <c r="S50" s="48" t="s">
        <v>477</v>
      </c>
      <c r="T50" s="35">
        <v>100</v>
      </c>
      <c r="U50" s="35">
        <f t="shared" si="19"/>
        <v>44.751381215469614</v>
      </c>
      <c r="V50" s="35">
        <f t="shared" si="20"/>
        <v>71.751412429378533</v>
      </c>
      <c r="W50" s="35">
        <f t="shared" si="21"/>
        <v>80.50682261208577</v>
      </c>
      <c r="X50" s="35">
        <f t="shared" si="22"/>
        <v>47.741764958535704</v>
      </c>
      <c r="Y50" s="35">
        <f t="shared" si="23"/>
        <v>74.741796172444623</v>
      </c>
      <c r="Z50" s="35">
        <f t="shared" si="24"/>
        <v>83.49720635515186</v>
      </c>
      <c r="AA50" s="35">
        <f t="shared" si="25"/>
        <v>-2.99038374306609</v>
      </c>
      <c r="AB50" s="35">
        <f t="shared" si="26"/>
        <v>-2.99038374306609</v>
      </c>
      <c r="AC50" s="35">
        <f t="shared" si="27"/>
        <v>-2.99038374306609</v>
      </c>
      <c r="AF50">
        <v>2.41</v>
      </c>
      <c r="AG50">
        <v>1.62</v>
      </c>
      <c r="AJ50" t="s">
        <v>132</v>
      </c>
    </row>
    <row r="51" spans="1:36" ht="15" x14ac:dyDescent="0.25">
      <c r="A51">
        <v>1.81</v>
      </c>
      <c r="B51">
        <v>3.54</v>
      </c>
      <c r="C51">
        <v>5.13</v>
      </c>
      <c r="D51" s="20">
        <f t="shared" si="3"/>
        <v>2.9903837430660829E-2</v>
      </c>
      <c r="E51" s="17">
        <f>IF(OR($A51="",$B51="",$C51=""),"",A51*'MPTO_working_3-way'!$I50)</f>
        <v>1.8641259457494961</v>
      </c>
      <c r="F51" s="21">
        <f>IF(OR($A51="",$B51="",$C51=""),"",B51*'MPTO_working_3-way'!$I50)</f>
        <v>3.6458595845045392</v>
      </c>
      <c r="G51" s="22">
        <f>IF(OR($A51="",$B51="",$C51=""),"",C51*'MPTO_working_3-way'!$I50)</f>
        <v>5.2834066860192896</v>
      </c>
      <c r="H51" s="17">
        <f>IF(OR($A51="",$B51="",$C51=""),"",'MPTO_working_3-way'!E50)</f>
        <v>1.8432559912618236</v>
      </c>
      <c r="I51" s="21">
        <f>IF(OR($A51="",$B51="",$C51=""),"",'MPTO_working_3-way'!F50)</f>
        <v>3.669483326772836</v>
      </c>
      <c r="J51" s="22">
        <f>IF(OR($A51="",$B51="",$C51=""),"",'MPTO_working_3-way'!G50)</f>
        <v>5.4064624983181888</v>
      </c>
      <c r="K51" s="17">
        <f>IF(OR($A51="",$B51="",$C51=""),"",'OddsRatio_working_3-way'!H50)</f>
        <v>1.8511900217124051</v>
      </c>
      <c r="L51" s="21">
        <f>IF(OR($A51="",$B51="",$C51=""),"",'OddsRatio_working_3-way'!I50)</f>
        <v>3.6691637717895187</v>
      </c>
      <c r="M51" s="22">
        <f>IF(OR($A51="",$B51="",$C51=""),"",'OddsRatio_working_3-way'!J50)</f>
        <v>5.3400182588546103</v>
      </c>
      <c r="N51" s="23">
        <f t="shared" si="16"/>
        <v>53.644444050583552</v>
      </c>
      <c r="O51" s="24">
        <f t="shared" si="17"/>
        <v>27.428373935467864</v>
      </c>
      <c r="P51" s="24">
        <f t="shared" si="18"/>
        <v>18.927182013948585</v>
      </c>
      <c r="Q51" t="s">
        <v>99</v>
      </c>
      <c r="R51" t="s">
        <v>100</v>
      </c>
      <c r="S51" s="48" t="s">
        <v>477</v>
      </c>
      <c r="T51" s="35">
        <v>100</v>
      </c>
      <c r="U51" s="35">
        <f t="shared" si="19"/>
        <v>57.081545064377686</v>
      </c>
      <c r="V51" s="35">
        <f t="shared" si="20"/>
        <v>71.751412429378533</v>
      </c>
      <c r="W51" s="35">
        <f t="shared" si="21"/>
        <v>68.35443037974683</v>
      </c>
      <c r="X51" s="35">
        <f t="shared" si="22"/>
        <v>59.89415719087463</v>
      </c>
      <c r="Y51" s="35">
        <f t="shared" si="23"/>
        <v>74.564024555875477</v>
      </c>
      <c r="Z51" s="35">
        <f t="shared" si="24"/>
        <v>71.167042506243789</v>
      </c>
      <c r="AA51" s="35">
        <f t="shared" si="25"/>
        <v>-2.8126121264969441</v>
      </c>
      <c r="AB51" s="35">
        <f t="shared" si="26"/>
        <v>-2.8126121264969441</v>
      </c>
      <c r="AC51" s="35">
        <f t="shared" si="27"/>
        <v>-2.8126121264969584</v>
      </c>
      <c r="AF51">
        <v>2.2400000000000002</v>
      </c>
      <c r="AG51">
        <v>1.7</v>
      </c>
      <c r="AJ51" t="s">
        <v>132</v>
      </c>
    </row>
    <row r="52" spans="1:36" ht="15" x14ac:dyDescent="0.25">
      <c r="A52">
        <v>2.33</v>
      </c>
      <c r="B52">
        <v>3.54</v>
      </c>
      <c r="C52">
        <v>3.16</v>
      </c>
      <c r="D52" s="20">
        <f t="shared" si="3"/>
        <v>2.8126121264969495E-2</v>
      </c>
      <c r="E52" s="17">
        <f>IF(OR($A52="",$B52="",$C52=""),"",A52*'MPTO_working_3-way'!$I51)</f>
        <v>2.3955338625473792</v>
      </c>
      <c r="F52" s="21">
        <f>IF(OR($A52="",$B52="",$C52=""),"",B52*'MPTO_working_3-way'!$I51)</f>
        <v>3.6395664692779919</v>
      </c>
      <c r="G52" s="22">
        <f>IF(OR($A52="",$B52="",$C52=""),"",C52*'MPTO_working_3-way'!$I51)</f>
        <v>3.248878543197304</v>
      </c>
      <c r="H52" s="17">
        <f>IF(OR($A52="",$B52="",$C52=""),"",'MPTO_working_3-way'!E51)</f>
        <v>2.3820346436397948</v>
      </c>
      <c r="I52" s="21">
        <f>IF(OR($A52="",$B52="",$C52=""),"",'MPTO_working_3-way'!F51)</f>
        <v>3.6615215923794513</v>
      </c>
      <c r="J52" s="22">
        <f>IF(OR($A52="",$B52="",$C52=""),"",'MPTO_working_3-way'!G51)</f>
        <v>3.2564769765435848</v>
      </c>
      <c r="K52" s="17">
        <f>IF(OR($A52="",$B52="",$C52=""),"",'OddsRatio_working_3-way'!H51)</f>
        <v>2.3879388422162364</v>
      </c>
      <c r="L52" s="21">
        <f>IF(OR($A52="",$B52="",$C52=""),"",'OddsRatio_working_3-way'!I51)</f>
        <v>3.6506501197212335</v>
      </c>
      <c r="M52" s="22">
        <f>IF(OR($A52="",$B52="",$C52=""),"",'OddsRatio_working_3-way'!J51)</f>
        <v>3.2540961648023088</v>
      </c>
      <c r="N52" s="23">
        <f t="shared" si="16"/>
        <v>41.744348332300888</v>
      </c>
      <c r="O52" s="24">
        <f t="shared" si="17"/>
        <v>27.475799891034207</v>
      </c>
      <c r="P52" s="24">
        <f t="shared" si="18"/>
        <v>30.779851776664895</v>
      </c>
      <c r="Q52" t="s">
        <v>90</v>
      </c>
      <c r="R52" t="s">
        <v>95</v>
      </c>
      <c r="S52" s="48" t="s">
        <v>477</v>
      </c>
      <c r="T52" s="35">
        <v>100</v>
      </c>
      <c r="U52" s="35">
        <f t="shared" si="19"/>
        <v>51.690821256038639</v>
      </c>
      <c r="V52" s="35">
        <f t="shared" si="20"/>
        <v>70.760233918128648</v>
      </c>
      <c r="W52" s="35">
        <f t="shared" si="21"/>
        <v>74.683544303797461</v>
      </c>
      <c r="X52" s="35">
        <f t="shared" si="22"/>
        <v>54.556221778073862</v>
      </c>
      <c r="Y52" s="35">
        <f t="shared" si="23"/>
        <v>73.625634440163878</v>
      </c>
      <c r="Z52" s="35">
        <f t="shared" si="24"/>
        <v>77.548944825832706</v>
      </c>
      <c r="AA52" s="35">
        <f t="shared" si="25"/>
        <v>-2.8654005220352232</v>
      </c>
      <c r="AB52" s="35">
        <f t="shared" si="26"/>
        <v>-2.8654005220352303</v>
      </c>
      <c r="AC52" s="35">
        <f t="shared" si="27"/>
        <v>-2.8654005220352445</v>
      </c>
      <c r="AF52">
        <v>2.0499999999999998</v>
      </c>
      <c r="AG52">
        <v>1.85</v>
      </c>
      <c r="AJ52" t="s">
        <v>132</v>
      </c>
    </row>
    <row r="53" spans="1:36" s="35" customFormat="1" ht="15" x14ac:dyDescent="0.25">
      <c r="A53">
        <v>2.0699999999999998</v>
      </c>
      <c r="B53">
        <v>3.42</v>
      </c>
      <c r="C53">
        <v>3.95</v>
      </c>
      <c r="D53" s="20">
        <f t="shared" si="3"/>
        <v>2.865400522035233E-2</v>
      </c>
      <c r="E53" s="17">
        <f>IF(OR($A53="",$B53="",$C53=""),"",A53*'MPTO_working_3-way'!$I52)</f>
        <v>2.1293137908061293</v>
      </c>
      <c r="F53" s="21">
        <f>IF(OR($A53="",$B53="",$C53=""),"",B53*'MPTO_working_3-way'!$I52)</f>
        <v>3.5179966978536048</v>
      </c>
      <c r="G53" s="22">
        <f>IF(OR($A53="",$B53="",$C53=""),"",C53*'MPTO_working_3-way'!$I52)</f>
        <v>4.063183320620392</v>
      </c>
      <c r="H53" s="17">
        <f>IF(OR($A53="",$B53="",$C53=""),"",'MPTO_working_3-way'!E52)</f>
        <v>2.1117520055641519</v>
      </c>
      <c r="I53" s="21">
        <f>IF(OR($A53="",$B53="",$C53=""),"",'MPTO_working_3-way'!F52)</f>
        <v>3.5354887406266711</v>
      </c>
      <c r="J53" s="22">
        <f>IF(OR($A53="",$B53="",$C53=""),"",'MPTO_working_3-way'!G52)</f>
        <v>4.1048675119012499</v>
      </c>
      <c r="K53" s="17">
        <f>IF(OR($A53="",$B53="",$C53=""),"",'OddsRatio_working_3-way'!H52)</f>
        <v>2.1188828399941944</v>
      </c>
      <c r="L53" s="21">
        <f>IF(OR($A53="",$B53="",$C53=""),"",'OddsRatio_working_3-way'!I52)</f>
        <v>3.5305574512018234</v>
      </c>
      <c r="M53" s="22">
        <f>IF(OR($A53="",$B53="",$C53=""),"",'OddsRatio_working_3-way'!J52)</f>
        <v>4.0847704467129686</v>
      </c>
      <c r="N53" s="23">
        <f t="shared" si="16"/>
        <v>46.963486749475926</v>
      </c>
      <c r="O53" s="24">
        <f t="shared" si="17"/>
        <v>28.425268295735428</v>
      </c>
      <c r="P53" s="24">
        <f t="shared" si="18"/>
        <v>24.611244954788646</v>
      </c>
      <c r="Q53" t="s">
        <v>104</v>
      </c>
      <c r="R53" t="s">
        <v>101</v>
      </c>
      <c r="S53" s="48" t="s">
        <v>477</v>
      </c>
      <c r="T53" s="35">
        <v>100</v>
      </c>
      <c r="U53" s="35">
        <f t="shared" si="19"/>
        <v>47.089947089947096</v>
      </c>
      <c r="V53" s="35">
        <f t="shared" si="20"/>
        <v>72.67759562841529</v>
      </c>
      <c r="W53" s="35">
        <f t="shared" si="21"/>
        <v>77.32426303854875</v>
      </c>
      <c r="X53" s="35">
        <f t="shared" si="22"/>
        <v>49.998141333035939</v>
      </c>
      <c r="Y53" s="35">
        <f t="shared" si="23"/>
        <v>75.585789871504161</v>
      </c>
      <c r="Z53" s="35">
        <f t="shared" si="24"/>
        <v>80.232457281637608</v>
      </c>
      <c r="AA53" s="35">
        <f t="shared" si="25"/>
        <v>-2.9081942430888432</v>
      </c>
      <c r="AB53" s="35">
        <f t="shared" si="26"/>
        <v>-2.9081942430888716</v>
      </c>
      <c r="AC53" s="35">
        <f t="shared" si="27"/>
        <v>-2.9081942430888574</v>
      </c>
      <c r="AD53" s="36"/>
      <c r="AE53" s="36"/>
      <c r="AF53">
        <v>2.13</v>
      </c>
      <c r="AG53">
        <v>1.77</v>
      </c>
      <c r="AH53" s="36"/>
      <c r="AI53" s="36"/>
      <c r="AJ53" t="s">
        <v>132</v>
      </c>
    </row>
    <row r="54" spans="1:36" ht="15" x14ac:dyDescent="0.25">
      <c r="A54">
        <v>1.89</v>
      </c>
      <c r="B54">
        <v>3.66</v>
      </c>
      <c r="C54">
        <v>4.41</v>
      </c>
      <c r="D54" s="20">
        <f t="shared" si="3"/>
        <v>2.9081942430888574E-2</v>
      </c>
      <c r="E54" s="17">
        <f>IF(OR($A54="",$B54="",$C54=""),"",A54*'MPTO_working_3-way'!$I53)</f>
        <v>1.9449648711943792</v>
      </c>
      <c r="F54" s="21">
        <f>IF(OR($A54="",$B54="",$C54=""),"",B54*'MPTO_working_3-way'!$I53)</f>
        <v>3.7664399092970524</v>
      </c>
      <c r="G54" s="22">
        <f>IF(OR($A54="",$B54="",$C54=""),"",C54*'MPTO_working_3-way'!$I53)</f>
        <v>4.5382513661202184</v>
      </c>
      <c r="H54" s="17">
        <f>IF(OR($A54="",$B54="",$C54=""),"",'MPTO_working_3-way'!E53)</f>
        <v>1.9252741485292597</v>
      </c>
      <c r="I54" s="21">
        <f>IF(OR($A54="",$B54="",$C54=""),"",'MPTO_working_3-way'!F53)</f>
        <v>3.7946334811842708</v>
      </c>
      <c r="J54" s="22">
        <f>IF(OR($A54="",$B54="",$C54=""),"",'MPTO_working_3-way'!G53)</f>
        <v>4.6069491751184524</v>
      </c>
      <c r="K54" s="17">
        <f>IF(OR($A54="",$B54="",$C54=""),"",'OddsRatio_working_3-way'!H53)</f>
        <v>1.9328135986254291</v>
      </c>
      <c r="L54" s="21">
        <f>IF(OR($A54="",$B54="",$C54=""),"",'OddsRatio_working_3-way'!I53)</f>
        <v>3.78795974420634</v>
      </c>
      <c r="M54" s="22">
        <f>IF(OR($A54="",$B54="",$C54=""),"",'OddsRatio_working_3-way'!J53)</f>
        <v>4.5740386194524882</v>
      </c>
      <c r="N54" s="23">
        <f t="shared" si="16"/>
        <v>51.414810355207706</v>
      </c>
      <c r="O54" s="24">
        <f t="shared" si="17"/>
        <v>26.550270921131848</v>
      </c>
      <c r="P54" s="24">
        <f t="shared" si="18"/>
        <v>22.034918723660446</v>
      </c>
      <c r="Q54" t="s">
        <v>133</v>
      </c>
      <c r="R54" t="s">
        <v>88</v>
      </c>
      <c r="S54" s="48" t="s">
        <v>477</v>
      </c>
      <c r="T54" s="35">
        <v>100</v>
      </c>
      <c r="U54" s="35">
        <f t="shared" si="19"/>
        <v>59.839357429718881</v>
      </c>
      <c r="V54" s="35">
        <f t="shared" si="20"/>
        <v>70.588235294117652</v>
      </c>
      <c r="W54" s="35">
        <f t="shared" si="21"/>
        <v>66.88741721854305</v>
      </c>
      <c r="X54" s="35">
        <f t="shared" si="22"/>
        <v>62.524347487339305</v>
      </c>
      <c r="Y54" s="35">
        <f t="shared" si="23"/>
        <v>73.273225351738077</v>
      </c>
      <c r="Z54" s="35">
        <f t="shared" si="24"/>
        <v>69.572407276163474</v>
      </c>
      <c r="AA54" s="35">
        <f t="shared" si="25"/>
        <v>-2.6849900576204249</v>
      </c>
      <c r="AB54" s="35">
        <f t="shared" si="26"/>
        <v>-2.6849900576204249</v>
      </c>
      <c r="AC54" s="35">
        <f t="shared" si="27"/>
        <v>-2.6849900576204249</v>
      </c>
      <c r="AF54">
        <v>2.14</v>
      </c>
      <c r="AG54">
        <v>1.76</v>
      </c>
      <c r="AJ54" t="s">
        <v>132</v>
      </c>
    </row>
    <row r="55" spans="1:36" ht="15" x14ac:dyDescent="0.25">
      <c r="A55">
        <v>2.4900000000000002</v>
      </c>
      <c r="B55">
        <v>3.4</v>
      </c>
      <c r="C55">
        <v>3.02</v>
      </c>
      <c r="D55" s="20">
        <f t="shared" si="3"/>
        <v>2.6849900576204178E-2</v>
      </c>
      <c r="E55" s="17">
        <f>IF(OR($A55="",$B55="",$C55=""),"",A55*'MPTO_working_3-way'!$I54)</f>
        <v>2.5568562524347485</v>
      </c>
      <c r="F55" s="21">
        <f>IF(OR($A55="",$B55="",$C55=""),"",B55*'MPTO_working_3-way'!$I54)</f>
        <v>3.4912896619590943</v>
      </c>
      <c r="G55" s="22">
        <f>IF(OR($A55="",$B55="",$C55=""),"",C55*'MPTO_working_3-way'!$I54)</f>
        <v>3.1010866997401365</v>
      </c>
      <c r="H55" s="17">
        <f>IF(OR($A55="",$B55="",$C55=""),"",'MPTO_working_3-way'!E54)</f>
        <v>2.5467555097498065</v>
      </c>
      <c r="I55" s="21">
        <f>IF(OR($A55="",$B55="",$C55=""),"",'MPTO_working_3-way'!F54)</f>
        <v>3.5067087521922078</v>
      </c>
      <c r="J55" s="22">
        <f>IF(OR($A55="",$B55="",$C55=""),"",'MPTO_working_3-way'!G54)</f>
        <v>3.10389486361017</v>
      </c>
      <c r="K55" s="17">
        <f>IF(OR($A55="",$B55="",$C55=""),"",'OddsRatio_working_3-way'!H54)</f>
        <v>2.5513757360900646</v>
      </c>
      <c r="L55" s="21">
        <f>IF(OR($A55="",$B55="",$C55=""),"",'OddsRatio_working_3-way'!I54)</f>
        <v>3.4988602460511107</v>
      </c>
      <c r="M55" s="22">
        <f>IF(OR($A55="",$B55="",$C55=""),"",'OddsRatio_working_3-way'!J54)</f>
        <v>3.1032073737596839</v>
      </c>
      <c r="N55" s="23">
        <f t="shared" si="16"/>
        <v>39.110528761550711</v>
      </c>
      <c r="O55" s="24">
        <f t="shared" si="17"/>
        <v>28.642710769488609</v>
      </c>
      <c r="P55" s="24">
        <f t="shared" si="18"/>
        <v>32.246760468960687</v>
      </c>
      <c r="Q55" t="s">
        <v>98</v>
      </c>
      <c r="R55" t="s">
        <v>102</v>
      </c>
      <c r="S55" s="48" t="s">
        <v>477</v>
      </c>
      <c r="T55" s="35">
        <v>100</v>
      </c>
      <c r="U55" s="35">
        <f t="shared" si="19"/>
        <v>64.157706093189958</v>
      </c>
      <c r="V55" s="35">
        <f t="shared" si="20"/>
        <v>67.741935483870961</v>
      </c>
      <c r="W55" s="35">
        <f t="shared" si="21"/>
        <v>65.397923875432525</v>
      </c>
      <c r="X55" s="35">
        <f t="shared" si="22"/>
        <v>66.8601406406965</v>
      </c>
      <c r="Y55" s="35">
        <f t="shared" si="23"/>
        <v>70.444370031377517</v>
      </c>
      <c r="Z55" s="35">
        <f t="shared" si="24"/>
        <v>68.100358422939067</v>
      </c>
      <c r="AA55" s="35">
        <f t="shared" si="25"/>
        <v>-2.7024345475065417</v>
      </c>
      <c r="AB55" s="35">
        <f t="shared" si="26"/>
        <v>-2.7024345475065559</v>
      </c>
      <c r="AC55" s="35">
        <f t="shared" si="27"/>
        <v>-2.7024345475065417</v>
      </c>
      <c r="AF55">
        <v>2.1</v>
      </c>
      <c r="AG55">
        <v>1.79</v>
      </c>
      <c r="AJ55" t="s">
        <v>132</v>
      </c>
    </row>
    <row r="56" spans="1:36" ht="15" x14ac:dyDescent="0.25">
      <c r="A56">
        <v>2.79</v>
      </c>
      <c r="B56">
        <v>3.1</v>
      </c>
      <c r="C56">
        <v>2.89</v>
      </c>
      <c r="D56" s="20">
        <f t="shared" si="3"/>
        <v>2.7024345475065381E-2</v>
      </c>
      <c r="E56" s="17">
        <f>IF(OR($A56="",$B56="",$C56=""),"",A56*'MPTO_working_3-way'!$I55)</f>
        <v>2.8653979238754324</v>
      </c>
      <c r="F56" s="21">
        <f>IF(OR($A56="",$B56="",$C56=""),"",B56*'MPTO_working_3-way'!$I55)</f>
        <v>3.1837754709727029</v>
      </c>
      <c r="G56" s="22">
        <f>IF(OR($A56="",$B56="",$C56=""),"",C56*'MPTO_working_3-way'!$I55)</f>
        <v>2.9681003584229391</v>
      </c>
      <c r="H56" s="17">
        <f>IF(OR($A56="",$B56="",$C56=""),"",'MPTO_working_3-way'!E55)</f>
        <v>2.8619278049242203</v>
      </c>
      <c r="I56" s="21">
        <f>IF(OR($A56="",$B56="",$C56=""),"",'MPTO_working_3-way'!F55)</f>
        <v>3.18905485754967</v>
      </c>
      <c r="J56" s="22">
        <f>IF(OR($A56="",$B56="",$C56=""),"",'MPTO_working_3-way'!G55)</f>
        <v>2.9672477030458406</v>
      </c>
      <c r="K56" s="17">
        <f>IF(OR($A56="",$B56="",$C56=""),"",'OddsRatio_working_3-way'!H55)</f>
        <v>2.8636274514260736</v>
      </c>
      <c r="L56" s="21">
        <f>IF(OR($A56="",$B56="",$C56=""),"",'OddsRatio_working_3-way'!I55)</f>
        <v>3.1863785742987458</v>
      </c>
      <c r="M56" s="22">
        <f>IF(OR($A56="",$B56="",$C56=""),"",'OddsRatio_working_3-way'!J55)</f>
        <v>2.9677407168688714</v>
      </c>
      <c r="N56" s="23">
        <f t="shared" si="16"/>
        <v>34.899166767298638</v>
      </c>
      <c r="O56" s="24">
        <f t="shared" si="17"/>
        <v>31.409250090568769</v>
      </c>
      <c r="P56" s="24">
        <f t="shared" si="18"/>
        <v>33.691583142132593</v>
      </c>
      <c r="Q56" t="s">
        <v>134</v>
      </c>
      <c r="R56" t="s">
        <v>103</v>
      </c>
      <c r="S56" s="48" t="s">
        <v>477</v>
      </c>
      <c r="T56" s="35">
        <v>100</v>
      </c>
      <c r="U56" s="35">
        <f t="shared" si="19"/>
        <v>57.627118644067799</v>
      </c>
      <c r="V56" s="35">
        <f t="shared" si="20"/>
        <v>70.326409495548958</v>
      </c>
      <c r="W56" s="35">
        <f t="shared" si="21"/>
        <v>67.532467532467535</v>
      </c>
      <c r="X56" s="35">
        <f t="shared" si="22"/>
        <v>62.141122971983506</v>
      </c>
      <c r="Y56" s="35">
        <f t="shared" si="23"/>
        <v>74.840413823464672</v>
      </c>
      <c r="Z56" s="35">
        <f t="shared" si="24"/>
        <v>72.046471860383249</v>
      </c>
      <c r="AA56" s="35">
        <f t="shared" si="25"/>
        <v>-4.5140043279157069</v>
      </c>
      <c r="AB56" s="35">
        <f t="shared" si="26"/>
        <v>-4.514004327915714</v>
      </c>
      <c r="AC56" s="35">
        <f t="shared" si="27"/>
        <v>-4.514004327915714</v>
      </c>
      <c r="AF56">
        <v>2.48</v>
      </c>
      <c r="AG56">
        <v>1.59</v>
      </c>
      <c r="AJ56" t="s">
        <v>132</v>
      </c>
    </row>
    <row r="57" spans="1:36" ht="15" x14ac:dyDescent="0.25">
      <c r="A57">
        <v>2.36</v>
      </c>
      <c r="B57">
        <v>3.37</v>
      </c>
      <c r="C57">
        <v>3.08</v>
      </c>
      <c r="D57" s="20">
        <f t="shared" si="3"/>
        <v>4.5140043279157105E-2</v>
      </c>
      <c r="E57" s="17">
        <f>IF(OR($A57="",$B57="",$C57=""),"",A57*'MPTO_working_3-way'!$I56)</f>
        <v>2.4665305021388106</v>
      </c>
      <c r="F57" s="21">
        <f>IF(OR($A57="",$B57="",$C57=""),"",B57*'MPTO_working_3-way'!$I56)</f>
        <v>3.5221219458507598</v>
      </c>
      <c r="G57" s="22">
        <f>IF(OR($A57="",$B57="",$C57=""),"",C57*'MPTO_working_3-way'!$I56)</f>
        <v>3.219031333299804</v>
      </c>
      <c r="H57" s="17">
        <f>IF(OR($A57="",$B57="",$C57=""),"",'MPTO_working_3-way'!E56)</f>
        <v>2.4468894540735384</v>
      </c>
      <c r="I57" s="21">
        <f>IF(OR($A57="",$B57="",$C57=""),"",'MPTO_working_3-way'!F56)</f>
        <v>3.5500115551893621</v>
      </c>
      <c r="J57" s="22">
        <f>IF(OR($A57="",$B57="",$C57=""),"",'MPTO_working_3-way'!G56)</f>
        <v>3.2296753570032264</v>
      </c>
      <c r="K57" s="17">
        <f>IF(OR($A57="",$B57="",$C57=""),"",'OddsRatio_working_3-way'!H56)</f>
        <v>2.4554920403010296</v>
      </c>
      <c r="L57" s="21">
        <f>IF(OR($A57="",$B57="",$C57=""),"",'OddsRatio_working_3-way'!I56)</f>
        <v>3.5364089231716482</v>
      </c>
      <c r="M57" s="22">
        <f>IF(OR($A57="",$B57="",$C57=""),"",'OddsRatio_working_3-way'!J56)</f>
        <v>3.2260466498721634</v>
      </c>
      <c r="N57" s="23">
        <f t="shared" si="16"/>
        <v>40.542778576338975</v>
      </c>
      <c r="O57" s="24">
        <f t="shared" si="17"/>
        <v>28.391975501531153</v>
      </c>
      <c r="P57" s="24">
        <f t="shared" si="18"/>
        <v>31.065245922129865</v>
      </c>
      <c r="Q57" t="s">
        <v>109</v>
      </c>
      <c r="R57" t="s">
        <v>129</v>
      </c>
      <c r="S57" s="48" t="s">
        <v>477</v>
      </c>
      <c r="T57" s="35">
        <v>100</v>
      </c>
      <c r="U57" s="35">
        <f t="shared" si="19"/>
        <v>59.677419354838712</v>
      </c>
      <c r="V57" s="35">
        <f t="shared" si="20"/>
        <v>72.14484679665739</v>
      </c>
      <c r="W57" s="35">
        <f t="shared" si="21"/>
        <v>63.768115942028999</v>
      </c>
      <c r="X57" s="35">
        <f t="shared" si="22"/>
        <v>64.08703726131364</v>
      </c>
      <c r="Y57" s="35">
        <f t="shared" si="23"/>
        <v>76.554464703132325</v>
      </c>
      <c r="Z57" s="35">
        <f t="shared" si="24"/>
        <v>68.177733848503919</v>
      </c>
      <c r="AA57" s="35">
        <f t="shared" si="25"/>
        <v>-4.4096179064749279</v>
      </c>
      <c r="AB57" s="35">
        <f t="shared" si="26"/>
        <v>-4.409617906474935</v>
      </c>
      <c r="AC57" s="35">
        <f t="shared" si="27"/>
        <v>-4.4096179064749208</v>
      </c>
      <c r="AF57">
        <v>1.88</v>
      </c>
      <c r="AG57">
        <v>1.95</v>
      </c>
      <c r="AJ57" t="s">
        <v>70</v>
      </c>
    </row>
    <row r="58" spans="1:36" ht="15" x14ac:dyDescent="0.25">
      <c r="A58">
        <v>2.48</v>
      </c>
      <c r="B58">
        <v>3.59</v>
      </c>
      <c r="C58">
        <v>2.76</v>
      </c>
      <c r="D58" s="20">
        <f t="shared" si="3"/>
        <v>4.4096179064749386E-2</v>
      </c>
      <c r="E58" s="17">
        <f>IF(OR($A58="",$B58="",$C58=""),"",A58*'MPTO_working_3-way'!$I57)</f>
        <v>2.5893585240805783</v>
      </c>
      <c r="F58" s="21">
        <f>IF(OR($A58="",$B58="",$C58=""),"",B58*'MPTO_working_3-way'!$I57)</f>
        <v>3.7483052828424501</v>
      </c>
      <c r="G58" s="22">
        <f>IF(OR($A58="",$B58="",$C58=""),"",C58*'MPTO_working_3-way'!$I57)</f>
        <v>2.8817054542187082</v>
      </c>
      <c r="H58" s="17">
        <f>IF(OR($A58="",$B58="",$C58=""),"",'MPTO_working_3-way'!E57)</f>
        <v>2.5738231676183814</v>
      </c>
      <c r="I58" s="21">
        <f>IF(OR($A58="",$B58="",$C58=""),"",'MPTO_working_3-way'!F57)</f>
        <v>3.78999191397057</v>
      </c>
      <c r="J58" s="22">
        <f>IF(OR($A58="",$B58="",$C58=""),"",'MPTO_working_3-way'!G57)</f>
        <v>2.8767035021262757</v>
      </c>
      <c r="K58" s="17">
        <f>IF(OR($A58="",$B58="",$C58=""),"",'OddsRatio_working_3-way'!H57)</f>
        <v>2.5813281678942963</v>
      </c>
      <c r="L58" s="21">
        <f>IF(OR($A58="",$B58="",$C58=""),"",'OddsRatio_working_3-way'!I57)</f>
        <v>3.7673242938150189</v>
      </c>
      <c r="M58" s="22">
        <f>IF(OR($A58="",$B58="",$C58=""),"",'OddsRatio_working_3-way'!J57)</f>
        <v>2.8804983618202438</v>
      </c>
      <c r="N58" s="23">
        <f t="shared" si="16"/>
        <v>38.619603685630096</v>
      </c>
      <c r="O58" s="24">
        <f t="shared" si="17"/>
        <v>26.678723437426914</v>
      </c>
      <c r="P58" s="24">
        <f t="shared" si="18"/>
        <v>34.701672876942979</v>
      </c>
      <c r="Q58" t="s">
        <v>110</v>
      </c>
      <c r="R58" t="s">
        <v>128</v>
      </c>
      <c r="S58" s="48" t="s">
        <v>477</v>
      </c>
      <c r="T58" s="35">
        <v>100</v>
      </c>
      <c r="U58" s="35">
        <f t="shared" si="19"/>
        <v>27.536231884057976</v>
      </c>
      <c r="V58" s="35">
        <f t="shared" si="20"/>
        <v>79.757085020242926</v>
      </c>
      <c r="W58" s="35">
        <f t="shared" si="21"/>
        <v>87.775061124694389</v>
      </c>
      <c r="X58" s="35">
        <f t="shared" si="22"/>
        <v>32.467853855062714</v>
      </c>
      <c r="Y58" s="35">
        <f t="shared" si="23"/>
        <v>84.68870699124767</v>
      </c>
      <c r="Z58" s="35">
        <f t="shared" si="24"/>
        <v>92.706683095699134</v>
      </c>
      <c r="AA58" s="35">
        <f t="shared" si="25"/>
        <v>-4.9316219710047378</v>
      </c>
      <c r="AB58" s="35">
        <f t="shared" si="26"/>
        <v>-4.9316219710047449</v>
      </c>
      <c r="AC58" s="35">
        <f t="shared" si="27"/>
        <v>-4.9316219710047449</v>
      </c>
      <c r="AF58">
        <v>1.85</v>
      </c>
      <c r="AG58">
        <v>1.99</v>
      </c>
      <c r="AJ58" t="s">
        <v>70</v>
      </c>
    </row>
    <row r="59" spans="1:36" ht="15" x14ac:dyDescent="0.25">
      <c r="A59">
        <v>1.38</v>
      </c>
      <c r="B59">
        <v>4.9400000000000004</v>
      </c>
      <c r="C59">
        <v>8.18</v>
      </c>
      <c r="D59" s="20">
        <f t="shared" si="3"/>
        <v>4.9316219710047626E-2</v>
      </c>
      <c r="E59" s="17">
        <f>IF(OR($A59="",$B59="",$C59=""),"",A59*'MPTO_working_3-way'!$I58)</f>
        <v>1.4480563831998656</v>
      </c>
      <c r="F59" s="21">
        <f>IF(OR($A59="",$B59="",$C59=""),"",B59*'MPTO_working_3-way'!$I58)</f>
        <v>5.183622125367636</v>
      </c>
      <c r="G59" s="22">
        <f>IF(OR($A59="",$B59="",$C59=""),"",C59*'MPTO_working_3-way'!$I58)</f>
        <v>8.5834066772281901</v>
      </c>
      <c r="H59" s="17">
        <f>IF(OR($A59="",$B59="",$C59=""),"",'MPTO_working_3-way'!E58)</f>
        <v>1.4120326108175008</v>
      </c>
      <c r="I59" s="21">
        <f>IF(OR($A59="",$B59="",$C59=""),"",'MPTO_working_3-way'!F58)</f>
        <v>5.3766213030485286</v>
      </c>
      <c r="J59" s="22">
        <f>IF(OR($A59="",$B59="",$C59=""),"",'MPTO_working_3-way'!G58)</f>
        <v>9.4508446065801515</v>
      </c>
      <c r="K59" s="17">
        <f>IF(OR($A59="",$B59="",$C59=""),"",'OddsRatio_working_3-way'!H58)</f>
        <v>1.4226469604311633</v>
      </c>
      <c r="L59" s="21">
        <f>IF(OR($A59="",$B59="",$C59=""),"",'OddsRatio_working_3-way'!I58)</f>
        <v>5.3821816423652207</v>
      </c>
      <c r="M59" s="22">
        <f>IF(OR($A59="",$B59="",$C59=""),"",'OddsRatio_working_3-way'!J58)</f>
        <v>8.9858030944625114</v>
      </c>
      <c r="N59" s="23">
        <f t="shared" si="16"/>
        <v>69.058084450429618</v>
      </c>
      <c r="O59" s="24">
        <f t="shared" si="17"/>
        <v>19.291529664290053</v>
      </c>
      <c r="P59" s="24">
        <f t="shared" si="18"/>
        <v>11.650385885280301</v>
      </c>
      <c r="Q59" t="s">
        <v>120</v>
      </c>
      <c r="R59" t="s">
        <v>117</v>
      </c>
      <c r="S59" s="48" t="s">
        <v>477</v>
      </c>
      <c r="T59" s="35">
        <v>100</v>
      </c>
      <c r="U59" s="35">
        <f t="shared" si="19"/>
        <v>61.389961389961393</v>
      </c>
      <c r="V59" s="35">
        <f t="shared" si="20"/>
        <v>73.190348525469176</v>
      </c>
      <c r="W59" s="35">
        <f t="shared" si="21"/>
        <v>61.089494163424128</v>
      </c>
      <c r="X59" s="35">
        <f t="shared" si="22"/>
        <v>65.720157311106703</v>
      </c>
      <c r="Y59" s="35">
        <f t="shared" si="23"/>
        <v>77.520544446614494</v>
      </c>
      <c r="Z59" s="35">
        <f t="shared" si="24"/>
        <v>65.419690084569453</v>
      </c>
      <c r="AA59" s="35">
        <f t="shared" si="25"/>
        <v>-4.3301959211453109</v>
      </c>
      <c r="AB59" s="35">
        <f t="shared" si="26"/>
        <v>-4.330195921145318</v>
      </c>
      <c r="AC59" s="35">
        <f t="shared" si="27"/>
        <v>-4.3301959211453251</v>
      </c>
      <c r="AF59">
        <v>1.76</v>
      </c>
      <c r="AG59">
        <v>2.09</v>
      </c>
      <c r="AJ59" t="s">
        <v>70</v>
      </c>
    </row>
    <row r="60" spans="1:36" s="35" customFormat="1" ht="15" x14ac:dyDescent="0.25">
      <c r="A60">
        <v>2.59</v>
      </c>
      <c r="B60">
        <v>3.73</v>
      </c>
      <c r="C60">
        <v>2.57</v>
      </c>
      <c r="D60" s="20">
        <f t="shared" si="3"/>
        <v>4.3301959211453189E-2</v>
      </c>
      <c r="E60" s="17">
        <f>IF(OR($A60="",$B60="",$C60=""),"",A60*'MPTO_working_3-way'!$I59)</f>
        <v>2.7021520743576635</v>
      </c>
      <c r="F60" s="21">
        <f>IF(OR($A60="",$B60="",$C60=""),"",B60*'MPTO_working_3-way'!$I59)</f>
        <v>3.8915163078587205</v>
      </c>
      <c r="G60" s="22">
        <f>IF(OR($A60="",$B60="",$C60=""),"",C60*'MPTO_working_3-way'!$I59)</f>
        <v>2.6812860351734344</v>
      </c>
      <c r="H60" s="17">
        <f>IF(OR($A60="",$B60="",$C60=""),"",'MPTO_working_3-way'!E59)</f>
        <v>2.690584892302367</v>
      </c>
      <c r="I60" s="21">
        <f>IF(OR($A60="",$B60="",$C60=""),"",'MPTO_working_3-way'!F59)</f>
        <v>3.9422456542487829</v>
      </c>
      <c r="J60" s="22">
        <f>IF(OR($A60="",$B60="",$C60=""),"",'MPTO_working_3-way'!G59)</f>
        <v>2.6690077639663077</v>
      </c>
      <c r="K60" s="17">
        <f>IF(OR($A60="",$B60="",$C60=""),"",'OddsRatio_working_3-way'!H59)</f>
        <v>2.6970885642984856</v>
      </c>
      <c r="L60" s="21">
        <f>IF(OR($A60="",$B60="",$C60=""),"",'OddsRatio_working_3-way'!I59)</f>
        <v>3.9138690443615496</v>
      </c>
      <c r="M60" s="22">
        <f>IF(OR($A60="",$B60="",$C60=""),"",'OddsRatio_working_3-way'!J59)</f>
        <v>2.6757415383324665</v>
      </c>
      <c r="N60" s="23">
        <f t="shared" si="16"/>
        <v>37.007539638112817</v>
      </c>
      <c r="O60" s="24">
        <f t="shared" si="17"/>
        <v>25.696924306357154</v>
      </c>
      <c r="P60" s="24">
        <f t="shared" si="18"/>
        <v>37.295536055530036</v>
      </c>
      <c r="Q60" t="s">
        <v>115</v>
      </c>
      <c r="R60" t="s">
        <v>113</v>
      </c>
      <c r="S60" s="48" t="s">
        <v>477</v>
      </c>
      <c r="T60" s="35">
        <v>100</v>
      </c>
      <c r="U60" s="35">
        <f t="shared" si="19"/>
        <v>50.495049504950494</v>
      </c>
      <c r="V60" s="35">
        <f t="shared" si="20"/>
        <v>71.988795518207283</v>
      </c>
      <c r="W60" s="35">
        <f t="shared" si="21"/>
        <v>72.899728997289984</v>
      </c>
      <c r="X60" s="35">
        <f t="shared" si="22"/>
        <v>55.111475484502748</v>
      </c>
      <c r="Y60" s="35">
        <f t="shared" si="23"/>
        <v>76.60522149775953</v>
      </c>
      <c r="Z60" s="35">
        <f t="shared" si="24"/>
        <v>77.516154976842216</v>
      </c>
      <c r="AA60" s="35">
        <f t="shared" si="25"/>
        <v>-4.616425979552254</v>
      </c>
      <c r="AB60" s="35">
        <f t="shared" si="26"/>
        <v>-4.6164259795522469</v>
      </c>
      <c r="AC60" s="35">
        <f t="shared" si="27"/>
        <v>-4.6164259795522327</v>
      </c>
      <c r="AD60" s="36"/>
      <c r="AE60" s="36"/>
      <c r="AF60">
        <v>1.56</v>
      </c>
      <c r="AG60">
        <v>2.46</v>
      </c>
      <c r="AH60" s="36"/>
      <c r="AI60" s="36"/>
      <c r="AJ60" t="s">
        <v>70</v>
      </c>
    </row>
    <row r="61" spans="1:36" ht="15" x14ac:dyDescent="0.25">
      <c r="A61">
        <v>2.02</v>
      </c>
      <c r="B61">
        <v>3.57</v>
      </c>
      <c r="C61">
        <v>3.69</v>
      </c>
      <c r="D61" s="20">
        <f t="shared" si="3"/>
        <v>4.6164259795522522E-2</v>
      </c>
      <c r="E61" s="17">
        <f>IF(OR($A61="",$B61="",$C61=""),"",A61*'MPTO_working_3-way'!$I60)</f>
        <v>2.1132518047869557</v>
      </c>
      <c r="F61" s="21">
        <f>IF(OR($A61="",$B61="",$C61=""),"",B61*'MPTO_working_3-way'!$I60)</f>
        <v>3.7348064074700154</v>
      </c>
      <c r="G61" s="22">
        <f>IF(OR($A61="",$B61="",$C61=""),"",C61*'MPTO_working_3-way'!$I60)</f>
        <v>3.8603461186454782</v>
      </c>
      <c r="H61" s="17">
        <f>IF(OR($A61="",$B61="",$C61=""),"",'MPTO_working_3-way'!E60)</f>
        <v>2.0848039090485595</v>
      </c>
      <c r="I61" s="21">
        <f>IF(OR($A61="",$B61="",$C61=""),"",'MPTO_working_3-way'!F60)</f>
        <v>3.7775198237672836</v>
      </c>
      <c r="J61" s="22">
        <f>IF(OR($A61="",$B61="",$C61=""),"",'MPTO_working_3-way'!G60)</f>
        <v>3.9121392453485946</v>
      </c>
      <c r="K61" s="17">
        <f>IF(OR($A61="",$B61="",$C61=""),"",'OddsRatio_working_3-way'!H60)</f>
        <v>2.0959865909561186</v>
      </c>
      <c r="L61" s="21">
        <f>IF(OR($A61="",$B61="",$C61=""),"",'OddsRatio_working_3-way'!I60)</f>
        <v>3.7614564105462973</v>
      </c>
      <c r="M61" s="22">
        <f>IF(OR($A61="",$B61="",$C61=""),"",'OddsRatio_working_3-way'!J60)</f>
        <v>3.8903960094823122</v>
      </c>
      <c r="N61" s="23">
        <f t="shared" si="16"/>
        <v>47.32043752357346</v>
      </c>
      <c r="O61" s="24">
        <f t="shared" si="17"/>
        <v>26.77514952314241</v>
      </c>
      <c r="P61" s="24">
        <f t="shared" si="18"/>
        <v>25.904412953284115</v>
      </c>
      <c r="Q61" t="s">
        <v>68</v>
      </c>
      <c r="R61" t="s">
        <v>112</v>
      </c>
      <c r="S61" s="48" t="s">
        <v>477</v>
      </c>
      <c r="T61" s="35">
        <v>100</v>
      </c>
      <c r="U61" s="35">
        <f t="shared" si="19"/>
        <v>64.664310954063609</v>
      </c>
      <c r="V61" s="35">
        <f t="shared" si="20"/>
        <v>69.418960244648318</v>
      </c>
      <c r="W61" s="35">
        <f t="shared" si="21"/>
        <v>61.538461538461533</v>
      </c>
      <c r="X61" s="35">
        <f t="shared" si="22"/>
        <v>69.042578216890135</v>
      </c>
      <c r="Y61" s="35">
        <f t="shared" si="23"/>
        <v>73.797227507474858</v>
      </c>
      <c r="Z61" s="35">
        <f t="shared" si="24"/>
        <v>65.916728801288073</v>
      </c>
      <c r="AA61" s="35">
        <f t="shared" si="25"/>
        <v>-4.378267262826526</v>
      </c>
      <c r="AB61" s="35">
        <f t="shared" si="26"/>
        <v>-4.3782672628265402</v>
      </c>
      <c r="AC61" s="35">
        <f t="shared" si="27"/>
        <v>-4.3782672628265402</v>
      </c>
      <c r="AF61">
        <v>1.85</v>
      </c>
      <c r="AG61">
        <v>1.99</v>
      </c>
      <c r="AJ61" t="s">
        <v>70</v>
      </c>
    </row>
    <row r="62" spans="1:36" ht="15" x14ac:dyDescent="0.25">
      <c r="A62">
        <v>2.83</v>
      </c>
      <c r="B62">
        <v>3.27</v>
      </c>
      <c r="C62">
        <v>2.6</v>
      </c>
      <c r="D62" s="20">
        <f t="shared" si="3"/>
        <v>4.3782672628265296E-2</v>
      </c>
      <c r="E62" s="17">
        <f>IF(OR($A62="",$B62="",$C62=""),"",A62*'MPTO_working_3-way'!$I61)</f>
        <v>2.9539049635379908</v>
      </c>
      <c r="F62" s="21">
        <f>IF(OR($A62="",$B62="",$C62=""),"",B62*'MPTO_working_3-way'!$I61)</f>
        <v>3.4131693394944276</v>
      </c>
      <c r="G62" s="22">
        <f>IF(OR($A62="",$B62="",$C62=""),"",C62*'MPTO_working_3-way'!$I61)</f>
        <v>2.7138349488334899</v>
      </c>
      <c r="H62" s="17">
        <f>IF(OR($A62="",$B62="",$C62=""),"",'MPTO_working_3-way'!E61)</f>
        <v>2.9519191446621535</v>
      </c>
      <c r="I62" s="21">
        <f>IF(OR($A62="",$B62="",$C62=""),"",'MPTO_working_3-way'!F61)</f>
        <v>3.4338752155032974</v>
      </c>
      <c r="J62" s="22">
        <f>IF(OR($A62="",$B62="",$C62=""),"",'MPTO_working_3-way'!G61)</f>
        <v>2.702548143200421</v>
      </c>
      <c r="K62" s="17">
        <f>IF(OR($A62="",$B62="",$C62=""),"",'OddsRatio_working_3-way'!H61)</f>
        <v>2.9534569785729397</v>
      </c>
      <c r="L62" s="21">
        <f>IF(OR($A62="",$B62="",$C62=""),"",'OddsRatio_working_3-way'!I61)</f>
        <v>3.4231406236943025</v>
      </c>
      <c r="M62" s="22">
        <f>IF(OR($A62="",$B62="",$C62=""),"",'OddsRatio_working_3-way'!J61)</f>
        <v>2.7079405277140451</v>
      </c>
      <c r="N62" s="23">
        <f t="shared" si="16"/>
        <v>33.853492659502038</v>
      </c>
      <c r="O62" s="24">
        <f t="shared" si="17"/>
        <v>29.298282638039986</v>
      </c>
      <c r="P62" s="24">
        <f t="shared" si="18"/>
        <v>36.848224702457983</v>
      </c>
      <c r="Q62" t="s">
        <v>118</v>
      </c>
      <c r="R62" t="s">
        <v>130</v>
      </c>
      <c r="S62" s="48" t="s">
        <v>477</v>
      </c>
      <c r="T62" s="35">
        <v>100</v>
      </c>
      <c r="U62" s="35">
        <f t="shared" si="19"/>
        <v>29.078014184397166</v>
      </c>
      <c r="V62" s="35">
        <f t="shared" si="20"/>
        <v>79.166666666666671</v>
      </c>
      <c r="W62" s="35">
        <f t="shared" si="21"/>
        <v>86.64886515353804</v>
      </c>
      <c r="X62" s="35">
        <f t="shared" si="22"/>
        <v>34.184468179795282</v>
      </c>
      <c r="Y62" s="35">
        <f t="shared" si="23"/>
        <v>84.273120662064784</v>
      </c>
      <c r="Z62" s="35">
        <f t="shared" si="24"/>
        <v>91.755319148936181</v>
      </c>
      <c r="AA62" s="35">
        <f t="shared" si="25"/>
        <v>-5.1064539953981161</v>
      </c>
      <c r="AB62" s="35">
        <f t="shared" si="26"/>
        <v>-5.1064539953981125</v>
      </c>
      <c r="AC62" s="35">
        <f t="shared" si="27"/>
        <v>-5.1064539953981409</v>
      </c>
      <c r="AF62">
        <v>2.11</v>
      </c>
      <c r="AG62">
        <v>1.75</v>
      </c>
      <c r="AJ62" t="s">
        <v>70</v>
      </c>
    </row>
    <row r="63" spans="1:36" s="35" customFormat="1" ht="15" x14ac:dyDescent="0.25">
      <c r="A63">
        <v>1.41</v>
      </c>
      <c r="B63">
        <v>4.8</v>
      </c>
      <c r="C63">
        <v>7.49</v>
      </c>
      <c r="D63" s="20">
        <f t="shared" si="3"/>
        <v>5.1064539953981303E-2</v>
      </c>
      <c r="E63" s="17">
        <f>IF(OR($A63="",$B63="",$C63=""),"",A63*'MPTO_working_3-way'!$I62)</f>
        <v>1.4820010013351135</v>
      </c>
      <c r="F63" s="21">
        <f>IF(OR($A63="",$B63="",$C63=""),"",B63*'MPTO_working_3-way'!$I62)</f>
        <v>5.0451097917791099</v>
      </c>
      <c r="G63" s="22">
        <f>IF(OR($A63="",$B63="",$C63=""),"",C63*'MPTO_working_3-way'!$I62)</f>
        <v>7.8724734042553202</v>
      </c>
      <c r="H63" s="17">
        <f>IF(OR($A63="",$B63="",$C63=""),"",'MPTO_working_3-way'!E62)</f>
        <v>1.4446726252054054</v>
      </c>
      <c r="I63" s="21">
        <f>IF(OR($A63="",$B63="",$C63=""),"",'MPTO_working_3-way'!F62)</f>
        <v>5.2270685623074353</v>
      </c>
      <c r="J63" s="22">
        <f>IF(OR($A63="",$B63="",$C63=""),"",'MPTO_working_3-way'!G62)</f>
        <v>8.5844399963421711</v>
      </c>
      <c r="K63" s="17">
        <f>IF(OR($A63="",$B63="",$C63=""),"",'OddsRatio_working_3-way'!H62)</f>
        <v>1.4558408257969226</v>
      </c>
      <c r="L63" s="21">
        <f>IF(OR($A63="",$B63="",$C63=""),"",'OddsRatio_working_3-way'!I62)</f>
        <v>5.2248661903129427</v>
      </c>
      <c r="M63" s="22">
        <f>IF(OR($A63="",$B63="",$C63=""),"",'OddsRatio_working_3-way'!J62)</f>
        <v>8.2156267302976325</v>
      </c>
      <c r="N63" s="23">
        <f t="shared" si="16"/>
        <v>67.476337674476213</v>
      </c>
      <c r="O63" s="24">
        <f t="shared" si="17"/>
        <v>19.82117419187739</v>
      </c>
      <c r="P63" s="24">
        <f t="shared" si="18"/>
        <v>12.702488133646389</v>
      </c>
      <c r="Q63" t="s">
        <v>114</v>
      </c>
      <c r="R63" t="s">
        <v>124</v>
      </c>
      <c r="S63" s="48" t="s">
        <v>477</v>
      </c>
      <c r="T63" s="35">
        <v>100</v>
      </c>
      <c r="U63" s="35">
        <f t="shared" si="19"/>
        <v>83.4983498349835</v>
      </c>
      <c r="V63" s="35">
        <f t="shared" si="20"/>
        <v>78.632478632478637</v>
      </c>
      <c r="W63" s="35">
        <f t="shared" si="21"/>
        <v>32.885906040268459</v>
      </c>
      <c r="X63" s="35">
        <f t="shared" si="22"/>
        <v>88.481615327252911</v>
      </c>
      <c r="Y63" s="35">
        <f t="shared" si="23"/>
        <v>83.615744124748048</v>
      </c>
      <c r="Z63" s="35">
        <f t="shared" si="24"/>
        <v>37.869171532537869</v>
      </c>
      <c r="AA63" s="35">
        <f t="shared" si="25"/>
        <v>-4.9832654922694104</v>
      </c>
      <c r="AB63" s="35">
        <f t="shared" si="26"/>
        <v>-4.9832654922694104</v>
      </c>
      <c r="AC63" s="35">
        <f t="shared" si="27"/>
        <v>-4.9832654922694104</v>
      </c>
      <c r="AD63" s="36"/>
      <c r="AE63" s="36"/>
      <c r="AF63">
        <v>1.68</v>
      </c>
      <c r="AG63">
        <v>2.2000000000000002</v>
      </c>
      <c r="AH63" s="36"/>
      <c r="AI63" s="36"/>
      <c r="AJ63" t="s">
        <v>70</v>
      </c>
    </row>
    <row r="64" spans="1:36" ht="15" x14ac:dyDescent="0.25">
      <c r="A64">
        <v>6.06</v>
      </c>
      <c r="B64">
        <v>4.68</v>
      </c>
      <c r="C64">
        <v>1.49</v>
      </c>
      <c r="D64" s="20">
        <f t="shared" si="3"/>
        <v>4.9832654922694175E-2</v>
      </c>
      <c r="E64" s="17">
        <f>IF(OR($A64="",$B64="",$C64=""),"",A64*'MPTO_working_3-way'!$I63)</f>
        <v>6.3619858888315264</v>
      </c>
      <c r="F64" s="21">
        <f>IF(OR($A64="",$B64="",$C64=""),"",B64*'MPTO_working_3-way'!$I63)</f>
        <v>4.9132168250382087</v>
      </c>
      <c r="G64" s="22">
        <f>IF(OR($A64="",$B64="",$C64=""),"",C64*'MPTO_working_3-way'!$I63)</f>
        <v>1.5642506558348144</v>
      </c>
      <c r="H64" s="17">
        <f>IF(OR($A64="",$B64="",$C64=""),"",'MPTO_working_3-way'!E63)</f>
        <v>6.7382894421284139</v>
      </c>
      <c r="I64" s="21">
        <f>IF(OR($A64="",$B64="",$C64=""),"",'MPTO_working_3-way'!F63)</f>
        <v>5.074485101346581</v>
      </c>
      <c r="J64" s="22">
        <f>IF(OR($A64="",$B64="",$C64=""),"",'MPTO_working_3-way'!G63)</f>
        <v>1.527813723658354</v>
      </c>
      <c r="K64" s="17">
        <f>IF(OR($A64="",$B64="",$C64=""),"",'OddsRatio_working_3-way'!H63)</f>
        <v>6.5678418824800877</v>
      </c>
      <c r="L64" s="21">
        <f>IF(OR($A64="",$B64="",$C64=""),"",'OddsRatio_working_3-way'!I63)</f>
        <v>5.0493395508946088</v>
      </c>
      <c r="M64" s="22">
        <f>IF(OR($A64="",$B64="",$C64=""),"",'OddsRatio_working_3-way'!J63)</f>
        <v>1.5391783641136842</v>
      </c>
      <c r="N64" s="23">
        <f t="shared" si="16"/>
        <v>15.718362433898214</v>
      </c>
      <c r="O64" s="24">
        <f t="shared" si="17"/>
        <v>20.353264177227175</v>
      </c>
      <c r="P64" s="24">
        <f t="shared" si="18"/>
        <v>63.928373388874604</v>
      </c>
      <c r="Q64" t="s">
        <v>119</v>
      </c>
      <c r="R64" t="s">
        <v>69</v>
      </c>
      <c r="S64" s="48" t="s">
        <v>477</v>
      </c>
      <c r="T64" s="35">
        <v>100</v>
      </c>
      <c r="U64" s="35">
        <f t="shared" si="19"/>
        <v>48.186528497409334</v>
      </c>
      <c r="V64" s="35">
        <f t="shared" si="20"/>
        <v>73.890339425587456</v>
      </c>
      <c r="W64" s="35">
        <f t="shared" si="21"/>
        <v>73.190348525469176</v>
      </c>
      <c r="X64" s="35">
        <f t="shared" si="22"/>
        <v>52.919312048943354</v>
      </c>
      <c r="Y64" s="35">
        <f t="shared" si="23"/>
        <v>78.623122977121511</v>
      </c>
      <c r="Z64" s="35">
        <f t="shared" si="24"/>
        <v>77.923132077003203</v>
      </c>
      <c r="AA64" s="35">
        <f t="shared" si="25"/>
        <v>-4.7327835515340198</v>
      </c>
      <c r="AB64" s="35">
        <f t="shared" si="26"/>
        <v>-4.7327835515340553</v>
      </c>
      <c r="AC64" s="35">
        <f t="shared" si="27"/>
        <v>-4.7327835515340269</v>
      </c>
      <c r="AF64">
        <v>1.6</v>
      </c>
      <c r="AG64">
        <v>2.37</v>
      </c>
      <c r="AJ64" t="s">
        <v>70</v>
      </c>
    </row>
    <row r="65" spans="1:36" ht="15" x14ac:dyDescent="0.25">
      <c r="A65">
        <v>1.93</v>
      </c>
      <c r="B65">
        <v>3.83</v>
      </c>
      <c r="C65">
        <v>3.73</v>
      </c>
      <c r="D65" s="20">
        <f t="shared" si="3"/>
        <v>4.7327835515340366E-2</v>
      </c>
      <c r="E65" s="17">
        <f>IF(OR($A65="",$B65="",$C65=""),"",A65*'MPTO_working_3-way'!$I64)</f>
        <v>2.021342722544607</v>
      </c>
      <c r="F65" s="21">
        <f>IF(OR($A65="",$B65="",$C65=""),"",B65*'MPTO_working_3-way'!$I64)</f>
        <v>4.011265610023754</v>
      </c>
      <c r="G65" s="22">
        <f>IF(OR($A65="",$B65="",$C65=""),"",C65*'MPTO_working_3-way'!$I64)</f>
        <v>3.9065328264722194</v>
      </c>
      <c r="H65" s="17">
        <f>IF(OR($A65="",$B65="",$C65=""),"",'MPTO_working_3-way'!E64)</f>
        <v>1.9906092219518272</v>
      </c>
      <c r="I65" s="21">
        <f>IF(OR($A65="",$B65="",$C65=""),"",'MPTO_working_3-way'!F64)</f>
        <v>4.0762975187941803</v>
      </c>
      <c r="J65" s="22">
        <f>IF(OR($A65="",$B65="",$C65=""),"",'MPTO_working_3-way'!G64)</f>
        <v>3.9632123599364024</v>
      </c>
      <c r="K65" s="17">
        <f>IF(OR($A65="",$B65="",$C65=""),"",'OddsRatio_working_3-way'!H64)</f>
        <v>2.0023029390996214</v>
      </c>
      <c r="L65" s="21">
        <f>IF(OR($A65="",$B65="",$C65=""),"",'OddsRatio_working_3-way'!I64)</f>
        <v>4.050018621131108</v>
      </c>
      <c r="M65" s="22">
        <f>IF(OR($A65="",$B65="",$C65=""),"",'OddsRatio_working_3-way'!J64)</f>
        <v>3.9422441115505031</v>
      </c>
      <c r="N65" s="23">
        <f t="shared" si="16"/>
        <v>49.472065713880049</v>
      </c>
      <c r="O65" s="24">
        <f t="shared" si="17"/>
        <v>24.92978768349569</v>
      </c>
      <c r="P65" s="24">
        <f t="shared" si="18"/>
        <v>25.598146602624261</v>
      </c>
      <c r="Q65" t="s">
        <v>123</v>
      </c>
      <c r="R65" t="s">
        <v>111</v>
      </c>
      <c r="S65" s="48" t="s">
        <v>477</v>
      </c>
      <c r="T65" s="35">
        <v>100</v>
      </c>
      <c r="U65" s="35">
        <f t="shared" si="19"/>
        <v>45.054945054945051</v>
      </c>
      <c r="V65" s="35">
        <f t="shared" si="20"/>
        <v>71.910112359550567</v>
      </c>
      <c r="W65" s="35">
        <f t="shared" si="21"/>
        <v>78.260869565217391</v>
      </c>
      <c r="X65" s="35">
        <f t="shared" si="22"/>
        <v>49.82901807523205</v>
      </c>
      <c r="Y65" s="35">
        <f t="shared" si="23"/>
        <v>76.684185379837544</v>
      </c>
      <c r="Z65" s="35">
        <f t="shared" si="24"/>
        <v>83.034942585504382</v>
      </c>
      <c r="AA65" s="35">
        <f t="shared" si="25"/>
        <v>-4.7740730202869983</v>
      </c>
      <c r="AB65" s="35">
        <f t="shared" si="26"/>
        <v>-4.774073020286977</v>
      </c>
      <c r="AC65" s="35">
        <f t="shared" si="27"/>
        <v>-4.7740730202869912</v>
      </c>
      <c r="AF65">
        <v>1.71</v>
      </c>
      <c r="AG65">
        <v>2.16</v>
      </c>
      <c r="AJ65" t="s">
        <v>70</v>
      </c>
    </row>
    <row r="66" spans="1:36" ht="15" x14ac:dyDescent="0.25">
      <c r="A66">
        <v>1.82</v>
      </c>
      <c r="B66">
        <v>3.56</v>
      </c>
      <c r="C66">
        <v>4.5999999999999996</v>
      </c>
      <c r="D66" s="20">
        <f t="shared" si="3"/>
        <v>4.7740730202869841E-2</v>
      </c>
      <c r="E66" s="17">
        <f>IF(OR($A66="",$B66="",$C66=""),"",A66*'MPTO_working_3-way'!$I65)</f>
        <v>1.9068881289692232</v>
      </c>
      <c r="F66" s="21">
        <f>IF(OR($A66="",$B66="",$C66=""),"",B66*'MPTO_working_3-way'!$I65)</f>
        <v>3.7299569995222166</v>
      </c>
      <c r="G66" s="22">
        <f>IF(OR($A66="",$B66="",$C66=""),"",C66*'MPTO_working_3-way'!$I65)</f>
        <v>4.8196073589332009</v>
      </c>
      <c r="H66" s="17">
        <f>IF(OR($A66="",$B66="",$C66=""),"",'MPTO_working_3-way'!E65)</f>
        <v>1.8742843535452796</v>
      </c>
      <c r="I66" s="21">
        <f>IF(OR($A66="",$B66="",$C66=""),"",'MPTO_working_3-way'!F65)</f>
        <v>3.7737942491322372</v>
      </c>
      <c r="J66" s="22">
        <f>IF(OR($A66="",$B66="",$C66=""),"",'MPTO_working_3-way'!G65)</f>
        <v>4.9633277675145653</v>
      </c>
      <c r="K66" s="17">
        <f>IF(OR($A66="",$B66="",$C66=""),"",'OddsRatio_working_3-way'!H65)</f>
        <v>1.8863828862029033</v>
      </c>
      <c r="L66" s="21">
        <f>IF(OR($A66="",$B66="",$C66=""),"",'OddsRatio_working_3-way'!I65)</f>
        <v>3.7672441325358932</v>
      </c>
      <c r="M66" s="22">
        <f>IF(OR($A66="",$B66="",$C66=""),"",'OddsRatio_working_3-way'!J65)</f>
        <v>4.8914370613785998</v>
      </c>
      <c r="N66" s="23">
        <f t="shared" si="16"/>
        <v>52.441461290157299</v>
      </c>
      <c r="O66" s="24">
        <f t="shared" si="17"/>
        <v>26.809960547215251</v>
      </c>
      <c r="P66" s="24">
        <f t="shared" si="18"/>
        <v>20.748578162627457</v>
      </c>
      <c r="Q66" t="s">
        <v>125</v>
      </c>
      <c r="R66" t="s">
        <v>127</v>
      </c>
      <c r="S66" s="48" t="s">
        <v>477</v>
      </c>
      <c r="T66" s="35">
        <v>100</v>
      </c>
      <c r="U66" s="35">
        <f t="shared" si="19"/>
        <v>59.677419354838712</v>
      </c>
      <c r="V66" s="35">
        <f t="shared" si="20"/>
        <v>71.098265895953759</v>
      </c>
      <c r="W66" s="35">
        <f t="shared" si="21"/>
        <v>64.664310954063609</v>
      </c>
      <c r="X66" s="35">
        <f t="shared" si="22"/>
        <v>64.237423149982646</v>
      </c>
      <c r="Y66" s="35">
        <f t="shared" si="23"/>
        <v>75.658269691097686</v>
      </c>
      <c r="Z66" s="35">
        <f t="shared" si="24"/>
        <v>69.224314749207537</v>
      </c>
      <c r="AA66" s="35">
        <f t="shared" si="25"/>
        <v>-4.5600037951439347</v>
      </c>
      <c r="AB66" s="35">
        <f t="shared" si="26"/>
        <v>-4.5600037951439276</v>
      </c>
      <c r="AC66" s="35">
        <f t="shared" si="27"/>
        <v>-4.5600037951439276</v>
      </c>
      <c r="AF66">
        <v>2.0499999999999998</v>
      </c>
      <c r="AG66">
        <v>1.79</v>
      </c>
      <c r="AJ66" t="s">
        <v>70</v>
      </c>
    </row>
    <row r="67" spans="1:36" ht="15" x14ac:dyDescent="0.25">
      <c r="A67">
        <v>2.48</v>
      </c>
      <c r="B67">
        <v>3.46</v>
      </c>
      <c r="C67">
        <v>2.83</v>
      </c>
      <c r="D67" s="20">
        <f t="shared" si="3"/>
        <v>4.5600037951439409E-2</v>
      </c>
      <c r="E67" s="17">
        <f>IF(OR($A67="",$B67="",$C67=""),"",A67*'MPTO_working_3-way'!$I66)</f>
        <v>2.5930880941195698</v>
      </c>
      <c r="F67" s="21">
        <f>IF(OR($A67="",$B67="",$C67=""),"",B67*'MPTO_working_3-way'!$I66)</f>
        <v>3.6177761313119805</v>
      </c>
      <c r="G67" s="22">
        <f>IF(OR($A67="",$B67="",$C67=""),"",C67*'MPTO_working_3-way'!$I66)</f>
        <v>2.9590481074025736</v>
      </c>
      <c r="H67" s="17">
        <f>IF(OR($A67="",$B67="",$C67=""),"",'MPTO_working_3-way'!E66)</f>
        <v>2.577148261727439</v>
      </c>
      <c r="I67" s="21">
        <f>IF(OR($A67="",$B67="",$C67=""),"",'MPTO_working_3-way'!F66)</f>
        <v>3.6520698155952944</v>
      </c>
      <c r="J67" s="22">
        <f>IF(OR($A67="",$B67="",$C67=""),"",'MPTO_working_3-way'!G66)</f>
        <v>2.9572073366645206</v>
      </c>
      <c r="K67" s="17">
        <f>IF(OR($A67="",$B67="",$C67=""),"",'OddsRatio_working_3-way'!H66)</f>
        <v>2.5846238836882498</v>
      </c>
      <c r="L67" s="21">
        <f>IF(OR($A67="",$B67="",$C67=""),"",'OddsRatio_working_3-way'!I66)</f>
        <v>3.6339018607250639</v>
      </c>
      <c r="M67" s="22">
        <f>IF(OR($A67="",$B67="",$C67=""),"",'OddsRatio_working_3-way'!J66)</f>
        <v>2.9593660183442556</v>
      </c>
      <c r="N67" s="23">
        <f t="shared" si="16"/>
        <v>38.564058130833757</v>
      </c>
      <c r="O67" s="24">
        <f t="shared" si="17"/>
        <v>27.641290220944427</v>
      </c>
      <c r="P67" s="24">
        <f t="shared" si="18"/>
        <v>33.794651648221809</v>
      </c>
      <c r="Q67" t="s">
        <v>126</v>
      </c>
      <c r="R67" t="s">
        <v>121</v>
      </c>
      <c r="S67" s="48" t="s">
        <v>477</v>
      </c>
      <c r="T67" s="35">
        <v>100</v>
      </c>
      <c r="U67" s="35">
        <f t="shared" si="19"/>
        <v>45.945945945945937</v>
      </c>
      <c r="V67" s="35">
        <f t="shared" si="20"/>
        <v>72.527472527472526</v>
      </c>
      <c r="W67" s="35">
        <f t="shared" si="21"/>
        <v>76.744186046511629</v>
      </c>
      <c r="X67" s="35">
        <f t="shared" si="22"/>
        <v>50.728341426015845</v>
      </c>
      <c r="Y67" s="35">
        <f t="shared" si="23"/>
        <v>77.30986800754242</v>
      </c>
      <c r="Z67" s="35">
        <f t="shared" si="24"/>
        <v>81.526581526581523</v>
      </c>
      <c r="AA67" s="35">
        <f t="shared" si="25"/>
        <v>-4.7823954800699084</v>
      </c>
      <c r="AB67" s="35">
        <f t="shared" si="26"/>
        <v>-4.7823954800698942</v>
      </c>
      <c r="AC67" s="35">
        <f t="shared" si="27"/>
        <v>-4.7823954800698942</v>
      </c>
      <c r="AF67">
        <v>1.85</v>
      </c>
      <c r="AG67">
        <v>2</v>
      </c>
      <c r="AJ67" t="s">
        <v>70</v>
      </c>
    </row>
    <row r="68" spans="1:36" ht="15" x14ac:dyDescent="0.25">
      <c r="A68">
        <v>1.85</v>
      </c>
      <c r="B68">
        <v>3.64</v>
      </c>
      <c r="C68">
        <v>4.3</v>
      </c>
      <c r="D68" s="20">
        <f t="shared" ref="D68:D131" si="28">IF(OR($A68="",$B68="",$C68=""),"",(1/A68)+(1/B68)+(1/C68)-1)</f>
        <v>4.7823954800698898E-2</v>
      </c>
      <c r="E68" s="17">
        <f>IF(OR($A68="",$B68="",$C68=""),"",A68*'MPTO_working_3-way'!$I67)</f>
        <v>1.938474316381293</v>
      </c>
      <c r="F68" s="21">
        <f>IF(OR($A68="",$B68="",$C68=""),"",B68*'MPTO_working_3-way'!$I67)</f>
        <v>3.8140791954745441</v>
      </c>
      <c r="G68" s="22">
        <f>IF(OR($A68="",$B68="",$C68=""),"",C68*'MPTO_working_3-way'!$I67)</f>
        <v>4.5056430056430052</v>
      </c>
      <c r="H68" s="17">
        <f>IF(OR($A68="",$B68="",$C68=""),"",'MPTO_working_3-way'!E67)</f>
        <v>1.9062170844744051</v>
      </c>
      <c r="I68" s="21">
        <f>IF(OR($A68="",$B68="",$C68=""),"",'MPTO_working_3-way'!F67)</f>
        <v>3.8642271865908659</v>
      </c>
      <c r="J68" s="22">
        <f>IF(OR($A68="",$B68="",$C68=""),"",'MPTO_working_3-way'!G67)</f>
        <v>4.6164466551878061</v>
      </c>
      <c r="K68" s="17">
        <f>IF(OR($A68="",$B68="",$C68=""),"",'OddsRatio_working_3-way'!H67)</f>
        <v>1.918212439094918</v>
      </c>
      <c r="L68" s="21">
        <f>IF(OR($A68="",$B68="",$C68=""),"",'OddsRatio_working_3-way'!I67)</f>
        <v>3.8518598108359812</v>
      </c>
      <c r="M68" s="22">
        <f>IF(OR($A68="",$B68="",$C68=""),"",'OddsRatio_working_3-way'!J67)</f>
        <v>4.5648247635449755</v>
      </c>
      <c r="N68" s="23">
        <f t="shared" si="16"/>
        <v>51.586961537193901</v>
      </c>
      <c r="O68" s="24">
        <f t="shared" si="17"/>
        <v>26.218648034013381</v>
      </c>
      <c r="P68" s="24">
        <f t="shared" si="18"/>
        <v>22.194390428792723</v>
      </c>
      <c r="Q68" t="s">
        <v>122</v>
      </c>
      <c r="R68" t="s">
        <v>116</v>
      </c>
      <c r="S68" s="48" t="s">
        <v>477</v>
      </c>
      <c r="T68" s="35">
        <v>100</v>
      </c>
      <c r="U68" s="35">
        <f t="shared" si="19"/>
        <v>67.637540453074436</v>
      </c>
      <c r="V68" s="35">
        <f t="shared" si="20"/>
        <v>71.910112359550567</v>
      </c>
      <c r="W68" s="35">
        <f t="shared" si="21"/>
        <v>58.333333333333336</v>
      </c>
      <c r="X68" s="35">
        <f t="shared" si="22"/>
        <v>69.756554307116119</v>
      </c>
      <c r="Y68" s="35">
        <f t="shared" si="23"/>
        <v>74.029126213592235</v>
      </c>
      <c r="Z68" s="35">
        <f t="shared" si="24"/>
        <v>60.452347187375011</v>
      </c>
      <c r="AA68" s="35">
        <f t="shared" si="25"/>
        <v>-2.1190138540416825</v>
      </c>
      <c r="AB68" s="35">
        <f t="shared" si="26"/>
        <v>-2.1190138540416683</v>
      </c>
      <c r="AC68" s="35">
        <f t="shared" si="27"/>
        <v>-2.1190138540416754</v>
      </c>
      <c r="AF68">
        <v>1.97</v>
      </c>
      <c r="AG68">
        <v>1.87</v>
      </c>
      <c r="AJ68" t="s">
        <v>70</v>
      </c>
    </row>
    <row r="69" spans="1:36" ht="15" x14ac:dyDescent="0.25">
      <c r="A69">
        <v>3.09</v>
      </c>
      <c r="B69">
        <v>3.56</v>
      </c>
      <c r="C69">
        <v>2.4</v>
      </c>
      <c r="D69" s="20">
        <f t="shared" si="28"/>
        <v>2.1190138540416736E-2</v>
      </c>
      <c r="E69" s="17">
        <f>IF(OR($A69="",$B69="",$C69=""),"",A69*'MPTO_working_3-way'!$I68)</f>
        <v>3.1554775280898877</v>
      </c>
      <c r="F69" s="21">
        <f>IF(OR($A69="",$B69="",$C69=""),"",B69*'MPTO_working_3-way'!$I68)</f>
        <v>3.6354368932038836</v>
      </c>
      <c r="G69" s="22">
        <f>IF(OR($A69="",$B69="",$C69=""),"",C69*'MPTO_working_3-way'!$I68)</f>
        <v>2.4508563324970001</v>
      </c>
      <c r="H69" s="17">
        <f>IF(OR($A69="",$B69="",$C69=""),"",'MPTO_working_3-way'!E68)</f>
        <v>3.1589466731757745</v>
      </c>
      <c r="I69" s="21">
        <f>IF(OR($A69="",$B69="",$C69=""),"",'MPTO_working_3-way'!F68)</f>
        <v>3.6518275072203963</v>
      </c>
      <c r="J69" s="22">
        <f>IF(OR($A69="",$B69="",$C69=""),"",'MPTO_working_3-way'!G68)</f>
        <v>2.4413866571973899</v>
      </c>
      <c r="K69" s="17">
        <f>IF(OR($A69="",$B69="",$C69=""),"",'OddsRatio_working_3-way'!H68)</f>
        <v>3.1581283652108274</v>
      </c>
      <c r="L69" s="21">
        <f>IF(OR($A69="",$B69="",$C69=""),"",'OddsRatio_working_3-way'!I68)</f>
        <v>3.6434490980572822</v>
      </c>
      <c r="M69" s="22">
        <f>IF(OR($A69="",$B69="",$C69=""),"",'OddsRatio_working_3-way'!J68)</f>
        <v>2.4456362255000768</v>
      </c>
      <c r="N69" s="23">
        <f t="shared" ref="N69:N132" si="29">(1/E69)* 100</f>
        <v>31.690924466996041</v>
      </c>
      <c r="O69" s="24">
        <f t="shared" ref="O69:O132" si="30">(1/F69)* 100</f>
        <v>27.50701028174656</v>
      </c>
      <c r="P69" s="24">
        <f t="shared" ref="P69:P132" si="31">(1/G69)* 100</f>
        <v>40.802065251257403</v>
      </c>
      <c r="Q69" t="s">
        <v>233</v>
      </c>
      <c r="R69" t="s">
        <v>234</v>
      </c>
      <c r="S69" s="48" t="s">
        <v>477</v>
      </c>
      <c r="T69" s="35">
        <v>100</v>
      </c>
      <c r="U69" s="35">
        <f t="shared" ref="U69:U132" si="32">(1/A70)*((T69*A70)-T69)</f>
        <v>15.254237288135595</v>
      </c>
      <c r="V69" s="35">
        <f t="shared" ref="V69:V132" si="33">(1/B70)*((T69*B70)-T69)</f>
        <v>88.109393579072531</v>
      </c>
      <c r="W69" s="35">
        <f t="shared" ref="W69:W132" si="34">(1/C70)*((T69*C70)-T69)</f>
        <v>93.324432576769013</v>
      </c>
      <c r="X69" s="35">
        <f t="shared" ref="X69:X132" si="35">((1/B70)+(1/C70))*T69</f>
        <v>18.566173844158442</v>
      </c>
      <c r="Y69" s="35">
        <f t="shared" ref="Y69:Y132" si="36">((1/A70)+(1/C70))*T69</f>
        <v>91.421330135095388</v>
      </c>
      <c r="Z69" s="35">
        <f t="shared" ref="Z69:Z132" si="37">((1/A70)+(1/B70))*T69</f>
        <v>96.636369132791884</v>
      </c>
      <c r="AA69" s="35">
        <f t="shared" ref="AA69:AA132" si="38">U69-X69</f>
        <v>-3.3119365560228466</v>
      </c>
      <c r="AB69" s="35">
        <f t="shared" ref="AB69:AB132" si="39">V69-Y69</f>
        <v>-3.3119365560228573</v>
      </c>
      <c r="AC69" s="35">
        <f t="shared" ref="AC69:AC132" si="40">W69-Z69</f>
        <v>-3.3119365560228715</v>
      </c>
      <c r="AF69">
        <v>1.93</v>
      </c>
      <c r="AG69">
        <v>1.98</v>
      </c>
      <c r="AJ69" t="s">
        <v>486</v>
      </c>
    </row>
    <row r="70" spans="1:36" ht="15" x14ac:dyDescent="0.25">
      <c r="A70">
        <v>1.18</v>
      </c>
      <c r="B70">
        <v>8.41</v>
      </c>
      <c r="C70">
        <v>14.98</v>
      </c>
      <c r="D70" s="20">
        <f t="shared" si="28"/>
        <v>3.3119365560228431E-2</v>
      </c>
      <c r="E70" s="17">
        <f>IF(OR($A70="",$B70="",$C70=""),"",A70*'MPTO_working_3-way'!$I69)</f>
        <v>1.2190808513610696</v>
      </c>
      <c r="F70" s="21">
        <f>IF(OR($A70="",$B70="",$C70=""),"",B70*'MPTO_working_3-way'!$I69)</f>
        <v>8.6885338643615206</v>
      </c>
      <c r="G70" s="22">
        <f>IF(OR($A70="",$B70="",$C70=""),"",C70*'MPTO_working_3-way'!$I69)</f>
        <v>15.476128096092223</v>
      </c>
      <c r="H70" s="17">
        <f>IF(OR($A70="",$B70="",$C70=""),"",'MPTO_working_3-way'!E69)</f>
        <v>1.1955746922800172</v>
      </c>
      <c r="I70" s="21">
        <f>IF(OR($A70="",$B70="",$C70=""),"",'MPTO_working_3-way'!F69)</f>
        <v>9.270738176604512</v>
      </c>
      <c r="J70" s="22">
        <f>IF(OR($A70="",$B70="",$C70=""),"",'MPTO_working_3-way'!G69)</f>
        <v>17.948202513819659</v>
      </c>
      <c r="K70" s="17">
        <f>IF(OR($A70="",$B70="",$C70=""),"",'OddsRatio_working_3-way'!H69)</f>
        <v>1.2014568043145426</v>
      </c>
      <c r="L70" s="21">
        <f>IF(OR($A70="",$B70="",$C70=""),"",'OddsRatio_working_3-way'!I69)</f>
        <v>9.2933051109486726</v>
      </c>
      <c r="M70" s="22">
        <f>IF(OR($A70="",$B70="",$C70=""),"",'OddsRatio_working_3-way'!J69)</f>
        <v>16.646478468429478</v>
      </c>
      <c r="N70" s="23">
        <f t="shared" si="29"/>
        <v>82.029013816723321</v>
      </c>
      <c r="O70" s="24">
        <f t="shared" si="30"/>
        <v>11.509421677019443</v>
      </c>
      <c r="P70" s="24">
        <f t="shared" si="31"/>
        <v>6.4615645062572433</v>
      </c>
      <c r="Q70" t="s">
        <v>235</v>
      </c>
      <c r="R70" t="s">
        <v>236</v>
      </c>
      <c r="S70" s="48" t="s">
        <v>477</v>
      </c>
      <c r="T70" s="35">
        <v>100</v>
      </c>
      <c r="U70" s="35">
        <f t="shared" si="32"/>
        <v>47.089947089947096</v>
      </c>
      <c r="V70" s="35">
        <f t="shared" si="33"/>
        <v>72.14484679665739</v>
      </c>
      <c r="W70" s="35">
        <f t="shared" si="34"/>
        <v>77.728285077951</v>
      </c>
      <c r="X70" s="35">
        <f t="shared" si="35"/>
        <v>50.126868125391624</v>
      </c>
      <c r="Y70" s="35">
        <f t="shared" si="36"/>
        <v>75.181767832101912</v>
      </c>
      <c r="Z70" s="35">
        <f t="shared" si="37"/>
        <v>80.765206113395536</v>
      </c>
      <c r="AA70" s="35">
        <f t="shared" si="38"/>
        <v>-3.0369210354445286</v>
      </c>
      <c r="AB70" s="35">
        <f t="shared" si="39"/>
        <v>-3.0369210354445215</v>
      </c>
      <c r="AC70" s="35">
        <f t="shared" si="40"/>
        <v>-3.0369210354445357</v>
      </c>
      <c r="AF70">
        <v>1.35</v>
      </c>
      <c r="AG70">
        <v>3.36</v>
      </c>
      <c r="AJ70" t="s">
        <v>486</v>
      </c>
    </row>
    <row r="71" spans="1:36" ht="15" x14ac:dyDescent="0.25">
      <c r="A71">
        <v>1.89</v>
      </c>
      <c r="B71">
        <v>3.59</v>
      </c>
      <c r="C71">
        <v>4.49</v>
      </c>
      <c r="D71" s="20">
        <f t="shared" si="28"/>
        <v>3.0369210354445286E-2</v>
      </c>
      <c r="E71" s="17">
        <f>IF(OR($A71="",$B71="",$C71=""),"",A71*'MPTO_working_3-way'!$I70)</f>
        <v>1.9473978075699014</v>
      </c>
      <c r="F71" s="21">
        <f>IF(OR($A71="",$B71="",$C71=""),"",B71*'MPTO_working_3-way'!$I70)</f>
        <v>3.6990254651724586</v>
      </c>
      <c r="G71" s="22">
        <f>IF(OR($A71="",$B71="",$C71=""),"",C71*'MPTO_working_3-way'!$I70)</f>
        <v>4.6263577544914591</v>
      </c>
      <c r="H71" s="17">
        <f>IF(OR($A71="",$B71="",$C71=""),"",'MPTO_working_3-way'!E70)</f>
        <v>1.926865960538664</v>
      </c>
      <c r="I71" s="21">
        <f>IF(OR($A71="",$B71="",$C71=""),"",'MPTO_working_3-way'!F70)</f>
        <v>3.7253873634146264</v>
      </c>
      <c r="J71" s="22">
        <f>IF(OR($A71="",$B71="",$C71=""),"",'MPTO_working_3-way'!G70)</f>
        <v>4.7037998622652415</v>
      </c>
      <c r="K71" s="17">
        <f>IF(OR($A71="",$B71="",$C71=""),"",'OddsRatio_working_3-way'!H70)</f>
        <v>1.9347554895311503</v>
      </c>
      <c r="L71" s="21">
        <f>IF(OR($A71="",$B71="",$C71=""),"",'OddsRatio_working_3-way'!I70)</f>
        <v>3.7202435032423367</v>
      </c>
      <c r="M71" s="22">
        <f>IF(OR($A71="",$B71="",$C71=""),"",'OddsRatio_working_3-way'!J70)</f>
        <v>4.6655018634423771</v>
      </c>
      <c r="N71" s="23">
        <f t="shared" si="29"/>
        <v>51.350576451961281</v>
      </c>
      <c r="O71" s="24">
        <f t="shared" si="30"/>
        <v>27.034147491422512</v>
      </c>
      <c r="P71" s="24">
        <f t="shared" si="31"/>
        <v>21.615276056616217</v>
      </c>
      <c r="Q71" t="s">
        <v>237</v>
      </c>
      <c r="R71" t="s">
        <v>238</v>
      </c>
      <c r="S71" s="48" t="s">
        <v>477</v>
      </c>
      <c r="T71" s="35">
        <v>100</v>
      </c>
      <c r="U71" s="35">
        <f t="shared" si="32"/>
        <v>63.503649635036496</v>
      </c>
      <c r="V71" s="35">
        <f t="shared" si="33"/>
        <v>67.10526315789474</v>
      </c>
      <c r="W71" s="35">
        <f t="shared" si="34"/>
        <v>65.03496503496504</v>
      </c>
      <c r="X71" s="35">
        <f t="shared" si="35"/>
        <v>67.859771807140234</v>
      </c>
      <c r="Y71" s="35">
        <f t="shared" si="36"/>
        <v>71.461385329998478</v>
      </c>
      <c r="Z71" s="35">
        <f t="shared" si="37"/>
        <v>69.391087207068765</v>
      </c>
      <c r="AA71" s="35">
        <f t="shared" si="38"/>
        <v>-4.3561221721037384</v>
      </c>
      <c r="AB71" s="35">
        <f t="shared" si="39"/>
        <v>-4.3561221721037384</v>
      </c>
      <c r="AC71" s="35">
        <f t="shared" si="40"/>
        <v>-4.3561221721037242</v>
      </c>
      <c r="AF71">
        <v>2.1800000000000002</v>
      </c>
      <c r="AG71">
        <v>1.74</v>
      </c>
      <c r="AJ71" t="s">
        <v>487</v>
      </c>
    </row>
    <row r="72" spans="1:36" ht="15" x14ac:dyDescent="0.25">
      <c r="A72">
        <v>2.74</v>
      </c>
      <c r="B72">
        <v>3.04</v>
      </c>
      <c r="C72">
        <v>2.86</v>
      </c>
      <c r="D72" s="20">
        <f t="shared" si="28"/>
        <v>4.3561221721037491E-2</v>
      </c>
      <c r="E72" s="17">
        <f>IF(OR($A72="",$B72="",$C72=""),"",A72*'MPTO_working_3-way'!$I71)</f>
        <v>2.8593577475156429</v>
      </c>
      <c r="F72" s="21">
        <f>IF(OR($A72="",$B72="",$C72=""),"",B72*'MPTO_working_3-way'!$I71)</f>
        <v>3.1724261140319538</v>
      </c>
      <c r="G72" s="22">
        <f>IF(OR($A72="",$B72="",$C72=""),"",C72*'MPTO_working_3-way'!$I71)</f>
        <v>2.984585094122167</v>
      </c>
      <c r="H72" s="17">
        <f>IF(OR($A72="",$B72="",$C72=""),"",'MPTO_working_3-way'!E71)</f>
        <v>2.8535303170363524</v>
      </c>
      <c r="I72" s="21">
        <f>IF(OR($A72="",$B72="",$C72=""),"",'MPTO_working_3-way'!F71)</f>
        <v>3.1803888452977866</v>
      </c>
      <c r="J72" s="22">
        <f>IF(OR($A72="",$B72="",$C72=""),"",'MPTO_working_3-way'!G71)</f>
        <v>2.9839172018135653</v>
      </c>
      <c r="K72" s="17">
        <f>IF(OR($A72="",$B72="",$C72=""),"",'OddsRatio_working_3-way'!H71)</f>
        <v>2.8563404354698707</v>
      </c>
      <c r="L72" s="21">
        <f>IF(OR($A72="",$B72="",$C72=""),"",'OddsRatio_working_3-way'!I71)</f>
        <v>3.1763991312405384</v>
      </c>
      <c r="M72" s="22">
        <f>IF(OR($A72="",$B72="",$C72=""),"",'OddsRatio_working_3-way'!J71)</f>
        <v>2.9843639137781377</v>
      </c>
      <c r="N72" s="23">
        <f t="shared" si="29"/>
        <v>34.972888609998222</v>
      </c>
      <c r="O72" s="24">
        <f t="shared" si="30"/>
        <v>31.52161670769577</v>
      </c>
      <c r="P72" s="24">
        <f t="shared" si="31"/>
        <v>33.505494682305994</v>
      </c>
      <c r="Q72" t="s">
        <v>239</v>
      </c>
      <c r="R72" t="s">
        <v>240</v>
      </c>
      <c r="S72" s="48" t="s">
        <v>477</v>
      </c>
      <c r="T72" s="35">
        <v>100</v>
      </c>
      <c r="U72" s="35">
        <f t="shared" si="32"/>
        <v>42.857142857142854</v>
      </c>
      <c r="V72" s="35">
        <f t="shared" si="33"/>
        <v>72.14484679665739</v>
      </c>
      <c r="W72" s="35">
        <f t="shared" si="34"/>
        <v>82.078853046594986</v>
      </c>
      <c r="X72" s="35">
        <f t="shared" si="35"/>
        <v>45.776300156747638</v>
      </c>
      <c r="Y72" s="35">
        <f t="shared" si="36"/>
        <v>75.064004096262167</v>
      </c>
      <c r="Z72" s="35">
        <f t="shared" si="37"/>
        <v>84.998010346199763</v>
      </c>
      <c r="AA72" s="35">
        <f t="shared" si="38"/>
        <v>-2.9191572996047839</v>
      </c>
      <c r="AB72" s="35">
        <f t="shared" si="39"/>
        <v>-2.9191572996047768</v>
      </c>
      <c r="AC72" s="35">
        <f t="shared" si="40"/>
        <v>-2.9191572996047768</v>
      </c>
      <c r="AF72">
        <v>2.58</v>
      </c>
      <c r="AG72">
        <v>1.51</v>
      </c>
      <c r="AJ72" t="s">
        <v>487</v>
      </c>
    </row>
    <row r="73" spans="1:36" ht="15" x14ac:dyDescent="0.25">
      <c r="A73">
        <v>1.75</v>
      </c>
      <c r="B73">
        <v>3.59</v>
      </c>
      <c r="C73">
        <v>5.58</v>
      </c>
      <c r="D73" s="20">
        <f t="shared" si="28"/>
        <v>2.9191572996047688E-2</v>
      </c>
      <c r="E73" s="17">
        <f>IF(OR($A73="",$B73="",$C73=""),"",A73*'MPTO_working_3-way'!$I72)</f>
        <v>1.8010852527430834</v>
      </c>
      <c r="F73" s="21">
        <f>IF(OR($A73="",$B73="",$C73=""),"",B73*'MPTO_working_3-way'!$I72)</f>
        <v>3.6947977470558109</v>
      </c>
      <c r="G73" s="22">
        <f>IF(OR($A73="",$B73="",$C73=""),"",C73*'MPTO_working_3-way'!$I72)</f>
        <v>5.7428889773179463</v>
      </c>
      <c r="H73" s="17">
        <f>IF(OR($A73="",$B73="",$C73=""),"",'MPTO_working_3-way'!E72)</f>
        <v>1.7803159636552923</v>
      </c>
      <c r="I73" s="21">
        <f>IF(OR($A73="",$B73="",$C73=""),"",'MPTO_working_3-way'!F72)</f>
        <v>3.7199473677694783</v>
      </c>
      <c r="J73" s="22">
        <f>IF(OR($A73="",$B73="",$C73=""),"",'MPTO_working_3-way'!G72)</f>
        <v>5.9003683205089725</v>
      </c>
      <c r="K73" s="17">
        <f>IF(OR($A73="",$B73="",$C73=""),"",'OddsRatio_working_3-way'!H72)</f>
        <v>1.7880927982638311</v>
      </c>
      <c r="L73" s="21">
        <f>IF(OR($A73="",$B73="",$C73=""),"",'OddsRatio_working_3-way'!I72)</f>
        <v>3.7215471300044314</v>
      </c>
      <c r="M73" s="22">
        <f>IF(OR($A73="",$B73="",$C73=""),"",'OddsRatio_working_3-way'!J72)</f>
        <v>5.8126200213977972</v>
      </c>
      <c r="N73" s="23">
        <f t="shared" si="29"/>
        <v>55.522080283372652</v>
      </c>
      <c r="O73" s="24">
        <f t="shared" si="30"/>
        <v>27.065080918078593</v>
      </c>
      <c r="P73" s="24">
        <f t="shared" si="31"/>
        <v>17.412838798548769</v>
      </c>
      <c r="Q73" t="s">
        <v>241</v>
      </c>
      <c r="R73" t="s">
        <v>242</v>
      </c>
      <c r="S73" s="48" t="s">
        <v>477</v>
      </c>
      <c r="T73" s="35">
        <v>100</v>
      </c>
      <c r="U73" s="35">
        <f t="shared" si="32"/>
        <v>66.666666666666657</v>
      </c>
      <c r="V73" s="35">
        <f t="shared" si="33"/>
        <v>68.152866242038215</v>
      </c>
      <c r="W73" s="35">
        <f t="shared" si="34"/>
        <v>62.406015037593981</v>
      </c>
      <c r="X73" s="35">
        <f t="shared" si="35"/>
        <v>69.441118720367797</v>
      </c>
      <c r="Y73" s="35">
        <f t="shared" si="36"/>
        <v>70.927318295739354</v>
      </c>
      <c r="Z73" s="35">
        <f t="shared" si="37"/>
        <v>65.180467091295114</v>
      </c>
      <c r="AA73" s="35">
        <f t="shared" si="38"/>
        <v>-2.7744520537011397</v>
      </c>
      <c r="AB73" s="35">
        <f t="shared" si="39"/>
        <v>-2.7744520537011397</v>
      </c>
      <c r="AC73" s="35">
        <f t="shared" si="40"/>
        <v>-2.7744520537011326</v>
      </c>
      <c r="AF73">
        <v>2.25</v>
      </c>
      <c r="AG73">
        <v>1.69</v>
      </c>
      <c r="AJ73" t="s">
        <v>487</v>
      </c>
    </row>
    <row r="74" spans="1:36" ht="15" x14ac:dyDescent="0.25">
      <c r="A74">
        <v>3</v>
      </c>
      <c r="B74">
        <v>3.14</v>
      </c>
      <c r="C74">
        <v>2.66</v>
      </c>
      <c r="D74" s="20">
        <f t="shared" si="28"/>
        <v>2.7744520537011264E-2</v>
      </c>
      <c r="E74" s="17">
        <f>IF(OR($A74="",$B74="",$C74=""),"",A74*'MPTO_working_3-way'!$I73)</f>
        <v>3.083233561611034</v>
      </c>
      <c r="F74" s="21">
        <f>IF(OR($A74="",$B74="",$C74=""),"",B74*'MPTO_working_3-way'!$I73)</f>
        <v>3.2271177944862153</v>
      </c>
      <c r="G74" s="22">
        <f>IF(OR($A74="",$B74="",$C74=""),"",C74*'MPTO_working_3-way'!$I73)</f>
        <v>2.7338004246284502</v>
      </c>
      <c r="H74" s="17">
        <f>IF(OR($A74="",$B74="",$C74=""),"",'MPTO_working_3-way'!E73)</f>
        <v>3.0856087349150316</v>
      </c>
      <c r="I74" s="21">
        <f>IF(OR($A74="",$B74="",$C74=""),"",'MPTO_working_3-way'!F73)</f>
        <v>3.233910379955947</v>
      </c>
      <c r="J74" s="22">
        <f>IF(OR($A74="",$B74="",$C74=""),"",'MPTO_working_3-way'!G73)</f>
        <v>2.7270867192941726</v>
      </c>
      <c r="K74" s="17">
        <f>IF(OR($A74="",$B74="",$C74=""),"",'OddsRatio_working_3-way'!H73)</f>
        <v>3.084630594065743</v>
      </c>
      <c r="L74" s="21">
        <f>IF(OR($A74="",$B74="",$C74=""),"",'OddsRatio_working_3-way'!I73)</f>
        <v>3.2305547356503448</v>
      </c>
      <c r="M74" s="22">
        <f>IF(OR($A74="",$B74="",$C74=""),"",'OddsRatio_working_3-way'!J73)</f>
        <v>2.7302433930745673</v>
      </c>
      <c r="N74" s="23">
        <f t="shared" si="29"/>
        <v>32.433481927897986</v>
      </c>
      <c r="O74" s="24">
        <f t="shared" si="30"/>
        <v>30.987403115826101</v>
      </c>
      <c r="P74" s="24">
        <f t="shared" si="31"/>
        <v>36.579114956275923</v>
      </c>
      <c r="Q74" t="s">
        <v>243</v>
      </c>
      <c r="R74" t="s">
        <v>244</v>
      </c>
      <c r="S74" s="48" t="s">
        <v>477</v>
      </c>
      <c r="T74" s="35">
        <v>100</v>
      </c>
      <c r="U74" s="35">
        <f t="shared" si="32"/>
        <v>38.650306748466257</v>
      </c>
      <c r="V74" s="35">
        <f t="shared" si="33"/>
        <v>74.489795918367349</v>
      </c>
      <c r="W74" s="35">
        <f t="shared" si="34"/>
        <v>83.922829581993568</v>
      </c>
      <c r="X74" s="35">
        <f t="shared" si="35"/>
        <v>41.587374499639083</v>
      </c>
      <c r="Y74" s="35">
        <f t="shared" si="36"/>
        <v>77.426863669540168</v>
      </c>
      <c r="Z74" s="35">
        <f t="shared" si="37"/>
        <v>86.859897333166387</v>
      </c>
      <c r="AA74" s="35">
        <f t="shared" si="38"/>
        <v>-2.937067751172826</v>
      </c>
      <c r="AB74" s="35">
        <f t="shared" si="39"/>
        <v>-2.9370677511728189</v>
      </c>
      <c r="AC74" s="35">
        <f t="shared" si="40"/>
        <v>-2.9370677511728189</v>
      </c>
      <c r="AF74">
        <v>2.2799999999999998</v>
      </c>
      <c r="AG74">
        <v>1.68</v>
      </c>
      <c r="AJ74" t="s">
        <v>487</v>
      </c>
    </row>
    <row r="75" spans="1:36" ht="15" x14ac:dyDescent="0.25">
      <c r="A75">
        <v>1.63</v>
      </c>
      <c r="B75">
        <v>3.92</v>
      </c>
      <c r="C75">
        <v>6.22</v>
      </c>
      <c r="D75" s="20">
        <f t="shared" si="28"/>
        <v>2.9370677511728172E-2</v>
      </c>
      <c r="E75" s="17">
        <f>IF(OR($A75="",$B75="",$C75=""),"",A75*'MPTO_working_3-way'!$I74)</f>
        <v>1.6778742043441168</v>
      </c>
      <c r="F75" s="21">
        <f>IF(OR($A75="",$B75="",$C75=""),"",B75*'MPTO_working_3-way'!$I74)</f>
        <v>4.0351330558459741</v>
      </c>
      <c r="G75" s="22">
        <f>IF(OR($A75="",$B75="",$C75=""),"",C75*'MPTO_working_3-way'!$I74)</f>
        <v>6.4026856141229489</v>
      </c>
      <c r="H75" s="17">
        <f>IF(OR($A75="",$B75="",$C75=""),"",'MPTO_working_3-way'!E74)</f>
        <v>1.6564334782737715</v>
      </c>
      <c r="I75" s="21">
        <f>IF(OR($A75="",$B75="",$C75=""),"",'MPTO_working_3-way'!F74)</f>
        <v>4.0764445042537538</v>
      </c>
      <c r="J75" s="22">
        <f>IF(OR($A75="",$B75="",$C75=""),"",'MPTO_working_3-way'!G74)</f>
        <v>6.6233289736995413</v>
      </c>
      <c r="K75" s="17">
        <f>IF(OR($A75="",$B75="",$C75=""),"",'OddsRatio_working_3-way'!H74)</f>
        <v>1.664012191788546</v>
      </c>
      <c r="L75" s="21">
        <f>IF(OR($A75="",$B75="",$C75=""),"",'OddsRatio_working_3-way'!I74)</f>
        <v>4.0776438095596088</v>
      </c>
      <c r="M75" s="22">
        <f>IF(OR($A75="",$B75="",$C75=""),"",'OddsRatio_working_3-way'!J74)</f>
        <v>6.501815303390809</v>
      </c>
      <c r="N75" s="23">
        <f t="shared" si="29"/>
        <v>59.599223673082292</v>
      </c>
      <c r="O75" s="24">
        <f t="shared" si="30"/>
        <v>24.782330251817381</v>
      </c>
      <c r="P75" s="24">
        <f t="shared" si="31"/>
        <v>15.618446075100342</v>
      </c>
      <c r="Q75" t="s">
        <v>245</v>
      </c>
      <c r="R75" t="s">
        <v>246</v>
      </c>
      <c r="S75" s="48" t="s">
        <v>477</v>
      </c>
      <c r="T75" s="35">
        <v>100</v>
      </c>
      <c r="U75" s="35">
        <f t="shared" si="32"/>
        <v>71.346704871060169</v>
      </c>
      <c r="V75" s="35">
        <f t="shared" si="33"/>
        <v>68.944099378881987</v>
      </c>
      <c r="W75" s="35">
        <f t="shared" si="34"/>
        <v>56.896551724137922</v>
      </c>
      <c r="X75" s="35">
        <f t="shared" si="35"/>
        <v>74.159348896980077</v>
      </c>
      <c r="Y75" s="35">
        <f t="shared" si="36"/>
        <v>71.756743404801895</v>
      </c>
      <c r="Z75" s="35">
        <f t="shared" si="37"/>
        <v>59.709195750057845</v>
      </c>
      <c r="AA75" s="35">
        <f t="shared" si="38"/>
        <v>-2.8126440259199086</v>
      </c>
      <c r="AB75" s="35">
        <f t="shared" si="39"/>
        <v>-2.8126440259199086</v>
      </c>
      <c r="AC75" s="35">
        <f t="shared" si="40"/>
        <v>-2.8126440259199228</v>
      </c>
      <c r="AF75">
        <v>2.15</v>
      </c>
      <c r="AG75">
        <v>1.76</v>
      </c>
      <c r="AJ75" t="s">
        <v>487</v>
      </c>
    </row>
    <row r="76" spans="1:36" ht="15" x14ac:dyDescent="0.25">
      <c r="A76">
        <v>3.49</v>
      </c>
      <c r="B76">
        <v>3.22</v>
      </c>
      <c r="C76">
        <v>2.3199999999999998</v>
      </c>
      <c r="D76" s="20">
        <f t="shared" si="28"/>
        <v>2.8126440259199192E-2</v>
      </c>
      <c r="E76" s="17">
        <f>IF(OR($A76="",$B76="",$C76=""),"",A76*'MPTO_working_3-way'!$I75)</f>
        <v>3.5881612765046054</v>
      </c>
      <c r="F76" s="21">
        <f>IF(OR($A76="",$B76="",$C76=""),"",B76*'MPTO_working_3-way'!$I75)</f>
        <v>3.3105671376346217</v>
      </c>
      <c r="G76" s="22">
        <f>IF(OR($A76="",$B76="",$C76=""),"",C76*'MPTO_working_3-way'!$I75)</f>
        <v>2.3852533414013419</v>
      </c>
      <c r="H76" s="17">
        <f>IF(OR($A76="",$B76="",$C76=""),"",'MPTO_working_3-way'!E75)</f>
        <v>3.608057165695417</v>
      </c>
      <c r="I76" s="21">
        <f>IF(OR($A76="",$B76="",$C76=""),"",'MPTO_working_3-way'!F75)</f>
        <v>3.3202347182352194</v>
      </c>
      <c r="J76" s="22">
        <f>IF(OR($A76="",$B76="",$C76=""),"",'MPTO_working_3-way'!G75)</f>
        <v>2.3715846066670028</v>
      </c>
      <c r="K76" s="17">
        <f>IF(OR($A76="",$B76="",$C76=""),"",'OddsRatio_working_3-way'!H75)</f>
        <v>3.5985062892508446</v>
      </c>
      <c r="L76" s="21">
        <f>IF(OR($A76="",$B76="",$C76=""),"",'OddsRatio_working_3-way'!I75)</f>
        <v>3.3167405470429219</v>
      </c>
      <c r="M76" s="22">
        <f>IF(OR($A76="",$B76="",$C76=""),"",'OddsRatio_working_3-way'!J75)</f>
        <v>2.3775214063498451</v>
      </c>
      <c r="N76" s="23">
        <f t="shared" si="29"/>
        <v>27.869427345644464</v>
      </c>
      <c r="O76" s="24">
        <f t="shared" si="30"/>
        <v>30.206304793881735</v>
      </c>
      <c r="P76" s="24">
        <f t="shared" si="31"/>
        <v>41.92426786047379</v>
      </c>
      <c r="Q76" t="s">
        <v>247</v>
      </c>
      <c r="R76" t="s">
        <v>248</v>
      </c>
      <c r="S76" s="48" t="s">
        <v>477</v>
      </c>
      <c r="T76" s="35">
        <v>100</v>
      </c>
      <c r="U76" s="35">
        <f t="shared" si="32"/>
        <v>71.751412429378533</v>
      </c>
      <c r="V76" s="35">
        <f t="shared" si="33"/>
        <v>69.879518072289159</v>
      </c>
      <c r="W76" s="35">
        <f t="shared" si="34"/>
        <v>55.55555555555555</v>
      </c>
      <c r="X76" s="35">
        <f t="shared" si="35"/>
        <v>74.564926372155284</v>
      </c>
      <c r="Y76" s="35">
        <f t="shared" si="36"/>
        <v>72.69303201506591</v>
      </c>
      <c r="Z76" s="35">
        <f t="shared" si="37"/>
        <v>58.369069498332316</v>
      </c>
      <c r="AA76" s="35">
        <f t="shared" si="38"/>
        <v>-2.8135139427767513</v>
      </c>
      <c r="AB76" s="35">
        <f t="shared" si="39"/>
        <v>-2.8135139427767513</v>
      </c>
      <c r="AC76" s="35">
        <f t="shared" si="40"/>
        <v>-2.8135139427767655</v>
      </c>
      <c r="AF76">
        <v>2.11</v>
      </c>
      <c r="AG76">
        <v>1.79</v>
      </c>
      <c r="AJ76" t="s">
        <v>487</v>
      </c>
    </row>
    <row r="77" spans="1:36" ht="15" x14ac:dyDescent="0.25">
      <c r="A77">
        <v>3.54</v>
      </c>
      <c r="B77">
        <v>3.32</v>
      </c>
      <c r="C77">
        <v>2.25</v>
      </c>
      <c r="D77" s="20">
        <f t="shared" si="28"/>
        <v>2.8135139427767575E-2</v>
      </c>
      <c r="E77" s="17">
        <f>IF(OR($A77="",$B77="",$C77=""),"",A77*'MPTO_working_3-way'!$I76)</f>
        <v>3.639598393574297</v>
      </c>
      <c r="F77" s="21">
        <f>IF(OR($A77="",$B77="",$C77=""),"",B77*'MPTO_working_3-way'!$I76)</f>
        <v>3.4134086629001881</v>
      </c>
      <c r="G77" s="22">
        <f>IF(OR($A77="",$B77="",$C77=""),"",C77*'MPTO_working_3-way'!$I76)</f>
        <v>2.3133040637124771</v>
      </c>
      <c r="H77" s="17">
        <f>IF(OR($A77="",$B77="",$C77=""),"",'MPTO_working_3-way'!E76)</f>
        <v>3.6615618942121295</v>
      </c>
      <c r="I77" s="21">
        <f>IF(OR($A77="",$B77="",$C77=""),"",'MPTO_working_3-way'!F76)</f>
        <v>3.4266943112608521</v>
      </c>
      <c r="J77" s="22">
        <f>IF(OR($A77="",$B77="",$C77=""),"",'MPTO_working_3-way'!G76)</f>
        <v>2.2985014950281624</v>
      </c>
      <c r="K77" s="17">
        <f>IF(OR($A77="",$B77="",$C77=""),"",'OddsRatio_working_3-way'!H76)</f>
        <v>3.6513527915494253</v>
      </c>
      <c r="L77" s="21">
        <f>IF(OR($A77="",$B77="",$C77=""),"",'OddsRatio_working_3-way'!I76)</f>
        <v>3.4217080615727031</v>
      </c>
      <c r="M77" s="22">
        <f>IF(OR($A77="",$B77="",$C77=""),"",'OddsRatio_working_3-way'!J76)</f>
        <v>2.3047996021404655</v>
      </c>
      <c r="N77" s="23">
        <f t="shared" si="29"/>
        <v>27.475558890384661</v>
      </c>
      <c r="O77" s="24">
        <f t="shared" si="30"/>
        <v>29.296228455410152</v>
      </c>
      <c r="P77" s="24">
        <f t="shared" si="31"/>
        <v>43.228212654205194</v>
      </c>
      <c r="Q77" t="s">
        <v>249</v>
      </c>
      <c r="R77" t="s">
        <v>250</v>
      </c>
      <c r="S77" s="48" t="s">
        <v>477</v>
      </c>
      <c r="T77" s="35">
        <v>100</v>
      </c>
      <c r="U77" s="35">
        <f t="shared" si="32"/>
        <v>67.10526315789474</v>
      </c>
      <c r="V77" s="35">
        <f t="shared" si="33"/>
        <v>66.555183946488299</v>
      </c>
      <c r="W77" s="35">
        <f t="shared" si="34"/>
        <v>63.63636363636364</v>
      </c>
      <c r="X77" s="35">
        <f t="shared" si="35"/>
        <v>69.808452417148075</v>
      </c>
      <c r="Y77" s="35">
        <f t="shared" si="36"/>
        <v>69.258373205741634</v>
      </c>
      <c r="Z77" s="35">
        <f t="shared" si="37"/>
        <v>66.339552895616976</v>
      </c>
      <c r="AA77" s="35">
        <f t="shared" si="38"/>
        <v>-2.7031892592533353</v>
      </c>
      <c r="AB77" s="35">
        <f t="shared" si="39"/>
        <v>-2.7031892592533353</v>
      </c>
      <c r="AC77" s="35">
        <f t="shared" si="40"/>
        <v>-2.7031892592533353</v>
      </c>
      <c r="AF77">
        <v>2.1800000000000002</v>
      </c>
      <c r="AG77">
        <v>1.74</v>
      </c>
      <c r="AJ77" t="s">
        <v>487</v>
      </c>
    </row>
    <row r="78" spans="1:36" ht="15" x14ac:dyDescent="0.25">
      <c r="A78">
        <v>3.04</v>
      </c>
      <c r="B78">
        <v>2.99</v>
      </c>
      <c r="C78">
        <v>2.75</v>
      </c>
      <c r="D78" s="20">
        <f t="shared" si="28"/>
        <v>2.7031892592533246E-2</v>
      </c>
      <c r="E78" s="17">
        <f>IF(OR($A78="",$B78="",$C78=""),"",A78*'MPTO_working_3-way'!$I77)</f>
        <v>3.1221769534813011</v>
      </c>
      <c r="F78" s="21">
        <f>IF(OR($A78="",$B78="",$C78=""),"",B78*'MPTO_working_3-way'!$I77)</f>
        <v>3.0708253588516747</v>
      </c>
      <c r="G78" s="22">
        <f>IF(OR($A78="",$B78="",$C78=""),"",C78*'MPTO_working_3-way'!$I77)</f>
        <v>2.8243377046294666</v>
      </c>
      <c r="H78" s="17">
        <f>IF(OR($A78="",$B78="",$C78=""),"",'MPTO_working_3-way'!E77)</f>
        <v>3.1256179194558142</v>
      </c>
      <c r="I78" s="21">
        <f>IF(OR($A78="",$B78="",$C78=""),"",'MPTO_working_3-way'!F77)</f>
        <v>3.0727863532246369</v>
      </c>
      <c r="J78" s="22">
        <f>IF(OR($A78="",$B78="",$C78=""),"",'MPTO_working_3-way'!G77)</f>
        <v>2.8198743283032064</v>
      </c>
      <c r="K78" s="17">
        <f>IF(OR($A78="",$B78="",$C78=""),"",'OddsRatio_working_3-way'!H77)</f>
        <v>3.1239385247360043</v>
      </c>
      <c r="L78" s="21">
        <f>IF(OR($A78="",$B78="",$C78=""),"",'OddsRatio_working_3-way'!I77)</f>
        <v>3.0718812079532598</v>
      </c>
      <c r="M78" s="22">
        <f>IF(OR($A78="",$B78="",$C78=""),"",'OddsRatio_working_3-way'!J77)</f>
        <v>2.8220060873960824</v>
      </c>
      <c r="N78" s="23">
        <f t="shared" si="29"/>
        <v>32.028934134722128</v>
      </c>
      <c r="O78" s="24">
        <f t="shared" si="30"/>
        <v>32.564535039985046</v>
      </c>
      <c r="P78" s="24">
        <f t="shared" si="31"/>
        <v>35.406530825292826</v>
      </c>
      <c r="Q78" t="s">
        <v>251</v>
      </c>
      <c r="R78" t="s">
        <v>252</v>
      </c>
      <c r="S78" s="48" t="s">
        <v>477</v>
      </c>
      <c r="T78" s="35">
        <v>100</v>
      </c>
      <c r="U78" s="35">
        <f t="shared" si="32"/>
        <v>71.988795518207283</v>
      </c>
      <c r="V78" s="35">
        <f t="shared" si="33"/>
        <v>67.426710097719877</v>
      </c>
      <c r="W78" s="35">
        <f t="shared" si="34"/>
        <v>56.140350877192972</v>
      </c>
      <c r="X78" s="35">
        <f t="shared" si="35"/>
        <v>76.432939025087151</v>
      </c>
      <c r="Y78" s="35">
        <f t="shared" si="36"/>
        <v>71.870853604599745</v>
      </c>
      <c r="Z78" s="35">
        <f t="shared" si="37"/>
        <v>60.584494384072855</v>
      </c>
      <c r="AA78" s="35">
        <f t="shared" si="38"/>
        <v>-4.4441435068798683</v>
      </c>
      <c r="AB78" s="35">
        <f t="shared" si="39"/>
        <v>-4.4441435068798683</v>
      </c>
      <c r="AC78" s="35">
        <f t="shared" si="40"/>
        <v>-4.4441435068798825</v>
      </c>
      <c r="AF78">
        <v>2.5099999999999998</v>
      </c>
      <c r="AG78">
        <v>1.57</v>
      </c>
      <c r="AJ78" t="s">
        <v>487</v>
      </c>
    </row>
    <row r="79" spans="1:36" ht="15" x14ac:dyDescent="0.25">
      <c r="A79">
        <v>3.57</v>
      </c>
      <c r="B79">
        <v>3.07</v>
      </c>
      <c r="C79">
        <v>2.2799999999999998</v>
      </c>
      <c r="D79" s="20">
        <f t="shared" si="28"/>
        <v>4.4441435068798718E-2</v>
      </c>
      <c r="E79" s="17">
        <f>IF(OR($A79="",$B79="",$C79=""),"",A79*'MPTO_working_3-way'!$I78)</f>
        <v>3.7286559231956113</v>
      </c>
      <c r="F79" s="21">
        <f>IF(OR($A79="",$B79="",$C79=""),"",B79*'MPTO_working_3-way'!$I78)</f>
        <v>3.206435205661212</v>
      </c>
      <c r="G79" s="22">
        <f>IF(OR($A79="",$B79="",$C79=""),"",C79*'MPTO_working_3-way'!$I78)</f>
        <v>2.3813264719568608</v>
      </c>
      <c r="H79" s="17">
        <f>IF(OR($A79="",$B79="",$C79=""),"",'MPTO_working_3-way'!E78)</f>
        <v>3.7693428569359875</v>
      </c>
      <c r="I79" s="21">
        <f>IF(OR($A79="",$B79="",$C79=""),"",'MPTO_working_3-way'!F78)</f>
        <v>3.2162708586891382</v>
      </c>
      <c r="J79" s="22">
        <f>IF(OR($A79="",$B79="",$C79=""),"",'MPTO_working_3-way'!G78)</f>
        <v>2.3597000261763195</v>
      </c>
      <c r="K79" s="17">
        <f>IF(OR($A79="",$B79="",$C79=""),"",'OddsRatio_working_3-way'!H78)</f>
        <v>3.7487965795589724</v>
      </c>
      <c r="L79" s="21">
        <f>IF(OR($A79="",$B79="",$C79=""),"",'OddsRatio_working_3-way'!I78)</f>
        <v>3.2140112527965266</v>
      </c>
      <c r="M79" s="22">
        <f>IF(OR($A79="",$B79="",$C79=""),"",'OddsRatio_working_3-way'!J78)</f>
        <v>2.3690504365118619</v>
      </c>
      <c r="N79" s="23">
        <f t="shared" si="29"/>
        <v>26.819315608584205</v>
      </c>
      <c r="O79" s="24">
        <f t="shared" si="30"/>
        <v>31.187282320080001</v>
      </c>
      <c r="P79" s="24">
        <f t="shared" si="31"/>
        <v>41.993402071335794</v>
      </c>
      <c r="Q79" t="s">
        <v>253</v>
      </c>
      <c r="R79" t="s">
        <v>254</v>
      </c>
      <c r="S79" s="48" t="s">
        <v>477</v>
      </c>
      <c r="T79" s="35">
        <v>100</v>
      </c>
      <c r="U79" s="35">
        <f t="shared" si="32"/>
        <v>54.337899543379002</v>
      </c>
      <c r="V79" s="35">
        <f t="shared" si="33"/>
        <v>68.152866242038215</v>
      </c>
      <c r="W79" s="35">
        <f t="shared" si="34"/>
        <v>72.972972972972968</v>
      </c>
      <c r="X79" s="35">
        <f t="shared" si="35"/>
        <v>58.874160784988803</v>
      </c>
      <c r="Y79" s="35">
        <f t="shared" si="36"/>
        <v>72.689127483648036</v>
      </c>
      <c r="Z79" s="35">
        <f t="shared" si="37"/>
        <v>77.50923421458279</v>
      </c>
      <c r="AA79" s="35">
        <f t="shared" si="38"/>
        <v>-4.5362612416098003</v>
      </c>
      <c r="AB79" s="35">
        <f t="shared" si="39"/>
        <v>-4.5362612416098216</v>
      </c>
      <c r="AC79" s="35">
        <f t="shared" si="40"/>
        <v>-4.5362612416098216</v>
      </c>
      <c r="AF79">
        <v>2.44</v>
      </c>
      <c r="AG79">
        <v>1.57</v>
      </c>
      <c r="AJ79" t="s">
        <v>487</v>
      </c>
    </row>
    <row r="80" spans="1:36" ht="15" x14ac:dyDescent="0.25">
      <c r="A80">
        <v>2.19</v>
      </c>
      <c r="B80">
        <v>3.14</v>
      </c>
      <c r="C80">
        <v>3.7</v>
      </c>
      <c r="D80" s="20">
        <f t="shared" si="28"/>
        <v>4.536261241609818E-2</v>
      </c>
      <c r="E80" s="17">
        <f>IF(OR($A80="",$B80="",$C80=""),"",A80*'MPTO_working_3-way'!$I79)</f>
        <v>2.2893441211912551</v>
      </c>
      <c r="F80" s="21">
        <f>IF(OR($A80="",$B80="",$C80=""),"",B80*'MPTO_working_3-way'!$I79)</f>
        <v>3.2824386029865482</v>
      </c>
      <c r="G80" s="22">
        <f>IF(OR($A80="",$B80="",$C80=""),"",C80*'MPTO_working_3-way'!$I79)</f>
        <v>3.8678416659395634</v>
      </c>
      <c r="H80" s="17">
        <f>IF(OR($A80="",$B80="",$C80=""),"",'MPTO_working_3-way'!E79)</f>
        <v>2.2650049762877074</v>
      </c>
      <c r="I80" s="21">
        <f>IF(OR($A80="",$B80="",$C80=""),"",'MPTO_working_3-way'!F79)</f>
        <v>3.2965170966563333</v>
      </c>
      <c r="J80" s="22">
        <f>IF(OR($A80="",$B80="",$C80=""),"",'MPTO_working_3-way'!G79)</f>
        <v>3.9192724031378723</v>
      </c>
      <c r="K80" s="17">
        <f>IF(OR($A80="",$B80="",$C80=""),"",'OddsRatio_working_3-way'!H79)</f>
        <v>2.275253202812396</v>
      </c>
      <c r="L80" s="21">
        <f>IF(OR($A80="",$B80="",$C80=""),"",'OddsRatio_working_3-way'!I79)</f>
        <v>3.2933124823685103</v>
      </c>
      <c r="M80" s="22">
        <f>IF(OR($A80="",$B80="",$C80=""),"",'OddsRatio_working_3-way'!J79)</f>
        <v>3.8934316366331685</v>
      </c>
      <c r="N80" s="23">
        <f t="shared" si="29"/>
        <v>43.680632839053146</v>
      </c>
      <c r="O80" s="24">
        <f t="shared" si="30"/>
        <v>30.465154750804587</v>
      </c>
      <c r="P80" s="24">
        <f t="shared" si="31"/>
        <v>25.854212410142267</v>
      </c>
      <c r="Q80" t="s">
        <v>255</v>
      </c>
      <c r="R80" t="s">
        <v>256</v>
      </c>
      <c r="S80" s="48" t="s">
        <v>477</v>
      </c>
      <c r="T80" s="35">
        <v>100</v>
      </c>
      <c r="U80" s="35">
        <f t="shared" si="32"/>
        <v>38.271604938271601</v>
      </c>
      <c r="V80" s="35">
        <f t="shared" si="33"/>
        <v>76.415094339622627</v>
      </c>
      <c r="W80" s="35">
        <f t="shared" si="34"/>
        <v>82.90598290598291</v>
      </c>
      <c r="X80" s="35">
        <f t="shared" si="35"/>
        <v>40.678922754394456</v>
      </c>
      <c r="Y80" s="35">
        <f t="shared" si="36"/>
        <v>78.822412155745482</v>
      </c>
      <c r="Z80" s="35">
        <f t="shared" si="37"/>
        <v>85.313300722105751</v>
      </c>
      <c r="AA80" s="35">
        <f t="shared" si="38"/>
        <v>-2.4073178161228554</v>
      </c>
      <c r="AB80" s="35">
        <f t="shared" si="39"/>
        <v>-2.4073178161228554</v>
      </c>
      <c r="AC80" s="35">
        <f t="shared" si="40"/>
        <v>-2.4073178161228412</v>
      </c>
      <c r="AF80">
        <v>2.59</v>
      </c>
      <c r="AG80">
        <v>1.51</v>
      </c>
      <c r="AJ80" t="s">
        <v>488</v>
      </c>
    </row>
    <row r="81" spans="1:36" ht="15" x14ac:dyDescent="0.25">
      <c r="A81">
        <v>1.62</v>
      </c>
      <c r="B81">
        <v>4.24</v>
      </c>
      <c r="C81">
        <v>5.85</v>
      </c>
      <c r="D81" s="20">
        <f t="shared" si="28"/>
        <v>2.4073178161228448E-2</v>
      </c>
      <c r="E81" s="17">
        <f>IF(OR($A81="",$B81="",$C81=""),"",A81*'MPTO_working_3-way'!$I80)</f>
        <v>1.6589985486211902</v>
      </c>
      <c r="F81" s="21">
        <f>IF(OR($A81="",$B81="",$C81=""),"",B81*'MPTO_working_3-way'!$I80)</f>
        <v>4.3420702754036089</v>
      </c>
      <c r="G81" s="22">
        <f>IF(OR($A81="",$B81="",$C81=""),"",C81*'MPTO_working_3-way'!$I80)</f>
        <v>5.990828092243186</v>
      </c>
      <c r="H81" s="17">
        <f>IF(OR($A81="",$B81="",$C81=""),"",'MPTO_working_3-way'!E80)</f>
        <v>1.641336581492356</v>
      </c>
      <c r="I81" s="21">
        <f>IF(OR($A81="",$B81="",$C81=""),"",'MPTO_working_3-way'!F80)</f>
        <v>4.389340394295302</v>
      </c>
      <c r="J81" s="22">
        <f>IF(OR($A81="",$B81="",$C81=""),"",'MPTO_working_3-way'!G80)</f>
        <v>6.1381408905101447</v>
      </c>
      <c r="K81" s="17">
        <f>IF(OR($A81="",$B81="",$C81=""),"",'OddsRatio_working_3-way'!H80)</f>
        <v>1.6474703914712505</v>
      </c>
      <c r="L81" s="21">
        <f>IF(OR($A81="",$B81="",$C81=""),"",'OddsRatio_working_3-way'!I80)</f>
        <v>4.3835549489787944</v>
      </c>
      <c r="M81" s="22">
        <f>IF(OR($A81="",$B81="",$C81=""),"",'OddsRatio_working_3-way'!J80)</f>
        <v>6.0648893526380077</v>
      </c>
      <c r="N81" s="23">
        <f t="shared" si="29"/>
        <v>60.277328200866101</v>
      </c>
      <c r="O81" s="24">
        <f t="shared" si="30"/>
        <v>23.030488605047896</v>
      </c>
      <c r="P81" s="24">
        <f t="shared" si="31"/>
        <v>16.692183194085999</v>
      </c>
      <c r="Q81" t="s">
        <v>257</v>
      </c>
      <c r="R81" t="s">
        <v>258</v>
      </c>
      <c r="S81" s="48" t="s">
        <v>477</v>
      </c>
      <c r="T81" s="35">
        <v>100</v>
      </c>
      <c r="U81" s="35">
        <f t="shared" si="32"/>
        <v>52.38095238095238</v>
      </c>
      <c r="V81" s="35">
        <f t="shared" si="33"/>
        <v>71.751412429378533</v>
      </c>
      <c r="W81" s="35">
        <f t="shared" si="34"/>
        <v>73.544973544973558</v>
      </c>
      <c r="X81" s="35">
        <f t="shared" si="35"/>
        <v>54.70361402564793</v>
      </c>
      <c r="Y81" s="35">
        <f t="shared" si="36"/>
        <v>74.074074074074076</v>
      </c>
      <c r="Z81" s="35">
        <f t="shared" si="37"/>
        <v>75.867635189669073</v>
      </c>
      <c r="AA81" s="35">
        <f t="shared" si="38"/>
        <v>-2.3226616446955504</v>
      </c>
      <c r="AB81" s="35">
        <f t="shared" si="39"/>
        <v>-2.3226616446955433</v>
      </c>
      <c r="AC81" s="35">
        <f t="shared" si="40"/>
        <v>-2.3226616446955148</v>
      </c>
      <c r="AF81">
        <v>1.88</v>
      </c>
      <c r="AG81">
        <v>2.04</v>
      </c>
      <c r="AJ81" t="s">
        <v>489</v>
      </c>
    </row>
    <row r="82" spans="1:36" ht="15" x14ac:dyDescent="0.25">
      <c r="A82">
        <v>2.1</v>
      </c>
      <c r="B82">
        <v>3.54</v>
      </c>
      <c r="C82">
        <v>3.78</v>
      </c>
      <c r="D82" s="20">
        <f t="shared" si="28"/>
        <v>2.322661644695545E-2</v>
      </c>
      <c r="E82" s="17">
        <f>IF(OR($A82="",$B82="",$C82=""),"",A82*'MPTO_working_3-way'!$I81)</f>
        <v>2.1487758945386064</v>
      </c>
      <c r="F82" s="21">
        <f>IF(OR($A82="",$B82="",$C82=""),"",B82*'MPTO_working_3-way'!$I81)</f>
        <v>3.6222222222222222</v>
      </c>
      <c r="G82" s="22">
        <f>IF(OR($A82="",$B82="",$C82=""),"",C82*'MPTO_working_3-way'!$I81)</f>
        <v>3.8677966101694916</v>
      </c>
      <c r="H82" s="17">
        <f>IF(OR($A82="",$B82="",$C82=""),"",'MPTO_working_3-way'!E81)</f>
        <v>2.1347074213515413</v>
      </c>
      <c r="I82" s="21">
        <f>IF(OR($A82="",$B82="",$C82=""),"",'MPTO_working_3-way'!F81)</f>
        <v>3.6397562833206401</v>
      </c>
      <c r="J82" s="22">
        <f>IF(OR($A82="",$B82="",$C82=""),"",'MPTO_working_3-way'!G81)</f>
        <v>3.8939587940868354</v>
      </c>
      <c r="K82" s="17">
        <f>IF(OR($A82="",$B82="",$C82=""),"",'OddsRatio_working_3-way'!H81)</f>
        <v>2.1404493129976312</v>
      </c>
      <c r="L82" s="21">
        <f>IF(OR($A82="",$B82="",$C82=""),"",'OddsRatio_working_3-way'!I81)</f>
        <v>3.6334011409218023</v>
      </c>
      <c r="M82" s="22">
        <f>IF(OR($A82="",$B82="",$C82=""),"",'OddsRatio_working_3-way'!J81)</f>
        <v>3.8822264455758306</v>
      </c>
      <c r="N82" s="23">
        <f t="shared" si="29"/>
        <v>46.538124452234882</v>
      </c>
      <c r="O82" s="24">
        <f t="shared" si="30"/>
        <v>27.607361963190186</v>
      </c>
      <c r="P82" s="24">
        <f t="shared" si="31"/>
        <v>25.854513584574935</v>
      </c>
      <c r="Q82" t="s">
        <v>259</v>
      </c>
      <c r="R82" t="s">
        <v>260</v>
      </c>
      <c r="S82" s="48" t="s">
        <v>477</v>
      </c>
      <c r="T82" s="35">
        <v>100</v>
      </c>
      <c r="U82" s="35">
        <f t="shared" si="32"/>
        <v>82.30088495575221</v>
      </c>
      <c r="V82" s="35">
        <f t="shared" si="33"/>
        <v>76.415094339622627</v>
      </c>
      <c r="W82" s="35">
        <f t="shared" si="34"/>
        <v>38.650306748466257</v>
      </c>
      <c r="X82" s="35">
        <f t="shared" si="35"/>
        <v>84.934598911911095</v>
      </c>
      <c r="Y82" s="35">
        <f t="shared" si="36"/>
        <v>79.048808295781541</v>
      </c>
      <c r="Z82" s="35">
        <f t="shared" si="37"/>
        <v>41.284020704625149</v>
      </c>
      <c r="AA82" s="35">
        <f t="shared" si="38"/>
        <v>-2.6337139561588856</v>
      </c>
      <c r="AB82" s="35">
        <f t="shared" si="39"/>
        <v>-2.633713956158914</v>
      </c>
      <c r="AC82" s="35">
        <f t="shared" si="40"/>
        <v>-2.6337139561588927</v>
      </c>
      <c r="AF82">
        <v>1.88</v>
      </c>
      <c r="AG82">
        <v>2.02</v>
      </c>
      <c r="AJ82" t="s">
        <v>489</v>
      </c>
    </row>
    <row r="83" spans="1:36" ht="15" x14ac:dyDescent="0.25">
      <c r="A83">
        <v>5.65</v>
      </c>
      <c r="B83">
        <v>4.24</v>
      </c>
      <c r="C83">
        <v>1.63</v>
      </c>
      <c r="D83" s="20">
        <f t="shared" si="28"/>
        <v>2.6337139561588785E-2</v>
      </c>
      <c r="E83" s="17">
        <f>IF(OR($A83="",$B83="",$C83=""),"",A83*'MPTO_working_3-way'!$I82)</f>
        <v>5.7988048385229769</v>
      </c>
      <c r="F83" s="21">
        <f>IF(OR($A83="",$B83="",$C83=""),"",B83*'MPTO_working_3-way'!$I82)</f>
        <v>4.3516694717411371</v>
      </c>
      <c r="G83" s="22">
        <f>IF(OR($A83="",$B83="",$C83=""),"",C83*'MPTO_working_3-way'!$I82)</f>
        <v>1.6729295374853896</v>
      </c>
      <c r="H83" s="17">
        <f>IF(OR($A83="",$B83="",$C83=""),"",'MPTO_working_3-way'!E82)</f>
        <v>5.9448754083951529</v>
      </c>
      <c r="I83" s="21">
        <f>IF(OR($A83="",$B83="",$C83=""),"",'MPTO_working_3-way'!F82)</f>
        <v>4.4039281084868911</v>
      </c>
      <c r="J83" s="22">
        <f>IF(OR($A83="",$B83="",$C83=""),"",'MPTO_working_3-way'!G82)</f>
        <v>1.6536636722013311</v>
      </c>
      <c r="K83" s="17">
        <f>IF(OR($A83="",$B83="",$C83=""),"",'OddsRatio_working_3-way'!H82)</f>
        <v>5.8740043815178149</v>
      </c>
      <c r="L83" s="21">
        <f>IF(OR($A83="",$B83="",$C83=""),"",'OddsRatio_working_3-way'!I82)</f>
        <v>4.3960804722833808</v>
      </c>
      <c r="M83" s="22">
        <f>IF(OR($A83="",$B83="",$C83=""),"",'OddsRatio_working_3-way'!J82)</f>
        <v>1.6603489807217686</v>
      </c>
      <c r="N83" s="23">
        <f t="shared" si="29"/>
        <v>17.244932841276853</v>
      </c>
      <c r="O83" s="24">
        <f t="shared" si="30"/>
        <v>22.979686451229767</v>
      </c>
      <c r="P83" s="24">
        <f t="shared" si="31"/>
        <v>59.775380707493383</v>
      </c>
      <c r="Q83" t="s">
        <v>261</v>
      </c>
      <c r="R83" t="s">
        <v>262</v>
      </c>
      <c r="S83" s="48" t="s">
        <v>477</v>
      </c>
      <c r="T83" s="35">
        <v>100</v>
      </c>
      <c r="U83" s="35">
        <f t="shared" si="32"/>
        <v>58.15899581589958</v>
      </c>
      <c r="V83" s="35">
        <f t="shared" si="33"/>
        <v>69.230769230769241</v>
      </c>
      <c r="W83" s="35">
        <f t="shared" si="34"/>
        <v>69.879518072289159</v>
      </c>
      <c r="X83" s="35">
        <f t="shared" si="35"/>
        <v>60.889712696941615</v>
      </c>
      <c r="Y83" s="35">
        <f t="shared" si="36"/>
        <v>71.961486111811254</v>
      </c>
      <c r="Z83" s="35">
        <f t="shared" si="37"/>
        <v>72.610234953331187</v>
      </c>
      <c r="AA83" s="35">
        <f t="shared" si="38"/>
        <v>-2.730716881042035</v>
      </c>
      <c r="AB83" s="35">
        <f t="shared" si="39"/>
        <v>-2.7307168810420137</v>
      </c>
      <c r="AC83" s="35">
        <f t="shared" si="40"/>
        <v>-2.7307168810420279</v>
      </c>
      <c r="AF83">
        <v>1.83</v>
      </c>
      <c r="AG83">
        <v>2.0699999999999998</v>
      </c>
      <c r="AJ83" t="s">
        <v>489</v>
      </c>
    </row>
    <row r="84" spans="1:36" ht="15" x14ac:dyDescent="0.25">
      <c r="A84">
        <v>2.39</v>
      </c>
      <c r="B84">
        <v>3.25</v>
      </c>
      <c r="C84">
        <v>3.32</v>
      </c>
      <c r="D84" s="20">
        <f t="shared" si="28"/>
        <v>2.7307168810420279E-2</v>
      </c>
      <c r="E84" s="17">
        <f>IF(OR($A84="",$B84="",$C84=""),"",A84*'MPTO_working_3-way'!$I83)</f>
        <v>2.4552641334569048</v>
      </c>
      <c r="F84" s="21">
        <f>IF(OR($A84="",$B84="",$C84=""),"",B84*'MPTO_working_3-way'!$I83)</f>
        <v>3.3387482986338659</v>
      </c>
      <c r="G84" s="22">
        <f>IF(OR($A84="",$B84="",$C84=""),"",C84*'MPTO_working_3-way'!$I83)</f>
        <v>3.410659800450595</v>
      </c>
      <c r="H84" s="17">
        <f>IF(OR($A84="",$B84="",$C84=""),"",'MPTO_working_3-way'!E83)</f>
        <v>2.4431500230532626</v>
      </c>
      <c r="I84" s="21">
        <f>IF(OR($A84="",$B84="",$C84=""),"",'MPTO_working_3-way'!F83)</f>
        <v>3.3490748997844175</v>
      </c>
      <c r="J84" s="22">
        <f>IF(OR($A84="",$B84="",$C84=""),"",'MPTO_working_3-way'!G83)</f>
        <v>3.4234566316935338</v>
      </c>
      <c r="K84" s="17">
        <f>IF(OR($A84="",$B84="",$C84=""),"",'OddsRatio_working_3-way'!H83)</f>
        <v>2.4484864706455363</v>
      </c>
      <c r="L84" s="21">
        <f>IF(OR($A84="",$B84="",$C84=""),"",'OddsRatio_working_3-way'!I83)</f>
        <v>3.3446723445701125</v>
      </c>
      <c r="M84" s="22">
        <f>IF(OR($A84="",$B84="",$C84=""),"",'OddsRatio_working_3-way'!J83)</f>
        <v>3.4176177064011828</v>
      </c>
      <c r="N84" s="23">
        <f t="shared" si="29"/>
        <v>40.728815542629363</v>
      </c>
      <c r="O84" s="24">
        <f t="shared" si="30"/>
        <v>29.951344352887443</v>
      </c>
      <c r="P84" s="24">
        <f t="shared" si="31"/>
        <v>29.319840104483191</v>
      </c>
      <c r="Q84" t="s">
        <v>263</v>
      </c>
      <c r="R84" t="s">
        <v>264</v>
      </c>
      <c r="S84" s="48" t="s">
        <v>477</v>
      </c>
      <c r="T84" s="35">
        <v>100</v>
      </c>
      <c r="U84" s="35">
        <f t="shared" si="32"/>
        <v>45.355191256830594</v>
      </c>
      <c r="V84" s="35">
        <f t="shared" si="33"/>
        <v>71.590909090909093</v>
      </c>
      <c r="W84" s="35">
        <f t="shared" si="34"/>
        <v>79.919678714859444</v>
      </c>
      <c r="X84" s="35">
        <f t="shared" si="35"/>
        <v>48.489412194231477</v>
      </c>
      <c r="Y84" s="35">
        <f t="shared" si="36"/>
        <v>74.725130028309948</v>
      </c>
      <c r="Z84" s="35">
        <f t="shared" si="37"/>
        <v>83.053899652260313</v>
      </c>
      <c r="AA84" s="35">
        <f t="shared" si="38"/>
        <v>-3.1342209374008831</v>
      </c>
      <c r="AB84" s="35">
        <f t="shared" si="39"/>
        <v>-3.1342209374008547</v>
      </c>
      <c r="AC84" s="35">
        <f t="shared" si="40"/>
        <v>-3.1342209374008689</v>
      </c>
      <c r="AF84">
        <v>2.09</v>
      </c>
      <c r="AG84">
        <v>1.8</v>
      </c>
      <c r="AJ84" t="s">
        <v>490</v>
      </c>
    </row>
    <row r="85" spans="1:36" ht="15" x14ac:dyDescent="0.25">
      <c r="A85">
        <v>1.83</v>
      </c>
      <c r="B85">
        <v>3.52</v>
      </c>
      <c r="C85">
        <v>4.9800000000000004</v>
      </c>
      <c r="D85" s="20">
        <f t="shared" si="28"/>
        <v>3.1342209374008778E-2</v>
      </c>
      <c r="E85" s="17">
        <f>IF(OR($A85="",$B85="",$C85=""),"",A85*'MPTO_working_3-way'!$I84)</f>
        <v>1.8873562431544362</v>
      </c>
      <c r="F85" s="21">
        <f>IF(OR($A85="",$B85="",$C85=""),"",B85*'MPTO_working_3-way'!$I84)</f>
        <v>3.6303245769965109</v>
      </c>
      <c r="G85" s="22">
        <f>IF(OR($A85="",$B85="",$C85=""),"",C85*'MPTO_working_3-way'!$I84)</f>
        <v>5.1360842026825644</v>
      </c>
      <c r="H85" s="17">
        <f>IF(OR($A85="",$B85="",$C85=""),"",'MPTO_working_3-way'!E84)</f>
        <v>1.8656692599056348</v>
      </c>
      <c r="I85" s="21">
        <f>IF(OR($A85="",$B85="",$C85=""),"",'MPTO_working_3-way'!F84)</f>
        <v>3.6543896646440936</v>
      </c>
      <c r="J85" s="22">
        <f>IF(OR($A85="",$B85="",$C85=""),"",'MPTO_working_3-way'!G84)</f>
        <v>5.2533200927018893</v>
      </c>
      <c r="K85" s="17">
        <f>IF(OR($A85="",$B85="",$C85=""),"",'OddsRatio_working_3-way'!H84)</f>
        <v>1.8739461844727467</v>
      </c>
      <c r="L85" s="21">
        <f>IF(OR($A85="",$B85="",$C85=""),"",'OddsRatio_working_3-way'!I84)</f>
        <v>3.6534269697244839</v>
      </c>
      <c r="M85" s="22">
        <f>IF(OR($A85="",$B85="",$C85=""),"",'OddsRatio_working_3-way'!J84)</f>
        <v>5.1907298966283522</v>
      </c>
      <c r="N85" s="23">
        <f t="shared" si="29"/>
        <v>52.984167860575603</v>
      </c>
      <c r="O85" s="24">
        <f t="shared" si="30"/>
        <v>27.545746359333346</v>
      </c>
      <c r="P85" s="24">
        <f t="shared" si="31"/>
        <v>19.470085780091033</v>
      </c>
      <c r="Q85" t="s">
        <v>265</v>
      </c>
      <c r="R85" t="s">
        <v>266</v>
      </c>
      <c r="S85" s="48" t="s">
        <v>477</v>
      </c>
      <c r="T85" s="35">
        <v>100</v>
      </c>
      <c r="U85" s="35">
        <f t="shared" si="32"/>
        <v>53.917050691244242</v>
      </c>
      <c r="V85" s="35">
        <f t="shared" si="33"/>
        <v>69.78851963746223</v>
      </c>
      <c r="W85" s="35">
        <f t="shared" si="34"/>
        <v>73.40425531914893</v>
      </c>
      <c r="X85" s="35">
        <f t="shared" si="35"/>
        <v>56.807225043388819</v>
      </c>
      <c r="Y85" s="35">
        <f t="shared" si="36"/>
        <v>72.678693989606828</v>
      </c>
      <c r="Z85" s="35">
        <f t="shared" si="37"/>
        <v>76.294429671293514</v>
      </c>
      <c r="AA85" s="35">
        <f t="shared" si="38"/>
        <v>-2.8901743521445766</v>
      </c>
      <c r="AB85" s="35">
        <f t="shared" si="39"/>
        <v>-2.8901743521445979</v>
      </c>
      <c r="AC85" s="35">
        <f t="shared" si="40"/>
        <v>-2.8901743521445837</v>
      </c>
      <c r="AF85">
        <v>2.0699999999999998</v>
      </c>
      <c r="AG85">
        <v>1.83</v>
      </c>
      <c r="AJ85" t="s">
        <v>490</v>
      </c>
    </row>
    <row r="86" spans="1:36" ht="15" x14ac:dyDescent="0.25">
      <c r="A86">
        <v>2.17</v>
      </c>
      <c r="B86">
        <v>3.31</v>
      </c>
      <c r="C86">
        <v>3.76</v>
      </c>
      <c r="D86" s="20">
        <f t="shared" si="28"/>
        <v>2.8901743521445811E-2</v>
      </c>
      <c r="E86" s="17">
        <f>IF(OR($A86="",$B86="",$C86=""),"",A86*'MPTO_working_3-way'!$I85)</f>
        <v>2.2327167834415373</v>
      </c>
      <c r="F86" s="21">
        <f>IF(OR($A86="",$B86="",$C86=""),"",B86*'MPTO_working_3-way'!$I85)</f>
        <v>3.4056647710559855</v>
      </c>
      <c r="G86" s="22">
        <f>IF(OR($A86="",$B86="",$C86=""),"",C86*'MPTO_working_3-way'!$I85)</f>
        <v>3.868670555640636</v>
      </c>
      <c r="H86" s="17">
        <f>IF(OR($A86="",$B86="",$C86=""),"",'MPTO_working_3-way'!E85)</f>
        <v>2.2163337751364662</v>
      </c>
      <c r="I86" s="21">
        <f>IF(OR($A86="",$B86="",$C86=""),"",'MPTO_working_3-way'!F85)</f>
        <v>3.4190268055283832</v>
      </c>
      <c r="J86" s="22">
        <f>IF(OR($A86="",$B86="",$C86=""),"",'MPTO_working_3-way'!G85)</f>
        <v>3.9013195199896447</v>
      </c>
      <c r="K86" s="17">
        <f>IF(OR($A86="",$B86="",$C86=""),"",'OddsRatio_working_3-way'!H85)</f>
        <v>2.2231849996507256</v>
      </c>
      <c r="L86" s="21">
        <f>IF(OR($A86="",$B86="",$C86=""),"",'OddsRatio_working_3-way'!I85)</f>
        <v>3.4150062813616886</v>
      </c>
      <c r="M86" s="22">
        <f>IF(OR($A86="",$B86="",$C86=""),"",'OddsRatio_working_3-way'!J85)</f>
        <v>3.8854620504581212</v>
      </c>
      <c r="N86" s="23">
        <f t="shared" si="29"/>
        <v>44.788484030589295</v>
      </c>
      <c r="O86" s="24">
        <f t="shared" si="30"/>
        <v>29.362843004948267</v>
      </c>
      <c r="P86" s="24">
        <f t="shared" si="31"/>
        <v>25.848672964462445</v>
      </c>
      <c r="Q86" t="s">
        <v>267</v>
      </c>
      <c r="R86" t="s">
        <v>268</v>
      </c>
      <c r="S86" s="48" t="s">
        <v>477</v>
      </c>
      <c r="T86" s="35">
        <v>100</v>
      </c>
      <c r="U86" s="35">
        <f t="shared" si="32"/>
        <v>61.089494163424128</v>
      </c>
      <c r="V86" s="35">
        <f t="shared" si="33"/>
        <v>68.847352024922117</v>
      </c>
      <c r="W86" s="35">
        <f t="shared" si="34"/>
        <v>67.21311475409837</v>
      </c>
      <c r="X86" s="35">
        <f t="shared" si="35"/>
        <v>63.939533220979513</v>
      </c>
      <c r="Y86" s="35">
        <f t="shared" si="36"/>
        <v>71.697391082477523</v>
      </c>
      <c r="Z86" s="35">
        <f t="shared" si="37"/>
        <v>70.063153811653763</v>
      </c>
      <c r="AA86" s="35">
        <f t="shared" si="38"/>
        <v>-2.8500390575553851</v>
      </c>
      <c r="AB86" s="35">
        <f t="shared" si="39"/>
        <v>-2.8500390575554064</v>
      </c>
      <c r="AC86" s="35">
        <f t="shared" si="40"/>
        <v>-2.8500390575553922</v>
      </c>
      <c r="AF86">
        <v>2.0099999999999998</v>
      </c>
      <c r="AG86">
        <v>1.88</v>
      </c>
      <c r="AJ86" t="s">
        <v>490</v>
      </c>
    </row>
    <row r="87" spans="1:36" ht="15" x14ac:dyDescent="0.25">
      <c r="A87">
        <v>2.57</v>
      </c>
      <c r="B87">
        <v>3.21</v>
      </c>
      <c r="C87">
        <v>3.05</v>
      </c>
      <c r="D87" s="20">
        <f t="shared" si="28"/>
        <v>2.8500390575553869E-2</v>
      </c>
      <c r="E87" s="17">
        <f>IF(OR($A87="",$B87="",$C87=""),"",A87*'MPTO_working_3-way'!$I86)</f>
        <v>2.6432460037791734</v>
      </c>
      <c r="F87" s="21">
        <f>IF(OR($A87="",$B87="",$C87=""),"",B87*'MPTO_working_3-way'!$I86)</f>
        <v>3.301486253747528</v>
      </c>
      <c r="G87" s="22">
        <f>IF(OR($A87="",$B87="",$C87=""),"",C87*'MPTO_working_3-way'!$I86)</f>
        <v>3.1369261912554389</v>
      </c>
      <c r="H87" s="17">
        <f>IF(OR($A87="",$B87="",$C87=""),"",'MPTO_working_3-way'!E86)</f>
        <v>2.6343177492729293</v>
      </c>
      <c r="I87" s="21">
        <f>IF(OR($A87="",$B87="",$C87=""),"",'MPTO_working_3-way'!F86)</f>
        <v>3.3109693954198942</v>
      </c>
      <c r="J87" s="22">
        <f>IF(OR($A87="",$B87="",$C87=""),"",'MPTO_working_3-way'!G86)</f>
        <v>3.1410120720364954</v>
      </c>
      <c r="K87" s="17">
        <f>IF(OR($A87="",$B87="",$C87=""),"",'OddsRatio_working_3-way'!H86)</f>
        <v>2.6384325377023732</v>
      </c>
      <c r="L87" s="21">
        <f>IF(OR($A87="",$B87="",$C87=""),"",'OddsRatio_working_3-way'!I86)</f>
        <v>3.3063286040269091</v>
      </c>
      <c r="M87" s="22">
        <f>IF(OR($A87="",$B87="",$C87=""),"",'OddsRatio_working_3-way'!J86)</f>
        <v>3.1393545874457742</v>
      </c>
      <c r="N87" s="23">
        <f t="shared" si="29"/>
        <v>37.832271327385072</v>
      </c>
      <c r="O87" s="24">
        <f t="shared" si="30"/>
        <v>30.289388570523251</v>
      </c>
      <c r="P87" s="24">
        <f t="shared" si="31"/>
        <v>31.878340102091691</v>
      </c>
      <c r="Q87" t="s">
        <v>269</v>
      </c>
      <c r="R87" t="s">
        <v>270</v>
      </c>
      <c r="S87" s="48" t="s">
        <v>477</v>
      </c>
      <c r="T87" s="35">
        <v>100</v>
      </c>
      <c r="U87" s="35">
        <f t="shared" si="32"/>
        <v>48.186528497409334</v>
      </c>
      <c r="V87" s="35">
        <f t="shared" si="33"/>
        <v>70.588235294117652</v>
      </c>
      <c r="W87" s="35">
        <f t="shared" si="34"/>
        <v>78.308026030368765</v>
      </c>
      <c r="X87" s="35">
        <f t="shared" si="35"/>
        <v>51.10373867551359</v>
      </c>
      <c r="Y87" s="35">
        <f t="shared" si="36"/>
        <v>73.505445472221908</v>
      </c>
      <c r="Z87" s="35">
        <f t="shared" si="37"/>
        <v>81.225236208473035</v>
      </c>
      <c r="AA87" s="35">
        <f t="shared" si="38"/>
        <v>-2.9172101781042556</v>
      </c>
      <c r="AB87" s="35">
        <f t="shared" si="39"/>
        <v>-2.9172101781042556</v>
      </c>
      <c r="AC87" s="35">
        <f t="shared" si="40"/>
        <v>-2.9172101781042699</v>
      </c>
      <c r="AF87">
        <v>2.15</v>
      </c>
      <c r="AG87">
        <v>1.76</v>
      </c>
      <c r="AJ87" t="s">
        <v>490</v>
      </c>
    </row>
    <row r="88" spans="1:36" ht="15" x14ac:dyDescent="0.25">
      <c r="A88">
        <v>1.93</v>
      </c>
      <c r="B88">
        <v>3.4</v>
      </c>
      <c r="C88">
        <v>4.6100000000000003</v>
      </c>
      <c r="D88" s="20">
        <f t="shared" si="28"/>
        <v>2.9172101781042681E-2</v>
      </c>
      <c r="E88" s="17">
        <f>IF(OR($A88="",$B88="",$C88=""),"",A88*'MPTO_working_3-way'!$I87)</f>
        <v>1.9863021564374124</v>
      </c>
      <c r="F88" s="21">
        <f>IF(OR($A88="",$B88="",$C88=""),"",B88*'MPTO_working_3-way'!$I87)</f>
        <v>3.4991851460555452</v>
      </c>
      <c r="G88" s="22">
        <f>IF(OR($A88="",$B88="",$C88=""),"",C88*'MPTO_working_3-way'!$I87)</f>
        <v>4.7444833892106075</v>
      </c>
      <c r="H88" s="17">
        <f>IF(OR($A88="",$B88="",$C88=""),"",'MPTO_working_3-way'!E87)</f>
        <v>1.9669138300528486</v>
      </c>
      <c r="I88" s="21">
        <f>IF(OR($A88="",$B88="",$C88=""),"",'MPTO_working_3-way'!F87)</f>
        <v>3.516253367956351</v>
      </c>
      <c r="J88" s="22">
        <f>IF(OR($A88="",$B88="",$C88=""),"",'MPTO_working_3-way'!G87)</f>
        <v>4.8263548527084303</v>
      </c>
      <c r="K88" s="17">
        <f>IF(OR($A88="",$B88="",$C88=""),"",'OddsRatio_working_3-way'!H87)</f>
        <v>1.9745798778148</v>
      </c>
      <c r="L88" s="21">
        <f>IF(OR($A88="",$B88="",$C88=""),"",'OddsRatio_working_3-way'!I87)</f>
        <v>3.5150448459736787</v>
      </c>
      <c r="M88" s="22">
        <f>IF(OR($A88="",$B88="",$C88=""),"",'OddsRatio_working_3-way'!J87)</f>
        <v>4.7830466224854096</v>
      </c>
      <c r="N88" s="23">
        <f t="shared" si="29"/>
        <v>50.344807649686985</v>
      </c>
      <c r="O88" s="24">
        <f t="shared" si="30"/>
        <v>28.578081989381143</v>
      </c>
      <c r="P88" s="24">
        <f t="shared" si="31"/>
        <v>21.077110360931858</v>
      </c>
      <c r="Q88" t="s">
        <v>271</v>
      </c>
      <c r="R88" t="s">
        <v>272</v>
      </c>
      <c r="S88" s="48" t="s">
        <v>477</v>
      </c>
      <c r="T88" s="35">
        <v>100</v>
      </c>
      <c r="U88" s="35">
        <f t="shared" si="32"/>
        <v>55.55555555555555</v>
      </c>
      <c r="V88" s="35">
        <f t="shared" si="33"/>
        <v>69.696969696969703</v>
      </c>
      <c r="W88" s="35">
        <f t="shared" si="34"/>
        <v>71.988795518207283</v>
      </c>
      <c r="X88" s="35">
        <f t="shared" si="35"/>
        <v>58.314234784823029</v>
      </c>
      <c r="Y88" s="35">
        <f t="shared" si="36"/>
        <v>72.45564892623716</v>
      </c>
      <c r="Z88" s="35">
        <f t="shared" si="37"/>
        <v>74.74747474747474</v>
      </c>
      <c r="AA88" s="35">
        <f t="shared" si="38"/>
        <v>-2.7586792292674787</v>
      </c>
      <c r="AB88" s="35">
        <f t="shared" si="39"/>
        <v>-2.7586792292674573</v>
      </c>
      <c r="AC88" s="35">
        <f t="shared" si="40"/>
        <v>-2.7586792292674573</v>
      </c>
      <c r="AF88">
        <v>2.21</v>
      </c>
      <c r="AG88">
        <v>1.72</v>
      </c>
      <c r="AJ88" t="s">
        <v>490</v>
      </c>
    </row>
    <row r="89" spans="1:36" ht="15" x14ac:dyDescent="0.25">
      <c r="A89">
        <v>2.25</v>
      </c>
      <c r="B89">
        <v>3.3</v>
      </c>
      <c r="C89">
        <v>3.57</v>
      </c>
      <c r="D89" s="20">
        <f t="shared" si="28"/>
        <v>2.7586792292674467E-2</v>
      </c>
      <c r="E89" s="17">
        <f>IF(OR($A89="",$B89="",$C89=""),"",A89*'MPTO_working_3-way'!$I88)</f>
        <v>2.3120702826585173</v>
      </c>
      <c r="F89" s="21">
        <f>IF(OR($A89="",$B89="",$C89=""),"",B89*'MPTO_working_3-way'!$I88)</f>
        <v>3.3910364145658254</v>
      </c>
      <c r="G89" s="22">
        <f>IF(OR($A89="",$B89="",$C89=""),"",C89*'MPTO_working_3-way'!$I88)</f>
        <v>3.6684848484848476</v>
      </c>
      <c r="H89" s="17">
        <f>IF(OR($A89="",$B89="",$C89=""),"",'MPTO_working_3-way'!E88)</f>
        <v>2.2975362413053366</v>
      </c>
      <c r="I89" s="21">
        <f>IF(OR($A89="",$B89="",$C89=""),"",'MPTO_working_3-way'!F88)</f>
        <v>3.4032739528165608</v>
      </c>
      <c r="J89" s="22">
        <f>IF(OR($A89="",$B89="",$C89=""),"",'MPTO_working_3-way'!G88)</f>
        <v>3.6911749347258471</v>
      </c>
      <c r="K89" s="17">
        <f>IF(OR($A89="",$B89="",$C89=""),"",'OddsRatio_working_3-way'!H88)</f>
        <v>2.3037283526023096</v>
      </c>
      <c r="L89" s="21">
        <f>IF(OR($A89="",$B89="",$C89=""),"",'OddsRatio_working_3-way'!I88)</f>
        <v>3.3988601687882496</v>
      </c>
      <c r="M89" s="22">
        <f>IF(OR($A89="",$B89="",$C89=""),"",'OddsRatio_working_3-way'!J88)</f>
        <v>3.6804654929503484</v>
      </c>
      <c r="N89" s="23">
        <f t="shared" si="29"/>
        <v>43.251280356847857</v>
      </c>
      <c r="O89" s="24">
        <f t="shared" si="30"/>
        <v>29.489509334214446</v>
      </c>
      <c r="P89" s="24">
        <f t="shared" si="31"/>
        <v>27.259210308937725</v>
      </c>
      <c r="Q89" t="s">
        <v>273</v>
      </c>
      <c r="R89" t="s">
        <v>274</v>
      </c>
      <c r="S89" s="48" t="s">
        <v>477</v>
      </c>
      <c r="T89" s="35">
        <v>100</v>
      </c>
      <c r="U89" s="35">
        <f t="shared" si="32"/>
        <v>74.093264248704671</v>
      </c>
      <c r="V89" s="35">
        <f t="shared" si="33"/>
        <v>71.181556195965413</v>
      </c>
      <c r="W89" s="35">
        <f t="shared" si="34"/>
        <v>51.92307692307692</v>
      </c>
      <c r="X89" s="35">
        <f t="shared" si="35"/>
        <v>76.895366880957667</v>
      </c>
      <c r="Y89" s="35">
        <f t="shared" si="36"/>
        <v>73.98365882821841</v>
      </c>
      <c r="Z89" s="35">
        <f t="shared" si="37"/>
        <v>54.725179555329916</v>
      </c>
      <c r="AA89" s="35">
        <f t="shared" si="38"/>
        <v>-2.8021026322529963</v>
      </c>
      <c r="AB89" s="35">
        <f t="shared" si="39"/>
        <v>-2.8021026322529963</v>
      </c>
      <c r="AC89" s="35">
        <f t="shared" si="40"/>
        <v>-2.8021026322529963</v>
      </c>
      <c r="AF89">
        <v>2.02</v>
      </c>
      <c r="AG89">
        <v>1.87</v>
      </c>
      <c r="AJ89" t="s">
        <v>490</v>
      </c>
    </row>
    <row r="90" spans="1:36" ht="15" x14ac:dyDescent="0.25">
      <c r="A90">
        <v>3.86</v>
      </c>
      <c r="B90">
        <v>3.47</v>
      </c>
      <c r="C90">
        <v>2.08</v>
      </c>
      <c r="D90" s="20">
        <f t="shared" si="28"/>
        <v>2.8021026322529785E-2</v>
      </c>
      <c r="E90" s="17">
        <f>IF(OR($A90="",$B90="",$C90=""),"",A90*'MPTO_working_3-way'!$I89)</f>
        <v>3.9681611616049648</v>
      </c>
      <c r="F90" s="21">
        <f>IF(OR($A90="",$B90="",$C90=""),"",B90*'MPTO_working_3-way'!$I89)</f>
        <v>3.5672329613391787</v>
      </c>
      <c r="G90" s="22">
        <f>IF(OR($A90="",$B90="",$C90=""),"",C90*'MPTO_working_3-way'!$I89)</f>
        <v>2.1382837347508619</v>
      </c>
      <c r="H90" s="17">
        <f>IF(OR($A90="",$B90="",$C90=""),"",'MPTO_working_3-way'!E89)</f>
        <v>4.0043725280440858</v>
      </c>
      <c r="I90" s="21">
        <f>IF(OR($A90="",$B90="",$C90=""),"",'MPTO_working_3-way'!F89)</f>
        <v>3.5862333633230885</v>
      </c>
      <c r="J90" s="22">
        <f>IF(OR($A90="",$B90="",$C90=""),"",'MPTO_working_3-way'!G89)</f>
        <v>2.1212106938095627</v>
      </c>
      <c r="K90" s="17">
        <f>IF(OR($A90="",$B90="",$C90=""),"",'OddsRatio_working_3-way'!H89)</f>
        <v>3.9874851468535231</v>
      </c>
      <c r="L90" s="21">
        <f>IF(OR($A90="",$B90="",$C90=""),"",'OddsRatio_working_3-way'!I89)</f>
        <v>3.580100808646224</v>
      </c>
      <c r="M90" s="22">
        <f>IF(OR($A90="",$B90="",$C90=""),"",'OddsRatio_working_3-way'!J89)</f>
        <v>2.1281412442663665</v>
      </c>
      <c r="N90" s="23">
        <f t="shared" si="29"/>
        <v>25.200589373127663</v>
      </c>
      <c r="O90" s="24">
        <f t="shared" si="30"/>
        <v>28.032932270971976</v>
      </c>
      <c r="P90" s="24">
        <f t="shared" si="31"/>
        <v>46.766478355900375</v>
      </c>
      <c r="Q90" t="s">
        <v>275</v>
      </c>
      <c r="R90" t="s">
        <v>276</v>
      </c>
      <c r="S90" s="48" t="s">
        <v>477</v>
      </c>
      <c r="T90" s="35">
        <v>100</v>
      </c>
      <c r="U90" s="35">
        <f t="shared" si="32"/>
        <v>54.751131221719454</v>
      </c>
      <c r="V90" s="35">
        <f t="shared" si="33"/>
        <v>70.059880239520965</v>
      </c>
      <c r="W90" s="35">
        <f t="shared" si="34"/>
        <v>72.451790633608823</v>
      </c>
      <c r="X90" s="35">
        <f t="shared" si="35"/>
        <v>57.488329126870227</v>
      </c>
      <c r="Y90" s="35">
        <f t="shared" si="36"/>
        <v>72.79707814467173</v>
      </c>
      <c r="Z90" s="35">
        <f t="shared" si="37"/>
        <v>75.188988538759588</v>
      </c>
      <c r="AA90" s="35">
        <f t="shared" si="38"/>
        <v>-2.7371979051507722</v>
      </c>
      <c r="AB90" s="35">
        <f t="shared" si="39"/>
        <v>-2.7371979051507651</v>
      </c>
      <c r="AC90" s="35">
        <f t="shared" si="40"/>
        <v>-2.7371979051507651</v>
      </c>
      <c r="AF90">
        <v>2.0299999999999998</v>
      </c>
      <c r="AG90">
        <v>1.86</v>
      </c>
      <c r="AJ90" t="s">
        <v>490</v>
      </c>
    </row>
    <row r="91" spans="1:36" ht="15" x14ac:dyDescent="0.25">
      <c r="A91">
        <v>2.21</v>
      </c>
      <c r="B91">
        <v>3.34</v>
      </c>
      <c r="C91">
        <v>3.63</v>
      </c>
      <c r="D91" s="20">
        <f t="shared" si="28"/>
        <v>2.73719790515079E-2</v>
      </c>
      <c r="E91" s="17">
        <f>IF(OR($A91="",$B91="",$C91=""),"",A91*'MPTO_working_3-way'!$I90)</f>
        <v>2.2704920737038323</v>
      </c>
      <c r="F91" s="21">
        <f>IF(OR($A91="",$B91="",$C91=""),"",B91*'MPTO_working_3-way'!$I90)</f>
        <v>3.4314224100320363</v>
      </c>
      <c r="G91" s="22">
        <f>IF(OR($A91="",$B91="",$C91=""),"",C91*'MPTO_working_3-way'!$I90)</f>
        <v>3.7293602839569737</v>
      </c>
      <c r="H91" s="17">
        <f>IF(OR($A91="",$B91="",$C91=""),"",'MPTO_working_3-way'!E90)</f>
        <v>2.2554795449570086</v>
      </c>
      <c r="I91" s="21">
        <f>IF(OR($A91="",$B91="",$C91=""),"",'MPTO_working_3-way'!F90)</f>
        <v>3.4449828791090851</v>
      </c>
      <c r="J91" s="22">
        <f>IF(OR($A91="",$B91="",$C91=""),"",'MPTO_working_3-way'!G90)</f>
        <v>3.7543442364692718</v>
      </c>
      <c r="K91" s="17">
        <f>IF(OR($A91="",$B91="",$C91=""),"",'OddsRatio_working_3-way'!H90)</f>
        <v>2.2618063169247802</v>
      </c>
      <c r="L91" s="21">
        <f>IF(OR($A91="",$B91="",$C91=""),"",'OddsRatio_working_3-way'!I90)</f>
        <v>3.440187422813211</v>
      </c>
      <c r="M91" s="22">
        <f>IF(OR($A91="",$B91="",$C91=""),"",'OddsRatio_working_3-way'!J90)</f>
        <v>3.7426038128199779</v>
      </c>
      <c r="N91" s="23">
        <f t="shared" si="29"/>
        <v>44.043316053894408</v>
      </c>
      <c r="O91" s="24">
        <f t="shared" si="30"/>
        <v>29.14243367637923</v>
      </c>
      <c r="P91" s="24">
        <f t="shared" si="31"/>
        <v>26.814250269726347</v>
      </c>
      <c r="Q91" t="s">
        <v>277</v>
      </c>
      <c r="R91" t="s">
        <v>278</v>
      </c>
      <c r="S91" s="48" t="s">
        <v>477</v>
      </c>
      <c r="T91" s="35">
        <v>100</v>
      </c>
      <c r="U91" s="35">
        <f t="shared" si="32"/>
        <v>89.384288747346076</v>
      </c>
      <c r="V91" s="35">
        <f t="shared" si="33"/>
        <v>83.686786296900493</v>
      </c>
      <c r="W91" s="35">
        <f t="shared" si="34"/>
        <v>23.076923076923073</v>
      </c>
      <c r="X91" s="35">
        <f t="shared" si="35"/>
        <v>93.236290626176427</v>
      </c>
      <c r="Y91" s="35">
        <f t="shared" si="36"/>
        <v>87.538788175730843</v>
      </c>
      <c r="Z91" s="35">
        <f t="shared" si="37"/>
        <v>26.928924955753441</v>
      </c>
      <c r="AA91" s="35">
        <f t="shared" si="38"/>
        <v>-3.8520018788303503</v>
      </c>
      <c r="AB91" s="35">
        <f t="shared" si="39"/>
        <v>-3.8520018788303503</v>
      </c>
      <c r="AC91" s="35">
        <f t="shared" si="40"/>
        <v>-3.852001878830368</v>
      </c>
      <c r="AF91">
        <v>2.2599999999999998</v>
      </c>
      <c r="AG91">
        <v>1.69</v>
      </c>
      <c r="AJ91" t="s">
        <v>490</v>
      </c>
    </row>
    <row r="92" spans="1:36" ht="15" x14ac:dyDescent="0.25">
      <c r="A92">
        <v>9.42</v>
      </c>
      <c r="B92">
        <v>6.13</v>
      </c>
      <c r="C92">
        <v>1.3</v>
      </c>
      <c r="D92" s="20">
        <f t="shared" si="28"/>
        <v>3.8520018788303467E-2</v>
      </c>
      <c r="E92" s="17">
        <f>IF(OR($A92="",$B92="",$C92=""),"",A92*'MPTO_working_3-way'!$I91)</f>
        <v>9.7828585769858183</v>
      </c>
      <c r="F92" s="21">
        <f>IF(OR($A92="",$B92="",$C92=""),"",B92*'MPTO_working_3-way'!$I91)</f>
        <v>6.3661277151723006</v>
      </c>
      <c r="G92" s="22">
        <f>IF(OR($A92="",$B92="",$C92=""),"",C92*'MPTO_working_3-way'!$I91)</f>
        <v>1.3500760244247945</v>
      </c>
      <c r="H92" s="17">
        <f>IF(OR($A92="",$B92="",$C92=""),"",'MPTO_working_3-way'!E91)</f>
        <v>10.716148839564161</v>
      </c>
      <c r="I92" s="21">
        <f>IF(OR($A92="",$B92="",$C92=""),"",'MPTO_working_3-way'!F91)</f>
        <v>6.6537083138580826</v>
      </c>
      <c r="J92" s="22">
        <f>IF(OR($A92="",$B92="",$C92=""),"",'MPTO_working_3-way'!G91)</f>
        <v>1.3220679693074258</v>
      </c>
      <c r="K92" s="17">
        <f>IF(OR($A92="",$B92="",$C92=""),"",'OddsRatio_working_3-way'!H91)</f>
        <v>10.258800866033674</v>
      </c>
      <c r="L92" s="21">
        <f>IF(OR($A92="",$B92="",$C92=""),"",'OddsRatio_working_3-way'!I91)</f>
        <v>6.641050883937381</v>
      </c>
      <c r="M92" s="22">
        <f>IF(OR($A92="",$B92="",$C92=""),"",'OddsRatio_working_3-way'!J91)</f>
        <v>1.3298860166045254</v>
      </c>
      <c r="N92" s="23">
        <f t="shared" si="29"/>
        <v>10.221961118322826</v>
      </c>
      <c r="O92" s="24">
        <f t="shared" si="30"/>
        <v>15.708136008907179</v>
      </c>
      <c r="P92" s="24">
        <f t="shared" si="31"/>
        <v>74.069902872770015</v>
      </c>
      <c r="Q92" t="s">
        <v>279</v>
      </c>
      <c r="R92" t="s">
        <v>280</v>
      </c>
      <c r="S92" s="48" t="s">
        <v>477</v>
      </c>
      <c r="T92" s="35">
        <v>100</v>
      </c>
      <c r="U92" s="35">
        <f t="shared" si="32"/>
        <v>79.757085020242926</v>
      </c>
      <c r="V92" s="35">
        <f t="shared" si="33"/>
        <v>73.753280839895012</v>
      </c>
      <c r="W92" s="35">
        <f t="shared" si="34"/>
        <v>43.502824858757066</v>
      </c>
      <c r="X92" s="35">
        <f t="shared" si="35"/>
        <v>82.743894301347922</v>
      </c>
      <c r="Y92" s="35">
        <f t="shared" si="36"/>
        <v>76.740090121000023</v>
      </c>
      <c r="Z92" s="35">
        <f t="shared" si="37"/>
        <v>46.489634139862069</v>
      </c>
      <c r="AA92" s="35">
        <f t="shared" si="38"/>
        <v>-2.9868092811049962</v>
      </c>
      <c r="AB92" s="35">
        <f t="shared" si="39"/>
        <v>-2.9868092811050104</v>
      </c>
      <c r="AC92" s="35">
        <f t="shared" si="40"/>
        <v>-2.9868092811050033</v>
      </c>
      <c r="AF92">
        <v>1.38</v>
      </c>
      <c r="AG92">
        <v>3.12</v>
      </c>
      <c r="AJ92" t="s">
        <v>491</v>
      </c>
    </row>
    <row r="93" spans="1:36" ht="15" x14ac:dyDescent="0.25">
      <c r="A93">
        <v>4.9400000000000004</v>
      </c>
      <c r="B93">
        <v>3.81</v>
      </c>
      <c r="C93">
        <v>1.77</v>
      </c>
      <c r="D93" s="20">
        <f t="shared" si="28"/>
        <v>2.9868092811049962E-2</v>
      </c>
      <c r="E93" s="17">
        <f>IF(OR($A93="",$B93="",$C93=""),"",A93*'MPTO_working_3-way'!$I92)</f>
        <v>5.0875483784865869</v>
      </c>
      <c r="F93" s="21">
        <f>IF(OR($A93="",$B93="",$C93=""),"",B93*'MPTO_working_3-way'!$I92)</f>
        <v>3.9237974336101002</v>
      </c>
      <c r="G93" s="22">
        <f>IF(OR($A93="",$B93="",$C93=""),"",C93*'MPTO_working_3-way'!$I92)</f>
        <v>1.8228665242755584</v>
      </c>
      <c r="H93" s="17">
        <f>IF(OR($A93="",$B93="",$C93=""),"",'MPTO_working_3-way'!E92)</f>
        <v>5.195530710574161</v>
      </c>
      <c r="I93" s="21">
        <f>IF(OR($A93="",$B93="",$C93=""),"",'MPTO_working_3-way'!F92)</f>
        <v>3.9602209952632652</v>
      </c>
      <c r="J93" s="22">
        <f>IF(OR($A93="",$B93="",$C93=""),"",'MPTO_working_3-way'!G92)</f>
        <v>1.8017507668853503</v>
      </c>
      <c r="K93" s="17">
        <f>IF(OR($A93="",$B93="",$C93=""),"",'OddsRatio_working_3-way'!H92)</f>
        <v>5.1421880254400323</v>
      </c>
      <c r="L93" s="21">
        <f>IF(OR($A93="",$B93="",$C93=""),"",'OddsRatio_working_3-way'!I92)</f>
        <v>3.9542000892097708</v>
      </c>
      <c r="M93" s="22">
        <f>IF(OR($A93="",$B93="",$C93=""),"",'OddsRatio_working_3-way'!J92)</f>
        <v>1.8095139034489405</v>
      </c>
      <c r="N93" s="23">
        <f t="shared" si="29"/>
        <v>19.655832743107478</v>
      </c>
      <c r="O93" s="24">
        <f t="shared" si="30"/>
        <v>25.485515420197096</v>
      </c>
      <c r="P93" s="24">
        <f t="shared" si="31"/>
        <v>54.858651836695437</v>
      </c>
      <c r="Q93" t="s">
        <v>281</v>
      </c>
      <c r="R93" t="s">
        <v>282</v>
      </c>
      <c r="S93" s="48" t="s">
        <v>477</v>
      </c>
      <c r="T93" s="35">
        <v>100</v>
      </c>
      <c r="U93" s="35">
        <f t="shared" si="32"/>
        <v>8.2568807339449659</v>
      </c>
      <c r="V93" s="35">
        <f t="shared" si="33"/>
        <v>91.876523151909012</v>
      </c>
      <c r="W93" s="35">
        <f t="shared" si="34"/>
        <v>95.877988458367682</v>
      </c>
      <c r="X93" s="35">
        <f t="shared" si="35"/>
        <v>12.245488389723299</v>
      </c>
      <c r="Y93" s="35">
        <f t="shared" si="36"/>
        <v>95.865130807687365</v>
      </c>
      <c r="Z93" s="35">
        <f t="shared" si="37"/>
        <v>99.86659611414602</v>
      </c>
      <c r="AA93" s="35">
        <f t="shared" si="38"/>
        <v>-3.988607655778333</v>
      </c>
      <c r="AB93" s="35">
        <f t="shared" si="39"/>
        <v>-3.9886076557783525</v>
      </c>
      <c r="AC93" s="35">
        <f t="shared" si="40"/>
        <v>-3.9886076557783383</v>
      </c>
      <c r="AF93">
        <v>1.93</v>
      </c>
      <c r="AG93">
        <v>1.95</v>
      </c>
      <c r="AJ93" t="s">
        <v>491</v>
      </c>
    </row>
    <row r="94" spans="1:36" ht="15" x14ac:dyDescent="0.25">
      <c r="A94">
        <v>1.0900000000000001</v>
      </c>
      <c r="B94">
        <v>12.31</v>
      </c>
      <c r="C94">
        <v>24.26</v>
      </c>
      <c r="D94" s="20">
        <f t="shared" si="28"/>
        <v>3.9886076557783312E-2</v>
      </c>
      <c r="E94" s="17">
        <f>IF(OR($A94="",$B94="",$C94=""),"",A94*'MPTO_working_3-way'!$I93)</f>
        <v>1.1334758234479838</v>
      </c>
      <c r="F94" s="21">
        <f>IF(OR($A94="",$B94="",$C94=""),"",B94*'MPTO_working_3-way'!$I93)</f>
        <v>12.800997602426314</v>
      </c>
      <c r="G94" s="22">
        <f>IF(OR($A94="",$B94="",$C94=""),"",C94*'MPTO_working_3-way'!$I93)</f>
        <v>25.227636217291824</v>
      </c>
      <c r="H94" s="17">
        <f>IF(OR($A94="",$B94="",$C94=""),"",'MPTO_working_3-way'!E93)</f>
        <v>1.1060284999304721</v>
      </c>
      <c r="I94" s="21">
        <f>IF(OR($A94="",$B94="",$C94=""),"",'MPTO_working_3-way'!F93)</f>
        <v>14.7189974930725</v>
      </c>
      <c r="J94" s="22">
        <f>IF(OR($A94="",$B94="",$C94=""),"",'MPTO_working_3-way'!G93)</f>
        <v>35.810518086982832</v>
      </c>
      <c r="K94" s="17">
        <f>IF(OR($A94="",$B94="",$C94=""),"",'OddsRatio_working_3-way'!H93)</f>
        <v>1.1114021075427141</v>
      </c>
      <c r="L94" s="21">
        <f>IF(OR($A94="",$B94="",$C94=""),"",'OddsRatio_working_3-way'!I93)</f>
        <v>14.999531514534413</v>
      </c>
      <c r="M94" s="22">
        <f>IF(OR($A94="",$B94="",$C94=""),"",'OddsRatio_working_3-way'!J93)</f>
        <v>29.791255793817008</v>
      </c>
      <c r="N94" s="23">
        <f t="shared" si="29"/>
        <v>88.224201991185296</v>
      </c>
      <c r="O94" s="24">
        <f t="shared" si="30"/>
        <v>7.8118911592519868</v>
      </c>
      <c r="P94" s="24">
        <f t="shared" si="31"/>
        <v>3.9639068495627359</v>
      </c>
      <c r="Q94" t="s">
        <v>283</v>
      </c>
      <c r="R94" t="s">
        <v>284</v>
      </c>
      <c r="S94" s="48" t="s">
        <v>477</v>
      </c>
      <c r="T94" s="35">
        <v>100</v>
      </c>
      <c r="U94" s="35">
        <f t="shared" si="32"/>
        <v>41.520467836257311</v>
      </c>
      <c r="V94" s="35">
        <f t="shared" si="33"/>
        <v>75.669099756691011</v>
      </c>
      <c r="W94" s="35">
        <f t="shared" si="34"/>
        <v>79.797979797979792</v>
      </c>
      <c r="X94" s="35">
        <f t="shared" si="35"/>
        <v>44.532920445329204</v>
      </c>
      <c r="Y94" s="35">
        <f t="shared" si="36"/>
        <v>78.681552365762883</v>
      </c>
      <c r="Z94" s="35">
        <f t="shared" si="37"/>
        <v>82.810432407051678</v>
      </c>
      <c r="AA94" s="35">
        <f t="shared" si="38"/>
        <v>-3.0124526090718931</v>
      </c>
      <c r="AB94" s="35">
        <f t="shared" si="39"/>
        <v>-3.0124526090718717</v>
      </c>
      <c r="AC94" s="35">
        <f t="shared" si="40"/>
        <v>-3.0124526090718859</v>
      </c>
      <c r="AF94">
        <v>1.24</v>
      </c>
      <c r="AG94">
        <v>4.1100000000000003</v>
      </c>
      <c r="AJ94" t="s">
        <v>491</v>
      </c>
    </row>
    <row r="95" spans="1:36" ht="15" x14ac:dyDescent="0.25">
      <c r="A95">
        <v>1.71</v>
      </c>
      <c r="B95">
        <v>4.1100000000000003</v>
      </c>
      <c r="C95">
        <v>4.95</v>
      </c>
      <c r="D95" s="20">
        <f t="shared" si="28"/>
        <v>3.0124526090718806E-2</v>
      </c>
      <c r="E95" s="17">
        <f>IF(OR($A95="",$B95="",$C95=""),"",A95*'MPTO_working_3-way'!$I94)</f>
        <v>1.7615129396151292</v>
      </c>
      <c r="F95" s="21">
        <f>IF(OR($A95="",$B95="",$C95=""),"",B95*'MPTO_working_3-way'!$I94)</f>
        <v>4.2338118022328546</v>
      </c>
      <c r="G95" s="22">
        <f>IF(OR($A95="",$B95="",$C95=""),"",C95*'MPTO_working_3-way'!$I94)</f>
        <v>5.0991164041490586</v>
      </c>
      <c r="H95" s="17">
        <f>IF(OR($A95="",$B95="",$C95=""),"",'MPTO_working_3-way'!E94)</f>
        <v>1.7398753648694569</v>
      </c>
      <c r="I95" s="21">
        <f>IF(OR($A95="",$B95="",$C95=""),"",'MPTO_working_3-way'!F94)</f>
        <v>4.2869239257612133</v>
      </c>
      <c r="J95" s="22">
        <f>IF(OR($A95="",$B95="",$C95=""),"",'MPTO_working_3-way'!G94)</f>
        <v>5.2089113780766345</v>
      </c>
      <c r="K95" s="17">
        <f>IF(OR($A95="",$B95="",$C95=""),"",'OddsRatio_working_3-way'!H94)</f>
        <v>1.7475704690808387</v>
      </c>
      <c r="L95" s="21">
        <f>IF(OR($A95="",$B95="",$C95=""),"",'OddsRatio_working_3-way'!I94)</f>
        <v>4.2745692378047986</v>
      </c>
      <c r="M95" s="22">
        <f>IF(OR($A95="",$B95="",$C95=""),"",'OddsRatio_working_3-way'!J94)</f>
        <v>5.1590188068581853</v>
      </c>
      <c r="N95" s="23">
        <f t="shared" si="29"/>
        <v>56.769381451066081</v>
      </c>
      <c r="O95" s="24">
        <f t="shared" si="30"/>
        <v>23.619377684020193</v>
      </c>
      <c r="P95" s="24">
        <f t="shared" si="31"/>
        <v>19.611240864913736</v>
      </c>
      <c r="Q95" t="s">
        <v>285</v>
      </c>
      <c r="R95" t="s">
        <v>286</v>
      </c>
      <c r="S95" s="48" t="s">
        <v>477</v>
      </c>
      <c r="T95" s="35">
        <v>100</v>
      </c>
      <c r="U95" s="35">
        <f t="shared" si="32"/>
        <v>55.156950672645742</v>
      </c>
      <c r="V95" s="35">
        <f t="shared" si="33"/>
        <v>70.149253731343279</v>
      </c>
      <c r="W95" s="35">
        <f t="shared" si="34"/>
        <v>71.910112359550567</v>
      </c>
      <c r="X95" s="35">
        <f t="shared" si="35"/>
        <v>57.940633909106154</v>
      </c>
      <c r="Y95" s="35">
        <f t="shared" si="36"/>
        <v>72.932936967803698</v>
      </c>
      <c r="Z95" s="35">
        <f t="shared" si="37"/>
        <v>74.693795596010972</v>
      </c>
      <c r="AA95" s="35">
        <f t="shared" si="38"/>
        <v>-2.783683236460412</v>
      </c>
      <c r="AB95" s="35">
        <f t="shared" si="39"/>
        <v>-2.7836832364604192</v>
      </c>
      <c r="AC95" s="35">
        <f t="shared" si="40"/>
        <v>-2.7836832364604049</v>
      </c>
      <c r="AF95">
        <v>1.75</v>
      </c>
      <c r="AG95">
        <v>2.16</v>
      </c>
      <c r="AJ95" t="s">
        <v>491</v>
      </c>
    </row>
    <row r="96" spans="1:36" ht="15" x14ac:dyDescent="0.25">
      <c r="A96">
        <v>2.23</v>
      </c>
      <c r="B96">
        <v>3.35</v>
      </c>
      <c r="C96">
        <v>3.56</v>
      </c>
      <c r="D96" s="20">
        <f t="shared" si="28"/>
        <v>2.7836832364604103E-2</v>
      </c>
      <c r="E96" s="17">
        <f>IF(OR($A96="",$B96="",$C96=""),"",A96*'MPTO_working_3-way'!$I95)</f>
        <v>2.2920761361730673</v>
      </c>
      <c r="F96" s="21">
        <f>IF(OR($A96="",$B96="",$C96=""),"",B96*'MPTO_working_3-way'!$I95)</f>
        <v>3.4432533884214238</v>
      </c>
      <c r="G96" s="22">
        <f>IF(OR($A96="",$B96="",$C96=""),"",C96*'MPTO_working_3-way'!$I95)</f>
        <v>3.6590991232179908</v>
      </c>
      <c r="H96" s="17">
        <f>IF(OR($A96="",$B96="",$C96=""),"",'MPTO_working_3-way'!E95)</f>
        <v>2.2771182338556661</v>
      </c>
      <c r="I96" s="21">
        <f>IF(OR($A96="",$B96="",$C96=""),"",'MPTO_working_3-way'!F95)</f>
        <v>3.4574737130396498</v>
      </c>
      <c r="J96" s="22">
        <f>IF(OR($A96="",$B96="",$C96=""),"",'MPTO_working_3-way'!G95)</f>
        <v>3.6816149374422618</v>
      </c>
      <c r="K96" s="17">
        <f>IF(OR($A96="",$B96="",$C96=""),"",'OddsRatio_working_3-way'!H95)</f>
        <v>2.2834460990073229</v>
      </c>
      <c r="L96" s="21">
        <f>IF(OR($A96="",$B96="",$C96=""),"",'OddsRatio_working_3-way'!I95)</f>
        <v>3.452112465583097</v>
      </c>
      <c r="M96" s="22">
        <f>IF(OR($A96="",$B96="",$C96=""),"",'OddsRatio_working_3-way'!J95)</f>
        <v>3.6712374093160545</v>
      </c>
      <c r="N96" s="23">
        <f t="shared" si="29"/>
        <v>43.628568188386446</v>
      </c>
      <c r="O96" s="24">
        <f t="shared" si="30"/>
        <v>29.042300614955753</v>
      </c>
      <c r="P96" s="24">
        <f t="shared" si="31"/>
        <v>27.329131196657801</v>
      </c>
      <c r="Q96" t="s">
        <v>287</v>
      </c>
      <c r="R96" t="s">
        <v>288</v>
      </c>
      <c r="S96" s="48" t="s">
        <v>477</v>
      </c>
      <c r="T96" s="35">
        <v>100</v>
      </c>
      <c r="U96" s="35">
        <f t="shared" si="32"/>
        <v>56.709956709956707</v>
      </c>
      <c r="V96" s="35">
        <f t="shared" si="33"/>
        <v>69.78851963746223</v>
      </c>
      <c r="W96" s="35">
        <f t="shared" si="34"/>
        <v>70.588235294117652</v>
      </c>
      <c r="X96" s="35">
        <f t="shared" si="35"/>
        <v>59.623245068420118</v>
      </c>
      <c r="Y96" s="35">
        <f t="shared" si="36"/>
        <v>72.701807995925648</v>
      </c>
      <c r="Z96" s="35">
        <f t="shared" si="37"/>
        <v>73.501523652581042</v>
      </c>
      <c r="AA96" s="35">
        <f t="shared" si="38"/>
        <v>-2.9132883584634115</v>
      </c>
      <c r="AB96" s="35">
        <f t="shared" si="39"/>
        <v>-2.9132883584634186</v>
      </c>
      <c r="AC96" s="35">
        <f t="shared" si="40"/>
        <v>-2.9132883584633902</v>
      </c>
      <c r="AF96">
        <v>2.15</v>
      </c>
      <c r="AG96">
        <v>1.76</v>
      </c>
      <c r="AJ96" t="s">
        <v>492</v>
      </c>
    </row>
    <row r="97" spans="1:36" ht="15" x14ac:dyDescent="0.25">
      <c r="A97">
        <v>2.31</v>
      </c>
      <c r="B97">
        <v>3.31</v>
      </c>
      <c r="C97">
        <v>3.4</v>
      </c>
      <c r="D97" s="20">
        <f t="shared" si="28"/>
        <v>2.9132883584634062E-2</v>
      </c>
      <c r="E97" s="17">
        <f>IF(OR($A97="",$B97="",$C97=""),"",A97*'MPTO_working_3-way'!$I96)</f>
        <v>2.3772969610805048</v>
      </c>
      <c r="F97" s="21">
        <f>IF(OR($A97="",$B97="",$C97=""),"",B97*'MPTO_working_3-way'!$I96)</f>
        <v>3.4064298446651389</v>
      </c>
      <c r="G97" s="22">
        <f>IF(OR($A97="",$B97="",$C97=""),"",C97*'MPTO_working_3-way'!$I96)</f>
        <v>3.4990518041877556</v>
      </c>
      <c r="H97" s="17">
        <f>IF(OR($A97="",$B97="",$C97=""),"",'MPTO_working_3-way'!E96)</f>
        <v>2.3630077467895423</v>
      </c>
      <c r="I97" s="21">
        <f>IF(OR($A97="",$B97="",$C97=""),"",'MPTO_working_3-way'!F96)</f>
        <v>3.4199276989244294</v>
      </c>
      <c r="J97" s="22">
        <f>IF(OR($A97="",$B97="",$C97=""),"",'MPTO_working_3-way'!G96)</f>
        <v>3.5160917436321451</v>
      </c>
      <c r="K97" s="17">
        <f>IF(OR($A97="",$B97="",$C97=""),"",'OddsRatio_working_3-way'!H96)</f>
        <v>2.369172640604412</v>
      </c>
      <c r="L97" s="21">
        <f>IF(OR($A97="",$B97="",$C97=""),"",'OddsRatio_working_3-way'!I96)</f>
        <v>3.4143425952642699</v>
      </c>
      <c r="M97" s="22">
        <f>IF(OR($A97="",$B97="",$C97=""),"",'OddsRatio_working_3-way'!J96)</f>
        <v>3.5084078911836567</v>
      </c>
      <c r="N97" s="23">
        <f t="shared" si="29"/>
        <v>42.064580755846762</v>
      </c>
      <c r="O97" s="24">
        <f t="shared" si="30"/>
        <v>29.356248201210285</v>
      </c>
      <c r="P97" s="24">
        <f t="shared" si="31"/>
        <v>28.579171042942953</v>
      </c>
      <c r="Q97" t="s">
        <v>289</v>
      </c>
      <c r="R97" t="s">
        <v>290</v>
      </c>
      <c r="S97" s="48" t="s">
        <v>477</v>
      </c>
      <c r="T97" s="35">
        <v>100</v>
      </c>
      <c r="U97" s="35">
        <f t="shared" si="32"/>
        <v>87.804878048780481</v>
      </c>
      <c r="V97" s="35">
        <f t="shared" si="33"/>
        <v>80.430528375733857</v>
      </c>
      <c r="W97" s="35">
        <f t="shared" si="34"/>
        <v>28.571428571428573</v>
      </c>
      <c r="X97" s="35">
        <f t="shared" si="35"/>
        <v>90.998043052837573</v>
      </c>
      <c r="Y97" s="35">
        <f t="shared" si="36"/>
        <v>83.623693379790936</v>
      </c>
      <c r="Z97" s="35">
        <f t="shared" si="37"/>
        <v>31.764593575485655</v>
      </c>
      <c r="AA97" s="35">
        <f t="shared" si="38"/>
        <v>-3.1931650040570929</v>
      </c>
      <c r="AB97" s="35">
        <f t="shared" si="39"/>
        <v>-3.1931650040570787</v>
      </c>
      <c r="AC97" s="35">
        <f t="shared" si="40"/>
        <v>-3.1931650040570823</v>
      </c>
      <c r="AF97">
        <v>2.17</v>
      </c>
      <c r="AG97">
        <v>1.75</v>
      </c>
      <c r="AJ97" t="s">
        <v>492</v>
      </c>
    </row>
    <row r="98" spans="1:36" ht="15" x14ac:dyDescent="0.25">
      <c r="A98">
        <v>8.1999999999999993</v>
      </c>
      <c r="B98">
        <v>5.1100000000000003</v>
      </c>
      <c r="C98">
        <v>1.4</v>
      </c>
      <c r="D98" s="20">
        <f t="shared" si="28"/>
        <v>3.1931650040570858E-2</v>
      </c>
      <c r="E98" s="17">
        <f>IF(OR($A98="",$B98="",$C98=""),"",A98*'MPTO_working_3-way'!$I97)</f>
        <v>8.4618395303326803</v>
      </c>
      <c r="F98" s="21">
        <f>IF(OR($A98="",$B98="",$C98=""),"",B98*'MPTO_working_3-way'!$I97)</f>
        <v>5.2731707317073173</v>
      </c>
      <c r="G98" s="22">
        <f>IF(OR($A98="",$B98="",$C98=""),"",C98*'MPTO_working_3-way'!$I97)</f>
        <v>1.4447043100567991</v>
      </c>
      <c r="H98" s="17">
        <f>IF(OR($A98="",$B98="",$C98=""),"",'MPTO_working_3-way'!E97)</f>
        <v>8.9841337907375642</v>
      </c>
      <c r="I98" s="21">
        <f>IF(OR($A98="",$B98="",$C98=""),"",'MPTO_working_3-way'!F97)</f>
        <v>5.4039205571318032</v>
      </c>
      <c r="J98" s="22">
        <f>IF(OR($A98="",$B98="",$C98=""),"",'MPTO_working_3-way'!G97)</f>
        <v>1.4211775878442543</v>
      </c>
      <c r="K98" s="17">
        <f>IF(OR($A98="",$B98="",$C98=""),"",'OddsRatio_working_3-way'!H97)</f>
        <v>8.7112315449535362</v>
      </c>
      <c r="L98" s="21">
        <f>IF(OR($A98="",$B98="",$C98=""),"",'OddsRatio_working_3-way'!I97)</f>
        <v>5.4018280069109776</v>
      </c>
      <c r="M98" s="22">
        <f>IF(OR($A98="",$B98="",$C98=""),"",'OddsRatio_working_3-way'!J97)</f>
        <v>1.4284017524974186</v>
      </c>
      <c r="N98" s="23">
        <f t="shared" si="29"/>
        <v>11.817761332099909</v>
      </c>
      <c r="O98" s="24">
        <f t="shared" si="30"/>
        <v>18.963922294172061</v>
      </c>
      <c r="P98" s="24">
        <f t="shared" si="31"/>
        <v>69.21831637372803</v>
      </c>
      <c r="Q98" t="s">
        <v>291</v>
      </c>
      <c r="R98" t="s">
        <v>292</v>
      </c>
      <c r="S98" s="48" t="s">
        <v>477</v>
      </c>
      <c r="T98" s="35">
        <v>100</v>
      </c>
      <c r="U98" s="35">
        <f t="shared" si="32"/>
        <v>79.716024340770801</v>
      </c>
      <c r="V98" s="35">
        <f t="shared" si="33"/>
        <v>76.689976689976689</v>
      </c>
      <c r="W98" s="35">
        <f t="shared" si="34"/>
        <v>40.476190476190474</v>
      </c>
      <c r="X98" s="35">
        <f t="shared" si="35"/>
        <v>82.83383283383283</v>
      </c>
      <c r="Y98" s="35">
        <f t="shared" si="36"/>
        <v>79.807785183038732</v>
      </c>
      <c r="Z98" s="35">
        <f t="shared" si="37"/>
        <v>43.593998969252524</v>
      </c>
      <c r="AA98" s="35">
        <f t="shared" si="38"/>
        <v>-3.1178084930620287</v>
      </c>
      <c r="AB98" s="35">
        <f t="shared" si="39"/>
        <v>-3.1178084930620429</v>
      </c>
      <c r="AC98" s="35">
        <f t="shared" si="40"/>
        <v>-3.11780849306205</v>
      </c>
      <c r="AF98">
        <v>1.7</v>
      </c>
      <c r="AG98">
        <v>2.25</v>
      </c>
      <c r="AJ98" t="s">
        <v>492</v>
      </c>
    </row>
    <row r="99" spans="1:36" ht="15" x14ac:dyDescent="0.25">
      <c r="A99">
        <v>4.93</v>
      </c>
      <c r="B99">
        <v>4.29</v>
      </c>
      <c r="C99">
        <v>1.68</v>
      </c>
      <c r="D99" s="20">
        <f t="shared" si="28"/>
        <v>3.1178084930620464E-2</v>
      </c>
      <c r="E99" s="17">
        <f>IF(OR($A99="",$B99="",$C99=""),"",A99*'MPTO_working_3-way'!$I98)</f>
        <v>5.0837079587079588</v>
      </c>
      <c r="F99" s="21">
        <f>IF(OR($A99="",$B99="",$C99=""),"",B99*'MPTO_working_3-way'!$I98)</f>
        <v>4.4237539843523619</v>
      </c>
      <c r="G99" s="22">
        <f>IF(OR($A99="",$B99="",$C99=""),"",C99*'MPTO_working_3-way'!$I98)</f>
        <v>1.7323791826834423</v>
      </c>
      <c r="H99" s="17">
        <f>IF(OR($A99="",$B99="",$C99=""),"",'MPTO_working_3-way'!E98)</f>
        <v>5.1962341830834236</v>
      </c>
      <c r="I99" s="21">
        <f>IF(OR($A99="",$B99="",$C99=""),"",'MPTO_working_3-way'!F98)</f>
        <v>4.4901937690411335</v>
      </c>
      <c r="J99" s="22">
        <f>IF(OR($A99="",$B99="",$C99=""),"",'MPTO_working_3-way'!G98)</f>
        <v>1.7098535776349597</v>
      </c>
      <c r="K99" s="17">
        <f>IF(OR($A99="",$B99="",$C99=""),"",'OddsRatio_working_3-way'!H98)</f>
        <v>5.1480425319878353</v>
      </c>
      <c r="L99" s="21">
        <f>IF(OR($A99="",$B99="",$C99=""),"",'OddsRatio_working_3-way'!I98)</f>
        <v>4.472534333394397</v>
      </c>
      <c r="M99" s="22">
        <f>IF(OR($A99="",$B99="",$C99=""),"",'OddsRatio_working_3-way'!J98)</f>
        <v>1.7177274610055293</v>
      </c>
      <c r="N99" s="23">
        <f t="shared" si="29"/>
        <v>19.670681481360177</v>
      </c>
      <c r="O99" s="24">
        <f t="shared" si="30"/>
        <v>22.605235362029294</v>
      </c>
      <c r="P99" s="24">
        <f t="shared" si="31"/>
        <v>57.724083156610526</v>
      </c>
      <c r="Q99" t="s">
        <v>293</v>
      </c>
      <c r="R99" t="s">
        <v>294</v>
      </c>
      <c r="S99" s="48" t="s">
        <v>477</v>
      </c>
      <c r="T99" s="35">
        <v>100</v>
      </c>
      <c r="U99" s="35">
        <f t="shared" si="32"/>
        <v>40.828402366863905</v>
      </c>
      <c r="V99" s="35">
        <f t="shared" si="33"/>
        <v>74.025974025974023</v>
      </c>
      <c r="W99" s="35">
        <f t="shared" si="34"/>
        <v>81.91681735985533</v>
      </c>
      <c r="X99" s="35">
        <f t="shared" si="35"/>
        <v>44.057208614170641</v>
      </c>
      <c r="Y99" s="35">
        <f t="shared" si="36"/>
        <v>77.254780273280772</v>
      </c>
      <c r="Z99" s="35">
        <f t="shared" si="37"/>
        <v>85.145623607162065</v>
      </c>
      <c r="AA99" s="35">
        <f t="shared" si="38"/>
        <v>-3.2288062473067356</v>
      </c>
      <c r="AB99" s="35">
        <f t="shared" si="39"/>
        <v>-3.2288062473067498</v>
      </c>
      <c r="AC99" s="35">
        <f t="shared" si="40"/>
        <v>-3.2288062473067356</v>
      </c>
      <c r="AF99">
        <v>1.69</v>
      </c>
      <c r="AG99">
        <v>2.27</v>
      </c>
      <c r="AJ99" t="s">
        <v>493</v>
      </c>
    </row>
    <row r="100" spans="1:36" ht="15" x14ac:dyDescent="0.25">
      <c r="A100">
        <v>1.69</v>
      </c>
      <c r="B100">
        <v>3.85</v>
      </c>
      <c r="C100">
        <v>5.53</v>
      </c>
      <c r="D100" s="20">
        <f t="shared" si="28"/>
        <v>3.2288062473067258E-2</v>
      </c>
      <c r="E100" s="17">
        <f>IF(OR($A100="",$B100="",$C100=""),"",A100*'MPTO_working_3-way'!$I99)</f>
        <v>1.7445668255794835</v>
      </c>
      <c r="F100" s="21">
        <f>IF(OR($A100="",$B100="",$C100=""),"",B100*'MPTO_working_3-way'!$I99)</f>
        <v>3.9743090405213088</v>
      </c>
      <c r="G100" s="22">
        <f>IF(OR($A100="",$B100="",$C100=""),"",C100*'MPTO_working_3-way'!$I99)</f>
        <v>5.7085529854760626</v>
      </c>
      <c r="H100" s="17">
        <f>IF(OR($A100="",$B100="",$C100=""),"",'MPTO_working_3-way'!E99)</f>
        <v>1.7213087854208307</v>
      </c>
      <c r="I100" s="21">
        <f>IF(OR($A100="",$B100="",$C100=""),"",'MPTO_working_3-way'!F99)</f>
        <v>4.016426021693861</v>
      </c>
      <c r="J100" s="22">
        <f>IF(OR($A100="",$B100="",$C100=""),"",'MPTO_working_3-way'!G99)</f>
        <v>5.8799615639066767</v>
      </c>
      <c r="K100" s="17">
        <f>IF(OR($A100="",$B100="",$C100=""),"",'OddsRatio_working_3-way'!H99)</f>
        <v>1.7296451274379614</v>
      </c>
      <c r="L100" s="21">
        <f>IF(OR($A100="",$B100="",$C100=""),"",'OddsRatio_working_3-way'!I99)</f>
        <v>4.0137516133307116</v>
      </c>
      <c r="M100" s="22">
        <f>IF(OR($A100="",$B100="",$C100=""),"",'OddsRatio_working_3-way'!J99)</f>
        <v>5.7902788801361824</v>
      </c>
      <c r="N100" s="23">
        <f t="shared" si="29"/>
        <v>57.320819434236078</v>
      </c>
      <c r="O100" s="24">
        <f t="shared" si="30"/>
        <v>25.16160645295038</v>
      </c>
      <c r="P100" s="24">
        <f t="shared" si="31"/>
        <v>17.517574112813552</v>
      </c>
      <c r="Q100" t="s">
        <v>295</v>
      </c>
      <c r="R100" t="s">
        <v>296</v>
      </c>
      <c r="S100" s="48" t="s">
        <v>477</v>
      </c>
      <c r="T100" s="35">
        <v>100</v>
      </c>
      <c r="U100" s="35">
        <f t="shared" si="32"/>
        <v>12.280701754385953</v>
      </c>
      <c r="V100" s="35">
        <f t="shared" si="33"/>
        <v>89.743589743589737</v>
      </c>
      <c r="W100" s="35">
        <f t="shared" si="34"/>
        <v>94.802494802494792</v>
      </c>
      <c r="X100" s="35">
        <f t="shared" si="35"/>
        <v>15.453915453915453</v>
      </c>
      <c r="Y100" s="35">
        <f t="shared" si="36"/>
        <v>92.916803443119235</v>
      </c>
      <c r="Z100" s="35">
        <f t="shared" si="37"/>
        <v>97.97570850202429</v>
      </c>
      <c r="AA100" s="35">
        <f t="shared" si="38"/>
        <v>-3.1732136995294997</v>
      </c>
      <c r="AB100" s="35">
        <f t="shared" si="39"/>
        <v>-3.1732136995294979</v>
      </c>
      <c r="AC100" s="35">
        <f t="shared" si="40"/>
        <v>-3.1732136995294979</v>
      </c>
      <c r="AF100">
        <v>2.09</v>
      </c>
      <c r="AG100">
        <v>1.81</v>
      </c>
      <c r="AJ100" t="s">
        <v>493</v>
      </c>
    </row>
    <row r="101" spans="1:36" ht="15" x14ac:dyDescent="0.25">
      <c r="A101">
        <v>1.1399999999999999</v>
      </c>
      <c r="B101">
        <v>9.75</v>
      </c>
      <c r="C101">
        <v>19.239999999999998</v>
      </c>
      <c r="D101" s="20">
        <f t="shared" si="28"/>
        <v>3.1732136995294979E-2</v>
      </c>
      <c r="E101" s="17">
        <f>IF(OR($A101="",$B101="",$C101=""),"",A101*'MPTO_working_3-way'!$I100)</f>
        <v>1.1761746361746361</v>
      </c>
      <c r="F101" s="21">
        <f>IF(OR($A101="",$B101="",$C101=""),"",B101*'MPTO_working_3-way'!$I100)</f>
        <v>10.059388335704126</v>
      </c>
      <c r="G101" s="22">
        <f>IF(OR($A101="",$B101="",$C101=""),"",C101*'MPTO_working_3-way'!$I100)</f>
        <v>19.850526315789473</v>
      </c>
      <c r="H101" s="17">
        <f>IF(OR($A101="",$B101="",$C101=""),"",'MPTO_working_3-way'!E100)</f>
        <v>1.1539141414141414</v>
      </c>
      <c r="I101" s="21">
        <f>IF(OR($A101="",$B101="",$C101=""),"",'MPTO_working_3-way'!F100)</f>
        <v>10.871134020618561</v>
      </c>
      <c r="J101" s="22">
        <f>IF(OR($A101="",$B101="",$C101=""),"",'MPTO_working_3-way'!G100)</f>
        <v>24.155947136563896</v>
      </c>
      <c r="K101" s="17">
        <f>IF(OR($A101="",$B101="",$C101=""),"",'OddsRatio_working_3-way'!H100)</f>
        <v>1.1591890494679296</v>
      </c>
      <c r="L101" s="21">
        <f>IF(OR($A101="",$B101="",$C101=""),"",'OddsRatio_working_3-way'!I100)</f>
        <v>10.949315591745615</v>
      </c>
      <c r="M101" s="22">
        <f>IF(OR($A101="",$B101="",$C101=""),"",'OddsRatio_working_3-way'!J100)</f>
        <v>21.740059016393136</v>
      </c>
      <c r="N101" s="23">
        <f t="shared" si="29"/>
        <v>85.02138791671085</v>
      </c>
      <c r="O101" s="24">
        <f t="shared" si="30"/>
        <v>9.9409622794923447</v>
      </c>
      <c r="P101" s="24">
        <f t="shared" si="31"/>
        <v>5.0376498037967972</v>
      </c>
      <c r="Q101" t="s">
        <v>297</v>
      </c>
      <c r="R101" t="s">
        <v>298</v>
      </c>
      <c r="S101" s="48" t="s">
        <v>477</v>
      </c>
      <c r="T101" s="35">
        <v>100</v>
      </c>
      <c r="U101" s="35">
        <f t="shared" si="32"/>
        <v>61.538461538461533</v>
      </c>
      <c r="V101" s="35">
        <f t="shared" si="33"/>
        <v>67.426710097719877</v>
      </c>
      <c r="W101" s="35">
        <f t="shared" si="34"/>
        <v>68.253968253968253</v>
      </c>
      <c r="X101" s="35">
        <f t="shared" si="35"/>
        <v>64.319321648311885</v>
      </c>
      <c r="Y101" s="35">
        <f t="shared" si="36"/>
        <v>70.2075702075702</v>
      </c>
      <c r="Z101" s="35">
        <f t="shared" si="37"/>
        <v>71.03482836381859</v>
      </c>
      <c r="AA101" s="35">
        <f t="shared" si="38"/>
        <v>-2.7808601098503516</v>
      </c>
      <c r="AB101" s="35">
        <f t="shared" si="39"/>
        <v>-2.7808601098503232</v>
      </c>
      <c r="AC101" s="35">
        <f t="shared" si="40"/>
        <v>-2.7808601098503374</v>
      </c>
      <c r="AF101">
        <v>1.34</v>
      </c>
      <c r="AG101">
        <v>3.36</v>
      </c>
      <c r="AJ101" t="s">
        <v>493</v>
      </c>
    </row>
    <row r="102" spans="1:36" ht="15" x14ac:dyDescent="0.25">
      <c r="A102">
        <v>2.6</v>
      </c>
      <c r="B102">
        <v>3.07</v>
      </c>
      <c r="C102">
        <v>3.15</v>
      </c>
      <c r="D102" s="20">
        <f t="shared" si="28"/>
        <v>2.7808601098503249E-2</v>
      </c>
      <c r="E102" s="17">
        <f>IF(OR($A102="",$B102="",$C102=""),"",A102*'MPTO_working_3-way'!$I101)</f>
        <v>2.6723023628561084</v>
      </c>
      <c r="F102" s="21">
        <f>IF(OR($A102="",$B102="",$C102=""),"",B102*'MPTO_working_3-way'!$I101)</f>
        <v>3.1553724053724048</v>
      </c>
      <c r="G102" s="22">
        <f>IF(OR($A102="",$B102="",$C102=""),"",C102*'MPTO_working_3-way'!$I101)</f>
        <v>3.2375970934602853</v>
      </c>
      <c r="H102" s="17">
        <f>IF(OR($A102="",$B102="",$C102=""),"",'MPTO_working_3-way'!E101)</f>
        <v>2.6642095485001218</v>
      </c>
      <c r="I102" s="21">
        <f>IF(OR($A102="",$B102="",$C102=""),"",'MPTO_working_3-way'!F101)</f>
        <v>3.1599234210834988</v>
      </c>
      <c r="J102" s="22">
        <f>IF(OR($A102="",$B102="",$C102=""),"",'MPTO_working_3-way'!G101)</f>
        <v>3.244743362527315</v>
      </c>
      <c r="K102" s="17">
        <f>IF(OR($A102="",$B102="",$C102=""),"",'OddsRatio_working_3-way'!H101)</f>
        <v>2.6679554414404794</v>
      </c>
      <c r="L102" s="21">
        <f>IF(OR($A102="",$B102="",$C102=""),"",'OddsRatio_working_3-way'!I101)</f>
        <v>3.1579173523636195</v>
      </c>
      <c r="M102" s="22">
        <f>IF(OR($A102="",$B102="",$C102=""),"",'OddsRatio_working_3-way'!J101)</f>
        <v>3.2413151244356442</v>
      </c>
      <c r="N102" s="23">
        <f t="shared" si="29"/>
        <v>37.420915159137088</v>
      </c>
      <c r="O102" s="24">
        <f t="shared" si="30"/>
        <v>31.691980265067237</v>
      </c>
      <c r="P102" s="24">
        <f t="shared" si="31"/>
        <v>30.887104575795689</v>
      </c>
      <c r="Q102" t="s">
        <v>299</v>
      </c>
      <c r="R102" t="s">
        <v>300</v>
      </c>
      <c r="S102" s="48" t="s">
        <v>477</v>
      </c>
      <c r="T102" s="35">
        <v>100</v>
      </c>
      <c r="U102" s="35">
        <f t="shared" si="32"/>
        <v>72.602739726027394</v>
      </c>
      <c r="V102" s="35">
        <f t="shared" si="33"/>
        <v>71.014492753623188</v>
      </c>
      <c r="W102" s="35">
        <f t="shared" si="34"/>
        <v>53.488372093023258</v>
      </c>
      <c r="X102" s="35">
        <f t="shared" si="35"/>
        <v>75.497135153353554</v>
      </c>
      <c r="Y102" s="35">
        <f t="shared" si="36"/>
        <v>73.908888180949333</v>
      </c>
      <c r="Z102" s="35">
        <f t="shared" si="37"/>
        <v>56.382767520349411</v>
      </c>
      <c r="AA102" s="35">
        <f t="shared" si="38"/>
        <v>-2.8943954273261596</v>
      </c>
      <c r="AB102" s="35">
        <f t="shared" si="39"/>
        <v>-2.8943954273261454</v>
      </c>
      <c r="AC102" s="35">
        <f t="shared" si="40"/>
        <v>-2.8943954273261525</v>
      </c>
      <c r="AF102">
        <v>2.52</v>
      </c>
      <c r="AG102">
        <v>1.57</v>
      </c>
      <c r="AJ102" t="s">
        <v>493</v>
      </c>
    </row>
    <row r="103" spans="1:36" ht="15" x14ac:dyDescent="0.25">
      <c r="A103">
        <v>3.65</v>
      </c>
      <c r="B103">
        <v>3.45</v>
      </c>
      <c r="C103">
        <v>2.15</v>
      </c>
      <c r="D103" s="20">
        <f t="shared" si="28"/>
        <v>2.8943954273261463E-2</v>
      </c>
      <c r="E103" s="17">
        <f>IF(OR($A103="",$B103="",$C103=""),"",A103*'MPTO_working_3-way'!$I102)</f>
        <v>3.7556454330974041</v>
      </c>
      <c r="F103" s="21">
        <f>IF(OR($A103="",$B103="",$C103=""),"",B103*'MPTO_working_3-way'!$I102)</f>
        <v>3.5498566422427524</v>
      </c>
      <c r="G103" s="22">
        <f>IF(OR($A103="",$B103="",$C103=""),"",C103*'MPTO_working_3-way'!$I102)</f>
        <v>2.2122295016875122</v>
      </c>
      <c r="H103" s="17">
        <f>IF(OR($A103="",$B103="",$C103=""),"",'MPTO_working_3-way'!E102)</f>
        <v>3.7832268807750746</v>
      </c>
      <c r="I103" s="21">
        <f>IF(OR($A103="",$B103="",$C103=""),"",'MPTO_working_3-way'!F102)</f>
        <v>3.568789098758177</v>
      </c>
      <c r="J103" s="22">
        <f>IF(OR($A103="",$B103="",$C103=""),"",'MPTO_working_3-way'!G102)</f>
        <v>2.1955425053471687</v>
      </c>
      <c r="K103" s="17">
        <f>IF(OR($A103="",$B103="",$C103=""),"",'OddsRatio_working_3-way'!H102)</f>
        <v>3.7708314423477169</v>
      </c>
      <c r="L103" s="21">
        <f>IF(OR($A103="",$B103="",$C103=""),"",'OddsRatio_working_3-way'!I102)</f>
        <v>3.561712088208266</v>
      </c>
      <c r="M103" s="22">
        <f>IF(OR($A103="",$B103="",$C103=""),"",'OddsRatio_working_3-way'!J102)</f>
        <v>2.2024362863018396</v>
      </c>
      <c r="N103" s="23">
        <f t="shared" si="29"/>
        <v>26.6265817104909</v>
      </c>
      <c r="O103" s="24">
        <f t="shared" si="30"/>
        <v>28.170151664722248</v>
      </c>
      <c r="P103" s="24">
        <f t="shared" si="31"/>
        <v>45.203266624786863</v>
      </c>
      <c r="Q103" t="s">
        <v>301</v>
      </c>
      <c r="R103" t="s">
        <v>302</v>
      </c>
      <c r="S103" s="48" t="s">
        <v>477</v>
      </c>
      <c r="T103" s="35">
        <v>100</v>
      </c>
      <c r="U103" s="35">
        <f t="shared" si="32"/>
        <v>58.50622406639004</v>
      </c>
      <c r="V103" s="35">
        <f t="shared" si="33"/>
        <v>68.454258675078862</v>
      </c>
      <c r="W103" s="35">
        <f t="shared" si="34"/>
        <v>70.238095238095241</v>
      </c>
      <c r="X103" s="35">
        <f t="shared" si="35"/>
        <v>61.307646086825898</v>
      </c>
      <c r="Y103" s="35">
        <f t="shared" si="36"/>
        <v>71.255680695514712</v>
      </c>
      <c r="Z103" s="35">
        <f t="shared" si="37"/>
        <v>73.039517258531077</v>
      </c>
      <c r="AA103" s="35">
        <f t="shared" si="38"/>
        <v>-2.801422020435858</v>
      </c>
      <c r="AB103" s="35">
        <f t="shared" si="39"/>
        <v>-2.8014220204358509</v>
      </c>
      <c r="AC103" s="35">
        <f t="shared" si="40"/>
        <v>-2.8014220204358367</v>
      </c>
      <c r="AF103">
        <v>2.1800000000000002</v>
      </c>
      <c r="AG103">
        <v>1.74</v>
      </c>
      <c r="AJ103" t="s">
        <v>493</v>
      </c>
    </row>
    <row r="104" spans="1:36" ht="15" x14ac:dyDescent="0.25">
      <c r="A104">
        <v>2.41</v>
      </c>
      <c r="B104">
        <v>3.17</v>
      </c>
      <c r="C104">
        <v>3.36</v>
      </c>
      <c r="D104" s="20">
        <f t="shared" si="28"/>
        <v>2.8014220204358509E-2</v>
      </c>
      <c r="E104" s="17">
        <f>IF(OR($A104="",$B104="",$C104=""),"",A104*'MPTO_working_3-way'!$I103)</f>
        <v>2.4775142706925042</v>
      </c>
      <c r="F104" s="21">
        <f>IF(OR($A104="",$B104="",$C104=""),"",B104*'MPTO_working_3-way'!$I103)</f>
        <v>3.2588050780478164</v>
      </c>
      <c r="G104" s="22">
        <f>IF(OR($A104="",$B104="",$C104=""),"",C104*'MPTO_working_3-way'!$I103)</f>
        <v>3.4541277798866443</v>
      </c>
      <c r="H104" s="17">
        <f>IF(OR($A104="",$B104="",$C104=""),"",'MPTO_working_3-way'!E103)</f>
        <v>2.4654851437955196</v>
      </c>
      <c r="I104" s="21">
        <f>IF(OR($A104="",$B104="",$C104=""),"",'MPTO_working_3-way'!F103)</f>
        <v>3.2666998448948936</v>
      </c>
      <c r="J104" s="22">
        <f>IF(OR($A104="",$B104="",$C104=""),"",'MPTO_working_3-way'!G103)</f>
        <v>3.4688380067884705</v>
      </c>
      <c r="K104" s="17">
        <f>IF(OR($A104="",$B104="",$C104=""),"",'OddsRatio_working_3-way'!H103)</f>
        <v>2.470822321118562</v>
      </c>
      <c r="L104" s="21">
        <f>IF(OR($A104="",$B104="",$C104=""),"",'OddsRatio_working_3-way'!I103)</f>
        <v>3.2636059835654474</v>
      </c>
      <c r="M104" s="22">
        <f>IF(OR($A104="",$B104="",$C104=""),"",'OddsRatio_working_3-way'!J103)</f>
        <v>3.4618018991771673</v>
      </c>
      <c r="N104" s="23">
        <f t="shared" si="29"/>
        <v>40.363036928965265</v>
      </c>
      <c r="O104" s="24">
        <f t="shared" si="30"/>
        <v>30.686094321390001</v>
      </c>
      <c r="P104" s="24">
        <f t="shared" si="31"/>
        <v>28.950868749644737</v>
      </c>
      <c r="Q104" t="s">
        <v>303</v>
      </c>
      <c r="R104" t="s">
        <v>304</v>
      </c>
      <c r="S104" s="48" t="s">
        <v>477</v>
      </c>
      <c r="T104" s="35">
        <v>100</v>
      </c>
      <c r="U104" s="35">
        <f t="shared" si="32"/>
        <v>53.488372093023258</v>
      </c>
      <c r="V104" s="35">
        <f t="shared" si="33"/>
        <v>71.014492753623188</v>
      </c>
      <c r="W104" s="35">
        <f t="shared" si="34"/>
        <v>71.014492753623188</v>
      </c>
      <c r="X104" s="35">
        <f t="shared" si="35"/>
        <v>57.971014492753625</v>
      </c>
      <c r="Y104" s="35">
        <f t="shared" si="36"/>
        <v>75.497135153353554</v>
      </c>
      <c r="Z104" s="35">
        <f t="shared" si="37"/>
        <v>75.497135153353554</v>
      </c>
      <c r="AA104" s="35">
        <f t="shared" si="38"/>
        <v>-4.4826423997303664</v>
      </c>
      <c r="AB104" s="35">
        <f t="shared" si="39"/>
        <v>-4.4826423997303664</v>
      </c>
      <c r="AC104" s="35">
        <f t="shared" si="40"/>
        <v>-4.4826423997303664</v>
      </c>
      <c r="AF104">
        <v>2.35</v>
      </c>
      <c r="AG104">
        <v>1.64</v>
      </c>
      <c r="AJ104" t="s">
        <v>493</v>
      </c>
    </row>
    <row r="105" spans="1:36" ht="15" x14ac:dyDescent="0.25">
      <c r="A105">
        <v>2.15</v>
      </c>
      <c r="B105">
        <v>3.45</v>
      </c>
      <c r="C105">
        <v>3.45</v>
      </c>
      <c r="D105" s="20">
        <f t="shared" si="28"/>
        <v>4.4826423997303744E-2</v>
      </c>
      <c r="E105" s="17">
        <f>IF(OR($A105="",$B105="",$C105=""),"",A105*'MPTO_working_3-way'!$I104)</f>
        <v>2.2463768115942031</v>
      </c>
      <c r="F105" s="21">
        <f>IF(OR($A105="",$B105="",$C105=""),"",B105*'MPTO_working_3-way'!$I104)</f>
        <v>3.6046511627906983</v>
      </c>
      <c r="G105" s="22">
        <f>IF(OR($A105="",$B105="",$C105=""),"",C105*'MPTO_working_3-way'!$I104)</f>
        <v>3.6046511627906983</v>
      </c>
      <c r="H105" s="17">
        <f>IF(OR($A105="",$B105="",$C105=""),"",'MPTO_working_3-way'!E104)</f>
        <v>2.2213626154230095</v>
      </c>
      <c r="I105" s="21">
        <f>IF(OR($A105="",$B105="",$C105=""),"",'MPTO_working_3-way'!F104)</f>
        <v>3.6375153248876186</v>
      </c>
      <c r="J105" s="22">
        <f>IF(OR($A105="",$B105="",$C105=""),"",'MPTO_working_3-way'!G104)</f>
        <v>3.6375153248876186</v>
      </c>
      <c r="K105" s="17">
        <f>IF(OR($A105="",$B105="",$C105=""),"",'OddsRatio_working_3-way'!H104)</f>
        <v>2.2316175087104058</v>
      </c>
      <c r="L105" s="21">
        <f>IF(OR($A105="",$B105="",$C105=""),"",'OddsRatio_working_3-way'!I104)</f>
        <v>3.6238807794265169</v>
      </c>
      <c r="M105" s="22">
        <f>IF(OR($A105="",$B105="",$C105=""),"",'OddsRatio_working_3-way'!J104)</f>
        <v>3.6238807794265169</v>
      </c>
      <c r="N105" s="23">
        <f t="shared" si="29"/>
        <v>44.516129032258064</v>
      </c>
      <c r="O105" s="24">
        <f t="shared" si="30"/>
        <v>27.741935483870961</v>
      </c>
      <c r="P105" s="24">
        <f t="shared" si="31"/>
        <v>27.741935483870961</v>
      </c>
      <c r="Q105" t="s">
        <v>305</v>
      </c>
      <c r="R105" t="s">
        <v>306</v>
      </c>
      <c r="S105" s="48" t="s">
        <v>477</v>
      </c>
      <c r="T105" s="35">
        <v>100</v>
      </c>
      <c r="U105" s="35">
        <f t="shared" si="32"/>
        <v>61.832061068702288</v>
      </c>
      <c r="V105" s="35">
        <f t="shared" si="33"/>
        <v>69.78851963746223</v>
      </c>
      <c r="W105" s="35">
        <f t="shared" si="34"/>
        <v>64.02877697841727</v>
      </c>
      <c r="X105" s="35">
        <f t="shared" si="35"/>
        <v>66.182703384120501</v>
      </c>
      <c r="Y105" s="35">
        <f t="shared" si="36"/>
        <v>74.139161952880443</v>
      </c>
      <c r="Z105" s="35">
        <f t="shared" si="37"/>
        <v>68.379419293835468</v>
      </c>
      <c r="AA105" s="35">
        <f t="shared" si="38"/>
        <v>-4.350642315418213</v>
      </c>
      <c r="AB105" s="35">
        <f t="shared" si="39"/>
        <v>-4.350642315418213</v>
      </c>
      <c r="AC105" s="35">
        <f t="shared" si="40"/>
        <v>-4.3506423154181988</v>
      </c>
      <c r="AF105">
        <v>2</v>
      </c>
      <c r="AG105">
        <v>1.85</v>
      </c>
      <c r="AJ105" t="s">
        <v>494</v>
      </c>
    </row>
    <row r="106" spans="1:36" ht="15" x14ac:dyDescent="0.25">
      <c r="A106">
        <v>2.62</v>
      </c>
      <c r="B106">
        <v>3.31</v>
      </c>
      <c r="C106">
        <v>2.78</v>
      </c>
      <c r="D106" s="20">
        <f t="shared" si="28"/>
        <v>4.3506423154181961E-2</v>
      </c>
      <c r="E106" s="17">
        <f>IF(OR($A106="",$B106="",$C106=""),"",A106*'MPTO_working_3-way'!$I105)</f>
        <v>2.7339868286639568</v>
      </c>
      <c r="F106" s="21">
        <f>IF(OR($A106="",$B106="",$C106=""),"",B106*'MPTO_working_3-way'!$I105)</f>
        <v>3.4540062606403423</v>
      </c>
      <c r="G106" s="22">
        <f>IF(OR($A106="",$B106="",$C106=""),"",C106*'MPTO_working_3-way'!$I105)</f>
        <v>2.9009478563686257</v>
      </c>
      <c r="H106" s="17">
        <f>IF(OR($A106="",$B106="",$C106=""),"",'MPTO_working_3-way'!E105)</f>
        <v>2.7234802938758982</v>
      </c>
      <c r="I106" s="21">
        <f>IF(OR($A106="",$B106="",$C106=""),"",'MPTO_working_3-way'!F105)</f>
        <v>3.476898378014794</v>
      </c>
      <c r="J106" s="22">
        <f>IF(OR($A106="",$B106="",$C106=""),"",'MPTO_working_3-way'!G105)</f>
        <v>2.8967867144916255</v>
      </c>
      <c r="K106" s="17">
        <f>IF(OR($A106="",$B106="",$C106=""),"",'OddsRatio_working_3-way'!H105)</f>
        <v>2.7286218481844138</v>
      </c>
      <c r="L106" s="21">
        <f>IF(OR($A106="",$B106="",$C106=""),"",'OddsRatio_working_3-way'!I105)</f>
        <v>3.464886709448145</v>
      </c>
      <c r="M106" s="22">
        <f>IF(OR($A106="",$B106="",$C106=""),"",'OddsRatio_working_3-way'!J105)</f>
        <v>2.899349931955713</v>
      </c>
      <c r="N106" s="23">
        <f t="shared" si="29"/>
        <v>36.576620981333676</v>
      </c>
      <c r="O106" s="24">
        <f t="shared" si="30"/>
        <v>28.951887302445389</v>
      </c>
      <c r="P106" s="24">
        <f t="shared" si="31"/>
        <v>34.471491716220946</v>
      </c>
      <c r="Q106" t="s">
        <v>307</v>
      </c>
      <c r="R106" t="s">
        <v>308</v>
      </c>
      <c r="S106" s="48" t="s">
        <v>477</v>
      </c>
      <c r="T106" s="35">
        <v>100</v>
      </c>
      <c r="U106" s="35">
        <f t="shared" si="32"/>
        <v>74.874371859296474</v>
      </c>
      <c r="V106" s="35">
        <f t="shared" si="33"/>
        <v>71.988795518207283</v>
      </c>
      <c r="W106" s="35">
        <f t="shared" si="34"/>
        <v>48.453608247422686</v>
      </c>
      <c r="X106" s="35">
        <f t="shared" si="35"/>
        <v>79.557596234370038</v>
      </c>
      <c r="Y106" s="35">
        <f t="shared" si="36"/>
        <v>76.672019893280847</v>
      </c>
      <c r="Z106" s="35">
        <f t="shared" si="37"/>
        <v>53.136832622496236</v>
      </c>
      <c r="AA106" s="35">
        <f t="shared" si="38"/>
        <v>-4.6832243750735643</v>
      </c>
      <c r="AB106" s="35">
        <f t="shared" si="39"/>
        <v>-4.6832243750735643</v>
      </c>
      <c r="AC106" s="35">
        <f t="shared" si="40"/>
        <v>-4.68322437507355</v>
      </c>
      <c r="AF106">
        <v>2.0499999999999998</v>
      </c>
      <c r="AG106">
        <v>1.79</v>
      </c>
      <c r="AJ106" t="s">
        <v>494</v>
      </c>
    </row>
    <row r="107" spans="1:36" ht="15" x14ac:dyDescent="0.25">
      <c r="A107">
        <v>3.98</v>
      </c>
      <c r="B107">
        <v>3.57</v>
      </c>
      <c r="C107">
        <v>1.94</v>
      </c>
      <c r="D107" s="20">
        <f t="shared" si="28"/>
        <v>4.683224375073558E-2</v>
      </c>
      <c r="E107" s="17">
        <f>IF(OR($A107="",$B107="",$C107=""),"",A107*'MPTO_working_3-way'!$I106)</f>
        <v>4.1663923301279278</v>
      </c>
      <c r="F107" s="21">
        <f>IF(OR($A107="",$B107="",$C107=""),"",B107*'MPTO_working_3-way'!$I106)</f>
        <v>3.7371911101901261</v>
      </c>
      <c r="G107" s="22">
        <f>IF(OR($A107="",$B107="",$C107=""),"",C107*'MPTO_working_3-way'!$I106)</f>
        <v>2.030854552876427</v>
      </c>
      <c r="H107" s="17">
        <f>IF(OR($A107="",$B107="",$C107=""),"",'MPTO_working_3-way'!E106)</f>
        <v>4.2436620172217836</v>
      </c>
      <c r="I107" s="21">
        <f>IF(OR($A107="",$B107="",$C107=""),"",'MPTO_working_3-way'!F106)</f>
        <v>3.7806997988907076</v>
      </c>
      <c r="J107" s="22">
        <f>IF(OR($A107="",$B107="",$C107=""),"",'MPTO_working_3-way'!G106)</f>
        <v>2.0005874940885282</v>
      </c>
      <c r="K107" s="17">
        <f>IF(OR($A107="",$B107="",$C107=""),"",'OddsRatio_working_3-way'!H106)</f>
        <v>4.2088691714500097</v>
      </c>
      <c r="L107" s="21">
        <f>IF(OR($A107="",$B107="",$C107=""),"",'OddsRatio_working_3-way'!I106)</f>
        <v>3.7673804599417862</v>
      </c>
      <c r="M107" s="22">
        <f>IF(OR($A107="",$B107="",$C107=""),"",'OddsRatio_working_3-way'!J106)</f>
        <v>2.012193631262754</v>
      </c>
      <c r="N107" s="23">
        <f t="shared" si="29"/>
        <v>24.001580282510151</v>
      </c>
      <c r="O107" s="24">
        <f t="shared" si="30"/>
        <v>26.758064292546337</v>
      </c>
      <c r="P107" s="24">
        <f t="shared" si="31"/>
        <v>49.240355424943509</v>
      </c>
      <c r="Q107" t="s">
        <v>309</v>
      </c>
      <c r="R107" t="s">
        <v>310</v>
      </c>
      <c r="S107" s="48" t="s">
        <v>477</v>
      </c>
      <c r="T107" s="35">
        <v>100</v>
      </c>
      <c r="U107" s="35">
        <f t="shared" si="32"/>
        <v>39.393939393939398</v>
      </c>
      <c r="V107" s="35">
        <f t="shared" si="33"/>
        <v>73.190348525469176</v>
      </c>
      <c r="W107" s="35">
        <f t="shared" si="34"/>
        <v>81.203007518796994</v>
      </c>
      <c r="X107" s="35">
        <f t="shared" si="35"/>
        <v>45.606643955733837</v>
      </c>
      <c r="Y107" s="35">
        <f t="shared" si="36"/>
        <v>79.403053087263615</v>
      </c>
      <c r="Z107" s="35">
        <f t="shared" si="37"/>
        <v>87.415712080591447</v>
      </c>
      <c r="AA107" s="35">
        <f t="shared" si="38"/>
        <v>-6.212704561794439</v>
      </c>
      <c r="AB107" s="35">
        <f t="shared" si="39"/>
        <v>-6.212704561794439</v>
      </c>
      <c r="AC107" s="35">
        <f t="shared" si="40"/>
        <v>-6.2127045617944532</v>
      </c>
      <c r="AF107">
        <v>1.97</v>
      </c>
      <c r="AG107">
        <v>1.87</v>
      </c>
      <c r="AJ107" t="s">
        <v>494</v>
      </c>
    </row>
    <row r="108" spans="1:36" s="35" customFormat="1" ht="15" x14ac:dyDescent="0.25">
      <c r="A108">
        <v>1.65</v>
      </c>
      <c r="B108">
        <v>3.73</v>
      </c>
      <c r="C108">
        <v>5.32</v>
      </c>
      <c r="D108" s="20">
        <f t="shared" si="28"/>
        <v>6.2127045617944576E-2</v>
      </c>
      <c r="E108" s="17">
        <f>IF(OR($A108="",$B108="",$C108=""),"",A108*'MPTO_working_3-way'!$I107)</f>
        <v>1.7525096252696084</v>
      </c>
      <c r="F108" s="21">
        <f>IF(OR($A108="",$B108="",$C108=""),"",B108*'MPTO_working_3-way'!$I107)</f>
        <v>3.9617338801549331</v>
      </c>
      <c r="G108" s="22">
        <f>IF(OR($A108="",$B108="",$C108=""),"",C108*'MPTO_working_3-way'!$I107)</f>
        <v>5.6505158826874657</v>
      </c>
      <c r="H108" s="17">
        <f>IF(OR($A108="",$B108="",$C108=""),"",'MPTO_working_3-way'!E107)</f>
        <v>1.7083749589541231</v>
      </c>
      <c r="I108" s="21">
        <f>IF(OR($A108="",$B108="",$C108=""),"",'MPTO_working_3-way'!F107)</f>
        <v>4.0422414303962499</v>
      </c>
      <c r="J108" s="22">
        <f>IF(OR($A108="",$B108="",$C108=""),"",'MPTO_working_3-way'!G107)</f>
        <v>5.978683258122361</v>
      </c>
      <c r="K108" s="17">
        <f>IF(OR($A108="",$B108="",$C108=""),"",'OddsRatio_working_3-way'!H107)</f>
        <v>1.7234757593929075</v>
      </c>
      <c r="L108" s="21">
        <f>IF(OR($A108="",$B108="",$C108=""),"",'OddsRatio_working_3-way'!I107)</f>
        <v>4.0385981894502123</v>
      </c>
      <c r="M108" s="22">
        <f>IF(OR($A108="",$B108="",$C108=""),"",'OddsRatio_working_3-way'!J107)</f>
        <v>5.8083312008882491</v>
      </c>
      <c r="N108" s="23">
        <f t="shared" si="29"/>
        <v>57.061027544779321</v>
      </c>
      <c r="O108" s="24">
        <f t="shared" si="30"/>
        <v>25.241473310693262</v>
      </c>
      <c r="P108" s="24">
        <f t="shared" si="31"/>
        <v>17.697499144527416</v>
      </c>
      <c r="Q108" t="s">
        <v>311</v>
      </c>
      <c r="R108" t="s">
        <v>312</v>
      </c>
      <c r="S108" s="48" t="s">
        <v>477</v>
      </c>
      <c r="T108" s="35">
        <v>100</v>
      </c>
      <c r="U108" s="35">
        <f t="shared" si="32"/>
        <v>60</v>
      </c>
      <c r="V108" s="35">
        <f t="shared" si="33"/>
        <v>70.238095238095241</v>
      </c>
      <c r="W108" s="35">
        <f t="shared" si="34"/>
        <v>65.397923875432525</v>
      </c>
      <c r="X108" s="35">
        <f t="shared" si="35"/>
        <v>64.363980886472234</v>
      </c>
      <c r="Y108" s="35">
        <f t="shared" si="36"/>
        <v>74.602076124567475</v>
      </c>
      <c r="Z108" s="35">
        <f t="shared" si="37"/>
        <v>69.761904761904759</v>
      </c>
      <c r="AA108" s="35">
        <f t="shared" si="38"/>
        <v>-4.363980886472234</v>
      </c>
      <c r="AB108" s="35">
        <f t="shared" si="39"/>
        <v>-4.363980886472234</v>
      </c>
      <c r="AC108" s="35">
        <f t="shared" si="40"/>
        <v>-4.363980886472234</v>
      </c>
      <c r="AD108" s="36"/>
      <c r="AE108" s="36"/>
      <c r="AF108">
        <v>2.0499999999999998</v>
      </c>
      <c r="AG108">
        <v>1.8</v>
      </c>
      <c r="AH108" s="36"/>
      <c r="AI108" s="36"/>
      <c r="AJ108" t="s">
        <v>494</v>
      </c>
    </row>
    <row r="109" spans="1:36" ht="15" x14ac:dyDescent="0.25">
      <c r="A109">
        <v>2.5</v>
      </c>
      <c r="B109">
        <v>3.36</v>
      </c>
      <c r="C109">
        <v>2.89</v>
      </c>
      <c r="D109" s="20">
        <f t="shared" si="28"/>
        <v>4.3639808864722296E-2</v>
      </c>
      <c r="E109" s="17">
        <f>IF(OR($A109="",$B109="",$C109=""),"",A109*'MPTO_working_3-way'!$I108)</f>
        <v>2.6090995221618059</v>
      </c>
      <c r="F109" s="21">
        <f>IF(OR($A109="",$B109="",$C109=""),"",B109*'MPTO_working_3-way'!$I108)</f>
        <v>3.5066297577854666</v>
      </c>
      <c r="G109" s="22">
        <f>IF(OR($A109="",$B109="",$C109=""),"",C109*'MPTO_working_3-way'!$I108)</f>
        <v>3.0161190476190476</v>
      </c>
      <c r="H109" s="17">
        <f>IF(OR($A109="",$B109="",$C109=""),"",'MPTO_working_3-way'!E108)</f>
        <v>2.5943473521469946</v>
      </c>
      <c r="I109" s="21">
        <f>IF(OR($A109="",$B109="",$C109=""),"",'MPTO_working_3-way'!F108)</f>
        <v>3.5326645841013598</v>
      </c>
      <c r="J109" s="22">
        <f>IF(OR($A109="",$B109="",$C109=""),"",'MPTO_working_3-way'!G108)</f>
        <v>3.0168264251924142</v>
      </c>
      <c r="K109" s="17">
        <f>IF(OR($A109="",$B109="",$C109=""),"",'OddsRatio_working_3-way'!H108)</f>
        <v>2.6011771711985481</v>
      </c>
      <c r="L109" s="21">
        <f>IF(OR($A109="",$B109="",$C109=""),"",'OddsRatio_working_3-way'!I108)</f>
        <v>3.5191854160190492</v>
      </c>
      <c r="M109" s="22">
        <f>IF(OR($A109="",$B109="",$C109=""),"",'OddsRatio_working_3-way'!J108)</f>
        <v>3.0174832357101704</v>
      </c>
      <c r="N109" s="23">
        <f t="shared" si="29"/>
        <v>38.327399606874174</v>
      </c>
      <c r="O109" s="24">
        <f t="shared" si="30"/>
        <v>28.517410421781385</v>
      </c>
      <c r="P109" s="24">
        <f t="shared" si="31"/>
        <v>33.155189971344448</v>
      </c>
      <c r="Q109" t="s">
        <v>313</v>
      </c>
      <c r="R109" t="s">
        <v>314</v>
      </c>
      <c r="S109" s="48" t="s">
        <v>477</v>
      </c>
      <c r="T109" s="35">
        <v>100</v>
      </c>
      <c r="U109" s="35">
        <f t="shared" si="32"/>
        <v>18.699186991869919</v>
      </c>
      <c r="V109" s="35">
        <f t="shared" si="33"/>
        <v>83.388704318936874</v>
      </c>
      <c r="W109" s="35">
        <f t="shared" si="34"/>
        <v>91.561181434599149</v>
      </c>
      <c r="X109" s="35">
        <f t="shared" si="35"/>
        <v>25.050114246463966</v>
      </c>
      <c r="Y109" s="35">
        <f t="shared" si="36"/>
        <v>89.739631573530914</v>
      </c>
      <c r="Z109" s="35">
        <f t="shared" si="37"/>
        <v>97.912108689193204</v>
      </c>
      <c r="AA109" s="35">
        <f t="shared" si="38"/>
        <v>-6.3509272545940476</v>
      </c>
      <c r="AB109" s="35">
        <f t="shared" si="39"/>
        <v>-6.3509272545940405</v>
      </c>
      <c r="AC109" s="35">
        <f t="shared" si="40"/>
        <v>-6.3509272545940547</v>
      </c>
      <c r="AF109">
        <v>1.97</v>
      </c>
      <c r="AG109">
        <v>1.86</v>
      </c>
      <c r="AJ109" t="s">
        <v>494</v>
      </c>
    </row>
    <row r="110" spans="1:36" ht="15" x14ac:dyDescent="0.25">
      <c r="A110">
        <v>1.23</v>
      </c>
      <c r="B110">
        <v>6.02</v>
      </c>
      <c r="C110">
        <v>11.85</v>
      </c>
      <c r="D110" s="20">
        <f t="shared" si="28"/>
        <v>6.3509272545940521E-2</v>
      </c>
      <c r="E110" s="17">
        <f>IF(OR($A110="",$B110="",$C110=""),"",A110*'MPTO_working_3-way'!$I109)</f>
        <v>1.3081164052315069</v>
      </c>
      <c r="F110" s="21">
        <f>IF(OR($A110="",$B110="",$C110=""),"",B110*'MPTO_working_3-way'!$I109)</f>
        <v>6.4023258207265616</v>
      </c>
      <c r="G110" s="22">
        <f>IF(OR($A110="",$B110="",$C110=""),"",C110*'MPTO_working_3-way'!$I109)</f>
        <v>12.602584879669395</v>
      </c>
      <c r="H110" s="17">
        <f>IF(OR($A110="",$B110="",$C110=""),"",'MPTO_working_3-way'!E109)</f>
        <v>1.2628839857298853</v>
      </c>
      <c r="I110" s="21">
        <f>IF(OR($A110="",$B110="",$C110=""),"",'MPTO_working_3-way'!F109)</f>
        <v>6.8992543621348377</v>
      </c>
      <c r="J110" s="22">
        <f>IF(OR($A110="",$B110="",$C110=""),"",'MPTO_working_3-way'!G109)</f>
        <v>15.818172476640823</v>
      </c>
      <c r="K110" s="17">
        <f>IF(OR($A110="",$B110="",$C110=""),"",'OddsRatio_working_3-way'!H109)</f>
        <v>1.2739989408762764</v>
      </c>
      <c r="L110" s="21">
        <f>IF(OR($A110="",$B110="",$C110=""),"",'OddsRatio_working_3-way'!I109)</f>
        <v>6.9803247095604632</v>
      </c>
      <c r="M110" s="22">
        <f>IF(OR($A110="",$B110="",$C110=""),"",'OddsRatio_working_3-way'!J109)</f>
        <v>13.925602210902598</v>
      </c>
      <c r="N110" s="23">
        <f t="shared" si="29"/>
        <v>76.445796108108794</v>
      </c>
      <c r="O110" s="24">
        <f t="shared" si="30"/>
        <v>15.619323789530537</v>
      </c>
      <c r="P110" s="24">
        <f t="shared" si="31"/>
        <v>7.9348801023606601</v>
      </c>
      <c r="Q110" t="s">
        <v>315</v>
      </c>
      <c r="R110" t="s">
        <v>316</v>
      </c>
      <c r="S110" s="48" t="s">
        <v>477</v>
      </c>
      <c r="T110" s="35">
        <v>100</v>
      </c>
      <c r="U110" s="35">
        <f t="shared" si="32"/>
        <v>40.476190476190474</v>
      </c>
      <c r="V110" s="35">
        <f t="shared" si="33"/>
        <v>74.811083123425689</v>
      </c>
      <c r="W110" s="35">
        <f t="shared" si="34"/>
        <v>78.354978354978357</v>
      </c>
      <c r="X110" s="35">
        <f t="shared" si="35"/>
        <v>46.833938521595954</v>
      </c>
      <c r="Y110" s="35">
        <f t="shared" si="36"/>
        <v>81.168831168831161</v>
      </c>
      <c r="Z110" s="35">
        <f t="shared" si="37"/>
        <v>84.712726400383829</v>
      </c>
      <c r="AA110" s="35">
        <f t="shared" si="38"/>
        <v>-6.3577480454054793</v>
      </c>
      <c r="AB110" s="35">
        <f t="shared" si="39"/>
        <v>-6.3577480454054722</v>
      </c>
      <c r="AC110" s="35">
        <f t="shared" si="40"/>
        <v>-6.3577480454054722</v>
      </c>
      <c r="AF110">
        <v>1.6</v>
      </c>
      <c r="AG110">
        <v>2.2599999999999998</v>
      </c>
      <c r="AJ110" t="s">
        <v>495</v>
      </c>
    </row>
    <row r="111" spans="1:36" ht="15" x14ac:dyDescent="0.25">
      <c r="A111">
        <v>1.68</v>
      </c>
      <c r="B111">
        <v>3.97</v>
      </c>
      <c r="C111">
        <v>4.62</v>
      </c>
      <c r="D111" s="20">
        <f t="shared" si="28"/>
        <v>6.3577480454054758E-2</v>
      </c>
      <c r="E111" s="17">
        <f>IF(OR($A111="",$B111="",$C111=""),"",A111*'MPTO_working_3-way'!$I110)</f>
        <v>1.7868101671628118</v>
      </c>
      <c r="F111" s="21">
        <f>IF(OR($A111="",$B111="",$C111=""),"",B111*'MPTO_working_3-way'!$I110)</f>
        <v>4.2224025974025974</v>
      </c>
      <c r="G111" s="22">
        <f>IF(OR($A111="",$B111="",$C111=""),"",C111*'MPTO_working_3-way'!$I110)</f>
        <v>4.9137279596977335</v>
      </c>
      <c r="H111" s="17">
        <f>IF(OR($A111="",$B111="",$C111=""),"",'MPTO_working_3-way'!E110)</f>
        <v>1.7420218828356506</v>
      </c>
      <c r="I111" s="21">
        <f>IF(OR($A111="",$B111="",$C111=""),"",'MPTO_working_3-way'!F110)</f>
        <v>4.3346961926594672</v>
      </c>
      <c r="J111" s="22">
        <f>IF(OR($A111="",$B111="",$C111=""),"",'MPTO_working_3-way'!G110)</f>
        <v>5.1214363499287963</v>
      </c>
      <c r="K111" s="17">
        <f>IF(OR($A111="",$B111="",$C111=""),"",'OddsRatio_working_3-way'!H110)</f>
        <v>1.7572339092886675</v>
      </c>
      <c r="L111" s="21">
        <f>IF(OR($A111="",$B111="",$C111=""),"",'OddsRatio_working_3-way'!I110)</f>
        <v>4.3073304567460937</v>
      </c>
      <c r="M111" s="22">
        <f>IF(OR($A111="",$B111="",$C111=""),"",'OddsRatio_working_3-way'!J110)</f>
        <v>5.03115698768379</v>
      </c>
      <c r="N111" s="23">
        <f t="shared" si="29"/>
        <v>55.965654235550431</v>
      </c>
      <c r="O111" s="24">
        <f t="shared" si="30"/>
        <v>23.68319876970396</v>
      </c>
      <c r="P111" s="24">
        <f t="shared" si="31"/>
        <v>20.351146994745609</v>
      </c>
      <c r="Q111" t="s">
        <v>317</v>
      </c>
      <c r="R111" t="s">
        <v>318</v>
      </c>
      <c r="S111" s="48" t="s">
        <v>477</v>
      </c>
      <c r="T111" s="35">
        <v>100</v>
      </c>
      <c r="U111" s="35">
        <f t="shared" si="32"/>
        <v>69.040247678018574</v>
      </c>
      <c r="V111" s="35">
        <f t="shared" si="33"/>
        <v>71.83098591549296</v>
      </c>
      <c r="W111" s="35">
        <f t="shared" si="34"/>
        <v>52.606635071090047</v>
      </c>
      <c r="X111" s="35">
        <f t="shared" si="35"/>
        <v>75.562379013417001</v>
      </c>
      <c r="Y111" s="35">
        <f t="shared" si="36"/>
        <v>78.353117250891387</v>
      </c>
      <c r="Z111" s="35">
        <f t="shared" si="37"/>
        <v>59.128766406488474</v>
      </c>
      <c r="AA111" s="35">
        <f t="shared" si="38"/>
        <v>-6.5221313353984272</v>
      </c>
      <c r="AB111" s="35">
        <f t="shared" si="39"/>
        <v>-6.5221313353984272</v>
      </c>
      <c r="AC111" s="35">
        <f t="shared" si="40"/>
        <v>-6.5221313353984272</v>
      </c>
      <c r="AF111">
        <v>1.71</v>
      </c>
      <c r="AG111">
        <v>2.12</v>
      </c>
      <c r="AJ111" t="s">
        <v>495</v>
      </c>
    </row>
    <row r="112" spans="1:36" ht="15" x14ac:dyDescent="0.25">
      <c r="A112">
        <v>3.23</v>
      </c>
      <c r="B112">
        <v>3.55</v>
      </c>
      <c r="C112">
        <v>2.11</v>
      </c>
      <c r="D112" s="20">
        <f t="shared" si="28"/>
        <v>6.5221313353984289E-2</v>
      </c>
      <c r="E112" s="17">
        <f>IF(OR($A112="",$B112="",$C112=""),"",A112*'MPTO_working_3-way'!$I111)</f>
        <v>3.4406648421333692</v>
      </c>
      <c r="F112" s="21">
        <f>IF(OR($A112="",$B112="",$C112=""),"",B112*'MPTO_working_3-way'!$I111)</f>
        <v>3.7815356624066441</v>
      </c>
      <c r="G112" s="22">
        <f>IF(OR($A112="",$B112="",$C112=""),"",C112*'MPTO_working_3-way'!$I111)</f>
        <v>2.2476169711769067</v>
      </c>
      <c r="H112" s="17">
        <f>IF(OR($A112="",$B112="",$C112=""),"",'MPTO_working_3-way'!E111)</f>
        <v>3.4739461024150318</v>
      </c>
      <c r="I112" s="21">
        <f>IF(OR($A112="",$B112="",$C112=""),"",'MPTO_working_3-way'!F111)</f>
        <v>3.8468980276835039</v>
      </c>
      <c r="J112" s="22">
        <f>IF(OR($A112="",$B112="",$C112=""),"",'MPTO_working_3-way'!G111)</f>
        <v>2.2114440786782694</v>
      </c>
      <c r="K112" s="17">
        <f>IF(OR($A112="",$B112="",$C112=""),"",'OddsRatio_working_3-way'!H111)</f>
        <v>3.4631236095100868</v>
      </c>
      <c r="L112" s="21">
        <f>IF(OR($A112="",$B112="",$C112=""),"",'OddsRatio_working_3-way'!I111)</f>
        <v>3.8165763247761091</v>
      </c>
      <c r="M112" s="22">
        <f>IF(OR($A112="",$B112="",$C112=""),"",'OddsRatio_working_3-way'!J111)</f>
        <v>2.2260391060790115</v>
      </c>
      <c r="N112" s="23">
        <f t="shared" si="29"/>
        <v>29.064150269863376</v>
      </c>
      <c r="O112" s="24">
        <f t="shared" si="30"/>
        <v>26.444283203284147</v>
      </c>
      <c r="P112" s="24">
        <f t="shared" si="31"/>
        <v>44.491566526852473</v>
      </c>
      <c r="Q112" t="s">
        <v>319</v>
      </c>
      <c r="R112" t="s">
        <v>320</v>
      </c>
      <c r="S112" s="48" t="s">
        <v>477</v>
      </c>
      <c r="T112" s="35">
        <v>100</v>
      </c>
      <c r="U112" s="35">
        <f t="shared" si="32"/>
        <v>39.393939393939398</v>
      </c>
      <c r="V112" s="35">
        <f t="shared" si="33"/>
        <v>74.811083123425689</v>
      </c>
      <c r="W112" s="35">
        <f t="shared" si="34"/>
        <v>79.209979209979196</v>
      </c>
      <c r="X112" s="35">
        <f t="shared" si="35"/>
        <v>45.978937666595101</v>
      </c>
      <c r="Y112" s="35">
        <f t="shared" si="36"/>
        <v>81.396081396081399</v>
      </c>
      <c r="Z112" s="35">
        <f t="shared" si="37"/>
        <v>85.79497748263492</v>
      </c>
      <c r="AA112" s="35">
        <f t="shared" si="38"/>
        <v>-6.584998272655703</v>
      </c>
      <c r="AB112" s="35">
        <f t="shared" si="39"/>
        <v>-6.5849982726557101</v>
      </c>
      <c r="AC112" s="35">
        <f t="shared" si="40"/>
        <v>-6.5849982726557243</v>
      </c>
      <c r="AF112">
        <v>1.82</v>
      </c>
      <c r="AG112">
        <v>2.0099999999999998</v>
      </c>
      <c r="AJ112" t="s">
        <v>495</v>
      </c>
    </row>
    <row r="113" spans="1:36" s="35" customFormat="1" ht="15" x14ac:dyDescent="0.25">
      <c r="A113">
        <v>1.65</v>
      </c>
      <c r="B113">
        <v>3.97</v>
      </c>
      <c r="C113">
        <v>4.8099999999999996</v>
      </c>
      <c r="D113" s="20">
        <f t="shared" si="28"/>
        <v>6.5849982726557066E-2</v>
      </c>
      <c r="E113" s="17">
        <f>IF(OR($A113="",$B113="",$C113=""),"",A113*'MPTO_working_3-way'!$I112)</f>
        <v>1.758652471498819</v>
      </c>
      <c r="F113" s="21">
        <f>IF(OR($A113="",$B113="",$C113=""),"",B113*'MPTO_working_3-way'!$I112)</f>
        <v>4.2314244314244318</v>
      </c>
      <c r="G113" s="22">
        <f>IF(OR($A113="",$B113="",$C113=""),"",C113*'MPTO_working_3-way'!$I112)</f>
        <v>5.1267384169147387</v>
      </c>
      <c r="H113" s="17">
        <f>IF(OR($A113="",$B113="",$C113=""),"",'MPTO_working_3-way'!E112)</f>
        <v>1.7120045069663365</v>
      </c>
      <c r="I113" s="21">
        <f>IF(OR($A113="",$B113="",$C113=""),"",'MPTO_working_3-way'!F112)</f>
        <v>4.3489762110872912</v>
      </c>
      <c r="J113" s="22">
        <f>IF(OR($A113="",$B113="",$C113=""),"",'MPTO_working_3-way'!G112)</f>
        <v>5.3777835493057431</v>
      </c>
      <c r="K113" s="17">
        <f>IF(OR($A113="",$B113="",$C113=""),"",'OddsRatio_working_3-way'!H112)</f>
        <v>1.7276166582217696</v>
      </c>
      <c r="L113" s="21">
        <f>IF(OR($A113="",$B113="",$C113=""),"",'OddsRatio_working_3-way'!I112)</f>
        <v>4.3246484229517774</v>
      </c>
      <c r="M113" s="22">
        <f>IF(OR($A113="",$B113="",$C113=""),"",'OddsRatio_working_3-way'!J112)</f>
        <v>5.2649530274229868</v>
      </c>
      <c r="N113" s="23">
        <f t="shared" si="29"/>
        <v>56.861717491446498</v>
      </c>
      <c r="O113" s="24">
        <f t="shared" si="30"/>
        <v>23.6327037432964</v>
      </c>
      <c r="P113" s="24">
        <f t="shared" si="31"/>
        <v>19.505578765257113</v>
      </c>
      <c r="Q113" t="s">
        <v>321</v>
      </c>
      <c r="R113" t="s">
        <v>322</v>
      </c>
      <c r="S113" s="48" t="s">
        <v>477</v>
      </c>
      <c r="T113" s="35">
        <v>100</v>
      </c>
      <c r="U113" s="35">
        <f t="shared" si="32"/>
        <v>58.333333333333336</v>
      </c>
      <c r="V113" s="35">
        <f t="shared" si="33"/>
        <v>72.899728997289984</v>
      </c>
      <c r="W113" s="35">
        <f t="shared" si="34"/>
        <v>62.264150943396231</v>
      </c>
      <c r="X113" s="35">
        <f t="shared" si="35"/>
        <v>64.836120059313799</v>
      </c>
      <c r="Y113" s="35">
        <f t="shared" si="36"/>
        <v>79.40251572327044</v>
      </c>
      <c r="Z113" s="35">
        <f t="shared" si="37"/>
        <v>68.766937669376688</v>
      </c>
      <c r="AA113" s="35">
        <f t="shared" si="38"/>
        <v>-6.5027867259804637</v>
      </c>
      <c r="AB113" s="35">
        <f t="shared" si="39"/>
        <v>-6.5027867259804566</v>
      </c>
      <c r="AC113" s="35">
        <f t="shared" si="40"/>
        <v>-6.5027867259804566</v>
      </c>
      <c r="AD113" s="36"/>
      <c r="AE113" s="36"/>
      <c r="AF113">
        <v>1.72</v>
      </c>
      <c r="AG113">
        <v>2.1</v>
      </c>
      <c r="AH113" s="36"/>
      <c r="AI113" s="36"/>
      <c r="AJ113" t="s">
        <v>495</v>
      </c>
    </row>
    <row r="114" spans="1:36" ht="15" x14ac:dyDescent="0.25">
      <c r="A114">
        <v>2.4</v>
      </c>
      <c r="B114">
        <v>3.69</v>
      </c>
      <c r="C114">
        <v>2.65</v>
      </c>
      <c r="D114" s="20">
        <f t="shared" si="28"/>
        <v>6.5027867259804584E-2</v>
      </c>
      <c r="E114" s="17">
        <f>IF(OR($A114="",$B114="",$C114=""),"",A114*'MPTO_working_3-way'!$I113)</f>
        <v>2.556066881423531</v>
      </c>
      <c r="F114" s="21">
        <f>IF(OR($A114="",$B114="",$C114=""),"",B114*'MPTO_working_3-way'!$I113)</f>
        <v>3.9299528301886788</v>
      </c>
      <c r="G114" s="22">
        <f>IF(OR($A114="",$B114="",$C114=""),"",C114*'MPTO_working_3-way'!$I113)</f>
        <v>2.822323848238482</v>
      </c>
      <c r="H114" s="17">
        <f>IF(OR($A114="",$B114="",$C114=""),"",'MPTO_working_3-way'!E113)</f>
        <v>2.5317051069062977</v>
      </c>
      <c r="I114" s="21">
        <f>IF(OR($A114="",$B114="",$C114=""),"",'MPTO_working_3-way'!F113)</f>
        <v>4.0108010185770677</v>
      </c>
      <c r="J114" s="22">
        <f>IF(OR($A114="",$B114="",$C114=""),"",'MPTO_working_3-way'!G113)</f>
        <v>2.8114959328165989</v>
      </c>
      <c r="K114" s="17">
        <f>IF(OR($A114="",$B114="",$C114=""),"",'OddsRatio_working_3-way'!H113)</f>
        <v>2.5435934712649098</v>
      </c>
      <c r="L114" s="21">
        <f>IF(OR($A114="",$B114="",$C114=""),"",'OddsRatio_working_3-way'!I113)</f>
        <v>3.9659045983590051</v>
      </c>
      <c r="M114" s="22">
        <f>IF(OR($A114="",$B114="",$C114=""),"",'OddsRatio_working_3-way'!J113)</f>
        <v>2.8192351625622143</v>
      </c>
      <c r="N114" s="23">
        <f t="shared" si="29"/>
        <v>39.122606973534182</v>
      </c>
      <c r="O114" s="24">
        <f t="shared" si="30"/>
        <v>25.445598031566945</v>
      </c>
      <c r="P114" s="24">
        <f t="shared" si="31"/>
        <v>35.43179499489888</v>
      </c>
      <c r="Q114" t="s">
        <v>323</v>
      </c>
      <c r="R114" t="s">
        <v>324</v>
      </c>
      <c r="S114" s="48" t="s">
        <v>477</v>
      </c>
      <c r="T114" s="35">
        <v>100</v>
      </c>
      <c r="U114" s="35">
        <f t="shared" si="32"/>
        <v>55.55555555555555</v>
      </c>
      <c r="V114" s="35">
        <f t="shared" si="33"/>
        <v>72.29916897506925</v>
      </c>
      <c r="W114" s="35">
        <f t="shared" si="34"/>
        <v>65.635738831615114</v>
      </c>
      <c r="X114" s="35">
        <f t="shared" si="35"/>
        <v>62.065092193315628</v>
      </c>
      <c r="Y114" s="35">
        <f t="shared" si="36"/>
        <v>78.808705612829328</v>
      </c>
      <c r="Z114" s="35">
        <f t="shared" si="37"/>
        <v>72.145275469375193</v>
      </c>
      <c r="AA114" s="35">
        <f t="shared" si="38"/>
        <v>-6.5095366377600783</v>
      </c>
      <c r="AB114" s="35">
        <f t="shared" si="39"/>
        <v>-6.5095366377600783</v>
      </c>
      <c r="AC114" s="35">
        <f t="shared" si="40"/>
        <v>-6.5095366377600783</v>
      </c>
      <c r="AF114">
        <v>1.74</v>
      </c>
      <c r="AG114">
        <v>2.0699999999999998</v>
      </c>
      <c r="AJ114" t="s">
        <v>495</v>
      </c>
    </row>
    <row r="115" spans="1:36" ht="15" x14ac:dyDescent="0.25">
      <c r="A115">
        <v>2.25</v>
      </c>
      <c r="B115">
        <v>3.61</v>
      </c>
      <c r="C115">
        <v>2.91</v>
      </c>
      <c r="D115" s="20">
        <f t="shared" si="28"/>
        <v>6.5095366377600605E-2</v>
      </c>
      <c r="E115" s="17">
        <f>IF(OR($A115="",$B115="",$C115=""),"",A115*'MPTO_working_3-way'!$I114)</f>
        <v>2.3964645743496016</v>
      </c>
      <c r="F115" s="21">
        <f>IF(OR($A115="",$B115="",$C115=""),"",B115*'MPTO_working_3-way'!$I114)</f>
        <v>3.8449942726231381</v>
      </c>
      <c r="G115" s="22">
        <f>IF(OR($A115="",$B115="",$C115=""),"",C115*'MPTO_working_3-way'!$I114)</f>
        <v>3.0994275161588178</v>
      </c>
      <c r="H115" s="17">
        <f>IF(OR($A115="",$B115="",$C115=""),"",'MPTO_working_3-way'!E114)</f>
        <v>2.3654866658827238</v>
      </c>
      <c r="I115" s="21">
        <f>IF(OR($A115="",$B115="",$C115=""),"",'MPTO_working_3-way'!F114)</f>
        <v>3.9168092466391857</v>
      </c>
      <c r="J115" s="22">
        <f>IF(OR($A115="",$B115="",$C115=""),"",'MPTO_working_3-way'!G114)</f>
        <v>3.106128751416791</v>
      </c>
      <c r="K115" s="17">
        <f>IF(OR($A115="",$B115="",$C115=""),"",'OddsRatio_working_3-way'!H114)</f>
        <v>2.3789197196419907</v>
      </c>
      <c r="L115" s="21">
        <f>IF(OR($A115="",$B115="",$C115=""),"",'OddsRatio_working_3-way'!I114)</f>
        <v>3.8791843746124761</v>
      </c>
      <c r="M115" s="22">
        <f>IF(OR($A115="",$B115="",$C115=""),"",'OddsRatio_working_3-way'!J114)</f>
        <v>3.1069893316129606</v>
      </c>
      <c r="N115" s="23">
        <f t="shared" si="29"/>
        <v>41.728136134513868</v>
      </c>
      <c r="O115" s="24">
        <f t="shared" si="30"/>
        <v>26.0078410810682</v>
      </c>
      <c r="P115" s="24">
        <f t="shared" si="31"/>
        <v>32.264022784417939</v>
      </c>
      <c r="Q115" t="s">
        <v>325</v>
      </c>
      <c r="R115" t="s">
        <v>326</v>
      </c>
      <c r="S115" s="48" t="s">
        <v>477</v>
      </c>
      <c r="T115" s="35">
        <v>100</v>
      </c>
      <c r="U115" s="35">
        <f t="shared" si="32"/>
        <v>63.898916967509031</v>
      </c>
      <c r="V115" s="35">
        <f t="shared" si="33"/>
        <v>69.6048632218845</v>
      </c>
      <c r="W115" s="35">
        <f t="shared" si="34"/>
        <v>60</v>
      </c>
      <c r="X115" s="35">
        <f t="shared" si="35"/>
        <v>70.395136778115514</v>
      </c>
      <c r="Y115" s="35">
        <f t="shared" si="36"/>
        <v>76.101083032490976</v>
      </c>
      <c r="Z115" s="35">
        <f t="shared" si="37"/>
        <v>66.496219810606476</v>
      </c>
      <c r="AA115" s="35">
        <f t="shared" si="38"/>
        <v>-6.4962198106064832</v>
      </c>
      <c r="AB115" s="35">
        <f t="shared" si="39"/>
        <v>-6.4962198106064761</v>
      </c>
      <c r="AC115" s="35">
        <f t="shared" si="40"/>
        <v>-6.4962198106064761</v>
      </c>
      <c r="AF115">
        <v>1.77</v>
      </c>
      <c r="AG115">
        <v>2.0299999999999998</v>
      </c>
      <c r="AJ115" t="s">
        <v>160</v>
      </c>
    </row>
    <row r="116" spans="1:36" ht="15" x14ac:dyDescent="0.25">
      <c r="A116">
        <v>2.77</v>
      </c>
      <c r="B116">
        <v>3.29</v>
      </c>
      <c r="C116">
        <v>2.5</v>
      </c>
      <c r="D116" s="20">
        <f t="shared" si="28"/>
        <v>6.496219810606485E-2</v>
      </c>
      <c r="E116" s="17">
        <f>IF(OR($A116="",$B116="",$C116=""),"",A116*'MPTO_working_3-way'!$I115)</f>
        <v>2.9499452887537996</v>
      </c>
      <c r="F116" s="21">
        <f>IF(OR($A116="",$B116="",$C116=""),"",B116*'MPTO_working_3-way'!$I115)</f>
        <v>3.5037256317689534</v>
      </c>
      <c r="G116" s="22">
        <f>IF(OR($A116="",$B116="",$C116=""),"",C116*'MPTO_working_3-way'!$I115)</f>
        <v>2.6624054952651619</v>
      </c>
      <c r="H116" s="17">
        <f>IF(OR($A116="",$B116="",$C116=""),"",'MPTO_working_3-way'!E115)</f>
        <v>2.9467513402701884</v>
      </c>
      <c r="I116" s="21">
        <f>IF(OR($A116="",$B116="",$C116=""),"",'MPTO_working_3-way'!F115)</f>
        <v>3.542364712010138</v>
      </c>
      <c r="J116" s="22">
        <f>IF(OR($A116="",$B116="",$C116=""),"",'MPTO_working_3-way'!G115)</f>
        <v>2.6430837765880311</v>
      </c>
      <c r="K116" s="17">
        <f>IF(OR($A116="",$B116="",$C116=""),"",'OddsRatio_working_3-way'!H115)</f>
        <v>2.9495242509215003</v>
      </c>
      <c r="L116" s="21">
        <f>IF(OR($A116="",$B116="",$C116=""),"",'OddsRatio_working_3-way'!I115)</f>
        <v>3.5222658387628454</v>
      </c>
      <c r="M116" s="22">
        <f>IF(OR($A116="",$B116="",$C116=""),"",'OddsRatio_working_3-way'!J115)</f>
        <v>2.6521391956961864</v>
      </c>
      <c r="N116" s="23">
        <f t="shared" si="29"/>
        <v>33.898933780648136</v>
      </c>
      <c r="O116" s="24">
        <f t="shared" si="30"/>
        <v>28.54104759039372</v>
      </c>
      <c r="P116" s="24">
        <f t="shared" si="31"/>
        <v>37.560018628958133</v>
      </c>
      <c r="Q116" t="s">
        <v>327</v>
      </c>
      <c r="R116" t="s">
        <v>138</v>
      </c>
      <c r="S116" s="48" t="s">
        <v>477</v>
      </c>
      <c r="T116" s="35">
        <v>100</v>
      </c>
      <c r="U116" s="35">
        <f t="shared" si="32"/>
        <v>58.15899581589958</v>
      </c>
      <c r="V116" s="35">
        <f t="shared" si="33"/>
        <v>72.67759562841529</v>
      </c>
      <c r="W116" s="35">
        <f t="shared" si="34"/>
        <v>62.686567164179095</v>
      </c>
      <c r="X116" s="35">
        <f t="shared" si="35"/>
        <v>64.635837207405586</v>
      </c>
      <c r="Y116" s="35">
        <f t="shared" si="36"/>
        <v>79.154437019921303</v>
      </c>
      <c r="Z116" s="35">
        <f t="shared" si="37"/>
        <v>69.163408555685109</v>
      </c>
      <c r="AA116" s="35">
        <f t="shared" si="38"/>
        <v>-6.4768413915060066</v>
      </c>
      <c r="AB116" s="35">
        <f t="shared" si="39"/>
        <v>-6.4768413915060137</v>
      </c>
      <c r="AC116" s="35">
        <f t="shared" si="40"/>
        <v>-6.4768413915060137</v>
      </c>
      <c r="AF116">
        <v>2</v>
      </c>
      <c r="AG116">
        <v>1.83</v>
      </c>
      <c r="AJ116" t="s">
        <v>160</v>
      </c>
    </row>
    <row r="117" spans="1:36" ht="15" x14ac:dyDescent="0.25">
      <c r="A117">
        <v>2.39</v>
      </c>
      <c r="B117">
        <v>3.66</v>
      </c>
      <c r="C117">
        <v>2.68</v>
      </c>
      <c r="D117" s="20">
        <f t="shared" si="28"/>
        <v>6.4768413915059941E-2</v>
      </c>
      <c r="E117" s="17">
        <f>IF(OR($A117="",$B117="",$C117=""),"",A117*'MPTO_working_3-way'!$I116)</f>
        <v>2.5447965092569933</v>
      </c>
      <c r="F117" s="21">
        <f>IF(OR($A117="",$B117="",$C117=""),"",B117*'MPTO_working_3-way'!$I116)</f>
        <v>3.8970523949291196</v>
      </c>
      <c r="G117" s="22">
        <f>IF(OR($A117="",$B117="",$C117=""),"",C117*'MPTO_working_3-way'!$I116)</f>
        <v>2.8535793492923607</v>
      </c>
      <c r="H117" s="17">
        <f>IF(OR($A117="",$B117="",$C117=""),"",'MPTO_working_3-way'!E116)</f>
        <v>2.5200306492410496</v>
      </c>
      <c r="I117" s="21">
        <f>IF(OR($A117="",$B117="",$C117=""),"",'MPTO_working_3-way'!F116)</f>
        <v>3.9740167275876805</v>
      </c>
      <c r="J117" s="22">
        <f>IF(OR($A117="",$B117="",$C117=""),"",'MPTO_working_3-way'!G116)</f>
        <v>2.8445871982951507</v>
      </c>
      <c r="K117" s="17">
        <f>IF(OR($A117="",$B117="",$C117=""),"",'OddsRatio_working_3-way'!H116)</f>
        <v>2.5319115240146322</v>
      </c>
      <c r="L117" s="21">
        <f>IF(OR($A117="",$B117="",$C117=""),"",'OddsRatio_working_3-way'!I116)</f>
        <v>3.9315716934380727</v>
      </c>
      <c r="M117" s="22">
        <f>IF(OR($A117="",$B117="",$C117=""),"",'OddsRatio_working_3-way'!J116)</f>
        <v>2.8515189642766785</v>
      </c>
      <c r="N117" s="23">
        <f t="shared" si="29"/>
        <v>39.295872827645887</v>
      </c>
      <c r="O117" s="24">
        <f t="shared" si="30"/>
        <v>25.660419687998271</v>
      </c>
      <c r="P117" s="24">
        <f t="shared" si="31"/>
        <v>35.043707484355849</v>
      </c>
      <c r="Q117" t="s">
        <v>328</v>
      </c>
      <c r="R117" t="s">
        <v>329</v>
      </c>
      <c r="S117" s="48" t="s">
        <v>477</v>
      </c>
      <c r="T117" s="35">
        <v>100</v>
      </c>
      <c r="U117" s="35">
        <f t="shared" si="32"/>
        <v>64.285714285714292</v>
      </c>
      <c r="V117" s="35">
        <f t="shared" si="33"/>
        <v>72.14484679665739</v>
      </c>
      <c r="W117" s="35">
        <f t="shared" si="34"/>
        <v>57.264957264957268</v>
      </c>
      <c r="X117" s="35">
        <f t="shared" si="35"/>
        <v>70.590195938385364</v>
      </c>
      <c r="Y117" s="35">
        <f t="shared" si="36"/>
        <v>78.449328449328462</v>
      </c>
      <c r="Z117" s="35">
        <f t="shared" si="37"/>
        <v>63.569438917628339</v>
      </c>
      <c r="AA117" s="35">
        <f t="shared" si="38"/>
        <v>-6.3044816526710719</v>
      </c>
      <c r="AB117" s="35">
        <f t="shared" si="39"/>
        <v>-6.3044816526710719</v>
      </c>
      <c r="AC117" s="35">
        <f t="shared" si="40"/>
        <v>-6.3044816526710719</v>
      </c>
      <c r="AF117">
        <v>1.68</v>
      </c>
      <c r="AG117">
        <v>2.17</v>
      </c>
      <c r="AJ117" t="s">
        <v>160</v>
      </c>
    </row>
    <row r="118" spans="1:36" ht="15" x14ac:dyDescent="0.25">
      <c r="A118">
        <v>2.8</v>
      </c>
      <c r="B118">
        <v>3.59</v>
      </c>
      <c r="C118">
        <v>2.34</v>
      </c>
      <c r="D118" s="20">
        <f t="shared" si="28"/>
        <v>6.304481652671079E-2</v>
      </c>
      <c r="E118" s="17">
        <f>IF(OR($A118="",$B118="",$C118=""),"",A118*'MPTO_working_3-way'!$I117)</f>
        <v>2.9765254862747899</v>
      </c>
      <c r="F118" s="21">
        <f>IF(OR($A118="",$B118="",$C118=""),"",B118*'MPTO_working_3-way'!$I117)</f>
        <v>3.8163308913308915</v>
      </c>
      <c r="G118" s="22">
        <f>IF(OR($A118="",$B118="",$C118=""),"",C118*'MPTO_working_3-way'!$I117)</f>
        <v>2.4875248706725031</v>
      </c>
      <c r="H118" s="17">
        <f>IF(OR($A118="",$B118="",$C118=""),"",'MPTO_working_3-way'!E117)</f>
        <v>2.9750578442152409</v>
      </c>
      <c r="I118" s="21">
        <f>IF(OR($A118="",$B118="",$C118=""),"",'MPTO_working_3-way'!F117)</f>
        <v>3.8829433425704396</v>
      </c>
      <c r="J118" s="22">
        <f>IF(OR($A118="",$B118="",$C118=""),"",'MPTO_working_3-way'!G117)</f>
        <v>2.4610205809770003</v>
      </c>
      <c r="K118" s="17">
        <f>IF(OR($A118="",$B118="",$C118=""),"",'OddsRatio_working_3-way'!H117)</f>
        <v>2.9787388563453079</v>
      </c>
      <c r="L118" s="21">
        <f>IF(OR($A118="",$B118="",$C118=""),"",'OddsRatio_working_3-way'!I117)</f>
        <v>3.8471853544079706</v>
      </c>
      <c r="M118" s="22">
        <f>IF(OR($A118="",$B118="",$C118=""),"",'OddsRatio_working_3-way'!J117)</f>
        <v>2.4730611486126177</v>
      </c>
      <c r="N118" s="23">
        <f t="shared" si="29"/>
        <v>33.596218295833566</v>
      </c>
      <c r="O118" s="24">
        <f t="shared" si="30"/>
        <v>26.203178615134814</v>
      </c>
      <c r="P118" s="24">
        <f t="shared" si="31"/>
        <v>40.200603089031617</v>
      </c>
      <c r="Q118" t="s">
        <v>137</v>
      </c>
      <c r="R118" t="s">
        <v>330</v>
      </c>
      <c r="S118" s="48" t="s">
        <v>477</v>
      </c>
      <c r="T118" s="35">
        <v>100</v>
      </c>
      <c r="U118" s="35">
        <f t="shared" si="32"/>
        <v>51.456310679611654</v>
      </c>
      <c r="V118" s="35">
        <f t="shared" si="33"/>
        <v>71.428571428571431</v>
      </c>
      <c r="W118" s="35">
        <f t="shared" si="34"/>
        <v>70.674486803519059</v>
      </c>
      <c r="X118" s="35">
        <f t="shared" si="35"/>
        <v>57.896941767909503</v>
      </c>
      <c r="Y118" s="35">
        <f t="shared" si="36"/>
        <v>77.869202516869279</v>
      </c>
      <c r="Z118" s="35">
        <f t="shared" si="37"/>
        <v>77.115117891816922</v>
      </c>
      <c r="AA118" s="35">
        <f t="shared" si="38"/>
        <v>-6.4406310882978488</v>
      </c>
      <c r="AB118" s="35">
        <f t="shared" si="39"/>
        <v>-6.4406310882978488</v>
      </c>
      <c r="AC118" s="35">
        <f t="shared" si="40"/>
        <v>-6.440631088297863</v>
      </c>
      <c r="AF118">
        <v>1.84</v>
      </c>
      <c r="AG118">
        <v>1.98</v>
      </c>
      <c r="AJ118" t="s">
        <v>160</v>
      </c>
    </row>
    <row r="119" spans="1:36" ht="15" x14ac:dyDescent="0.25">
      <c r="A119">
        <v>2.06</v>
      </c>
      <c r="B119">
        <v>3.5</v>
      </c>
      <c r="C119">
        <v>3.41</v>
      </c>
      <c r="D119" s="20">
        <f t="shared" si="28"/>
        <v>6.4406310882978435E-2</v>
      </c>
      <c r="E119" s="17">
        <f>IF(OR($A119="",$B119="",$C119=""),"",A119*'MPTO_working_3-way'!$I118)</f>
        <v>2.1926770004189358</v>
      </c>
      <c r="F119" s="21">
        <f>IF(OR($A119="",$B119="",$C119=""),"",B119*'MPTO_working_3-way'!$I118)</f>
        <v>3.7254220880904247</v>
      </c>
      <c r="G119" s="22">
        <f>IF(OR($A119="",$B119="",$C119=""),"",C119*'MPTO_working_3-way'!$I118)</f>
        <v>3.6296255201109564</v>
      </c>
      <c r="H119" s="17">
        <f>IF(OR($A119="",$B119="",$C119=""),"",'MPTO_working_3-way'!E118)</f>
        <v>2.1553204856595998</v>
      </c>
      <c r="I119" s="21">
        <f>IF(OR($A119="",$B119="",$C119=""),"",'MPTO_working_3-way'!F118)</f>
        <v>3.784359399290929</v>
      </c>
      <c r="J119" s="22">
        <f>IF(OR($A119="",$B119="",$C119=""),"",'MPTO_working_3-way'!G118)</f>
        <v>3.6793604868680316</v>
      </c>
      <c r="K119" s="17">
        <f>IF(OR($A119="",$B119="",$C119=""),"",'OddsRatio_working_3-way'!H118)</f>
        <v>2.1700801284745559</v>
      </c>
      <c r="L119" s="21">
        <f>IF(OR($A119="",$B119="",$C119=""),"",'OddsRatio_working_3-way'!I118)</f>
        <v>3.7596229445154625</v>
      </c>
      <c r="M119" s="22">
        <f>IF(OR($A119="",$B119="",$C119=""),"",'OddsRatio_working_3-way'!J118)</f>
        <v>3.6602765185129069</v>
      </c>
      <c r="N119" s="23">
        <f t="shared" si="29"/>
        <v>45.606352408901934</v>
      </c>
      <c r="O119" s="24">
        <f t="shared" si="30"/>
        <v>26.842595989239427</v>
      </c>
      <c r="P119" s="24">
        <f t="shared" si="31"/>
        <v>27.551051601858649</v>
      </c>
      <c r="Q119" t="s">
        <v>331</v>
      </c>
      <c r="R119" t="s">
        <v>332</v>
      </c>
      <c r="S119" s="48" t="s">
        <v>477</v>
      </c>
      <c r="T119" s="35">
        <v>100</v>
      </c>
      <c r="U119" s="35">
        <f t="shared" si="32"/>
        <v>82.817869415807564</v>
      </c>
      <c r="V119" s="35">
        <f t="shared" si="33"/>
        <v>75.609756097560975</v>
      </c>
      <c r="W119" s="35">
        <f t="shared" si="34"/>
        <v>39.024390243902438</v>
      </c>
      <c r="X119" s="35">
        <f t="shared" si="35"/>
        <v>85.365853658536579</v>
      </c>
      <c r="Y119" s="35">
        <f t="shared" si="36"/>
        <v>78.15774034028999</v>
      </c>
      <c r="Z119" s="35">
        <f t="shared" si="37"/>
        <v>41.572374486631468</v>
      </c>
      <c r="AA119" s="35">
        <f t="shared" si="38"/>
        <v>-2.5479842427290151</v>
      </c>
      <c r="AB119" s="35">
        <f t="shared" si="39"/>
        <v>-2.5479842427290151</v>
      </c>
      <c r="AC119" s="35">
        <f t="shared" si="40"/>
        <v>-2.5479842427290293</v>
      </c>
      <c r="AF119">
        <v>1.83</v>
      </c>
      <c r="AG119">
        <v>2</v>
      </c>
      <c r="AJ119" t="s">
        <v>160</v>
      </c>
    </row>
    <row r="120" spans="1:36" ht="15" x14ac:dyDescent="0.25">
      <c r="A120">
        <v>5.82</v>
      </c>
      <c r="B120">
        <v>4.0999999999999996</v>
      </c>
      <c r="C120">
        <v>1.64</v>
      </c>
      <c r="D120" s="20">
        <f t="shared" si="28"/>
        <v>2.54798424272904E-2</v>
      </c>
      <c r="E120" s="17">
        <f>IF(OR($A120="",$B120="",$C120=""),"",A120*'MPTO_working_3-way'!$I119)</f>
        <v>5.9682926829268306</v>
      </c>
      <c r="F120" s="21">
        <f>IF(OR($A120="",$B120="",$C120=""),"",B120*'MPTO_working_3-way'!$I119)</f>
        <v>4.2044673539518902</v>
      </c>
      <c r="G120" s="22">
        <f>IF(OR($A120="",$B120="",$C120=""),"",C120*'MPTO_working_3-way'!$I119)</f>
        <v>1.6817869415807563</v>
      </c>
      <c r="H120" s="17">
        <f>IF(OR($A120="",$B120="",$C120=""),"",'MPTO_working_3-way'!E119)</f>
        <v>6.1226479644201186</v>
      </c>
      <c r="I120" s="21">
        <f>IF(OR($A120="",$B120="",$C120=""),"",'MPTO_working_3-way'!F119)</f>
        <v>4.247923095181581</v>
      </c>
      <c r="J120" s="22">
        <f>IF(OR($A120="",$B120="",$C120=""),"",'MPTO_working_3-way'!G119)</f>
        <v>1.6631662097486177</v>
      </c>
      <c r="K120" s="17">
        <f>IF(OR($A120="",$B120="",$C120=""),"",'OddsRatio_working_3-way'!H119)</f>
        <v>6.0437387555625133</v>
      </c>
      <c r="L120" s="21">
        <f>IF(OR($A120="",$B120="",$C120=""),"",'OddsRatio_working_3-way'!I119)</f>
        <v>4.2438983697601209</v>
      </c>
      <c r="M120" s="22">
        <f>IF(OR($A120="",$B120="",$C120=""),"",'OddsRatio_working_3-way'!J119)</f>
        <v>1.6697080505311221</v>
      </c>
      <c r="N120" s="23">
        <f t="shared" si="29"/>
        <v>16.755210461789943</v>
      </c>
      <c r="O120" s="24">
        <f t="shared" si="30"/>
        <v>23.784225582345726</v>
      </c>
      <c r="P120" s="24">
        <f t="shared" si="31"/>
        <v>59.460563955864323</v>
      </c>
      <c r="Q120" t="s">
        <v>333</v>
      </c>
      <c r="R120" t="s">
        <v>334</v>
      </c>
      <c r="S120" s="48" t="s">
        <v>477</v>
      </c>
      <c r="T120" s="35">
        <v>100</v>
      </c>
      <c r="U120" s="35">
        <f t="shared" si="32"/>
        <v>57.627118644067799</v>
      </c>
      <c r="V120" s="35">
        <f t="shared" si="33"/>
        <v>67.741935483870961</v>
      </c>
      <c r="W120" s="35">
        <f t="shared" si="34"/>
        <v>72.375690607734811</v>
      </c>
      <c r="X120" s="35">
        <f t="shared" si="35"/>
        <v>59.882373908394229</v>
      </c>
      <c r="Y120" s="35">
        <f t="shared" si="36"/>
        <v>69.997190748197397</v>
      </c>
      <c r="Z120" s="35">
        <f t="shared" si="37"/>
        <v>74.630945872061233</v>
      </c>
      <c r="AA120" s="35">
        <f t="shared" si="38"/>
        <v>-2.2552552643264292</v>
      </c>
      <c r="AB120" s="35">
        <f t="shared" si="39"/>
        <v>-2.2552552643264363</v>
      </c>
      <c r="AC120" s="35">
        <f t="shared" si="40"/>
        <v>-2.2552552643264221</v>
      </c>
      <c r="AF120">
        <v>2.0099999999999998</v>
      </c>
      <c r="AG120">
        <v>1.89</v>
      </c>
      <c r="AJ120" t="s">
        <v>496</v>
      </c>
    </row>
    <row r="121" spans="1:36" ht="15" x14ac:dyDescent="0.25">
      <c r="A121">
        <v>2.36</v>
      </c>
      <c r="B121">
        <v>3.1</v>
      </c>
      <c r="C121">
        <v>3.62</v>
      </c>
      <c r="D121" s="20">
        <f t="shared" si="28"/>
        <v>2.255255264326439E-2</v>
      </c>
      <c r="E121" s="17">
        <f>IF(OR($A121="",$B121="",$C121=""),"",A121*'MPTO_working_3-way'!$I120)</f>
        <v>2.413224024238104</v>
      </c>
      <c r="F121" s="21">
        <f>IF(OR($A121="",$B121="",$C121=""),"",B121*'MPTO_working_3-way'!$I120)</f>
        <v>3.1699129131941195</v>
      </c>
      <c r="G121" s="22">
        <f>IF(OR($A121="",$B121="",$C121=""),"",C121*'MPTO_working_3-way'!$I120)</f>
        <v>3.7016402405686173</v>
      </c>
      <c r="H121" s="17">
        <f>IF(OR($A121="",$B121="",$C121=""),"",'MPTO_working_3-way'!E120)</f>
        <v>2.402625804687935</v>
      </c>
      <c r="I121" s="21">
        <f>IF(OR($A121="",$B121="",$C121=""),"",'MPTO_working_3-way'!F120)</f>
        <v>3.1739670953391461</v>
      </c>
      <c r="J121" s="22">
        <f>IF(OR($A121="",$B121="",$C121=""),"",'MPTO_working_3-way'!G120)</f>
        <v>3.7212684162407643</v>
      </c>
      <c r="K121" s="17">
        <f>IF(OR($A121="",$B121="",$C121=""),"",'OddsRatio_working_3-way'!H120)</f>
        <v>2.4073406517984566</v>
      </c>
      <c r="L121" s="21">
        <f>IF(OR($A121="",$B121="",$C121=""),"",'OddsRatio_working_3-way'!I120)</f>
        <v>3.1730995358652638</v>
      </c>
      <c r="M121" s="22">
        <f>IF(OR($A121="",$B121="",$C121=""),"",'OddsRatio_working_3-way'!J120)</f>
        <v>3.7112003733176149</v>
      </c>
      <c r="N121" s="23">
        <f t="shared" si="29"/>
        <v>41.438340989320999</v>
      </c>
      <c r="O121" s="24">
        <f t="shared" si="30"/>
        <v>31.546607978966957</v>
      </c>
      <c r="P121" s="24">
        <f t="shared" si="31"/>
        <v>27.015051031712034</v>
      </c>
      <c r="Q121" t="s">
        <v>335</v>
      </c>
      <c r="R121" t="s">
        <v>336</v>
      </c>
      <c r="S121" s="48" t="s">
        <v>477</v>
      </c>
      <c r="T121" s="35">
        <v>100</v>
      </c>
      <c r="U121" s="35">
        <f t="shared" si="32"/>
        <v>68.253968253968253</v>
      </c>
      <c r="V121" s="35">
        <f t="shared" si="33"/>
        <v>69.230769230769241</v>
      </c>
      <c r="W121" s="35">
        <f t="shared" si="34"/>
        <v>60.317460317460316</v>
      </c>
      <c r="X121" s="35">
        <f t="shared" si="35"/>
        <v>70.451770451770443</v>
      </c>
      <c r="Y121" s="35">
        <f t="shared" si="36"/>
        <v>71.428571428571416</v>
      </c>
      <c r="Z121" s="35">
        <f t="shared" si="37"/>
        <v>62.515262515262513</v>
      </c>
      <c r="AA121" s="35">
        <f t="shared" si="38"/>
        <v>-2.19780219780219</v>
      </c>
      <c r="AB121" s="35">
        <f t="shared" si="39"/>
        <v>-2.1978021978021758</v>
      </c>
      <c r="AC121" s="35">
        <f t="shared" si="40"/>
        <v>-2.1978021978021971</v>
      </c>
      <c r="AF121">
        <v>2.5</v>
      </c>
      <c r="AG121">
        <v>1.59</v>
      </c>
      <c r="AJ121" t="s">
        <v>496</v>
      </c>
    </row>
    <row r="122" spans="1:36" ht="15" x14ac:dyDescent="0.25">
      <c r="A122">
        <v>3.15</v>
      </c>
      <c r="B122">
        <v>3.25</v>
      </c>
      <c r="C122">
        <v>2.52</v>
      </c>
      <c r="D122" s="20">
        <f t="shared" si="28"/>
        <v>2.19780219780219E-2</v>
      </c>
      <c r="E122" s="17">
        <f>IF(OR($A122="",$B122="",$C122=""),"",A122*'MPTO_working_3-way'!$I121)</f>
        <v>3.2192307692307689</v>
      </c>
      <c r="F122" s="21">
        <f>IF(OR($A122="",$B122="",$C122=""),"",B122*'MPTO_working_3-way'!$I121)</f>
        <v>3.3214285714285712</v>
      </c>
      <c r="G122" s="22">
        <f>IF(OR($A122="",$B122="",$C122=""),"",C122*'MPTO_working_3-way'!$I121)</f>
        <v>2.5753846153846154</v>
      </c>
      <c r="H122" s="17">
        <f>IF(OR($A122="",$B122="",$C122=""),"",'MPTO_working_3-way'!E121)</f>
        <v>3.2244094488188972</v>
      </c>
      <c r="I122" s="21">
        <f>IF(OR($A122="",$B122="",$C122=""),"",'MPTO_working_3-way'!F121)</f>
        <v>3.3292682926829267</v>
      </c>
      <c r="J122" s="22">
        <f>IF(OR($A122="",$B122="",$C122=""),"",'MPTO_working_3-way'!G121)</f>
        <v>2.5673981191222572</v>
      </c>
      <c r="K122" s="17">
        <f>IF(OR($A122="",$B122="",$C122=""),"",'OddsRatio_working_3-way'!H121)</f>
        <v>3.2221847990563011</v>
      </c>
      <c r="L122" s="21">
        <f>IF(OR($A122="",$B122="",$C122=""),"",'OddsRatio_working_3-way'!I121)</f>
        <v>3.3255422315705476</v>
      </c>
      <c r="M122" s="22">
        <f>IF(OR($A122="",$B122="",$C122=""),"",'OddsRatio_working_3-way'!J121)</f>
        <v>2.5710329742165472</v>
      </c>
      <c r="N122" s="23">
        <f t="shared" si="29"/>
        <v>31.063321385902032</v>
      </c>
      <c r="O122" s="24">
        <f t="shared" si="30"/>
        <v>30.107526881720432</v>
      </c>
      <c r="P122" s="24">
        <f t="shared" si="31"/>
        <v>38.829151732377539</v>
      </c>
      <c r="Q122" t="s">
        <v>337</v>
      </c>
      <c r="R122" t="s">
        <v>338</v>
      </c>
      <c r="S122" s="48" t="s">
        <v>477</v>
      </c>
      <c r="T122" s="35">
        <v>100</v>
      </c>
      <c r="U122" s="35">
        <f t="shared" si="32"/>
        <v>88.63636363636364</v>
      </c>
      <c r="V122" s="35">
        <f t="shared" si="33"/>
        <v>81.91681735985533</v>
      </c>
      <c r="W122" s="35">
        <f t="shared" si="34"/>
        <v>27.007299270072991</v>
      </c>
      <c r="X122" s="35">
        <f t="shared" si="35"/>
        <v>91.075883370071679</v>
      </c>
      <c r="Y122" s="35">
        <f t="shared" si="36"/>
        <v>84.356337093563369</v>
      </c>
      <c r="Z122" s="35">
        <f t="shared" si="37"/>
        <v>29.446819003781027</v>
      </c>
      <c r="AA122" s="35">
        <f t="shared" si="38"/>
        <v>-2.439519733708039</v>
      </c>
      <c r="AB122" s="35">
        <f t="shared" si="39"/>
        <v>-2.439519733708039</v>
      </c>
      <c r="AC122" s="35">
        <f t="shared" si="40"/>
        <v>-2.4395197337080354</v>
      </c>
      <c r="AF122">
        <v>2.4</v>
      </c>
      <c r="AG122">
        <v>1.64</v>
      </c>
      <c r="AJ122" t="s">
        <v>496</v>
      </c>
    </row>
    <row r="123" spans="1:36" ht="15" x14ac:dyDescent="0.25">
      <c r="A123">
        <v>8.8000000000000007</v>
      </c>
      <c r="B123">
        <v>5.53</v>
      </c>
      <c r="C123">
        <v>1.37</v>
      </c>
      <c r="D123" s="20">
        <f t="shared" si="28"/>
        <v>2.4395197337080399E-2</v>
      </c>
      <c r="E123" s="17">
        <f>IF(OR($A123="",$B123="",$C123=""),"",A123*'MPTO_working_3-way'!$I122)</f>
        <v>9.0146777365663091</v>
      </c>
      <c r="F123" s="21">
        <f>IF(OR($A123="",$B123="",$C123=""),"",B123*'MPTO_working_3-way'!$I122)</f>
        <v>5.6649054412740547</v>
      </c>
      <c r="G123" s="22">
        <f>IF(OR($A123="",$B123="",$C123=""),"",C123*'MPTO_working_3-way'!$I122)</f>
        <v>1.4034214203518003</v>
      </c>
      <c r="H123" s="17">
        <f>IF(OR($A123="",$B123="",$C123=""),"",'MPTO_working_3-way'!E122)</f>
        <v>9.4782569136020118</v>
      </c>
      <c r="I123" s="21">
        <f>IF(OR($A123="",$B123="",$C123=""),"",'MPTO_working_3-way'!F122)</f>
        <v>5.7903848057905867</v>
      </c>
      <c r="J123" s="22">
        <f>IF(OR($A123="",$B123="",$C123=""),"",'MPTO_working_3-way'!G122)</f>
        <v>1.3854343950961165</v>
      </c>
      <c r="K123" s="17">
        <f>IF(OR($A123="",$B123="",$C123=""),"",'OddsRatio_working_3-way'!H122)</f>
        <v>9.2408098790169895</v>
      </c>
      <c r="L123" s="21">
        <f>IF(OR($A123="",$B123="",$C123=""),"",'OddsRatio_working_3-way'!I122)</f>
        <v>5.786008814352174</v>
      </c>
      <c r="M123" s="22">
        <f>IF(OR($A123="",$B123="",$C123=""),"",'OddsRatio_working_3-way'!J122)</f>
        <v>1.3909102122097803</v>
      </c>
      <c r="N123" s="23">
        <f t="shared" si="29"/>
        <v>11.093019952823074</v>
      </c>
      <c r="O123" s="24">
        <f t="shared" si="30"/>
        <v>17.652545313714839</v>
      </c>
      <c r="P123" s="24">
        <f t="shared" si="31"/>
        <v>71.254434733462077</v>
      </c>
      <c r="Q123" t="s">
        <v>339</v>
      </c>
      <c r="R123" t="s">
        <v>340</v>
      </c>
      <c r="S123" s="48" t="s">
        <v>477</v>
      </c>
      <c r="T123" s="35">
        <v>100</v>
      </c>
      <c r="U123" s="35">
        <f t="shared" si="32"/>
        <v>71.346704871060169</v>
      </c>
      <c r="V123" s="35">
        <f t="shared" si="33"/>
        <v>69.78851963746223</v>
      </c>
      <c r="W123" s="35">
        <f t="shared" si="34"/>
        <v>56.140350877192972</v>
      </c>
      <c r="X123" s="35">
        <f t="shared" si="35"/>
        <v>74.071129485344784</v>
      </c>
      <c r="Y123" s="35">
        <f t="shared" si="36"/>
        <v>72.512944251746845</v>
      </c>
      <c r="Z123" s="35">
        <f t="shared" si="37"/>
        <v>58.864775491477594</v>
      </c>
      <c r="AA123" s="35">
        <f t="shared" si="38"/>
        <v>-2.7244246142846151</v>
      </c>
      <c r="AB123" s="35">
        <f t="shared" si="39"/>
        <v>-2.7244246142846151</v>
      </c>
      <c r="AC123" s="35">
        <f t="shared" si="40"/>
        <v>-2.7244246142846222</v>
      </c>
      <c r="AF123">
        <v>1.65</v>
      </c>
      <c r="AG123">
        <v>2.36</v>
      </c>
      <c r="AJ123" t="s">
        <v>496</v>
      </c>
    </row>
    <row r="124" spans="1:36" ht="15" x14ac:dyDescent="0.25">
      <c r="A124">
        <v>3.49</v>
      </c>
      <c r="B124">
        <v>3.31</v>
      </c>
      <c r="C124">
        <v>2.2799999999999998</v>
      </c>
      <c r="D124" s="20">
        <f t="shared" si="28"/>
        <v>2.7244246142846151E-2</v>
      </c>
      <c r="E124" s="17">
        <f>IF(OR($A124="",$B124="",$C124=""),"",A124*'MPTO_working_3-way'!$I123)</f>
        <v>3.5850824190385331</v>
      </c>
      <c r="F124" s="21">
        <f>IF(OR($A124="",$B124="",$C124=""),"",B124*'MPTO_working_3-way'!$I123)</f>
        <v>3.4001784547328207</v>
      </c>
      <c r="G124" s="22">
        <f>IF(OR($A124="",$B124="",$C124=""),"",C124*'MPTO_working_3-way'!$I123)</f>
        <v>2.3421168812056892</v>
      </c>
      <c r="H124" s="17">
        <f>IF(OR($A124="",$B124="",$C124=""),"",'MPTO_working_3-way'!E123)</f>
        <v>3.6042330662388875</v>
      </c>
      <c r="I124" s="21">
        <f>IF(OR($A124="",$B124="",$C124=""),"",'MPTO_working_3-way'!F123)</f>
        <v>3.4125804093213654</v>
      </c>
      <c r="J124" s="22">
        <f>IF(OR($A124="",$B124="",$C124=""),"",'MPTO_working_3-way'!G123)</f>
        <v>2.3282069855818821</v>
      </c>
      <c r="K124" s="17">
        <f>IF(OR($A124="",$B124="",$C124=""),"",'OddsRatio_working_3-way'!H123)</f>
        <v>3.5953800304247472</v>
      </c>
      <c r="L124" s="21">
        <f>IF(OR($A124="",$B124="",$C124=""),"",'OddsRatio_working_3-way'!I123)</f>
        <v>3.4077621969000664</v>
      </c>
      <c r="M124" s="22">
        <f>IF(OR($A124="",$B124="",$C124=""),"",'OddsRatio_working_3-way'!J123)</f>
        <v>2.3341712606199496</v>
      </c>
      <c r="N124" s="23">
        <f t="shared" si="29"/>
        <v>27.893361521886167</v>
      </c>
      <c r="O124" s="24">
        <f t="shared" si="30"/>
        <v>29.410221060840701</v>
      </c>
      <c r="P124" s="24">
        <f t="shared" si="31"/>
        <v>42.696417417273125</v>
      </c>
      <c r="Q124" t="s">
        <v>146</v>
      </c>
      <c r="R124" t="s">
        <v>154</v>
      </c>
      <c r="S124" s="48" t="s">
        <v>477</v>
      </c>
      <c r="T124" s="35">
        <v>100</v>
      </c>
      <c r="U124" s="35">
        <f t="shared" si="32"/>
        <v>58.50622406639004</v>
      </c>
      <c r="V124" s="35">
        <f t="shared" si="33"/>
        <v>68.454258675078862</v>
      </c>
      <c r="W124" s="35">
        <f t="shared" si="34"/>
        <v>70.149253731343279</v>
      </c>
      <c r="X124" s="35">
        <f t="shared" si="35"/>
        <v>61.396487593577852</v>
      </c>
      <c r="Y124" s="35">
        <f t="shared" si="36"/>
        <v>71.344522202266674</v>
      </c>
      <c r="Z124" s="35">
        <f t="shared" si="37"/>
        <v>73.039517258531077</v>
      </c>
      <c r="AA124" s="35">
        <f t="shared" si="38"/>
        <v>-2.8902635271878125</v>
      </c>
      <c r="AB124" s="35">
        <f t="shared" si="39"/>
        <v>-2.8902635271878125</v>
      </c>
      <c r="AC124" s="35">
        <f t="shared" si="40"/>
        <v>-2.8902635271877983</v>
      </c>
      <c r="AF124">
        <v>2.08</v>
      </c>
      <c r="AG124">
        <v>1.83</v>
      </c>
      <c r="AJ124" t="s">
        <v>159</v>
      </c>
    </row>
    <row r="125" spans="1:36" ht="15" x14ac:dyDescent="0.25">
      <c r="A125">
        <v>2.41</v>
      </c>
      <c r="B125">
        <v>3.17</v>
      </c>
      <c r="C125">
        <v>3.35</v>
      </c>
      <c r="D125" s="20">
        <f t="shared" si="28"/>
        <v>2.8902635271877974E-2</v>
      </c>
      <c r="E125" s="17">
        <f>IF(OR($A125="",$B125="",$C125=""),"",A125*'MPTO_working_3-way'!$I124)</f>
        <v>2.4796553510052259</v>
      </c>
      <c r="F125" s="21">
        <f>IF(OR($A125="",$B125="",$C125=""),"",B125*'MPTO_working_3-way'!$I124)</f>
        <v>3.261621353811853</v>
      </c>
      <c r="G125" s="22">
        <f>IF(OR($A125="",$B125="",$C125=""),"",C125*'MPTO_working_3-way'!$I124)</f>
        <v>3.4468238281607912</v>
      </c>
      <c r="H125" s="17">
        <f>IF(OR($A125="",$B125="",$C125=""),"",'MPTO_working_3-way'!E124)</f>
        <v>2.4672865707042959</v>
      </c>
      <c r="I125" s="21">
        <f>IF(OR($A125="",$B125="",$C125=""),"",'MPTO_working_3-way'!F124)</f>
        <v>3.2698630944991423</v>
      </c>
      <c r="J125" s="22">
        <f>IF(OR($A125="",$B125="",$C125=""),"",'MPTO_working_3-way'!G124)</f>
        <v>3.4617258496004961</v>
      </c>
      <c r="K125" s="17">
        <f>IF(OR($A125="",$B125="",$C125=""),"",'OddsRatio_working_3-way'!H124)</f>
        <v>2.4727719327823459</v>
      </c>
      <c r="L125" s="21">
        <f>IF(OR($A125="",$B125="",$C125=""),"",'OddsRatio_working_3-way'!I124)</f>
        <v>3.2666064497430436</v>
      </c>
      <c r="M125" s="22">
        <f>IF(OR($A125="",$B125="",$C125=""),"",'OddsRatio_working_3-way'!J124)</f>
        <v>3.4546198879705772</v>
      </c>
      <c r="N125" s="23">
        <f t="shared" si="29"/>
        <v>40.328185108249443</v>
      </c>
      <c r="O125" s="24">
        <f t="shared" si="30"/>
        <v>30.659598142233808</v>
      </c>
      <c r="P125" s="24">
        <f t="shared" si="31"/>
        <v>29.01221674951676</v>
      </c>
      <c r="Q125" t="s">
        <v>153</v>
      </c>
      <c r="R125" t="s">
        <v>158</v>
      </c>
      <c r="S125" s="48" t="s">
        <v>477</v>
      </c>
      <c r="T125" s="35">
        <v>100</v>
      </c>
      <c r="U125" s="35">
        <f t="shared" si="32"/>
        <v>71.098265895953759</v>
      </c>
      <c r="V125" s="35">
        <f t="shared" si="33"/>
        <v>69.418960244648318</v>
      </c>
      <c r="W125" s="35">
        <f t="shared" si="34"/>
        <v>56.709956709956707</v>
      </c>
      <c r="X125" s="35">
        <f t="shared" si="35"/>
        <v>73.871083045394968</v>
      </c>
      <c r="Y125" s="35">
        <f t="shared" si="36"/>
        <v>72.191777394089527</v>
      </c>
      <c r="Z125" s="35">
        <f t="shared" si="37"/>
        <v>59.48277385939793</v>
      </c>
      <c r="AA125" s="35">
        <f t="shared" si="38"/>
        <v>-2.7728171494412095</v>
      </c>
      <c r="AB125" s="35">
        <f t="shared" si="39"/>
        <v>-2.7728171494412095</v>
      </c>
      <c r="AC125" s="35">
        <f t="shared" si="40"/>
        <v>-2.7728171494412237</v>
      </c>
      <c r="AF125">
        <v>2.4</v>
      </c>
      <c r="AG125">
        <v>1.62</v>
      </c>
      <c r="AJ125" t="s">
        <v>159</v>
      </c>
    </row>
    <row r="126" spans="1:36" ht="15" x14ac:dyDescent="0.25">
      <c r="A126">
        <v>3.46</v>
      </c>
      <c r="B126">
        <v>3.27</v>
      </c>
      <c r="C126">
        <v>2.31</v>
      </c>
      <c r="D126" s="20">
        <f t="shared" si="28"/>
        <v>2.7728171494412202E-2</v>
      </c>
      <c r="E126" s="17">
        <f>IF(OR($A126="",$B126="",$C126=""),"",A126*'MPTO_working_3-way'!$I125)</f>
        <v>3.5559394733706662</v>
      </c>
      <c r="F126" s="21">
        <f>IF(OR($A126="",$B126="",$C126=""),"",B126*'MPTO_working_3-way'!$I125)</f>
        <v>3.3606711207867281</v>
      </c>
      <c r="G126" s="22">
        <f>IF(OR($A126="",$B126="",$C126=""),"",C126*'MPTO_working_3-way'!$I125)</f>
        <v>2.3740520761520925</v>
      </c>
      <c r="H126" s="17">
        <f>IF(OR($A126="",$B126="",$C126=""),"",'MPTO_working_3-way'!E125)</f>
        <v>3.5743056678118861</v>
      </c>
      <c r="I126" s="21">
        <f>IF(OR($A126="",$B126="",$C126=""),"",'MPTO_working_3-way'!F125)</f>
        <v>3.3719116701074978</v>
      </c>
      <c r="J126" s="22">
        <f>IF(OR($A126="",$B126="",$C126=""),"",'MPTO_working_3-way'!G125)</f>
        <v>2.360396090036029</v>
      </c>
      <c r="K126" s="17">
        <f>IF(OR($A126="",$B126="",$C126=""),"",'OddsRatio_working_3-way'!H125)</f>
        <v>3.5657226764747048</v>
      </c>
      <c r="L126" s="21">
        <f>IF(OR($A126="",$B126="",$C126=""),"",'OddsRatio_working_3-way'!I125)</f>
        <v>3.367557103901456</v>
      </c>
      <c r="M126" s="22">
        <f>IF(OR($A126="",$B126="",$C126=""),"",'OddsRatio_working_3-way'!J125)</f>
        <v>2.3662994740576684</v>
      </c>
      <c r="N126" s="23">
        <f t="shared" si="29"/>
        <v>28.121963477969508</v>
      </c>
      <c r="O126" s="24">
        <f t="shared" si="30"/>
        <v>29.755961355894339</v>
      </c>
      <c r="P126" s="24">
        <f t="shared" si="31"/>
        <v>42.122075166136142</v>
      </c>
      <c r="Q126" t="s">
        <v>143</v>
      </c>
      <c r="R126" t="s">
        <v>135</v>
      </c>
      <c r="S126" s="48" t="s">
        <v>477</v>
      </c>
      <c r="T126" s="35">
        <v>100</v>
      </c>
      <c r="U126" s="35">
        <f t="shared" si="32"/>
        <v>53.051643192488264</v>
      </c>
      <c r="V126" s="35">
        <f t="shared" si="33"/>
        <v>69.135802469135797</v>
      </c>
      <c r="W126" s="35">
        <f t="shared" si="34"/>
        <v>74.874371859296474</v>
      </c>
      <c r="X126" s="35">
        <f t="shared" si="35"/>
        <v>55.989825671567715</v>
      </c>
      <c r="Y126" s="35">
        <f t="shared" si="36"/>
        <v>72.073984948215255</v>
      </c>
      <c r="Z126" s="35">
        <f t="shared" si="37"/>
        <v>77.812554338375932</v>
      </c>
      <c r="AA126" s="35">
        <f t="shared" si="38"/>
        <v>-2.9381824790794511</v>
      </c>
      <c r="AB126" s="35">
        <f t="shared" si="39"/>
        <v>-2.9381824790794582</v>
      </c>
      <c r="AC126" s="35">
        <f t="shared" si="40"/>
        <v>-2.9381824790794582</v>
      </c>
      <c r="AF126">
        <v>2.29</v>
      </c>
      <c r="AG126">
        <v>1.68</v>
      </c>
      <c r="AJ126" t="s">
        <v>159</v>
      </c>
    </row>
    <row r="127" spans="1:36" ht="15" x14ac:dyDescent="0.25">
      <c r="A127">
        <v>2.13</v>
      </c>
      <c r="B127">
        <v>3.24</v>
      </c>
      <c r="C127">
        <v>3.98</v>
      </c>
      <c r="D127" s="20">
        <f t="shared" si="28"/>
        <v>2.9381824790794431E-2</v>
      </c>
      <c r="E127" s="17">
        <f>IF(OR($A127="",$B127="",$C127=""),"",A127*'MPTO_working_3-way'!$I126)</f>
        <v>2.1925832868043922</v>
      </c>
      <c r="F127" s="21">
        <f>IF(OR($A127="",$B127="",$C127=""),"",B127*'MPTO_working_3-way'!$I126)</f>
        <v>3.3351971123221742</v>
      </c>
      <c r="G127" s="22">
        <f>IF(OR($A127="",$B127="",$C127=""),"",C127*'MPTO_working_3-way'!$I126)</f>
        <v>4.0969396626673618</v>
      </c>
      <c r="H127" s="17">
        <f>IF(OR($A127="",$B127="",$C127=""),"",'MPTO_working_3-way'!E126)</f>
        <v>2.175380827410196</v>
      </c>
      <c r="I127" s="21">
        <f>IF(OR($A127="",$B127="",$C127=""),"",'MPTO_working_3-way'!F126)</f>
        <v>3.3461822973366768</v>
      </c>
      <c r="J127" s="22">
        <f>IF(OR($A127="",$B127="",$C127=""),"",'MPTO_working_3-way'!G126)</f>
        <v>4.1414325761377224</v>
      </c>
      <c r="K127" s="17">
        <f>IF(OR($A127="",$B127="",$C127=""),"",'OddsRatio_working_3-way'!H126)</f>
        <v>2.18256743977537</v>
      </c>
      <c r="L127" s="21">
        <f>IF(OR($A127="",$B127="",$C127=""),"",'OddsRatio_working_3-way'!I126)</f>
        <v>3.3442044823865733</v>
      </c>
      <c r="M127" s="22">
        <f>IF(OR($A127="",$B127="",$C127=""),"",'OddsRatio_working_3-way'!J126)</f>
        <v>4.1186291774607096</v>
      </c>
      <c r="N127" s="23">
        <f t="shared" si="29"/>
        <v>45.608301678585832</v>
      </c>
      <c r="O127" s="24">
        <f t="shared" si="30"/>
        <v>29.983235362774018</v>
      </c>
      <c r="P127" s="24">
        <f t="shared" si="31"/>
        <v>24.408462958640158</v>
      </c>
      <c r="Q127" t="s">
        <v>139</v>
      </c>
      <c r="R127" t="s">
        <v>150</v>
      </c>
      <c r="S127" s="48" t="s">
        <v>477</v>
      </c>
      <c r="T127" s="35">
        <v>100</v>
      </c>
      <c r="U127" s="35">
        <f t="shared" si="32"/>
        <v>57.446808510638299</v>
      </c>
      <c r="V127" s="35">
        <f t="shared" si="33"/>
        <v>72.752043596730246</v>
      </c>
      <c r="W127" s="35">
        <f t="shared" si="34"/>
        <v>66.996699669967001</v>
      </c>
      <c r="X127" s="35">
        <f t="shared" si="35"/>
        <v>60.25125673330276</v>
      </c>
      <c r="Y127" s="35">
        <f t="shared" si="36"/>
        <v>75.556491819394694</v>
      </c>
      <c r="Z127" s="35">
        <f t="shared" si="37"/>
        <v>69.801147892631448</v>
      </c>
      <c r="AA127" s="35">
        <f t="shared" si="38"/>
        <v>-2.8044482226644618</v>
      </c>
      <c r="AB127" s="35">
        <f t="shared" si="39"/>
        <v>-2.8044482226644476</v>
      </c>
      <c r="AC127" s="35">
        <f t="shared" si="40"/>
        <v>-2.8044482226644476</v>
      </c>
      <c r="AF127">
        <v>2.4700000000000002</v>
      </c>
      <c r="AG127">
        <v>1.59</v>
      </c>
      <c r="AJ127" t="s">
        <v>159</v>
      </c>
    </row>
    <row r="128" spans="1:36" ht="15" x14ac:dyDescent="0.25">
      <c r="A128">
        <v>2.35</v>
      </c>
      <c r="B128">
        <v>3.67</v>
      </c>
      <c r="C128">
        <v>3.03</v>
      </c>
      <c r="D128" s="20">
        <f t="shared" si="28"/>
        <v>2.8044482226644574E-2</v>
      </c>
      <c r="E128" s="17">
        <f>IF(OR($A128="",$B128="",$C128=""),"",A128*'MPTO_working_3-way'!$I127)</f>
        <v>2.4159045332326148</v>
      </c>
      <c r="F128" s="21">
        <f>IF(OR($A128="",$B128="",$C128=""),"",B128*'MPTO_working_3-way'!$I127)</f>
        <v>3.7729232497717855</v>
      </c>
      <c r="G128" s="22">
        <f>IF(OR($A128="",$B128="",$C128=""),"",C128*'MPTO_working_3-way'!$I127)</f>
        <v>3.1149747811467328</v>
      </c>
      <c r="H128" s="17">
        <f>IF(OR($A128="",$B128="",$C128=""),"",'MPTO_working_3-way'!E127)</f>
        <v>2.4027848036476054</v>
      </c>
      <c r="I128" s="21">
        <f>IF(OR($A128="",$B128="",$C128=""),"",'MPTO_working_3-way'!F127)</f>
        <v>3.8003825749982969</v>
      </c>
      <c r="J128" s="22">
        <f>IF(OR($A128="",$B128="",$C128=""),"",'MPTO_working_3-way'!G127)</f>
        <v>3.1183263668558885</v>
      </c>
      <c r="K128" s="17">
        <f>IF(OR($A128="",$B128="",$C128=""),"",'OddsRatio_working_3-way'!H127)</f>
        <v>2.4086504378010942</v>
      </c>
      <c r="L128" s="21">
        <f>IF(OR($A128="",$B128="",$C128=""),"",'OddsRatio_working_3-way'!I127)</f>
        <v>3.785997532539942</v>
      </c>
      <c r="M128" s="22">
        <f>IF(OR($A128="",$B128="",$C128=""),"",'OddsRatio_working_3-way'!J127)</f>
        <v>3.1181928805453487</v>
      </c>
      <c r="N128" s="23">
        <f t="shared" si="29"/>
        <v>41.392364070857731</v>
      </c>
      <c r="O128" s="24">
        <f t="shared" si="30"/>
        <v>26.504647293328521</v>
      </c>
      <c r="P128" s="24">
        <f t="shared" si="31"/>
        <v>32.102988635813759</v>
      </c>
      <c r="Q128" t="s">
        <v>341</v>
      </c>
      <c r="R128" t="s">
        <v>342</v>
      </c>
      <c r="S128" s="48" t="s">
        <v>477</v>
      </c>
      <c r="T128" s="35">
        <v>100</v>
      </c>
      <c r="U128" s="35">
        <f t="shared" si="32"/>
        <v>75.845410628019309</v>
      </c>
      <c r="V128" s="35">
        <f t="shared" si="33"/>
        <v>72.222222222222229</v>
      </c>
      <c r="W128" s="35">
        <f t="shared" si="34"/>
        <v>48.979591836734699</v>
      </c>
      <c r="X128" s="35">
        <f t="shared" si="35"/>
        <v>78.798185941043087</v>
      </c>
      <c r="Y128" s="35">
        <f t="shared" si="36"/>
        <v>75.174997535245993</v>
      </c>
      <c r="Z128" s="35">
        <f t="shared" si="37"/>
        <v>51.932367149758463</v>
      </c>
      <c r="AA128" s="35">
        <f t="shared" si="38"/>
        <v>-2.9527753130237784</v>
      </c>
      <c r="AB128" s="35">
        <f t="shared" si="39"/>
        <v>-2.9527753130237642</v>
      </c>
      <c r="AC128" s="35">
        <f t="shared" si="40"/>
        <v>-2.9527753130237642</v>
      </c>
      <c r="AF128">
        <v>1.64</v>
      </c>
      <c r="AG128">
        <v>2.36</v>
      </c>
      <c r="AJ128" t="s">
        <v>497</v>
      </c>
    </row>
    <row r="129" spans="1:36" ht="15" x14ac:dyDescent="0.25">
      <c r="A129">
        <v>4.1399999999999997</v>
      </c>
      <c r="B129">
        <v>3.6</v>
      </c>
      <c r="C129">
        <v>1.96</v>
      </c>
      <c r="D129" s="20">
        <f t="shared" si="28"/>
        <v>2.9527753130237588E-2</v>
      </c>
      <c r="E129" s="17">
        <f>IF(OR($A129="",$B129="",$C129=""),"",A129*'MPTO_working_3-way'!$I128)</f>
        <v>4.2622448979591834</v>
      </c>
      <c r="F129" s="21">
        <f>IF(OR($A129="",$B129="",$C129=""),"",B129*'MPTO_working_3-way'!$I128)</f>
        <v>3.7062999112688555</v>
      </c>
      <c r="G129" s="22">
        <f>IF(OR($A129="",$B129="",$C129=""),"",C129*'MPTO_working_3-way'!$I128)</f>
        <v>2.0178743961352654</v>
      </c>
      <c r="H129" s="17">
        <f>IF(OR($A129="",$B129="",$C129=""),"",'MPTO_working_3-way'!E128)</f>
        <v>4.3158641231118358</v>
      </c>
      <c r="I129" s="21">
        <f>IF(OR($A129="",$B129="",$C129=""),"",'MPTO_working_3-way'!F128)</f>
        <v>3.7322457990923588</v>
      </c>
      <c r="J129" s="22">
        <f>IF(OR($A129="",$B129="",$C129=""),"",'MPTO_working_3-way'!G128)</f>
        <v>1.9985550556631964</v>
      </c>
      <c r="K129" s="17">
        <f>IF(OR($A129="",$B129="",$C129=""),"",'OddsRatio_working_3-way'!H128)</f>
        <v>4.290806937257778</v>
      </c>
      <c r="L129" s="21">
        <f>IF(OR($A129="",$B129="",$C129=""),"",'OddsRatio_working_3-way'!I128)</f>
        <v>3.724871986264402</v>
      </c>
      <c r="M129" s="22">
        <f>IF(OR($A129="",$B129="",$C129=""),"",'OddsRatio_working_3-way'!J128)</f>
        <v>2.0061065795437791</v>
      </c>
      <c r="N129" s="23">
        <f t="shared" si="29"/>
        <v>23.46181469954513</v>
      </c>
      <c r="O129" s="24">
        <f t="shared" si="30"/>
        <v>26.981086904476896</v>
      </c>
      <c r="P129" s="24">
        <f t="shared" si="31"/>
        <v>49.557098395977981</v>
      </c>
      <c r="Q129" t="s">
        <v>343</v>
      </c>
      <c r="R129" t="s">
        <v>344</v>
      </c>
      <c r="S129" s="48" t="s">
        <v>477</v>
      </c>
      <c r="T129" s="35">
        <v>100</v>
      </c>
      <c r="U129" s="35">
        <f t="shared" si="32"/>
        <v>72.899728997289984</v>
      </c>
      <c r="V129" s="35">
        <f t="shared" si="33"/>
        <v>72.67759562841529</v>
      </c>
      <c r="W129" s="35">
        <f t="shared" si="34"/>
        <v>51.690821256038639</v>
      </c>
      <c r="X129" s="35">
        <f t="shared" si="35"/>
        <v>75.63158311554605</v>
      </c>
      <c r="Y129" s="35">
        <f t="shared" si="36"/>
        <v>75.409449746671385</v>
      </c>
      <c r="Z129" s="35">
        <f t="shared" si="37"/>
        <v>54.422675374294727</v>
      </c>
      <c r="AA129" s="35">
        <f t="shared" si="38"/>
        <v>-2.7318541182560665</v>
      </c>
      <c r="AB129" s="35">
        <f t="shared" si="39"/>
        <v>-2.7318541182560949</v>
      </c>
      <c r="AC129" s="35">
        <f t="shared" si="40"/>
        <v>-2.7318541182560878</v>
      </c>
      <c r="AF129">
        <v>2.0299999999999998</v>
      </c>
      <c r="AG129">
        <v>1.86</v>
      </c>
      <c r="AJ129" t="s">
        <v>497</v>
      </c>
    </row>
    <row r="130" spans="1:36" ht="15" x14ac:dyDescent="0.25">
      <c r="A130">
        <v>3.69</v>
      </c>
      <c r="B130">
        <v>3.66</v>
      </c>
      <c r="C130">
        <v>2.0699999999999998</v>
      </c>
      <c r="D130" s="20">
        <f t="shared" si="28"/>
        <v>2.7318541182560718E-2</v>
      </c>
      <c r="E130" s="17">
        <f>IF(OR($A130="",$B130="",$C130=""),"",A130*'MPTO_working_3-way'!$I129)</f>
        <v>3.7908054169636491</v>
      </c>
      <c r="F130" s="21">
        <f>IF(OR($A130="",$B130="",$C130=""),"",B130*'MPTO_working_3-way'!$I129)</f>
        <v>3.7599858607281722</v>
      </c>
      <c r="G130" s="22">
        <f>IF(OR($A130="",$B130="",$C130=""),"",C130*'MPTO_working_3-way'!$I129)</f>
        <v>2.1265493802479005</v>
      </c>
      <c r="H130" s="17">
        <f>IF(OR($A130="",$B130="",$C130=""),"",'MPTO_working_3-way'!E129)</f>
        <v>3.81830183623146</v>
      </c>
      <c r="I130" s="21">
        <f>IF(OR($A130="",$B130="",$C130=""),"",'MPTO_working_3-way'!F129)</f>
        <v>3.7861884365698288</v>
      </c>
      <c r="J130" s="22">
        <f>IF(OR($A130="",$B130="",$C130=""),"",'MPTO_working_3-way'!G129)</f>
        <v>2.1097687042302113</v>
      </c>
      <c r="K130" s="17">
        <f>IF(OR($A130="",$B130="",$C130=""),"",'OddsRatio_working_3-way'!H129)</f>
        <v>3.806979510255549</v>
      </c>
      <c r="L130" s="21">
        <f>IF(OR($A130="",$B130="",$C130=""),"",'OddsRatio_working_3-way'!I129)</f>
        <v>3.7756749060519557</v>
      </c>
      <c r="M130" s="22">
        <f>IF(OR($A130="",$B130="",$C130=""),"",'OddsRatio_working_3-way'!J129)</f>
        <v>2.1165308832615009</v>
      </c>
      <c r="N130" s="23">
        <f t="shared" si="29"/>
        <v>26.379618313434239</v>
      </c>
      <c r="O130" s="24">
        <f t="shared" si="30"/>
        <v>26.595844693052555</v>
      </c>
      <c r="P130" s="24">
        <f t="shared" si="31"/>
        <v>47.024536993513216</v>
      </c>
      <c r="Q130" t="s">
        <v>345</v>
      </c>
      <c r="R130" t="s">
        <v>346</v>
      </c>
      <c r="S130" s="48" t="s">
        <v>477</v>
      </c>
      <c r="T130" s="35">
        <v>100</v>
      </c>
      <c r="U130" s="35">
        <f t="shared" si="32"/>
        <v>63.235294117647051</v>
      </c>
      <c r="V130" s="35">
        <f t="shared" si="33"/>
        <v>71.590909090909093</v>
      </c>
      <c r="W130" s="35">
        <f t="shared" si="34"/>
        <v>62.406015037593981</v>
      </c>
      <c r="X130" s="35">
        <f t="shared" si="35"/>
        <v>66.003075871496918</v>
      </c>
      <c r="Y130" s="35">
        <f t="shared" si="36"/>
        <v>74.358690844758939</v>
      </c>
      <c r="Z130" s="35">
        <f t="shared" si="37"/>
        <v>65.173796791443849</v>
      </c>
      <c r="AA130" s="35">
        <f t="shared" si="38"/>
        <v>-2.7677817538498672</v>
      </c>
      <c r="AB130" s="35">
        <f t="shared" si="39"/>
        <v>-2.7677817538498459</v>
      </c>
      <c r="AC130" s="35">
        <f t="shared" si="40"/>
        <v>-2.7677817538498672</v>
      </c>
      <c r="AF130">
        <v>1.85</v>
      </c>
      <c r="AG130">
        <v>2.0499999999999998</v>
      </c>
      <c r="AJ130" t="s">
        <v>497</v>
      </c>
    </row>
    <row r="131" spans="1:36" s="35" customFormat="1" ht="15" x14ac:dyDescent="0.25">
      <c r="A131">
        <v>2.72</v>
      </c>
      <c r="B131">
        <v>3.52</v>
      </c>
      <c r="C131">
        <v>2.66</v>
      </c>
      <c r="D131" s="20">
        <f t="shared" si="28"/>
        <v>2.7677817538498628E-2</v>
      </c>
      <c r="E131" s="17">
        <f>IF(OR($A131="",$B131="",$C131=""),"",A131*'MPTO_working_3-way'!$I130)</f>
        <v>2.7952836637047165</v>
      </c>
      <c r="F131" s="21">
        <f>IF(OR($A131="",$B131="",$C131=""),"",B131*'MPTO_working_3-way'!$I130)</f>
        <v>3.617425917735515</v>
      </c>
      <c r="G131" s="22">
        <f>IF(OR($A131="",$B131="",$C131=""),"",C131*'MPTO_working_3-way'!$I130)</f>
        <v>2.7336229946524067</v>
      </c>
      <c r="H131" s="17">
        <f>IF(OR($A131="",$B131="",$C131=""),"",'MPTO_working_3-way'!E130)</f>
        <v>2.7900141626507997</v>
      </c>
      <c r="I131" s="21">
        <f>IF(OR($A131="",$B131="",$C131=""),"",'MPTO_working_3-way'!F130)</f>
        <v>3.6381500353511957</v>
      </c>
      <c r="J131" s="22">
        <f>IF(OR($A131="",$B131="",$C131=""),"",'MPTO_working_3-way'!G130)</f>
        <v>2.7269213725427495</v>
      </c>
      <c r="K131" s="17">
        <f>IF(OR($A131="",$B131="",$C131=""),"",'OddsRatio_working_3-way'!H130)</f>
        <v>2.7929755298980967</v>
      </c>
      <c r="L131" s="21">
        <f>IF(OR($A131="",$B131="",$C131=""),"",'OddsRatio_working_3-way'!I130)</f>
        <v>3.6269176368274429</v>
      </c>
      <c r="M131" s="22">
        <f>IF(OR($A131="",$B131="",$C131=""),"",'OddsRatio_working_3-way'!J130)</f>
        <v>2.7304298718783948</v>
      </c>
      <c r="N131" s="23">
        <f t="shared" si="29"/>
        <v>35.774544565350283</v>
      </c>
      <c r="O131" s="24">
        <f t="shared" si="30"/>
        <v>27.643966255043406</v>
      </c>
      <c r="P131" s="24">
        <f t="shared" si="31"/>
        <v>36.581489179606308</v>
      </c>
      <c r="Q131" t="s">
        <v>347</v>
      </c>
      <c r="R131" t="s">
        <v>348</v>
      </c>
      <c r="S131" s="48" t="s">
        <v>477</v>
      </c>
      <c r="T131" s="35">
        <v>100</v>
      </c>
      <c r="U131" s="35">
        <f t="shared" si="32"/>
        <v>38.650306748466257</v>
      </c>
      <c r="V131" s="35">
        <f t="shared" si="33"/>
        <v>76.470588235294116</v>
      </c>
      <c r="W131" s="35">
        <f t="shared" si="34"/>
        <v>80.198019801980209</v>
      </c>
      <c r="X131" s="35">
        <f t="shared" si="35"/>
        <v>43.331391962725682</v>
      </c>
      <c r="Y131" s="35">
        <f t="shared" si="36"/>
        <v>81.151673449553542</v>
      </c>
      <c r="Z131" s="35">
        <f t="shared" si="37"/>
        <v>84.879105016239635</v>
      </c>
      <c r="AA131" s="35">
        <f t="shared" si="38"/>
        <v>-4.6810852142594257</v>
      </c>
      <c r="AB131" s="35">
        <f t="shared" si="39"/>
        <v>-4.6810852142594257</v>
      </c>
      <c r="AC131" s="35">
        <f t="shared" si="40"/>
        <v>-4.6810852142594257</v>
      </c>
      <c r="AD131" s="36"/>
      <c r="AE131" s="36"/>
      <c r="AF131">
        <v>1.74</v>
      </c>
      <c r="AG131">
        <v>2.19</v>
      </c>
      <c r="AH131" s="36"/>
      <c r="AI131" s="36"/>
      <c r="AJ131" t="s">
        <v>497</v>
      </c>
    </row>
    <row r="132" spans="1:36" ht="15" x14ac:dyDescent="0.25">
      <c r="A132">
        <v>1.63</v>
      </c>
      <c r="B132">
        <v>4.25</v>
      </c>
      <c r="C132">
        <v>5.05</v>
      </c>
      <c r="D132" s="20">
        <f t="shared" ref="D132:D195" si="41">IF(OR($A132="",$B132="",$C132=""),"",(1/A132)+(1/B132)+(1/C132)-1)</f>
        <v>4.6810852142594284E-2</v>
      </c>
      <c r="E132" s="17">
        <f>IF(OR($A132="",$B132="",$C132=""),"",A132*'MPTO_working_3-way'!$I131)</f>
        <v>1.7063016889924285</v>
      </c>
      <c r="F132" s="21">
        <f>IF(OR($A132="",$B132="",$C132=""),"",B132*'MPTO_working_3-way'!$I131)</f>
        <v>4.448946121606026</v>
      </c>
      <c r="G132" s="22">
        <f>IF(OR($A132="",$B132="",$C132=""),"",C132*'MPTO_working_3-way'!$I131)</f>
        <v>5.2863948033201007</v>
      </c>
      <c r="H132" s="17">
        <f>IF(OR($A132="",$B132="",$C132=""),"",'MPTO_working_3-way'!E131)</f>
        <v>1.6725391883250764</v>
      </c>
      <c r="I132" s="21">
        <f>IF(OR($A132="",$B132="",$C132=""),"",'MPTO_working_3-way'!F131)</f>
        <v>4.5518581767910868</v>
      </c>
      <c r="J132" s="22">
        <f>IF(OR($A132="",$B132="",$C132=""),"",'MPTO_working_3-way'!G131)</f>
        <v>5.4819697177443052</v>
      </c>
      <c r="K132" s="17">
        <f>IF(OR($A132="",$B132="",$C132=""),"",'OddsRatio_working_3-way'!H131)</f>
        <v>1.6839122789159093</v>
      </c>
      <c r="L132" s="21">
        <f>IF(OR($A132="",$B132="",$C132=""),"",'OddsRatio_working_3-way'!I131)</f>
        <v>4.5281188991693728</v>
      </c>
      <c r="M132" s="22">
        <f>IF(OR($A132="",$B132="",$C132=""),"",'OddsRatio_working_3-way'!J131)</f>
        <v>5.3965789358879865</v>
      </c>
      <c r="N132" s="23">
        <f t="shared" si="29"/>
        <v>58.606283194298435</v>
      </c>
      <c r="O132" s="24">
        <f t="shared" si="30"/>
        <v>22.477233319225043</v>
      </c>
      <c r="P132" s="24">
        <f t="shared" si="31"/>
        <v>18.916483486476523</v>
      </c>
      <c r="Q132" t="s">
        <v>349</v>
      </c>
      <c r="R132" t="s">
        <v>350</v>
      </c>
      <c r="S132" s="48" t="s">
        <v>478</v>
      </c>
      <c r="T132" s="35">
        <v>100</v>
      </c>
      <c r="U132" s="35">
        <f t="shared" si="32"/>
        <v>38.650306748466257</v>
      </c>
      <c r="V132" s="35">
        <f t="shared" si="33"/>
        <v>75.062344139650875</v>
      </c>
      <c r="W132" s="35">
        <f t="shared" si="34"/>
        <v>81.481481481481481</v>
      </c>
      <c r="X132" s="35">
        <f t="shared" si="35"/>
        <v>43.456174378867644</v>
      </c>
      <c r="Y132" s="35">
        <f t="shared" si="36"/>
        <v>79.868211770052255</v>
      </c>
      <c r="Z132" s="35">
        <f t="shared" si="37"/>
        <v>86.287349111882875</v>
      </c>
      <c r="AA132" s="35">
        <f t="shared" si="38"/>
        <v>-4.8058676304013872</v>
      </c>
      <c r="AB132" s="35">
        <f t="shared" si="39"/>
        <v>-4.8058676304013801</v>
      </c>
      <c r="AC132" s="35">
        <f t="shared" si="40"/>
        <v>-4.8058676304013943</v>
      </c>
      <c r="AF132">
        <v>1.68</v>
      </c>
      <c r="AG132">
        <v>2.2200000000000002</v>
      </c>
      <c r="AJ132" t="s">
        <v>481</v>
      </c>
    </row>
    <row r="133" spans="1:36" ht="15" x14ac:dyDescent="0.25">
      <c r="A133">
        <v>1.63</v>
      </c>
      <c r="B133">
        <v>4.01</v>
      </c>
      <c r="C133">
        <v>5.4</v>
      </c>
      <c r="D133" s="20">
        <f t="shared" si="41"/>
        <v>4.8058676304013836E-2</v>
      </c>
      <c r="E133" s="17">
        <f>IF(OR($A133="",$B133="",$C133=""),"",A133*'MPTO_working_3-way'!$I132)</f>
        <v>1.7083356423755425</v>
      </c>
      <c r="F133" s="21">
        <f>IF(OR($A133="",$B133="",$C133=""),"",B133*'MPTO_working_3-way'!$I132)</f>
        <v>4.2027152919790955</v>
      </c>
      <c r="G133" s="22">
        <f>IF(OR($A133="",$B133="",$C133=""),"",C133*'MPTO_working_3-way'!$I132)</f>
        <v>5.6595168520416754</v>
      </c>
      <c r="H133" s="17">
        <f>IF(OR($A133="",$B133="",$C133=""),"",'MPTO_working_3-way'!E132)</f>
        <v>1.6737035475135664</v>
      </c>
      <c r="I133" s="21">
        <f>IF(OR($A133="",$B133="",$C133=""),"",'MPTO_working_3-way'!F132)</f>
        <v>4.2852796389437025</v>
      </c>
      <c r="J133" s="22">
        <f>IF(OR($A133="",$B133="",$C133=""),"",'MPTO_working_3-way'!G132)</f>
        <v>5.9113663997784807</v>
      </c>
      <c r="K133" s="17">
        <f>IF(OR($A133="",$B133="",$C133=""),"",'OddsRatio_working_3-way'!H132)</f>
        <v>1.6854846583376306</v>
      </c>
      <c r="L133" s="21">
        <f>IF(OR($A133="",$B133="",$C133=""),"",'OddsRatio_working_3-way'!I132)</f>
        <v>4.275093367613124</v>
      </c>
      <c r="M133" s="22">
        <f>IF(OR($A133="",$B133="",$C133=""),"",'OddsRatio_working_3-way'!J132)</f>
        <v>5.7875118995009132</v>
      </c>
      <c r="N133" s="23">
        <f t="shared" ref="N133:N196" si="42">(1/E133)* 100</f>
        <v>58.536506245894429</v>
      </c>
      <c r="O133" s="24">
        <f t="shared" ref="O133:O196" si="43">(1/F133)* 100</f>
        <v>23.794140942844862</v>
      </c>
      <c r="P133" s="24">
        <f t="shared" ref="P133:P196" si="44">(1/G133)* 100</f>
        <v>17.669352811260719</v>
      </c>
      <c r="Q133" t="s">
        <v>351</v>
      </c>
      <c r="R133" t="s">
        <v>352</v>
      </c>
      <c r="S133" s="48" t="s">
        <v>478</v>
      </c>
      <c r="T133" s="35">
        <v>100</v>
      </c>
      <c r="U133" s="35">
        <f t="shared" ref="U133:U196" si="45">(1/A134)*((T133*A134)-T133)</f>
        <v>77.426636568848764</v>
      </c>
      <c r="V133" s="35">
        <f t="shared" ref="V133:V196" si="46">(1/B134)*((T133*B134)-T133)</f>
        <v>74.619289340101517</v>
      </c>
      <c r="W133" s="35">
        <f t="shared" ref="W133:W196" si="47">(1/C134)*((T133*C134)-T133)</f>
        <v>43.181818181818187</v>
      </c>
      <c r="X133" s="35">
        <f t="shared" ref="X133:X196" si="48">((1/B134)+(1/C134))*T133</f>
        <v>82.198892478080296</v>
      </c>
      <c r="Y133" s="35">
        <f t="shared" ref="Y133:Y196" si="49">((1/A134)+(1/C134))*T133</f>
        <v>79.391545249333078</v>
      </c>
      <c r="Z133" s="35">
        <f t="shared" ref="Z133:Z196" si="50">((1/A134)+(1/B134))*T133</f>
        <v>47.954074091049719</v>
      </c>
      <c r="AA133" s="35">
        <f t="shared" ref="AA133:AA196" si="51">U133-X133</f>
        <v>-4.7722559092315322</v>
      </c>
      <c r="AB133" s="35">
        <f t="shared" ref="AB133:AB196" si="52">V133-Y133</f>
        <v>-4.7722559092315606</v>
      </c>
      <c r="AC133" s="35">
        <f t="shared" ref="AC133:AC196" si="53">W133-Z133</f>
        <v>-4.7722559092315322</v>
      </c>
      <c r="AF133">
        <v>1.91</v>
      </c>
      <c r="AG133">
        <v>1.93</v>
      </c>
      <c r="AJ133" t="s">
        <v>481</v>
      </c>
    </row>
    <row r="134" spans="1:36" s="35" customFormat="1" ht="15" x14ac:dyDescent="0.25">
      <c r="A134">
        <v>4.43</v>
      </c>
      <c r="B134">
        <v>3.94</v>
      </c>
      <c r="C134">
        <v>1.76</v>
      </c>
      <c r="D134" s="20">
        <f t="shared" si="41"/>
        <v>4.7722559092315375E-2</v>
      </c>
      <c r="E134" s="17">
        <f>IF(OR($A134="",$B134="",$C134=""),"",A134*'MPTO_working_3-way'!$I133)</f>
        <v>4.6414109367789571</v>
      </c>
      <c r="F134" s="21">
        <f>IF(OR($A134="",$B134="",$C134=""),"",B134*'MPTO_working_3-way'!$I133)</f>
        <v>4.1280268828237228</v>
      </c>
      <c r="G134" s="22">
        <f>IF(OR($A134="",$B134="",$C134=""),"",C134*'MPTO_working_3-way'!$I133)</f>
        <v>1.8439917040024751</v>
      </c>
      <c r="H134" s="17">
        <f>IF(OR($A134="",$B134="",$C134=""),"",'MPTO_working_3-way'!E133)</f>
        <v>4.7658510087710768</v>
      </c>
      <c r="I134" s="21">
        <f>IF(OR($A134="",$B134="",$C134=""),"",'MPTO_working_3-way'!F133)</f>
        <v>4.2034541254325317</v>
      </c>
      <c r="J134" s="22">
        <f>IF(OR($A134="",$B134="",$C134=""),"",'MPTO_working_3-way'!G133)</f>
        <v>1.8106944370656488</v>
      </c>
      <c r="K134" s="17">
        <f>IF(OR($A134="",$B134="",$C134=""),"",'OddsRatio_working_3-way'!H133)</f>
        <v>4.7123866584070511</v>
      </c>
      <c r="L134" s="21">
        <f>IF(OR($A134="",$B134="",$C134=""),"",'OddsRatio_working_3-way'!I133)</f>
        <v>4.1820457072060453</v>
      </c>
      <c r="M134" s="22">
        <f>IF(OR($A134="",$B134="",$C134=""),"",'OddsRatio_working_3-way'!J133)</f>
        <v>1.822569638597481</v>
      </c>
      <c r="N134" s="23">
        <f t="shared" si="42"/>
        <v>21.545172655924734</v>
      </c>
      <c r="O134" s="24">
        <f t="shared" si="43"/>
        <v>24.224648443082888</v>
      </c>
      <c r="P134" s="24">
        <f t="shared" si="44"/>
        <v>54.230178900992378</v>
      </c>
      <c r="Q134" t="s">
        <v>353</v>
      </c>
      <c r="R134" t="s">
        <v>354</v>
      </c>
      <c r="S134" s="48" t="s">
        <v>478</v>
      </c>
      <c r="T134" s="35">
        <v>100</v>
      </c>
      <c r="U134" s="35">
        <f t="shared" si="45"/>
        <v>45.054945054945051</v>
      </c>
      <c r="V134" s="35">
        <f t="shared" si="46"/>
        <v>72.752043596730246</v>
      </c>
      <c r="W134" s="35">
        <f t="shared" si="47"/>
        <v>77.375565610859724</v>
      </c>
      <c r="X134" s="35">
        <f t="shared" si="48"/>
        <v>49.872390792410023</v>
      </c>
      <c r="Y134" s="35">
        <f t="shared" si="49"/>
        <v>77.569489334195211</v>
      </c>
      <c r="Z134" s="35">
        <f t="shared" si="50"/>
        <v>82.193011348324703</v>
      </c>
      <c r="AA134" s="35">
        <f t="shared" si="51"/>
        <v>-4.817445737464972</v>
      </c>
      <c r="AB134" s="35">
        <f t="shared" si="52"/>
        <v>-4.8174457374649649</v>
      </c>
      <c r="AC134" s="35">
        <f t="shared" si="53"/>
        <v>-4.8174457374649791</v>
      </c>
      <c r="AD134" s="36"/>
      <c r="AE134" s="36"/>
      <c r="AF134">
        <v>1.85</v>
      </c>
      <c r="AG134">
        <v>1.99</v>
      </c>
      <c r="AH134" s="36"/>
      <c r="AI134" s="36"/>
      <c r="AJ134" t="s">
        <v>481</v>
      </c>
    </row>
    <row r="135" spans="1:36" ht="15" x14ac:dyDescent="0.25">
      <c r="A135">
        <v>1.82</v>
      </c>
      <c r="B135">
        <v>3.67</v>
      </c>
      <c r="C135">
        <v>4.42</v>
      </c>
      <c r="D135" s="20">
        <f t="shared" si="41"/>
        <v>4.8174457374649649E-2</v>
      </c>
      <c r="E135" s="17">
        <f>IF(OR($A135="",$B135="",$C135=""),"",A135*'MPTO_working_3-way'!$I134)</f>
        <v>1.9076775124218623</v>
      </c>
      <c r="F135" s="21">
        <f>IF(OR($A135="",$B135="",$C135=""),"",B135*'MPTO_working_3-way'!$I134)</f>
        <v>3.8468002585649641</v>
      </c>
      <c r="G135" s="22">
        <f>IF(OR($A135="",$B135="",$C135=""),"",C135*'MPTO_working_3-way'!$I134)</f>
        <v>4.6329311015959513</v>
      </c>
      <c r="H135" s="17">
        <f>IF(OR($A135="",$B135="",$C135=""),"",'MPTO_working_3-way'!E134)</f>
        <v>1.8747923773168711</v>
      </c>
      <c r="I135" s="21">
        <f>IF(OR($A135="",$B135="",$C135=""),"",'MPTO_working_3-way'!F134)</f>
        <v>3.8998303373333418</v>
      </c>
      <c r="J135" s="22">
        <f>IF(OR($A135="",$B135="",$C135=""),"",'MPTO_working_3-way'!G134)</f>
        <v>4.7576864739845632</v>
      </c>
      <c r="K135" s="17">
        <f>IF(OR($A135="",$B135="",$C135=""),"",'OddsRatio_working_3-way'!H134)</f>
        <v>1.8868893938594604</v>
      </c>
      <c r="L135" s="21">
        <f>IF(OR($A135="",$B135="",$C135=""),"",'OddsRatio_working_3-way'!I134)</f>
        <v>3.8877983922009234</v>
      </c>
      <c r="M135" s="22">
        <f>IF(OR($A135="",$B135="",$C135=""),"",'OddsRatio_working_3-way'!J134)</f>
        <v>4.6989777158528687</v>
      </c>
      <c r="N135" s="23">
        <f t="shared" si="42"/>
        <v>52.419761384641241</v>
      </c>
      <c r="O135" s="24">
        <f t="shared" si="43"/>
        <v>25.995630986388846</v>
      </c>
      <c r="P135" s="24">
        <f t="shared" si="44"/>
        <v>21.584607628969923</v>
      </c>
      <c r="Q135" t="s">
        <v>355</v>
      </c>
      <c r="R135" t="s">
        <v>356</v>
      </c>
      <c r="S135" s="48" t="s">
        <v>478</v>
      </c>
      <c r="T135" s="35">
        <v>100</v>
      </c>
      <c r="U135" s="35">
        <f t="shared" si="45"/>
        <v>65.277777777777771</v>
      </c>
      <c r="V135" s="35">
        <f t="shared" si="46"/>
        <v>73.753280839895012</v>
      </c>
      <c r="W135" s="35">
        <f t="shared" si="47"/>
        <v>58.677685950413228</v>
      </c>
      <c r="X135" s="35">
        <f t="shared" si="48"/>
        <v>67.569033209691767</v>
      </c>
      <c r="Y135" s="35">
        <f t="shared" si="49"/>
        <v>76.044536271809008</v>
      </c>
      <c r="Z135" s="35">
        <f t="shared" si="50"/>
        <v>60.968941382327202</v>
      </c>
      <c r="AA135" s="35">
        <f t="shared" si="51"/>
        <v>-2.2912554319139957</v>
      </c>
      <c r="AB135" s="35">
        <f t="shared" si="52"/>
        <v>-2.2912554319139957</v>
      </c>
      <c r="AC135" s="35">
        <f t="shared" si="53"/>
        <v>-2.2912554319139744</v>
      </c>
      <c r="AF135">
        <v>2.0299999999999998</v>
      </c>
      <c r="AG135">
        <v>1.82</v>
      </c>
      <c r="AJ135" t="s">
        <v>481</v>
      </c>
    </row>
    <row r="136" spans="1:36" ht="15" x14ac:dyDescent="0.25">
      <c r="A136">
        <v>2.88</v>
      </c>
      <c r="B136">
        <v>3.81</v>
      </c>
      <c r="C136">
        <v>2.42</v>
      </c>
      <c r="D136" s="20">
        <f t="shared" si="41"/>
        <v>2.2912554319139744E-2</v>
      </c>
      <c r="E136" s="17">
        <f>IF(OR($A136="",$B136="",$C136=""),"",A136*'MPTO_working_3-way'!$I135)</f>
        <v>2.9459881564391224</v>
      </c>
      <c r="F136" s="21">
        <f>IF(OR($A136="",$B136="",$C136=""),"",B136*'MPTO_working_3-way'!$I135)</f>
        <v>3.8972968319559227</v>
      </c>
      <c r="G136" s="22">
        <f>IF(OR($A136="",$B136="",$C136=""),"",C136*'MPTO_working_3-way'!$I135)</f>
        <v>2.4754483814523183</v>
      </c>
      <c r="H136" s="17">
        <f>IF(OR($A136="",$B136="",$C136=""),"",'MPTO_working_3-way'!E135)</f>
        <v>2.944773389024232</v>
      </c>
      <c r="I136" s="21">
        <f>IF(OR($A136="",$B136="",$C136=""),"",'MPTO_working_3-way'!F135)</f>
        <v>3.9241897785538549</v>
      </c>
      <c r="J136" s="22">
        <f>IF(OR($A136="",$B136="",$C136=""),"",'MPTO_working_3-way'!G135)</f>
        <v>2.4655706336643517</v>
      </c>
      <c r="K136" s="17">
        <f>IF(OR($A136="",$B136="",$C136=""),"",'OddsRatio_working_3-way'!H135)</f>
        <v>2.9465014739826403</v>
      </c>
      <c r="L136" s="21">
        <f>IF(OR($A136="",$B136="",$C136=""),"",'OddsRatio_working_3-way'!I135)</f>
        <v>3.9093984797293713</v>
      </c>
      <c r="M136" s="22">
        <f>IF(OR($A136="",$B136="",$C136=""),"",'OddsRatio_working_3-way'!J135)</f>
        <v>2.4702298367315683</v>
      </c>
      <c r="N136" s="23">
        <f t="shared" si="42"/>
        <v>33.944467760818185</v>
      </c>
      <c r="O136" s="24">
        <f t="shared" si="43"/>
        <v>25.658810275894062</v>
      </c>
      <c r="P136" s="24">
        <f t="shared" si="44"/>
        <v>40.39672196328776</v>
      </c>
      <c r="Q136" t="s">
        <v>357</v>
      </c>
      <c r="R136" t="s">
        <v>358</v>
      </c>
      <c r="S136" s="48" t="s">
        <v>478</v>
      </c>
      <c r="T136" s="35">
        <v>100</v>
      </c>
      <c r="U136" s="35">
        <f t="shared" si="45"/>
        <v>49.748743718592962</v>
      </c>
      <c r="V136" s="35">
        <f t="shared" si="46"/>
        <v>73.333333333333329</v>
      </c>
      <c r="W136" s="35">
        <f t="shared" si="47"/>
        <v>74.683544303797461</v>
      </c>
      <c r="X136" s="35">
        <f t="shared" si="48"/>
        <v>51.983122362869196</v>
      </c>
      <c r="Y136" s="35">
        <f t="shared" si="49"/>
        <v>75.567711977609562</v>
      </c>
      <c r="Z136" s="35">
        <f t="shared" si="50"/>
        <v>76.917922948073695</v>
      </c>
      <c r="AA136" s="35">
        <f t="shared" si="51"/>
        <v>-2.2343786442762337</v>
      </c>
      <c r="AB136" s="35">
        <f t="shared" si="52"/>
        <v>-2.2343786442762337</v>
      </c>
      <c r="AC136" s="35">
        <f t="shared" si="53"/>
        <v>-2.2343786442762337</v>
      </c>
      <c r="AF136">
        <v>1.65</v>
      </c>
      <c r="AG136">
        <v>2.36</v>
      </c>
      <c r="AJ136" t="s">
        <v>482</v>
      </c>
    </row>
    <row r="137" spans="1:36" ht="15" x14ac:dyDescent="0.25">
      <c r="A137">
        <v>1.99</v>
      </c>
      <c r="B137">
        <v>3.75</v>
      </c>
      <c r="C137">
        <v>3.95</v>
      </c>
      <c r="D137" s="20">
        <f t="shared" si="41"/>
        <v>2.2343786442762248E-2</v>
      </c>
      <c r="E137" s="17">
        <f>IF(OR($A137="",$B137="",$C137=""),"",A137*'MPTO_working_3-way'!$I136)</f>
        <v>2.0344641350210968</v>
      </c>
      <c r="F137" s="21">
        <f>IF(OR($A137="",$B137="",$C137=""),"",B137*'MPTO_working_3-way'!$I136)</f>
        <v>3.8337891991603583</v>
      </c>
      <c r="G137" s="22">
        <f>IF(OR($A137="",$B137="",$C137=""),"",C137*'MPTO_working_3-way'!$I136)</f>
        <v>4.0382579564489109</v>
      </c>
      <c r="H137" s="17">
        <f>IF(OR($A137="",$B137="",$C137=""),"",'MPTO_working_3-way'!E136)</f>
        <v>2.0199382693136814</v>
      </c>
      <c r="I137" s="21">
        <f>IF(OR($A137="",$B137="",$C137=""),"",'MPTO_working_3-way'!F136)</f>
        <v>3.8577458106803788</v>
      </c>
      <c r="J137" s="22">
        <f>IF(OR($A137="",$B137="",$C137=""),"",'MPTO_working_3-way'!G136)</f>
        <v>4.0697286444880367</v>
      </c>
      <c r="K137" s="17">
        <f>IF(OR($A137="",$B137="",$C137=""),"",'OddsRatio_working_3-way'!H136)</f>
        <v>2.0256645709848273</v>
      </c>
      <c r="L137" s="21">
        <f>IF(OR($A137="",$B137="",$C137=""),"",'OddsRatio_working_3-way'!I136)</f>
        <v>3.849068252735631</v>
      </c>
      <c r="M137" s="22">
        <f>IF(OR($A137="",$B137="",$C137=""),"",'OddsRatio_working_3-way'!J136)</f>
        <v>4.0562732165709505</v>
      </c>
      <c r="N137" s="23">
        <f t="shared" si="42"/>
        <v>49.152992318030236</v>
      </c>
      <c r="O137" s="24">
        <f t="shared" si="43"/>
        <v>26.083854590101378</v>
      </c>
      <c r="P137" s="24">
        <f t="shared" si="44"/>
        <v>24.763153091868396</v>
      </c>
      <c r="Q137" t="s">
        <v>359</v>
      </c>
      <c r="R137" t="s">
        <v>360</v>
      </c>
      <c r="S137" s="48" t="s">
        <v>478</v>
      </c>
      <c r="T137" s="35">
        <v>100</v>
      </c>
      <c r="U137" s="35">
        <f t="shared" si="45"/>
        <v>47.916666666666671</v>
      </c>
      <c r="V137" s="35">
        <f t="shared" si="46"/>
        <v>73.614775725593674</v>
      </c>
      <c r="W137" s="35">
        <f t="shared" si="47"/>
        <v>75.669099756691011</v>
      </c>
      <c r="X137" s="35">
        <f t="shared" si="48"/>
        <v>50.716124517715336</v>
      </c>
      <c r="Y137" s="35">
        <f t="shared" si="49"/>
        <v>76.414233576642346</v>
      </c>
      <c r="Z137" s="35">
        <f t="shared" si="50"/>
        <v>78.468557607739669</v>
      </c>
      <c r="AA137" s="35">
        <f t="shared" si="51"/>
        <v>-2.7994578510486647</v>
      </c>
      <c r="AB137" s="35">
        <f t="shared" si="52"/>
        <v>-2.7994578510486718</v>
      </c>
      <c r="AC137" s="35">
        <f t="shared" si="53"/>
        <v>-2.7994578510486576</v>
      </c>
      <c r="AF137">
        <v>1.81</v>
      </c>
      <c r="AG137">
        <v>2.1</v>
      </c>
      <c r="AJ137" t="s">
        <v>482</v>
      </c>
    </row>
    <row r="138" spans="1:36" ht="15" x14ac:dyDescent="0.25">
      <c r="A138">
        <v>1.92</v>
      </c>
      <c r="B138">
        <v>3.79</v>
      </c>
      <c r="C138">
        <v>4.1100000000000003</v>
      </c>
      <c r="D138" s="20">
        <f t="shared" si="41"/>
        <v>2.7994578510486701E-2</v>
      </c>
      <c r="E138" s="17">
        <f>IF(OR($A138="",$B138="",$C138=""),"",A138*'MPTO_working_3-way'!$I137)</f>
        <v>1.9737495907401343</v>
      </c>
      <c r="F138" s="21">
        <f>IF(OR($A138="",$B138="",$C138=""),"",B138*'MPTO_working_3-way'!$I137)</f>
        <v>3.8960994525547448</v>
      </c>
      <c r="G138" s="22">
        <f>IF(OR($A138="",$B138="",$C138=""),"",C138*'MPTO_working_3-way'!$I137)</f>
        <v>4.2250577176781006</v>
      </c>
      <c r="H138" s="17">
        <f>IF(OR($A138="",$B138="",$C138=""),"",'MPTO_working_3-way'!E137)</f>
        <v>1.9550273058585617</v>
      </c>
      <c r="I138" s="21">
        <f>IF(OR($A138="",$B138="",$C138=""),"",'MPTO_working_3-way'!F137)</f>
        <v>3.9289532634552606</v>
      </c>
      <c r="J138" s="22">
        <f>IF(OR($A138="",$B138="",$C138=""),"",'MPTO_working_3-way'!G137)</f>
        <v>4.2739156604812205</v>
      </c>
      <c r="K138" s="17">
        <f>IF(OR($A138="",$B138="",$C138=""),"",'OddsRatio_working_3-way'!H137)</f>
        <v>1.9622203676433725</v>
      </c>
      <c r="L138" s="21">
        <f>IF(OR($A138="",$B138="",$C138=""),"",'OddsRatio_working_3-way'!I137)</f>
        <v>3.918037854048924</v>
      </c>
      <c r="M138" s="22">
        <f>IF(OR($A138="",$B138="",$C138=""),"",'OddsRatio_working_3-way'!J137)</f>
        <v>4.2527231993161845</v>
      </c>
      <c r="N138" s="23">
        <f t="shared" si="42"/>
        <v>50.664988339529479</v>
      </c>
      <c r="O138" s="24">
        <f t="shared" si="43"/>
        <v>25.666695939814403</v>
      </c>
      <c r="P138" s="24">
        <f t="shared" si="44"/>
        <v>23.668315720656107</v>
      </c>
      <c r="Q138" t="s">
        <v>361</v>
      </c>
      <c r="R138" t="s">
        <v>362</v>
      </c>
      <c r="S138" s="48" t="s">
        <v>478</v>
      </c>
      <c r="T138" s="35">
        <v>100</v>
      </c>
      <c r="U138" s="35">
        <f t="shared" si="45"/>
        <v>55.55555555555555</v>
      </c>
      <c r="V138" s="35">
        <f t="shared" si="46"/>
        <v>72.752043596730246</v>
      </c>
      <c r="W138" s="35">
        <f t="shared" si="47"/>
        <v>68.944099378881987</v>
      </c>
      <c r="X138" s="35">
        <f t="shared" si="48"/>
        <v>58.30385702438776</v>
      </c>
      <c r="Y138" s="35">
        <f t="shared" si="49"/>
        <v>75.500345065562442</v>
      </c>
      <c r="Z138" s="35">
        <f t="shared" si="50"/>
        <v>71.692400847714197</v>
      </c>
      <c r="AA138" s="35">
        <f t="shared" si="51"/>
        <v>-2.74830146883221</v>
      </c>
      <c r="AB138" s="35">
        <f t="shared" si="52"/>
        <v>-2.7483014688321958</v>
      </c>
      <c r="AC138" s="35">
        <f t="shared" si="53"/>
        <v>-2.74830146883221</v>
      </c>
      <c r="AF138">
        <v>1.78</v>
      </c>
      <c r="AG138">
        <v>2.11</v>
      </c>
      <c r="AJ138" t="s">
        <v>483</v>
      </c>
    </row>
    <row r="139" spans="1:36" ht="15" x14ac:dyDescent="0.25">
      <c r="A139">
        <v>2.25</v>
      </c>
      <c r="B139">
        <v>3.67</v>
      </c>
      <c r="C139">
        <v>3.22</v>
      </c>
      <c r="D139" s="20">
        <f t="shared" si="41"/>
        <v>2.7483014688322038E-2</v>
      </c>
      <c r="E139" s="17">
        <f>IF(OR($A139="",$B139="",$C139=""),"",A139*'MPTO_working_3-way'!$I138)</f>
        <v>2.3118367830487245</v>
      </c>
      <c r="F139" s="21">
        <f>IF(OR($A139="",$B139="",$C139=""),"",B139*'MPTO_working_3-way'!$I138)</f>
        <v>3.7708626639061418</v>
      </c>
      <c r="G139" s="22">
        <f>IF(OR($A139="",$B139="",$C139=""),"",C139*'MPTO_working_3-way'!$I138)</f>
        <v>3.308495307296397</v>
      </c>
      <c r="H139" s="17">
        <f>IF(OR($A139="",$B139="",$C139=""),"",'MPTO_working_3-way'!E138)</f>
        <v>2.2973536531452456</v>
      </c>
      <c r="I139" s="21">
        <f>IF(OR($A139="",$B139="",$C139=""),"",'MPTO_working_3-way'!F138)</f>
        <v>3.7976814216170531</v>
      </c>
      <c r="J139" s="22">
        <f>IF(OR($A139="",$B139="",$C139=""),"",'MPTO_working_3-way'!G138)</f>
        <v>3.317872035105597</v>
      </c>
      <c r="K139" s="17">
        <f>IF(OR($A139="",$B139="",$C139=""),"",'OddsRatio_working_3-way'!H138)</f>
        <v>2.3035620908128136</v>
      </c>
      <c r="L139" s="21">
        <f>IF(OR($A139="",$B139="",$C139=""),"",'OddsRatio_working_3-way'!I138)</f>
        <v>3.7844086259761696</v>
      </c>
      <c r="M139" s="22">
        <f>IF(OR($A139="",$B139="",$C139=""),"",'OddsRatio_working_3-way'!J138)</f>
        <v>3.3151262732835569</v>
      </c>
      <c r="N139" s="23">
        <f t="shared" si="42"/>
        <v>43.255648812770183</v>
      </c>
      <c r="O139" s="24">
        <f t="shared" si="43"/>
        <v>26.519130743523956</v>
      </c>
      <c r="P139" s="24">
        <f t="shared" si="44"/>
        <v>30.225220443705876</v>
      </c>
      <c r="Q139" t="s">
        <v>363</v>
      </c>
      <c r="R139" t="s">
        <v>364</v>
      </c>
      <c r="S139" s="48" t="s">
        <v>478</v>
      </c>
      <c r="T139" s="35">
        <v>100</v>
      </c>
      <c r="U139" s="35">
        <f t="shared" si="45"/>
        <v>52.153110047846894</v>
      </c>
      <c r="V139" s="35">
        <f t="shared" si="46"/>
        <v>73.045822102425873</v>
      </c>
      <c r="W139" s="35">
        <f t="shared" si="47"/>
        <v>71.910112359550567</v>
      </c>
      <c r="X139" s="35">
        <f t="shared" si="48"/>
        <v>55.044065538023567</v>
      </c>
      <c r="Y139" s="35">
        <f t="shared" si="49"/>
        <v>75.936777592602553</v>
      </c>
      <c r="Z139" s="35">
        <f t="shared" si="50"/>
        <v>74.801067849727247</v>
      </c>
      <c r="AA139" s="35">
        <f t="shared" si="51"/>
        <v>-2.8909554901766725</v>
      </c>
      <c r="AB139" s="35">
        <f t="shared" si="52"/>
        <v>-2.8909554901766796</v>
      </c>
      <c r="AC139" s="35">
        <f t="shared" si="53"/>
        <v>-2.8909554901766796</v>
      </c>
      <c r="AF139">
        <v>1.72</v>
      </c>
      <c r="AG139">
        <v>2.21</v>
      </c>
      <c r="AJ139" t="s">
        <v>483</v>
      </c>
    </row>
    <row r="140" spans="1:36" ht="15" x14ac:dyDescent="0.25">
      <c r="A140">
        <v>2.09</v>
      </c>
      <c r="B140">
        <v>3.71</v>
      </c>
      <c r="C140">
        <v>3.56</v>
      </c>
      <c r="D140" s="20">
        <f t="shared" si="41"/>
        <v>2.8909554901766832E-2</v>
      </c>
      <c r="E140" s="17">
        <f>IF(OR($A140="",$B140="",$C140=""),"",A140*'MPTO_working_3-way'!$I139)</f>
        <v>2.1504209697446925</v>
      </c>
      <c r="F140" s="21">
        <f>IF(OR($A140="",$B140="",$C140=""),"",B140*'MPTO_working_3-way'!$I139)</f>
        <v>3.8172544486855551</v>
      </c>
      <c r="G140" s="22">
        <f>IF(OR($A140="",$B140="",$C140=""),"",C140*'MPTO_working_3-way'!$I139)</f>
        <v>3.6629180154502898</v>
      </c>
      <c r="H140" s="17">
        <f>IF(OR($A140="",$B140="",$C140=""),"",'MPTO_working_3-way'!E139)</f>
        <v>2.1329584731237654</v>
      </c>
      <c r="I140" s="21">
        <f>IF(OR($A140="",$B140="",$C140=""),"",'MPTO_working_3-way'!F139)</f>
        <v>3.8475558263126874</v>
      </c>
      <c r="J140" s="22">
        <f>IF(OR($A140="",$B140="",$C140=""),"",'MPTO_working_3-way'!G139)</f>
        <v>3.686467989845299</v>
      </c>
      <c r="K140" s="17">
        <f>IF(OR($A140="",$B140="",$C140=""),"",'OddsRatio_working_3-way'!H139)</f>
        <v>2.1400385918446907</v>
      </c>
      <c r="L140" s="21">
        <f>IF(OR($A140="",$B140="",$C140=""),"",'OddsRatio_working_3-way'!I139)</f>
        <v>3.8344078751368009</v>
      </c>
      <c r="M140" s="22">
        <f>IF(OR($A140="",$B140="",$C140=""),"",'OddsRatio_working_3-way'!J139)</f>
        <v>3.6775218303875308</v>
      </c>
      <c r="N140" s="23">
        <f t="shared" si="42"/>
        <v>46.502522718550516</v>
      </c>
      <c r="O140" s="24">
        <f t="shared" si="43"/>
        <v>26.19683894387347</v>
      </c>
      <c r="P140" s="24">
        <f t="shared" si="44"/>
        <v>27.300638337576004</v>
      </c>
      <c r="Q140" t="s">
        <v>365</v>
      </c>
      <c r="R140" t="s">
        <v>366</v>
      </c>
      <c r="S140" s="48" t="s">
        <v>478</v>
      </c>
      <c r="T140" s="35">
        <v>100</v>
      </c>
      <c r="U140" s="35">
        <f t="shared" si="45"/>
        <v>27.007299270072991</v>
      </c>
      <c r="V140" s="35">
        <f t="shared" si="46"/>
        <v>83.079526226734345</v>
      </c>
      <c r="W140" s="35">
        <f t="shared" si="47"/>
        <v>87.080103359173123</v>
      </c>
      <c r="X140" s="35">
        <f t="shared" si="48"/>
        <v>29.840370414092522</v>
      </c>
      <c r="Y140" s="35">
        <f t="shared" si="49"/>
        <v>85.912597370753872</v>
      </c>
      <c r="Z140" s="35">
        <f t="shared" si="50"/>
        <v>89.913174503192664</v>
      </c>
      <c r="AA140" s="35">
        <f t="shared" si="51"/>
        <v>-2.8330711440195309</v>
      </c>
      <c r="AB140" s="35">
        <f t="shared" si="52"/>
        <v>-2.8330711440195273</v>
      </c>
      <c r="AC140" s="35">
        <f t="shared" si="53"/>
        <v>-2.8330711440195415</v>
      </c>
      <c r="AF140">
        <v>1.64</v>
      </c>
      <c r="AG140">
        <v>2.36</v>
      </c>
      <c r="AJ140" t="s">
        <v>483</v>
      </c>
    </row>
    <row r="141" spans="1:36" ht="15" x14ac:dyDescent="0.25">
      <c r="A141">
        <v>1.37</v>
      </c>
      <c r="B141">
        <v>5.91</v>
      </c>
      <c r="C141">
        <v>7.74</v>
      </c>
      <c r="D141" s="20">
        <f t="shared" si="41"/>
        <v>2.8330711440195389E-2</v>
      </c>
      <c r="E141" s="17">
        <f>IF(OR($A141="",$B141="",$C141=""),"",A141*'MPTO_working_3-way'!$I140)</f>
        <v>1.4088130746730678</v>
      </c>
      <c r="F141" s="21">
        <f>IF(OR($A141="",$B141="",$C141=""),"",B141*'MPTO_working_3-way'!$I140)</f>
        <v>6.0774345046115545</v>
      </c>
      <c r="G141" s="22">
        <f>IF(OR($A141="",$B141="",$C141=""),"",C141*'MPTO_working_3-way'!$I140)</f>
        <v>7.9592797065471128</v>
      </c>
      <c r="H141" s="17">
        <f>IF(OR($A141="",$B141="",$C141=""),"",'MPTO_working_3-way'!E140)</f>
        <v>1.3879569590312952</v>
      </c>
      <c r="I141" s="21">
        <f>IF(OR($A141="",$B141="",$C141=""),"",'MPTO_working_3-way'!F140)</f>
        <v>6.2593433510594219</v>
      </c>
      <c r="J141" s="22">
        <f>IF(OR($A141="",$B141="",$C141=""),"",'MPTO_working_3-way'!G140)</f>
        <v>8.3503544224389294</v>
      </c>
      <c r="K141" s="17">
        <f>IF(OR($A141="",$B141="",$C141=""),"",'OddsRatio_working_3-way'!H140)</f>
        <v>1.3941808775931552</v>
      </c>
      <c r="L141" s="21">
        <f>IF(OR($A141="",$B141="",$C141=""),"",'OddsRatio_working_3-way'!I140)</f>
        <v>6.2308867810334938</v>
      </c>
      <c r="M141" s="22">
        <f>IF(OR($A141="",$B141="",$C141=""),"",'OddsRatio_working_3-way'!J140)</f>
        <v>8.1804840945347763</v>
      </c>
      <c r="N141" s="23">
        <f t="shared" si="42"/>
        <v>70.981737604334924</v>
      </c>
      <c r="O141" s="24">
        <f t="shared" si="43"/>
        <v>16.454311424355136</v>
      </c>
      <c r="P141" s="24">
        <f t="shared" si="44"/>
        <v>12.563950971309929</v>
      </c>
      <c r="Q141" t="s">
        <v>367</v>
      </c>
      <c r="R141" t="s">
        <v>368</v>
      </c>
      <c r="S141" s="48" t="s">
        <v>478</v>
      </c>
      <c r="T141" s="35">
        <v>100</v>
      </c>
      <c r="U141" s="35">
        <f t="shared" si="45"/>
        <v>58.847736625514408</v>
      </c>
      <c r="V141" s="35">
        <f t="shared" si="46"/>
        <v>70.930232558139537</v>
      </c>
      <c r="W141" s="35">
        <f t="shared" si="47"/>
        <v>67.948717948717942</v>
      </c>
      <c r="X141" s="35">
        <f t="shared" si="48"/>
        <v>61.121049493142522</v>
      </c>
      <c r="Y141" s="35">
        <f t="shared" si="49"/>
        <v>73.203545425767629</v>
      </c>
      <c r="Z141" s="35">
        <f t="shared" si="50"/>
        <v>70.222030816346063</v>
      </c>
      <c r="AA141" s="35">
        <f t="shared" si="51"/>
        <v>-2.273312867628114</v>
      </c>
      <c r="AB141" s="35">
        <f t="shared" si="52"/>
        <v>-2.2733128676280927</v>
      </c>
      <c r="AC141" s="35">
        <f t="shared" si="53"/>
        <v>-2.2733128676281211</v>
      </c>
      <c r="AF141">
        <v>1.47</v>
      </c>
      <c r="AG141">
        <v>2.83</v>
      </c>
      <c r="AJ141" t="s">
        <v>484</v>
      </c>
    </row>
    <row r="142" spans="1:36" ht="15" x14ac:dyDescent="0.25">
      <c r="A142">
        <v>2.4300000000000002</v>
      </c>
      <c r="B142">
        <v>3.44</v>
      </c>
      <c r="C142">
        <v>3.12</v>
      </c>
      <c r="D142" s="20">
        <f t="shared" si="41"/>
        <v>2.2733128676281078E-2</v>
      </c>
      <c r="E142" s="17">
        <f>IF(OR($A142="",$B142="",$C142=""),"",A142*'MPTO_working_3-way'!$I141)</f>
        <v>2.4852415026833632</v>
      </c>
      <c r="F142" s="21">
        <f>IF(OR($A142="",$B142="",$C142=""),"",B142*'MPTO_working_3-way'!$I141)</f>
        <v>3.5182019626464069</v>
      </c>
      <c r="G142" s="22">
        <f>IF(OR($A142="",$B142="",$C142=""),"",C142*'MPTO_working_3-way'!$I141)</f>
        <v>3.1909273614699969</v>
      </c>
      <c r="H142" s="17">
        <f>IF(OR($A142="",$B142="",$C142=""),"",'MPTO_working_3-way'!E141)</f>
        <v>2.4755850120282847</v>
      </c>
      <c r="I142" s="21">
        <f>IF(OR($A142="",$B142="",$C142=""),"",'MPTO_working_3-way'!F141)</f>
        <v>3.5320716449475404</v>
      </c>
      <c r="J142" s="22">
        <f>IF(OR($A142="",$B142="",$C142=""),"",'MPTO_working_3-way'!G141)</f>
        <v>3.1955506588929965</v>
      </c>
      <c r="K142" s="17">
        <f>IF(OR($A142="",$B142="",$C142=""),"",'OddsRatio_working_3-way'!H141)</f>
        <v>2.4799171780293241</v>
      </c>
      <c r="L142" s="21">
        <f>IF(OR($A142="",$B142="",$C142=""),"",'OddsRatio_working_3-way'!I141)</f>
        <v>3.5251733667073779</v>
      </c>
      <c r="M142" s="22">
        <f>IF(OR($A142="",$B142="",$C142=""),"",'OddsRatio_working_3-way'!J141)</f>
        <v>3.1940030891064106</v>
      </c>
      <c r="N142" s="23">
        <f t="shared" si="42"/>
        <v>40.237538240057589</v>
      </c>
      <c r="O142" s="24">
        <f t="shared" si="43"/>
        <v>28.423609861436027</v>
      </c>
      <c r="P142" s="24">
        <f t="shared" si="44"/>
        <v>31.338851898506391</v>
      </c>
      <c r="Q142" t="s">
        <v>369</v>
      </c>
      <c r="R142" t="s">
        <v>370</v>
      </c>
      <c r="S142" s="48" t="s">
        <v>478</v>
      </c>
      <c r="T142" s="35">
        <v>100</v>
      </c>
      <c r="U142" s="35">
        <f t="shared" si="45"/>
        <v>60.629921259842511</v>
      </c>
      <c r="V142" s="35">
        <f t="shared" si="46"/>
        <v>70.059880239520965</v>
      </c>
      <c r="W142" s="35">
        <f t="shared" si="47"/>
        <v>66.555183946488299</v>
      </c>
      <c r="X142" s="35">
        <f t="shared" si="48"/>
        <v>63.384935813990751</v>
      </c>
      <c r="Y142" s="35">
        <f t="shared" si="49"/>
        <v>72.814894793669183</v>
      </c>
      <c r="Z142" s="35">
        <f t="shared" si="50"/>
        <v>69.310198500636517</v>
      </c>
      <c r="AA142" s="35">
        <f t="shared" si="51"/>
        <v>-2.7550145541482394</v>
      </c>
      <c r="AB142" s="35">
        <f t="shared" si="52"/>
        <v>-2.7550145541482181</v>
      </c>
      <c r="AC142" s="35">
        <f t="shared" si="53"/>
        <v>-2.7550145541482181</v>
      </c>
      <c r="AF142">
        <v>1.88</v>
      </c>
      <c r="AG142">
        <v>2.0299999999999998</v>
      </c>
      <c r="AJ142" t="s">
        <v>484</v>
      </c>
    </row>
    <row r="143" spans="1:36" ht="15" x14ac:dyDescent="0.25">
      <c r="A143">
        <v>2.54</v>
      </c>
      <c r="B143">
        <v>3.34</v>
      </c>
      <c r="C143">
        <v>2.99</v>
      </c>
      <c r="D143" s="20">
        <f t="shared" si="41"/>
        <v>2.7550145541482163E-2</v>
      </c>
      <c r="E143" s="17">
        <f>IF(OR($A143="",$B143="",$C143=""),"",A143*'MPTO_working_3-way'!$I142)</f>
        <v>2.6099773696753648</v>
      </c>
      <c r="F143" s="21">
        <f>IF(OR($A143="",$B143="",$C143=""),"",B143*'MPTO_working_3-way'!$I142)</f>
        <v>3.4320174861085504</v>
      </c>
      <c r="G143" s="22">
        <f>IF(OR($A143="",$B143="",$C143=""),"",C143*'MPTO_working_3-way'!$I142)</f>
        <v>3.0723749351690319</v>
      </c>
      <c r="H143" s="17">
        <f>IF(OR($A143="",$B143="",$C143=""),"",'MPTO_working_3-way'!E142)</f>
        <v>2.6006625072229332</v>
      </c>
      <c r="I143" s="21">
        <f>IF(OR($A143="",$B143="",$C143=""),"",'MPTO_working_3-way'!F142)</f>
        <v>3.4456878444538099</v>
      </c>
      <c r="J143" s="22">
        <f>IF(OR($A143="",$B143="",$C143=""),"",'MPTO_working_3-way'!G142)</f>
        <v>3.0744183370661009</v>
      </c>
      <c r="K143" s="17">
        <f>IF(OR($A143="",$B143="",$C143=""),"",'OddsRatio_working_3-way'!H142)</f>
        <v>2.6049730048965056</v>
      </c>
      <c r="L143" s="21">
        <f>IF(OR($A143="",$B143="",$C143=""),"",'OddsRatio_working_3-way'!I142)</f>
        <v>3.4387252152323535</v>
      </c>
      <c r="M143" s="22">
        <f>IF(OR($A143="",$B143="",$C143=""),"",'OddsRatio_working_3-way'!J142)</f>
        <v>3.0739586232104199</v>
      </c>
      <c r="N143" s="23">
        <f t="shared" si="42"/>
        <v>38.314508455848504</v>
      </c>
      <c r="O143" s="24">
        <f t="shared" si="43"/>
        <v>29.137380681992575</v>
      </c>
      <c r="P143" s="24">
        <f t="shared" si="44"/>
        <v>32.548110862158929</v>
      </c>
      <c r="Q143" t="s">
        <v>371</v>
      </c>
      <c r="R143" t="s">
        <v>372</v>
      </c>
      <c r="S143" s="48" t="s">
        <v>478</v>
      </c>
      <c r="T143" s="35">
        <v>100</v>
      </c>
      <c r="U143" s="35">
        <f t="shared" si="45"/>
        <v>65.870307167235495</v>
      </c>
      <c r="V143" s="35">
        <f t="shared" si="46"/>
        <v>72.67759562841529</v>
      </c>
      <c r="W143" s="35">
        <f t="shared" si="47"/>
        <v>59.183673469387763</v>
      </c>
      <c r="X143" s="35">
        <f t="shared" si="48"/>
        <v>68.138730902196926</v>
      </c>
      <c r="Y143" s="35">
        <f t="shared" si="49"/>
        <v>74.946019363376749</v>
      </c>
      <c r="Z143" s="35">
        <f t="shared" si="50"/>
        <v>61.452097204349201</v>
      </c>
      <c r="AA143" s="35">
        <f t="shared" si="51"/>
        <v>-2.2684237349614307</v>
      </c>
      <c r="AB143" s="35">
        <f t="shared" si="52"/>
        <v>-2.2684237349614591</v>
      </c>
      <c r="AC143" s="35">
        <f t="shared" si="53"/>
        <v>-2.2684237349614378</v>
      </c>
      <c r="AF143">
        <v>2.1800000000000002</v>
      </c>
      <c r="AG143">
        <v>1.76</v>
      </c>
      <c r="AJ143" t="s">
        <v>485</v>
      </c>
    </row>
    <row r="144" spans="1:36" ht="15" x14ac:dyDescent="0.25">
      <c r="A144">
        <v>2.93</v>
      </c>
      <c r="B144">
        <v>3.66</v>
      </c>
      <c r="C144">
        <v>2.4500000000000002</v>
      </c>
      <c r="D144" s="20">
        <f t="shared" si="41"/>
        <v>2.2684237349614333E-2</v>
      </c>
      <c r="E144" s="17">
        <f>IF(OR($A144="",$B144="",$C144=""),"",A144*'MPTO_working_3-way'!$I143)</f>
        <v>2.9964648154343703</v>
      </c>
      <c r="F144" s="21">
        <f>IF(OR($A144="",$B144="",$C144=""),"",B144*'MPTO_working_3-way'!$I143)</f>
        <v>3.7430243086995887</v>
      </c>
      <c r="G144" s="22">
        <f>IF(OR($A144="",$B144="",$C144=""),"",C144*'MPTO_working_3-way'!$I143)</f>
        <v>2.5055763815065553</v>
      </c>
      <c r="H144" s="17">
        <f>IF(OR($A144="",$B144="",$C144=""),"",'MPTO_working_3-way'!E143)</f>
        <v>2.996384719108641</v>
      </c>
      <c r="I144" s="21">
        <f>IF(OR($A144="",$B144="",$C144=""),"",'MPTO_working_3-way'!F143)</f>
        <v>3.7641726095787336</v>
      </c>
      <c r="J144" s="22">
        <f>IF(OR($A144="",$B144="",$C144=""),"",'MPTO_working_3-way'!G143)</f>
        <v>2.4962440709400129</v>
      </c>
      <c r="K144" s="17">
        <f>IF(OR($A144="",$B144="",$C144=""),"",'OddsRatio_working_3-way'!H143)</f>
        <v>2.9973441623472508</v>
      </c>
      <c r="L144" s="21">
        <f>IF(OR($A144="",$B144="",$C144=""),"",'OddsRatio_working_3-way'!I143)</f>
        <v>3.75281630665476</v>
      </c>
      <c r="M144" s="22">
        <f>IF(OR($A144="",$B144="",$C144=""),"",'OddsRatio_working_3-way'!J143)</f>
        <v>2.5005953551313551</v>
      </c>
      <c r="N144" s="23">
        <f t="shared" si="42"/>
        <v>33.372659503597049</v>
      </c>
      <c r="O144" s="24">
        <f t="shared" si="43"/>
        <v>26.716364028835887</v>
      </c>
      <c r="P144" s="24">
        <f t="shared" si="44"/>
        <v>39.910976467567075</v>
      </c>
      <c r="Q144" t="s">
        <v>373</v>
      </c>
      <c r="R144" t="s">
        <v>374</v>
      </c>
      <c r="S144" s="48" t="s">
        <v>478</v>
      </c>
      <c r="T144" s="35">
        <v>100</v>
      </c>
      <c r="U144" s="35">
        <f t="shared" si="45"/>
        <v>55.752212389380524</v>
      </c>
      <c r="V144" s="35">
        <f t="shared" si="46"/>
        <v>68.847352024922117</v>
      </c>
      <c r="W144" s="35">
        <f t="shared" si="47"/>
        <v>73.190348525469176</v>
      </c>
      <c r="X144" s="35">
        <f t="shared" si="48"/>
        <v>57.962299449608714</v>
      </c>
      <c r="Y144" s="35">
        <f t="shared" si="49"/>
        <v>71.057439085150293</v>
      </c>
      <c r="Z144" s="35">
        <f t="shared" si="50"/>
        <v>75.400435585697352</v>
      </c>
      <c r="AA144" s="35">
        <f t="shared" si="51"/>
        <v>-2.2100870602281901</v>
      </c>
      <c r="AB144" s="35">
        <f t="shared" si="52"/>
        <v>-2.2100870602281759</v>
      </c>
      <c r="AC144" s="35">
        <f t="shared" si="53"/>
        <v>-2.2100870602281759</v>
      </c>
      <c r="AF144">
        <v>1.74</v>
      </c>
      <c r="AG144">
        <v>2.2000000000000002</v>
      </c>
      <c r="AJ144" t="s">
        <v>486</v>
      </c>
    </row>
    <row r="145" spans="1:38" ht="15" x14ac:dyDescent="0.25">
      <c r="A145">
        <v>2.2599999999999998</v>
      </c>
      <c r="B145">
        <v>3.21</v>
      </c>
      <c r="C145">
        <v>3.73</v>
      </c>
      <c r="D145" s="20">
        <f t="shared" si="41"/>
        <v>2.210087060228183E-2</v>
      </c>
      <c r="E145" s="17">
        <f>IF(OR($A145="",$B145="",$C145=""),"",A145*'MPTO_working_3-way'!$I144)</f>
        <v>2.3099479675611567</v>
      </c>
      <c r="F145" s="21">
        <f>IF(OR($A145="",$B145="",$C145=""),"",B145*'MPTO_working_3-way'!$I144)</f>
        <v>3.2809437946333246</v>
      </c>
      <c r="G145" s="22">
        <f>IF(OR($A145="",$B145="",$C145=""),"",C145*'MPTO_working_3-way'!$I144)</f>
        <v>3.8124362473465112</v>
      </c>
      <c r="H145" s="17">
        <f>IF(OR($A145="",$B145="",$C145=""),"",'MPTO_working_3-way'!E144)</f>
        <v>2.2982645476916868</v>
      </c>
      <c r="I145" s="21">
        <f>IF(OR($A145="",$B145="",$C145=""),"",'MPTO_working_3-way'!F144)</f>
        <v>3.2877484502877481</v>
      </c>
      <c r="J145" s="22">
        <f>IF(OR($A145="",$B145="",$C145=""),"",'MPTO_working_3-way'!G144)</f>
        <v>3.8353917681568501</v>
      </c>
      <c r="K145" s="17">
        <f>IF(OR($A145="",$B145="",$C145=""),"",'OddsRatio_working_3-way'!H144)</f>
        <v>2.3033095890157469</v>
      </c>
      <c r="L145" s="21">
        <f>IF(OR($A145="",$B145="",$C145=""),"",'OddsRatio_working_3-way'!I144)</f>
        <v>3.2859636442260332</v>
      </c>
      <c r="M145" s="22">
        <f>IF(OR($A145="",$B145="",$C145=""),"",'OddsRatio_working_3-way'!J144)</f>
        <v>3.8238374428674513</v>
      </c>
      <c r="N145" s="23">
        <f t="shared" si="42"/>
        <v>43.291018414401776</v>
      </c>
      <c r="O145" s="24">
        <f t="shared" si="43"/>
        <v>30.479034771510282</v>
      </c>
      <c r="P145" s="24">
        <f t="shared" si="44"/>
        <v>26.229946814087938</v>
      </c>
      <c r="Q145" t="s">
        <v>375</v>
      </c>
      <c r="R145" t="s">
        <v>376</v>
      </c>
      <c r="S145" s="48" t="s">
        <v>478</v>
      </c>
      <c r="T145" s="35">
        <v>100</v>
      </c>
      <c r="U145" s="35">
        <f t="shared" si="45"/>
        <v>64.412811387900362</v>
      </c>
      <c r="V145" s="35">
        <f t="shared" si="46"/>
        <v>70.930232558139537</v>
      </c>
      <c r="W145" s="35">
        <f t="shared" si="47"/>
        <v>62.546816479400754</v>
      </c>
      <c r="X145" s="35">
        <f t="shared" si="48"/>
        <v>66.522950962459731</v>
      </c>
      <c r="Y145" s="35">
        <f t="shared" si="49"/>
        <v>73.040372132698892</v>
      </c>
      <c r="Z145" s="35">
        <f t="shared" si="50"/>
        <v>64.656956053960116</v>
      </c>
      <c r="AA145" s="35">
        <f t="shared" si="51"/>
        <v>-2.1101395745593692</v>
      </c>
      <c r="AB145" s="35">
        <f t="shared" si="52"/>
        <v>-2.110139574559355</v>
      </c>
      <c r="AC145" s="35">
        <f t="shared" si="53"/>
        <v>-2.1101395745593621</v>
      </c>
      <c r="AF145">
        <v>2.4900000000000002</v>
      </c>
      <c r="AG145">
        <v>1.59</v>
      </c>
      <c r="AJ145" t="s">
        <v>486</v>
      </c>
    </row>
    <row r="146" spans="1:38" ht="15" x14ac:dyDescent="0.25">
      <c r="A146">
        <v>2.81</v>
      </c>
      <c r="B146">
        <v>3.44</v>
      </c>
      <c r="C146">
        <v>2.67</v>
      </c>
      <c r="D146" s="20">
        <f t="shared" si="41"/>
        <v>2.1101395745593665E-2</v>
      </c>
      <c r="E146" s="17">
        <f>IF(OR($A146="",$B146="",$C146=""),"",A146*'MPTO_working_3-way'!$I145)</f>
        <v>2.869294922045118</v>
      </c>
      <c r="F146" s="21">
        <f>IF(OR($A146="",$B146="",$C146=""),"",B146*'MPTO_working_3-way'!$I145)</f>
        <v>3.5125888013648421</v>
      </c>
      <c r="G146" s="22">
        <f>IF(OR($A146="",$B146="",$C146=""),"",C146*'MPTO_working_3-way'!$I145)</f>
        <v>2.7263407266407351</v>
      </c>
      <c r="H146" s="17">
        <f>IF(OR($A146="",$B146="",$C146=""),"",'MPTO_working_3-way'!E145)</f>
        <v>2.866659449529926</v>
      </c>
      <c r="I146" s="21">
        <f>IF(OR($A146="",$B146="",$C146=""),"",'MPTO_working_3-way'!F145)</f>
        <v>3.525299078179204</v>
      </c>
      <c r="J146" s="22">
        <f>IF(OR($A146="",$B146="",$C146=""),"",'MPTO_working_3-way'!G145)</f>
        <v>2.7211029729195166</v>
      </c>
      <c r="K146" s="17">
        <f>IF(OR($A146="",$B146="",$C146=""),"",'OddsRatio_working_3-way'!H145)</f>
        <v>2.8682395519355532</v>
      </c>
      <c r="L146" s="21">
        <f>IF(OR($A146="",$B146="",$C146=""),"",'OddsRatio_working_3-way'!I145)</f>
        <v>3.5185107771948907</v>
      </c>
      <c r="M146" s="22">
        <f>IF(OR($A146="",$B146="",$C146=""),"",'OddsRatio_working_3-way'!J145)</f>
        <v>2.7237348352112565</v>
      </c>
      <c r="N146" s="23">
        <f t="shared" si="42"/>
        <v>34.851767670060219</v>
      </c>
      <c r="O146" s="24">
        <f t="shared" si="43"/>
        <v>28.469031149089886</v>
      </c>
      <c r="P146" s="24">
        <f t="shared" si="44"/>
        <v>36.679201180849894</v>
      </c>
      <c r="Q146" t="s">
        <v>377</v>
      </c>
      <c r="R146" t="s">
        <v>378</v>
      </c>
      <c r="S146" s="48" t="s">
        <v>478</v>
      </c>
      <c r="T146" s="35">
        <v>100</v>
      </c>
      <c r="U146" s="35">
        <f t="shared" si="45"/>
        <v>48.186528497409334</v>
      </c>
      <c r="V146" s="35">
        <f t="shared" si="46"/>
        <v>74.747474747474755</v>
      </c>
      <c r="W146" s="35">
        <f t="shared" si="47"/>
        <v>74.874371859296474</v>
      </c>
      <c r="X146" s="35">
        <f t="shared" si="48"/>
        <v>50.378153393228772</v>
      </c>
      <c r="Y146" s="35">
        <f t="shared" si="49"/>
        <v>76.939099643294199</v>
      </c>
      <c r="Z146" s="35">
        <f t="shared" si="50"/>
        <v>77.065996755115947</v>
      </c>
      <c r="AA146" s="35">
        <f t="shared" si="51"/>
        <v>-2.1916248958194373</v>
      </c>
      <c r="AB146" s="35">
        <f t="shared" si="52"/>
        <v>-2.1916248958194444</v>
      </c>
      <c r="AC146" s="35">
        <f t="shared" si="53"/>
        <v>-2.1916248958194728</v>
      </c>
      <c r="AF146">
        <v>1.86</v>
      </c>
      <c r="AG146">
        <v>2.06</v>
      </c>
      <c r="AJ146" t="s">
        <v>486</v>
      </c>
    </row>
    <row r="147" spans="1:38" ht="15" x14ac:dyDescent="0.25">
      <c r="A147">
        <v>1.93</v>
      </c>
      <c r="B147">
        <v>3.96</v>
      </c>
      <c r="C147">
        <v>3.98</v>
      </c>
      <c r="D147" s="20">
        <f t="shared" si="41"/>
        <v>2.1916248958194551E-2</v>
      </c>
      <c r="E147" s="17">
        <f>IF(OR($A147="",$B147="",$C147=""),"",A147*'MPTO_working_3-way'!$I146)</f>
        <v>1.9722983604893154</v>
      </c>
      <c r="F147" s="21">
        <f>IF(OR($A147="",$B147="",$C147=""),"",B147*'MPTO_working_3-way'!$I146)</f>
        <v>4.0467883458744502</v>
      </c>
      <c r="G147" s="22">
        <f>IF(OR($A147="",$B147="",$C147=""),"",C147*'MPTO_working_3-way'!$I146)</f>
        <v>4.0672266708536142</v>
      </c>
      <c r="H147" s="17">
        <f>IF(OR($A147="",$B147="",$C147=""),"",'MPTO_working_3-way'!E146)</f>
        <v>1.9576011057551717</v>
      </c>
      <c r="I147" s="21">
        <f>IF(OR($A147="",$B147="",$C147=""),"",'MPTO_working_3-way'!F146)</f>
        <v>4.0779735256022738</v>
      </c>
      <c r="J147" s="22">
        <f>IF(OR($A147="",$B147="",$C147=""),"",'MPTO_working_3-way'!G146)</f>
        <v>4.0991861194702448</v>
      </c>
      <c r="K147" s="17">
        <f>IF(OR($A147="",$B147="",$C147=""),"",'OddsRatio_working_3-way'!H146)</f>
        <v>1.9632771104392444</v>
      </c>
      <c r="L147" s="21">
        <f>IF(OR($A147="",$B147="",$C147=""),"",'OddsRatio_working_3-way'!I146)</f>
        <v>4.0659142439786695</v>
      </c>
      <c r="M147" s="22">
        <f>IF(OR($A147="",$B147="",$C147=""),"",'OddsRatio_working_3-way'!J146)</f>
        <v>4.0866298807623096</v>
      </c>
      <c r="N147" s="23">
        <f t="shared" si="42"/>
        <v>50.702267974907514</v>
      </c>
      <c r="O147" s="24">
        <f t="shared" si="43"/>
        <v>24.710953836255428</v>
      </c>
      <c r="P147" s="24">
        <f t="shared" si="44"/>
        <v>24.586778188837059</v>
      </c>
      <c r="Q147" t="s">
        <v>379</v>
      </c>
      <c r="R147" t="s">
        <v>380</v>
      </c>
      <c r="S147" s="48" t="s">
        <v>478</v>
      </c>
      <c r="T147" s="35">
        <v>100</v>
      </c>
      <c r="U147" s="35">
        <f t="shared" si="45"/>
        <v>61.389961389961393</v>
      </c>
      <c r="V147" s="35">
        <f t="shared" si="46"/>
        <v>70.674486803519059</v>
      </c>
      <c r="W147" s="35">
        <f t="shared" si="47"/>
        <v>65.753424657534239</v>
      </c>
      <c r="X147" s="35">
        <f t="shared" si="48"/>
        <v>63.572088538946694</v>
      </c>
      <c r="Y147" s="35">
        <f t="shared" si="49"/>
        <v>72.856613952504361</v>
      </c>
      <c r="Z147" s="35">
        <f t="shared" si="50"/>
        <v>67.935551806519541</v>
      </c>
      <c r="AA147" s="35">
        <f t="shared" si="51"/>
        <v>-2.1821271489853018</v>
      </c>
      <c r="AB147" s="35">
        <f t="shared" si="52"/>
        <v>-2.1821271489853018</v>
      </c>
      <c r="AC147" s="35">
        <f t="shared" si="53"/>
        <v>-2.1821271489853018</v>
      </c>
      <c r="AD147" s="36"/>
      <c r="AE147" s="36"/>
      <c r="AF147">
        <v>1.7</v>
      </c>
      <c r="AG147">
        <v>2.2599999999999998</v>
      </c>
      <c r="AI147" s="36"/>
      <c r="AJ147" t="s">
        <v>486</v>
      </c>
      <c r="AK147" s="35"/>
      <c r="AL147" s="35"/>
    </row>
    <row r="148" spans="1:38" ht="15" x14ac:dyDescent="0.25">
      <c r="A148">
        <v>2.59</v>
      </c>
      <c r="B148">
        <v>3.41</v>
      </c>
      <c r="C148">
        <v>2.92</v>
      </c>
      <c r="D148" s="20">
        <f t="shared" si="41"/>
        <v>2.1821271489852911E-2</v>
      </c>
      <c r="E148" s="17">
        <f>IF(OR($A148="",$B148="",$C148=""),"",A148*'MPTO_working_3-way'!$I147)</f>
        <v>2.6465170931587187</v>
      </c>
      <c r="F148" s="21">
        <f>IF(OR($A148="",$B148="",$C148=""),"",B148*'MPTO_working_3-way'!$I147)</f>
        <v>3.4844105357803987</v>
      </c>
      <c r="G148" s="22">
        <f>IF(OR($A148="",$B148="",$C148=""),"",C148*'MPTO_working_3-way'!$I147)</f>
        <v>2.9837181127503705</v>
      </c>
      <c r="H148" s="17">
        <f>IF(OR($A148="",$B148="",$C148=""),"",'MPTO_working_3-way'!E147)</f>
        <v>2.6397299545857273</v>
      </c>
      <c r="I148" s="21">
        <f>IF(OR($A148="",$B148="",$C148=""),"",'MPTO_working_3-way'!F147)</f>
        <v>3.4967312143807043</v>
      </c>
      <c r="J148" s="22">
        <f>IF(OR($A148="",$B148="",$C148=""),"",'MPTO_working_3-way'!G147)</f>
        <v>2.9833647913843033</v>
      </c>
      <c r="K148" s="17">
        <f>IF(OR($A148="",$B148="",$C148=""),"",'OddsRatio_working_3-way'!H147)</f>
        <v>2.6429607060404576</v>
      </c>
      <c r="L148" s="21">
        <f>IF(OR($A148="",$B148="",$C148=""),"",'OddsRatio_working_3-way'!I147)</f>
        <v>3.4902737745644674</v>
      </c>
      <c r="M148" s="22">
        <f>IF(OR($A148="",$B148="",$C148=""),"",'OddsRatio_working_3-way'!J147)</f>
        <v>2.9839525506903644</v>
      </c>
      <c r="N148" s="23">
        <f t="shared" si="42"/>
        <v>37.78551072218702</v>
      </c>
      <c r="O148" s="24">
        <f t="shared" si="43"/>
        <v>28.699258876969026</v>
      </c>
      <c r="P148" s="24">
        <f t="shared" si="44"/>
        <v>33.515230400843961</v>
      </c>
      <c r="Q148" t="s">
        <v>381</v>
      </c>
      <c r="R148" t="s">
        <v>382</v>
      </c>
      <c r="S148" s="48" t="s">
        <v>478</v>
      </c>
      <c r="T148" s="35">
        <v>100</v>
      </c>
      <c r="U148" s="35">
        <f t="shared" si="45"/>
        <v>36.708860759493668</v>
      </c>
      <c r="V148" s="35">
        <f t="shared" si="46"/>
        <v>78.494623655913983</v>
      </c>
      <c r="W148" s="35">
        <f t="shared" si="47"/>
        <v>82.110912343470488</v>
      </c>
      <c r="X148" s="35">
        <f t="shared" si="48"/>
        <v>39.394464000615535</v>
      </c>
      <c r="Y148" s="35">
        <f t="shared" si="49"/>
        <v>81.180226897035837</v>
      </c>
      <c r="Z148" s="35">
        <f t="shared" si="50"/>
        <v>84.796515584592342</v>
      </c>
      <c r="AA148" s="35">
        <f t="shared" si="51"/>
        <v>-2.6856032411218678</v>
      </c>
      <c r="AB148" s="35">
        <f t="shared" si="52"/>
        <v>-2.6856032411218536</v>
      </c>
      <c r="AC148" s="35">
        <f t="shared" si="53"/>
        <v>-2.6856032411218536</v>
      </c>
      <c r="AD148" s="36"/>
      <c r="AE148" s="36"/>
      <c r="AF148">
        <v>1.94</v>
      </c>
      <c r="AG148">
        <v>1.96</v>
      </c>
      <c r="AI148" s="36"/>
      <c r="AJ148" t="s">
        <v>486</v>
      </c>
      <c r="AK148" s="35"/>
      <c r="AL148" s="35"/>
    </row>
    <row r="149" spans="1:38" ht="15" x14ac:dyDescent="0.25">
      <c r="A149">
        <v>1.58</v>
      </c>
      <c r="B149">
        <v>4.6500000000000004</v>
      </c>
      <c r="C149">
        <v>5.59</v>
      </c>
      <c r="D149" s="20">
        <f t="shared" si="41"/>
        <v>2.6856032411218589E-2</v>
      </c>
      <c r="E149" s="17">
        <f>IF(OR($A149="",$B149="",$C149=""),"",A149*'MPTO_working_3-way'!$I148)</f>
        <v>1.6224325312097254</v>
      </c>
      <c r="F149" s="21">
        <f>IF(OR($A149="",$B149="",$C149=""),"",B149*'MPTO_working_3-way'!$I148)</f>
        <v>4.774880550712167</v>
      </c>
      <c r="G149" s="22">
        <f>IF(OR($A149="",$B149="",$C149=""),"",C149*'MPTO_working_3-way'!$I148)</f>
        <v>5.7401252211787117</v>
      </c>
      <c r="H149" s="17">
        <f>IF(OR($A149="",$B149="",$C149=""),"",'MPTO_working_3-way'!E148)</f>
        <v>1.6026684260017199</v>
      </c>
      <c r="I149" s="21">
        <f>IF(OR($A149="",$B149="",$C149=""),"",'MPTO_working_3-way'!F148)</f>
        <v>4.8519723253430094</v>
      </c>
      <c r="J149" s="22">
        <f>IF(OR($A149="",$B149="",$C149=""),"",'MPTO_working_3-way'!G148)</f>
        <v>5.8844690737380727</v>
      </c>
      <c r="K149" s="17">
        <f>IF(OR($A149="",$B149="",$C149=""),"",'OddsRatio_working_3-way'!H148)</f>
        <v>1.6093062931309634</v>
      </c>
      <c r="L149" s="21">
        <f>IF(OR($A149="",$B149="",$C149=""),"",'OddsRatio_working_3-way'!I148)</f>
        <v>4.8344275343586522</v>
      </c>
      <c r="M149" s="22">
        <f>IF(OR($A149="",$B149="",$C149=""),"",'OddsRatio_working_3-way'!J148)</f>
        <v>5.8219239404674559</v>
      </c>
      <c r="N149" s="23">
        <f t="shared" si="42"/>
        <v>61.635844989768259</v>
      </c>
      <c r="O149" s="24">
        <f t="shared" si="43"/>
        <v>20.942932276093302</v>
      </c>
      <c r="P149" s="24">
        <f t="shared" si="44"/>
        <v>17.421222734138436</v>
      </c>
      <c r="Q149" t="s">
        <v>383</v>
      </c>
      <c r="R149" t="s">
        <v>384</v>
      </c>
      <c r="S149" s="48" t="s">
        <v>478</v>
      </c>
      <c r="T149" s="35">
        <v>100</v>
      </c>
      <c r="U149" s="35">
        <f t="shared" si="45"/>
        <v>61.089494163424128</v>
      </c>
      <c r="V149" s="35">
        <f t="shared" si="46"/>
        <v>74.160206718346245</v>
      </c>
      <c r="W149" s="35">
        <f t="shared" si="47"/>
        <v>62.546816479400754</v>
      </c>
      <c r="X149" s="35">
        <f t="shared" si="48"/>
        <v>63.292976802253001</v>
      </c>
      <c r="Y149" s="35">
        <f t="shared" si="49"/>
        <v>76.363689357175119</v>
      </c>
      <c r="Z149" s="35">
        <f t="shared" si="50"/>
        <v>64.75029911822962</v>
      </c>
      <c r="AA149" s="35">
        <f t="shared" si="51"/>
        <v>-2.2034826388288735</v>
      </c>
      <c r="AB149" s="35">
        <f t="shared" si="52"/>
        <v>-2.2034826388288735</v>
      </c>
      <c r="AC149" s="35">
        <f t="shared" si="53"/>
        <v>-2.2034826388288664</v>
      </c>
      <c r="AD149" s="36"/>
      <c r="AE149" s="36"/>
      <c r="AF149">
        <v>1.67</v>
      </c>
      <c r="AG149">
        <v>2.33</v>
      </c>
      <c r="AI149" s="36"/>
      <c r="AJ149" t="s">
        <v>486</v>
      </c>
      <c r="AK149" s="35"/>
      <c r="AL149" s="35"/>
    </row>
    <row r="150" spans="1:38" ht="15" x14ac:dyDescent="0.25">
      <c r="A150">
        <v>2.57</v>
      </c>
      <c r="B150">
        <v>3.87</v>
      </c>
      <c r="C150">
        <v>2.67</v>
      </c>
      <c r="D150" s="20">
        <f t="shared" si="41"/>
        <v>2.2034826388288797E-2</v>
      </c>
      <c r="E150" s="17">
        <f>IF(OR($A150="",$B150="",$C150=""),"",A150*'MPTO_working_3-way'!$I149)</f>
        <v>2.6266295038179019</v>
      </c>
      <c r="F150" s="21">
        <f>IF(OR($A150="",$B150="",$C150=""),"",B150*'MPTO_working_3-way'!$I149)</f>
        <v>3.9552747781226776</v>
      </c>
      <c r="G150" s="22">
        <f>IF(OR($A150="",$B150="",$C150=""),"",C150*'MPTO_working_3-way'!$I149)</f>
        <v>2.7288329864567311</v>
      </c>
      <c r="H150" s="17">
        <f>IF(OR($A150="",$B150="",$C150=""),"",'MPTO_working_3-way'!E149)</f>
        <v>2.6194459752860837</v>
      </c>
      <c r="I150" s="21">
        <f>IF(OR($A150="",$B150="",$C150=""),"",'MPTO_working_3-way'!F149)</f>
        <v>3.9832228138891961</v>
      </c>
      <c r="J150" s="22">
        <f>IF(OR($A150="",$B150="",$C150=""),"",'MPTO_working_3-way'!G149)</f>
        <v>2.7234087568356857</v>
      </c>
      <c r="K150" s="17">
        <f>IF(OR($A150="",$B150="",$C150=""),"",'OddsRatio_working_3-way'!H149)</f>
        <v>2.6232894156697206</v>
      </c>
      <c r="L150" s="21">
        <f>IF(OR($A150="",$B150="",$C150=""),"",'OddsRatio_working_3-way'!I149)</f>
        <v>3.9674144095363681</v>
      </c>
      <c r="M150" s="22">
        <f>IF(OR($A150="",$B150="",$C150=""),"",'OddsRatio_working_3-way'!J149)</f>
        <v>2.7266836459671548</v>
      </c>
      <c r="N150" s="23">
        <f t="shared" si="42"/>
        <v>38.071604638052811</v>
      </c>
      <c r="O150" s="24">
        <f t="shared" si="43"/>
        <v>25.282693519327061</v>
      </c>
      <c r="P150" s="24">
        <f t="shared" si="44"/>
        <v>36.64570184262012</v>
      </c>
      <c r="Q150" t="s">
        <v>385</v>
      </c>
      <c r="R150" t="s">
        <v>386</v>
      </c>
      <c r="S150" s="48" t="s">
        <v>478</v>
      </c>
      <c r="T150" s="35">
        <v>100</v>
      </c>
      <c r="U150" s="35">
        <f t="shared" si="45"/>
        <v>46.236559139784944</v>
      </c>
      <c r="V150" s="35">
        <f t="shared" si="46"/>
        <v>70.930232558139537</v>
      </c>
      <c r="W150" s="35">
        <f t="shared" si="47"/>
        <v>76.958525345622121</v>
      </c>
      <c r="X150" s="35">
        <f t="shared" si="48"/>
        <v>52.111242096238342</v>
      </c>
      <c r="Y150" s="35">
        <f t="shared" si="49"/>
        <v>76.804915514592935</v>
      </c>
      <c r="Z150" s="35">
        <f t="shared" si="50"/>
        <v>82.833208302075519</v>
      </c>
      <c r="AA150" s="35">
        <f t="shared" si="51"/>
        <v>-5.8746829564533982</v>
      </c>
      <c r="AB150" s="35">
        <f t="shared" si="52"/>
        <v>-5.8746829564533982</v>
      </c>
      <c r="AC150" s="35">
        <f t="shared" si="53"/>
        <v>-5.8746829564533982</v>
      </c>
      <c r="AD150" s="36"/>
      <c r="AE150" s="36"/>
      <c r="AF150">
        <v>1.61</v>
      </c>
      <c r="AG150">
        <v>2.44</v>
      </c>
      <c r="AI150" s="36"/>
      <c r="AJ150" t="s">
        <v>486</v>
      </c>
      <c r="AK150" s="35"/>
      <c r="AL150" s="35"/>
    </row>
    <row r="151" spans="1:38" ht="15" x14ac:dyDescent="0.25">
      <c r="A151">
        <v>1.86</v>
      </c>
      <c r="B151">
        <v>3.44</v>
      </c>
      <c r="C151">
        <v>4.34</v>
      </c>
      <c r="D151" s="20">
        <f t="shared" si="41"/>
        <v>5.8746829564534142E-2</v>
      </c>
      <c r="E151" s="17">
        <f>IF(OR($A151="",$B151="",$C151=""),"",A151*'MPTO_working_3-way'!$I150)</f>
        <v>1.9692691029900335</v>
      </c>
      <c r="F151" s="21">
        <f>IF(OR($A151="",$B151="",$C151=""),"",B151*'MPTO_working_3-way'!$I150)</f>
        <v>3.6420890937019972</v>
      </c>
      <c r="G151" s="22">
        <f>IF(OR($A151="",$B151="",$C151=""),"",C151*'MPTO_working_3-way'!$I150)</f>
        <v>4.5949612403100781</v>
      </c>
      <c r="H151" s="17">
        <f>IF(OR($A151="",$B151="",$C151=""),"",'MPTO_working_3-way'!E150)</f>
        <v>1.9303076622496009</v>
      </c>
      <c r="I151" s="21">
        <f>IF(OR($A151="",$B151="",$C151=""),"",'MPTO_working_3-way'!F150)</f>
        <v>3.6884662684469434</v>
      </c>
      <c r="J151" s="22">
        <f>IF(OR($A151="",$B151="",$C151=""),"",'MPTO_working_3-way'!G150)</f>
        <v>4.7431024257998935</v>
      </c>
      <c r="K151" s="17">
        <f>IF(OR($A151="",$B151="",$C151=""),"",'OddsRatio_working_3-way'!H150)</f>
        <v>1.9448765686557123</v>
      </c>
      <c r="L151" s="21">
        <f>IF(OR($A151="",$B151="",$C151=""),"",'OddsRatio_working_3-way'!I150)</f>
        <v>3.6808125901394622</v>
      </c>
      <c r="M151" s="22">
        <f>IF(OR($A151="",$B151="",$C151=""),"",'OddsRatio_working_3-way'!J150)</f>
        <v>4.6696369061745111</v>
      </c>
      <c r="N151" s="23">
        <f t="shared" si="42"/>
        <v>50.780261493040904</v>
      </c>
      <c r="O151" s="24">
        <f t="shared" si="43"/>
        <v>27.456769295655842</v>
      </c>
      <c r="P151" s="24">
        <f t="shared" si="44"/>
        <v>21.762969211303247</v>
      </c>
      <c r="Q151" t="s">
        <v>387</v>
      </c>
      <c r="R151" t="s">
        <v>388</v>
      </c>
      <c r="S151" s="48" t="s">
        <v>478</v>
      </c>
      <c r="T151" s="35">
        <v>100</v>
      </c>
      <c r="U151" s="35">
        <f t="shared" si="45"/>
        <v>24.81203007518797</v>
      </c>
      <c r="V151" s="35">
        <f t="shared" si="46"/>
        <v>79.879275653923543</v>
      </c>
      <c r="W151" s="35">
        <f t="shared" si="47"/>
        <v>90.186457311089299</v>
      </c>
      <c r="X151" s="35">
        <f t="shared" si="48"/>
        <v>29.934267034987155</v>
      </c>
      <c r="Y151" s="35">
        <f t="shared" si="49"/>
        <v>85.001512613722724</v>
      </c>
      <c r="Z151" s="35">
        <f t="shared" si="50"/>
        <v>95.308694270888481</v>
      </c>
      <c r="AA151" s="35">
        <f t="shared" si="51"/>
        <v>-5.122236959799185</v>
      </c>
      <c r="AB151" s="35">
        <f t="shared" si="52"/>
        <v>-5.1222369597991815</v>
      </c>
      <c r="AC151" s="35">
        <f t="shared" si="53"/>
        <v>-5.1222369597991815</v>
      </c>
      <c r="AD151" s="36"/>
      <c r="AE151" s="36"/>
      <c r="AF151">
        <v>2.29</v>
      </c>
      <c r="AG151">
        <v>1.62</v>
      </c>
      <c r="AI151" s="36"/>
      <c r="AJ151" t="s">
        <v>488</v>
      </c>
      <c r="AK151" s="35"/>
      <c r="AL151" s="35"/>
    </row>
    <row r="152" spans="1:38" ht="15" x14ac:dyDescent="0.25">
      <c r="A152">
        <v>1.33</v>
      </c>
      <c r="B152">
        <v>4.97</v>
      </c>
      <c r="C152">
        <v>10.19</v>
      </c>
      <c r="D152" s="20">
        <f t="shared" si="41"/>
        <v>5.1222369597991868E-2</v>
      </c>
      <c r="E152" s="17">
        <f>IF(OR($A152="",$B152="",$C152=""),"",A152*'MPTO_working_3-way'!$I151)</f>
        <v>1.3981257515653294</v>
      </c>
      <c r="F152" s="21">
        <f>IF(OR($A152="",$B152="",$C152=""),"",B152*'MPTO_working_3-way'!$I151)</f>
        <v>5.224575176902019</v>
      </c>
      <c r="G152" s="22">
        <f>IF(OR($A152="",$B152="",$C152=""),"",C152*'MPTO_working_3-way'!$I151)</f>
        <v>10.711955946203537</v>
      </c>
      <c r="H152" s="17">
        <f>IF(OR($A152="",$B152="",$C152=""),"",'MPTO_working_3-way'!E151)</f>
        <v>1.3609042073104818</v>
      </c>
      <c r="I152" s="21">
        <f>IF(OR($A152="",$B152="",$C152=""),"",'MPTO_working_3-way'!F151)</f>
        <v>5.4308534965365842</v>
      </c>
      <c r="J152" s="22">
        <f>IF(OR($A152="",$B152="",$C152=""),"",'MPTO_working_3-way'!G151)</f>
        <v>12.336342428281505</v>
      </c>
      <c r="K152" s="17">
        <f>IF(OR($A152="",$B152="",$C152=""),"",'OddsRatio_working_3-way'!H151)</f>
        <v>1.3715938178390186</v>
      </c>
      <c r="L152" s="21">
        <f>IF(OR($A152="",$B152="",$C152=""),"",'OddsRatio_working_3-way'!I151)</f>
        <v>5.4703862327906139</v>
      </c>
      <c r="M152" s="22">
        <f>IF(OR($A152="",$B152="",$C152=""),"",'OddsRatio_working_3-way'!J151)</f>
        <v>11.348324805880541</v>
      </c>
      <c r="N152" s="23">
        <f t="shared" si="42"/>
        <v>71.524324538075973</v>
      </c>
      <c r="O152" s="24">
        <f t="shared" si="43"/>
        <v>19.140312200330197</v>
      </c>
      <c r="P152" s="24">
        <f t="shared" si="44"/>
        <v>9.3353632615938231</v>
      </c>
      <c r="Q152" t="s">
        <v>389</v>
      </c>
      <c r="R152" t="s">
        <v>390</v>
      </c>
      <c r="S152" s="48" t="s">
        <v>478</v>
      </c>
      <c r="T152" s="35">
        <v>100</v>
      </c>
      <c r="U152" s="35">
        <f t="shared" si="45"/>
        <v>72.222222222222229</v>
      </c>
      <c r="V152" s="35">
        <f t="shared" si="46"/>
        <v>69.040247678018574</v>
      </c>
      <c r="W152" s="35">
        <f t="shared" si="47"/>
        <v>53.271028037383175</v>
      </c>
      <c r="X152" s="35">
        <f t="shared" si="48"/>
        <v>77.688724284598251</v>
      </c>
      <c r="Y152" s="35">
        <f t="shared" si="49"/>
        <v>74.506749740394596</v>
      </c>
      <c r="Z152" s="35">
        <f t="shared" si="50"/>
        <v>58.737530099759205</v>
      </c>
      <c r="AA152" s="35">
        <f t="shared" si="51"/>
        <v>-5.4665020623760228</v>
      </c>
      <c r="AB152" s="35">
        <f t="shared" si="52"/>
        <v>-5.4665020623760228</v>
      </c>
      <c r="AC152" s="35">
        <f t="shared" si="53"/>
        <v>-5.4665020623760299</v>
      </c>
      <c r="AD152" s="36"/>
      <c r="AE152" s="36"/>
      <c r="AF152">
        <v>1.9</v>
      </c>
      <c r="AG152">
        <v>1.93</v>
      </c>
      <c r="AI152" s="36"/>
      <c r="AJ152" t="s">
        <v>488</v>
      </c>
      <c r="AK152" s="35"/>
      <c r="AL152" s="35"/>
    </row>
    <row r="153" spans="1:38" ht="15" x14ac:dyDescent="0.25">
      <c r="A153">
        <v>3.6</v>
      </c>
      <c r="B153">
        <v>3.23</v>
      </c>
      <c r="C153">
        <v>2.14</v>
      </c>
      <c r="D153" s="20">
        <f t="shared" si="41"/>
        <v>5.4665020623760219E-2</v>
      </c>
      <c r="E153" s="17">
        <f>IF(OR($A153="",$B153="",$C153=""),"",A153*'MPTO_working_3-way'!$I152)</f>
        <v>3.7967940742455371</v>
      </c>
      <c r="F153" s="21">
        <f>IF(OR($A153="",$B153="",$C153=""),"",B153*'MPTO_working_3-way'!$I152)</f>
        <v>3.4065680166147456</v>
      </c>
      <c r="G153" s="22">
        <f>IF(OR($A153="",$B153="",$C153=""),"",C153*'MPTO_working_3-way'!$I152)</f>
        <v>2.2569831441348471</v>
      </c>
      <c r="H153" s="17">
        <f>IF(OR($A153="",$B153="",$C153=""),"",'MPTO_working_3-way'!E152)</f>
        <v>3.8527315816419221</v>
      </c>
      <c r="I153" s="21">
        <f>IF(OR($A153="",$B153="",$C153=""),"",'MPTO_working_3-way'!F152)</f>
        <v>3.4319934239683114</v>
      </c>
      <c r="J153" s="22">
        <f>IF(OR($A153="",$B153="",$C153=""),"",'MPTO_working_3-way'!G152)</f>
        <v>2.226834014840835</v>
      </c>
      <c r="K153" s="17">
        <f>IF(OR($A153="",$B153="",$C153=""),"",'OddsRatio_working_3-way'!H152)</f>
        <v>3.8262139455096951</v>
      </c>
      <c r="L153" s="21">
        <f>IF(OR($A153="",$B153="",$C153=""),"",'OddsRatio_working_3-way'!I152)</f>
        <v>3.4240219609563933</v>
      </c>
      <c r="M153" s="22">
        <f>IF(OR($A153="",$B153="",$C153=""),"",'OddsRatio_working_3-way'!J152)</f>
        <v>2.2391861145696361</v>
      </c>
      <c r="N153" s="23">
        <f t="shared" si="42"/>
        <v>26.338009922192327</v>
      </c>
      <c r="O153" s="24">
        <f t="shared" si="43"/>
        <v>29.355057498418695</v>
      </c>
      <c r="P153" s="24">
        <f t="shared" si="44"/>
        <v>44.306932579388963</v>
      </c>
      <c r="Q153" t="s">
        <v>391</v>
      </c>
      <c r="R153" t="s">
        <v>392</v>
      </c>
      <c r="S153" s="48" t="s">
        <v>478</v>
      </c>
      <c r="T153" s="35">
        <v>100</v>
      </c>
      <c r="U153" s="35">
        <f t="shared" si="45"/>
        <v>61.538461538461533</v>
      </c>
      <c r="V153" s="35">
        <f t="shared" si="46"/>
        <v>65.635738831615114</v>
      </c>
      <c r="W153" s="35">
        <f t="shared" si="47"/>
        <v>67.426710097719877</v>
      </c>
      <c r="X153" s="35">
        <f t="shared" si="48"/>
        <v>66.937551070665009</v>
      </c>
      <c r="Y153" s="35">
        <f t="shared" si="49"/>
        <v>71.03482836381859</v>
      </c>
      <c r="Z153" s="35">
        <f t="shared" si="50"/>
        <v>72.825799629923338</v>
      </c>
      <c r="AA153" s="35">
        <f t="shared" si="51"/>
        <v>-5.399089532203476</v>
      </c>
      <c r="AB153" s="35">
        <f t="shared" si="52"/>
        <v>-5.399089532203476</v>
      </c>
      <c r="AC153" s="35">
        <f t="shared" si="53"/>
        <v>-5.3990895322034618</v>
      </c>
      <c r="AD153" s="36"/>
      <c r="AE153" s="36"/>
      <c r="AF153">
        <v>2.23</v>
      </c>
      <c r="AG153">
        <v>1.65</v>
      </c>
      <c r="AI153" s="36"/>
      <c r="AJ153" t="s">
        <v>488</v>
      </c>
      <c r="AK153" s="35"/>
      <c r="AL153" s="35"/>
    </row>
    <row r="154" spans="1:38" s="35" customFormat="1" ht="15" x14ac:dyDescent="0.25">
      <c r="A154">
        <v>2.6</v>
      </c>
      <c r="B154">
        <v>2.91</v>
      </c>
      <c r="C154">
        <v>3.07</v>
      </c>
      <c r="D154" s="20">
        <f t="shared" si="41"/>
        <v>5.3990895322034715E-2</v>
      </c>
      <c r="E154" s="17">
        <f>IF(OR($A154="",$B154="",$C154=""),"",A154*'MPTO_working_3-way'!$I153)</f>
        <v>2.7403763278372906</v>
      </c>
      <c r="F154" s="21">
        <f>IF(OR($A154="",$B154="",$C154=""),"",B154*'MPTO_working_3-way'!$I153)</f>
        <v>3.067113505387121</v>
      </c>
      <c r="G154" s="22">
        <f>IF(OR($A154="",$B154="",$C154=""),"",C154*'MPTO_working_3-way'!$I153)</f>
        <v>3.2357520486386466</v>
      </c>
      <c r="H154" s="17">
        <f>IF(OR($A154="",$B154="",$C154=""),"",'MPTO_working_3-way'!E153)</f>
        <v>2.7276316376626322</v>
      </c>
      <c r="I154" s="21">
        <f>IF(OR($A154="",$B154="",$C154=""),"",'MPTO_working_3-way'!F153)</f>
        <v>3.0708225659177364</v>
      </c>
      <c r="J154" s="22">
        <f>IF(OR($A154="",$B154="",$C154=""),"",'MPTO_working_3-way'!G153)</f>
        <v>3.249539263343642</v>
      </c>
      <c r="K154" s="17">
        <f>IF(OR($A154="",$B154="",$C154=""),"",'OddsRatio_working_3-way'!H153)</f>
        <v>2.7335393012514277</v>
      </c>
      <c r="L154" s="21">
        <f>IF(OR($A154="",$B154="",$C154=""),"",'OddsRatio_working_3-way'!I153)</f>
        <v>3.0694125408688921</v>
      </c>
      <c r="M154" s="22">
        <f>IF(OR($A154="",$B154="",$C154=""),"",'OddsRatio_working_3-way'!J153)</f>
        <v>3.242766470994034</v>
      </c>
      <c r="N154" s="23">
        <f t="shared" si="42"/>
        <v>36.491338428295414</v>
      </c>
      <c r="O154" s="24">
        <f t="shared" si="43"/>
        <v>32.603944987480446</v>
      </c>
      <c r="P154" s="24">
        <f t="shared" si="44"/>
        <v>30.904716584224133</v>
      </c>
      <c r="Q154" t="s">
        <v>393</v>
      </c>
      <c r="R154" t="s">
        <v>394</v>
      </c>
      <c r="S154" s="48" t="s">
        <v>478</v>
      </c>
      <c r="T154" s="35">
        <v>100</v>
      </c>
      <c r="U154" s="35">
        <f t="shared" si="45"/>
        <v>29.577464788732396</v>
      </c>
      <c r="V154" s="35">
        <f t="shared" si="46"/>
        <v>80.582524271844662</v>
      </c>
      <c r="W154" s="35">
        <f t="shared" si="47"/>
        <v>87.468671679197996</v>
      </c>
      <c r="X154" s="35">
        <f t="shared" si="48"/>
        <v>31.948804048957346</v>
      </c>
      <c r="Y154" s="35">
        <f t="shared" si="49"/>
        <v>82.953863532069619</v>
      </c>
      <c r="Z154" s="35">
        <f t="shared" si="50"/>
        <v>89.840010939422953</v>
      </c>
      <c r="AA154" s="35">
        <f t="shared" si="51"/>
        <v>-2.3713392602249499</v>
      </c>
      <c r="AB154" s="35">
        <f t="shared" si="52"/>
        <v>-2.371339260224957</v>
      </c>
      <c r="AC154" s="35">
        <f t="shared" si="53"/>
        <v>-2.371339260224957</v>
      </c>
      <c r="AD154" s="36"/>
      <c r="AE154" s="36"/>
      <c r="AF154">
        <v>2.48</v>
      </c>
      <c r="AG154">
        <v>1.53</v>
      </c>
      <c r="AH154" s="36"/>
      <c r="AI154" s="36"/>
      <c r="AJ154" t="s">
        <v>488</v>
      </c>
    </row>
    <row r="155" spans="1:38" ht="15" x14ac:dyDescent="0.25">
      <c r="A155">
        <v>1.42</v>
      </c>
      <c r="B155">
        <v>5.15</v>
      </c>
      <c r="C155">
        <v>7.98</v>
      </c>
      <c r="D155" s="20">
        <f t="shared" si="41"/>
        <v>2.3713392602249694E-2</v>
      </c>
      <c r="E155" s="17">
        <f>IF(OR($A155="",$B155="",$C155=""),"",A155*'MPTO_working_3-way'!$I154)</f>
        <v>1.4536730174951944</v>
      </c>
      <c r="F155" s="21">
        <f>IF(OR($A155="",$B155="",$C155=""),"",B155*'MPTO_working_3-way'!$I154)</f>
        <v>5.2721239719015864</v>
      </c>
      <c r="G155" s="22">
        <f>IF(OR($A155="",$B155="",$C155=""),"",C155*'MPTO_working_3-way'!$I154)</f>
        <v>8.1692328729659529</v>
      </c>
      <c r="H155" s="17">
        <f>IF(OR($A155="",$B155="",$C155=""),"",'MPTO_working_3-way'!E154)</f>
        <v>1.4361194922627174</v>
      </c>
      <c r="I155" s="21">
        <f>IF(OR($A155="",$B155="",$C155=""),"",'MPTO_working_3-way'!F154)</f>
        <v>5.3685425811092866</v>
      </c>
      <c r="J155" s="22">
        <f>IF(OR($A155="",$B155="",$C155=""),"",'MPTO_working_3-way'!G154)</f>
        <v>8.5172477540897358</v>
      </c>
      <c r="K155" s="17">
        <f>IF(OR($A155="",$B155="",$C155=""),"",'OddsRatio_working_3-way'!H154)</f>
        <v>1.441638043443898</v>
      </c>
      <c r="L155" s="21">
        <f>IF(OR($A155="",$B155="",$C155=""),"",'OddsRatio_working_3-way'!I154)</f>
        <v>5.3638044768861386</v>
      </c>
      <c r="M155" s="22">
        <f>IF(OR($A155="",$B155="",$C155=""),"",'OddsRatio_working_3-way'!J154)</f>
        <v>8.3396036743771695</v>
      </c>
      <c r="N155" s="23">
        <f t="shared" si="42"/>
        <v>68.791261030839479</v>
      </c>
      <c r="O155" s="24">
        <f t="shared" si="43"/>
        <v>18.967687507532435</v>
      </c>
      <c r="P155" s="24">
        <f t="shared" si="44"/>
        <v>12.241051461628077</v>
      </c>
      <c r="Q155" t="s">
        <v>395</v>
      </c>
      <c r="R155" t="s">
        <v>396</v>
      </c>
      <c r="S155" s="48" t="s">
        <v>478</v>
      </c>
      <c r="T155" s="35">
        <v>100</v>
      </c>
      <c r="U155" s="35">
        <f t="shared" si="45"/>
        <v>52.830188679245275</v>
      </c>
      <c r="V155" s="35">
        <f t="shared" si="46"/>
        <v>71.910112359550567</v>
      </c>
      <c r="W155" s="35">
        <f t="shared" si="47"/>
        <v>73.045822102425873</v>
      </c>
      <c r="X155" s="35">
        <f t="shared" si="48"/>
        <v>55.044065538023567</v>
      </c>
      <c r="Y155" s="35">
        <f t="shared" si="49"/>
        <v>74.12398921832883</v>
      </c>
      <c r="Z155" s="35">
        <f t="shared" si="50"/>
        <v>75.259698961204151</v>
      </c>
      <c r="AA155" s="35">
        <f t="shared" si="51"/>
        <v>-2.213876858778292</v>
      </c>
      <c r="AB155" s="35">
        <f t="shared" si="52"/>
        <v>-2.2138768587782636</v>
      </c>
      <c r="AC155" s="35">
        <f t="shared" si="53"/>
        <v>-2.2138768587782778</v>
      </c>
      <c r="AD155" s="36"/>
      <c r="AE155" s="36"/>
      <c r="AF155">
        <v>1.65</v>
      </c>
      <c r="AG155">
        <v>2.37</v>
      </c>
      <c r="AI155" s="36"/>
      <c r="AJ155" t="s">
        <v>489</v>
      </c>
      <c r="AK155" s="35"/>
      <c r="AL155" s="35"/>
    </row>
    <row r="156" spans="1:38" ht="15" x14ac:dyDescent="0.25">
      <c r="A156">
        <v>2.12</v>
      </c>
      <c r="B156">
        <v>3.56</v>
      </c>
      <c r="C156">
        <v>3.71</v>
      </c>
      <c r="D156" s="20">
        <f t="shared" si="41"/>
        <v>2.2138768587782742E-2</v>
      </c>
      <c r="E156" s="17">
        <f>IF(OR($A156="",$B156="",$C156=""),"",A156*'MPTO_working_3-way'!$I155)</f>
        <v>2.1669341894060996</v>
      </c>
      <c r="F156" s="21">
        <f>IF(OR($A156="",$B156="",$C156=""),"",B156*'MPTO_working_3-way'!$I155)</f>
        <v>3.6388140161725064</v>
      </c>
      <c r="G156" s="22">
        <f>IF(OR($A156="",$B156="",$C156=""),"",C156*'MPTO_working_3-way'!$I155)</f>
        <v>3.792134831460674</v>
      </c>
      <c r="H156" s="17">
        <f>IF(OR($A156="",$B156="",$C156=""),"",'MPTO_working_3-way'!E155)</f>
        <v>2.1536939600817497</v>
      </c>
      <c r="I156" s="21">
        <f>IF(OR($A156="",$B156="",$C156=""),"",'MPTO_working_3-way'!F155)</f>
        <v>3.6560493098102897</v>
      </c>
      <c r="J156" s="22">
        <f>IF(OR($A156="",$B156="",$C156=""),"",'MPTO_working_3-way'!G155)</f>
        <v>3.8144325927066882</v>
      </c>
      <c r="K156" s="17">
        <f>IF(OR($A156="",$B156="",$C156=""),"",'OddsRatio_working_3-way'!H155)</f>
        <v>2.1591269330969447</v>
      </c>
      <c r="L156" s="21">
        <f>IF(OR($A156="",$B156="",$C156=""),"",'OddsRatio_working_3-way'!I155)</f>
        <v>3.6494329899358733</v>
      </c>
      <c r="M156" s="22">
        <f>IF(OR($A156="",$B156="",$C156=""),"",'OddsRatio_working_3-way'!J155)</f>
        <v>3.8046732041899292</v>
      </c>
      <c r="N156" s="23">
        <f t="shared" si="42"/>
        <v>46.148148148148145</v>
      </c>
      <c r="O156" s="24">
        <f t="shared" si="43"/>
        <v>27.481481481481485</v>
      </c>
      <c r="P156" s="24">
        <f t="shared" si="44"/>
        <v>26.37037037037037</v>
      </c>
      <c r="Q156" t="s">
        <v>397</v>
      </c>
      <c r="R156" t="s">
        <v>398</v>
      </c>
      <c r="S156" s="48" t="s">
        <v>478</v>
      </c>
      <c r="T156" s="35">
        <v>100</v>
      </c>
      <c r="U156" s="35">
        <f t="shared" si="45"/>
        <v>58.15899581589958</v>
      </c>
      <c r="V156" s="35">
        <f t="shared" si="46"/>
        <v>70.149253731343279</v>
      </c>
      <c r="W156" s="35">
        <f t="shared" si="47"/>
        <v>69.418960244648318</v>
      </c>
      <c r="X156" s="35">
        <f t="shared" si="48"/>
        <v>60.431786024008396</v>
      </c>
      <c r="Y156" s="35">
        <f t="shared" si="49"/>
        <v>72.422043939452095</v>
      </c>
      <c r="Z156" s="35">
        <f t="shared" si="50"/>
        <v>71.691750452757134</v>
      </c>
      <c r="AA156" s="35">
        <f t="shared" si="51"/>
        <v>-2.272790208108816</v>
      </c>
      <c r="AB156" s="35">
        <f t="shared" si="52"/>
        <v>-2.272790208108816</v>
      </c>
      <c r="AC156" s="35">
        <f t="shared" si="53"/>
        <v>-2.272790208108816</v>
      </c>
      <c r="AD156" s="36"/>
      <c r="AE156" s="36"/>
      <c r="AF156">
        <v>2.06</v>
      </c>
      <c r="AG156">
        <v>1.86</v>
      </c>
      <c r="AI156" s="36"/>
      <c r="AJ156" t="s">
        <v>489</v>
      </c>
      <c r="AK156" s="35"/>
      <c r="AL156" s="35"/>
    </row>
    <row r="157" spans="1:38" ht="15" x14ac:dyDescent="0.25">
      <c r="A157">
        <v>2.39</v>
      </c>
      <c r="B157">
        <v>3.35</v>
      </c>
      <c r="C157">
        <v>3.27</v>
      </c>
      <c r="D157" s="20">
        <f t="shared" si="41"/>
        <v>2.2727902081088214E-2</v>
      </c>
      <c r="E157" s="17">
        <f>IF(OR($A157="",$B157="",$C157=""),"",A157*'MPTO_working_3-way'!$I156)</f>
        <v>2.444319685973801</v>
      </c>
      <c r="F157" s="21">
        <f>IF(OR($A157="",$B157="",$C157=""),"",B157*'MPTO_working_3-way'!$I156)</f>
        <v>3.4261384719716457</v>
      </c>
      <c r="G157" s="22">
        <f>IF(OR($A157="",$B157="",$C157=""),"",C157*'MPTO_working_3-way'!$I156)</f>
        <v>3.3443202398051586</v>
      </c>
      <c r="H157" s="17">
        <f>IF(OR($A157="",$B157="",$C157=""),"",'MPTO_working_3-way'!E156)</f>
        <v>2.4340726880168266</v>
      </c>
      <c r="I157" s="21">
        <f>IF(OR($A157="",$B157="",$C157=""),"",'MPTO_working_3-way'!F156)</f>
        <v>3.4372352806929984</v>
      </c>
      <c r="J157" s="22">
        <f>IF(OR($A157="",$B157="",$C157=""),"",'MPTO_working_3-way'!G156)</f>
        <v>3.3530669123358479</v>
      </c>
      <c r="K157" s="17">
        <f>IF(OR($A157="",$B157="",$C157=""),"",'OddsRatio_working_3-way'!H156)</f>
        <v>2.4385920270219774</v>
      </c>
      <c r="L157" s="21">
        <f>IF(OR($A157="",$B157="",$C157=""),"",'OddsRatio_working_3-way'!I156)</f>
        <v>3.4321519881306819</v>
      </c>
      <c r="M157" s="22">
        <f>IF(OR($A157="",$B157="",$C157=""),"",'OddsRatio_working_3-way'!J156)</f>
        <v>3.3493553247049568</v>
      </c>
      <c r="N157" s="23">
        <f t="shared" si="42"/>
        <v>40.911178915682896</v>
      </c>
      <c r="O157" s="24">
        <f t="shared" si="43"/>
        <v>29.187378390591679</v>
      </c>
      <c r="P157" s="24">
        <f t="shared" si="44"/>
        <v>29.901442693725418</v>
      </c>
      <c r="Q157" t="s">
        <v>399</v>
      </c>
      <c r="R157" t="s">
        <v>400</v>
      </c>
      <c r="S157" s="48" t="s">
        <v>478</v>
      </c>
      <c r="T157" s="35">
        <v>100</v>
      </c>
      <c r="U157" s="35">
        <f t="shared" si="45"/>
        <v>52.830188679245275</v>
      </c>
      <c r="V157" s="35">
        <f t="shared" si="46"/>
        <v>72.826086956521735</v>
      </c>
      <c r="W157" s="35">
        <f t="shared" si="47"/>
        <v>71.988795518207283</v>
      </c>
      <c r="X157" s="35">
        <f t="shared" si="48"/>
        <v>55.185117525270975</v>
      </c>
      <c r="Y157" s="35">
        <f t="shared" si="49"/>
        <v>75.181015802547435</v>
      </c>
      <c r="Z157" s="35">
        <f t="shared" si="50"/>
        <v>74.343724364232983</v>
      </c>
      <c r="AA157" s="35">
        <f t="shared" si="51"/>
        <v>-2.3549288460257003</v>
      </c>
      <c r="AB157" s="35">
        <f t="shared" si="52"/>
        <v>-2.3549288460257003</v>
      </c>
      <c r="AC157" s="35">
        <f t="shared" si="53"/>
        <v>-2.3549288460257003</v>
      </c>
      <c r="AD157" s="36"/>
      <c r="AE157" s="36"/>
      <c r="AF157">
        <v>2</v>
      </c>
      <c r="AG157">
        <v>1.91</v>
      </c>
      <c r="AI157" s="36"/>
      <c r="AJ157" t="s">
        <v>489</v>
      </c>
      <c r="AK157" s="35"/>
      <c r="AL157" s="35"/>
    </row>
    <row r="158" spans="1:38" ht="15" x14ac:dyDescent="0.25">
      <c r="A158">
        <v>2.12</v>
      </c>
      <c r="B158">
        <v>3.68</v>
      </c>
      <c r="C158">
        <v>3.57</v>
      </c>
      <c r="D158" s="20">
        <f t="shared" si="41"/>
        <v>2.3549288460257056E-2</v>
      </c>
      <c r="E158" s="17">
        <f>IF(OR($A158="",$B158="",$C158=""),"",A158*'MPTO_working_3-way'!$I157)</f>
        <v>2.169924491535745</v>
      </c>
      <c r="F158" s="21">
        <f>IF(OR($A158="",$B158="",$C158=""),"",B158*'MPTO_working_3-way'!$I157)</f>
        <v>3.766661381533746</v>
      </c>
      <c r="G158" s="22">
        <f>IF(OR($A158="",$B158="",$C158=""),"",C158*'MPTO_working_3-way'!$I157)</f>
        <v>3.6540709598031174</v>
      </c>
      <c r="H158" s="17">
        <f>IF(OR($A158="",$B158="",$C158=""),"",'MPTO_working_3-way'!E157)</f>
        <v>2.1558770213684726</v>
      </c>
      <c r="I158" s="21">
        <f>IF(OR($A158="",$B158="",$C158=""),"",'MPTO_working_3-way'!F157)</f>
        <v>3.7894668096673501</v>
      </c>
      <c r="J158" s="22">
        <f>IF(OR($A158="",$B158="",$C158=""),"",'MPTO_working_3-way'!G157)</f>
        <v>3.6729288855660438</v>
      </c>
      <c r="K158" s="17">
        <f>IF(OR($A158="",$B158="",$C158=""),"",'OddsRatio_working_3-way'!H157)</f>
        <v>2.1616358691501385</v>
      </c>
      <c r="L158" s="21">
        <f>IF(OR($A158="",$B158="",$C158=""),"",'OddsRatio_working_3-way'!I157)</f>
        <v>3.779628686894974</v>
      </c>
      <c r="M158" s="22">
        <f>IF(OR($A158="",$B158="",$C158=""),"",'OddsRatio_working_3-way'!J157)</f>
        <v>3.6655394497462988</v>
      </c>
      <c r="N158" s="23">
        <f t="shared" si="42"/>
        <v>46.084552891158843</v>
      </c>
      <c r="O158" s="24">
        <f t="shared" si="43"/>
        <v>26.548709817732814</v>
      </c>
      <c r="P158" s="24">
        <f t="shared" si="44"/>
        <v>27.366737291108333</v>
      </c>
      <c r="Q158" t="s">
        <v>401</v>
      </c>
      <c r="R158" t="s">
        <v>402</v>
      </c>
      <c r="S158" s="48" t="s">
        <v>478</v>
      </c>
      <c r="T158" s="35">
        <v>100</v>
      </c>
      <c r="U158" s="35">
        <f t="shared" si="45"/>
        <v>49.748743718592962</v>
      </c>
      <c r="V158" s="35">
        <f t="shared" si="46"/>
        <v>72.527472527472526</v>
      </c>
      <c r="W158" s="35">
        <f t="shared" si="47"/>
        <v>75.308641975308646</v>
      </c>
      <c r="X158" s="35">
        <f t="shared" si="48"/>
        <v>52.163885497218828</v>
      </c>
      <c r="Y158" s="35">
        <f t="shared" si="49"/>
        <v>74.942614306098392</v>
      </c>
      <c r="Z158" s="35">
        <f t="shared" si="50"/>
        <v>77.723783753934498</v>
      </c>
      <c r="AA158" s="35">
        <f t="shared" si="51"/>
        <v>-2.4151417786258662</v>
      </c>
      <c r="AB158" s="35">
        <f t="shared" si="52"/>
        <v>-2.4151417786258662</v>
      </c>
      <c r="AC158" s="35">
        <f t="shared" si="53"/>
        <v>-2.415141778625852</v>
      </c>
      <c r="AD158" s="36"/>
      <c r="AE158" s="36"/>
      <c r="AF158">
        <v>1.75</v>
      </c>
      <c r="AG158">
        <v>2.19</v>
      </c>
      <c r="AI158" s="36"/>
      <c r="AJ158" t="s">
        <v>489</v>
      </c>
      <c r="AK158" s="35"/>
      <c r="AL158" s="35"/>
    </row>
    <row r="159" spans="1:38" ht="15" x14ac:dyDescent="0.25">
      <c r="A159">
        <v>1.99</v>
      </c>
      <c r="B159">
        <v>3.64</v>
      </c>
      <c r="C159">
        <v>4.05</v>
      </c>
      <c r="D159" s="20">
        <f t="shared" si="41"/>
        <v>2.4151417786258511E-2</v>
      </c>
      <c r="E159" s="17">
        <f>IF(OR($A159="",$B159="",$C159=""),"",A159*'MPTO_working_3-way'!$I158)</f>
        <v>2.0380613213946543</v>
      </c>
      <c r="F159" s="21">
        <f>IF(OR($A159="",$B159="",$C159=""),"",B159*'MPTO_working_3-way'!$I158)</f>
        <v>3.7279111607419813</v>
      </c>
      <c r="G159" s="22">
        <f>IF(OR($A159="",$B159="",$C159=""),"",C159*'MPTO_working_3-way'!$I158)</f>
        <v>4.1478132420343465</v>
      </c>
      <c r="H159" s="17">
        <f>IF(OR($A159="",$B159="",$C159=""),"",'MPTO_working_3-way'!E158)</f>
        <v>2.0223997345434523</v>
      </c>
      <c r="I159" s="21">
        <f>IF(OR($A159="",$B159="",$C159=""),"",'MPTO_working_3-way'!F158)</f>
        <v>3.7498855985390693</v>
      </c>
      <c r="J159" s="22">
        <f>IF(OR($A159="",$B159="",$C159=""),"",'MPTO_working_3-way'!G158)</f>
        <v>4.1864983246346243</v>
      </c>
      <c r="K159" s="17">
        <f>IF(OR($A159="",$B159="",$C159=""),"",'OddsRatio_working_3-way'!H158)</f>
        <v>2.02858569000565</v>
      </c>
      <c r="L159" s="21">
        <f>IF(OR($A159="",$B159="",$C159=""),"",'OddsRatio_working_3-way'!I158)</f>
        <v>3.7428951733483999</v>
      </c>
      <c r="M159" s="22">
        <f>IF(OR($A159="",$B159="",$C159=""),"",'OddsRatio_working_3-way'!J158)</f>
        <v>4.1688751055729609</v>
      </c>
      <c r="N159" s="23">
        <f t="shared" si="42"/>
        <v>49.066237090241017</v>
      </c>
      <c r="O159" s="24">
        <f t="shared" si="43"/>
        <v>26.824673574060331</v>
      </c>
      <c r="P159" s="24">
        <f t="shared" si="44"/>
        <v>24.109089335698673</v>
      </c>
      <c r="Q159" t="s">
        <v>403</v>
      </c>
      <c r="R159" t="s">
        <v>404</v>
      </c>
      <c r="S159" s="48" t="s">
        <v>478</v>
      </c>
      <c r="T159" s="35">
        <v>100</v>
      </c>
      <c r="U159" s="35">
        <f t="shared" si="45"/>
        <v>34.640522875816991</v>
      </c>
      <c r="V159" s="35">
        <f t="shared" si="46"/>
        <v>77.426636568848764</v>
      </c>
      <c r="W159" s="35">
        <f t="shared" si="47"/>
        <v>85.272459499263618</v>
      </c>
      <c r="X159" s="35">
        <f t="shared" si="48"/>
        <v>37.300903931887618</v>
      </c>
      <c r="Y159" s="35">
        <f t="shared" si="49"/>
        <v>80.087017624919383</v>
      </c>
      <c r="Z159" s="35">
        <f t="shared" si="50"/>
        <v>87.932840555334252</v>
      </c>
      <c r="AA159" s="35">
        <f t="shared" si="51"/>
        <v>-2.6603810560706265</v>
      </c>
      <c r="AB159" s="35">
        <f t="shared" si="52"/>
        <v>-2.6603810560706194</v>
      </c>
      <c r="AC159" s="35">
        <f t="shared" si="53"/>
        <v>-2.6603810560706336</v>
      </c>
      <c r="AD159" s="36"/>
      <c r="AE159" s="36"/>
      <c r="AF159">
        <v>1.93</v>
      </c>
      <c r="AG159">
        <v>1.98</v>
      </c>
      <c r="AI159" s="36"/>
      <c r="AJ159" t="s">
        <v>489</v>
      </c>
      <c r="AK159" s="35"/>
      <c r="AL159" s="35"/>
    </row>
    <row r="160" spans="1:38" ht="15" x14ac:dyDescent="0.25">
      <c r="A160">
        <v>1.53</v>
      </c>
      <c r="B160">
        <v>4.43</v>
      </c>
      <c r="C160">
        <v>6.79</v>
      </c>
      <c r="D160" s="20">
        <f t="shared" si="41"/>
        <v>2.6603810560706265E-2</v>
      </c>
      <c r="E160" s="17">
        <f>IF(OR($A160="",$B160="",$C160=""),"",A160*'MPTO_working_3-way'!$I159)</f>
        <v>1.5707038301578806</v>
      </c>
      <c r="F160" s="21">
        <f>IF(OR($A160="",$B160="",$C160=""),"",B160*'MPTO_working_3-way'!$I159)</f>
        <v>4.5478548807839285</v>
      </c>
      <c r="G160" s="22">
        <f>IF(OR($A160="",$B160="",$C160=""),"",C160*'MPTO_working_3-way'!$I159)</f>
        <v>6.9706398737071957</v>
      </c>
      <c r="H160" s="17">
        <f>IF(OR($A160="",$B160="",$C160=""),"",'MPTO_working_3-way'!E159)</f>
        <v>1.5510444837445518</v>
      </c>
      <c r="I160" s="21">
        <f>IF(OR($A160="",$B160="",$C160=""),"",'MPTO_working_3-way'!F159)</f>
        <v>4.6111487972593173</v>
      </c>
      <c r="J160" s="22">
        <f>IF(OR($A160="",$B160="",$C160=""),"",'MPTO_working_3-way'!G159)</f>
        <v>7.2250436579681123</v>
      </c>
      <c r="K160" s="17">
        <f>IF(OR($A160="",$B160="",$C160=""),"",'OddsRatio_working_3-way'!H159)</f>
        <v>1.5576124753603195</v>
      </c>
      <c r="L160" s="21">
        <f>IF(OR($A160="",$B160="",$C160=""),"",'OddsRatio_working_3-way'!I159)</f>
        <v>4.6086996046903703</v>
      </c>
      <c r="M160" s="22">
        <f>IF(OR($A160="",$B160="",$C160=""),"",'OddsRatio_working_3-way'!J159)</f>
        <v>7.0916532685589644</v>
      </c>
      <c r="N160" s="23">
        <f t="shared" si="42"/>
        <v>63.665726205014991</v>
      </c>
      <c r="O160" s="24">
        <f t="shared" si="43"/>
        <v>21.988388508729784</v>
      </c>
      <c r="P160" s="24">
        <f t="shared" si="44"/>
        <v>14.34588528625522</v>
      </c>
      <c r="Q160" t="s">
        <v>405</v>
      </c>
      <c r="R160" t="s">
        <v>406</v>
      </c>
      <c r="S160" s="48" t="s">
        <v>478</v>
      </c>
      <c r="T160" s="35">
        <v>100</v>
      </c>
      <c r="U160" s="35">
        <f t="shared" si="45"/>
        <v>50.980392156862742</v>
      </c>
      <c r="V160" s="35">
        <f t="shared" si="46"/>
        <v>70.760233918128648</v>
      </c>
      <c r="W160" s="35">
        <f t="shared" si="47"/>
        <v>75.490196078431367</v>
      </c>
      <c r="X160" s="35">
        <f t="shared" si="48"/>
        <v>53.74957000343997</v>
      </c>
      <c r="Y160" s="35">
        <f t="shared" si="49"/>
        <v>73.52941176470587</v>
      </c>
      <c r="Z160" s="35">
        <f t="shared" si="50"/>
        <v>78.259373925008589</v>
      </c>
      <c r="AA160" s="35">
        <f t="shared" si="51"/>
        <v>-2.7691778465772288</v>
      </c>
      <c r="AB160" s="35">
        <f t="shared" si="52"/>
        <v>-2.7691778465772217</v>
      </c>
      <c r="AC160" s="35">
        <f t="shared" si="53"/>
        <v>-2.7691778465772217</v>
      </c>
      <c r="AD160" s="36"/>
      <c r="AE160" s="36"/>
      <c r="AF160">
        <v>1.88</v>
      </c>
      <c r="AG160">
        <v>2.0299999999999998</v>
      </c>
      <c r="AI160" s="36"/>
      <c r="AJ160" t="s">
        <v>489</v>
      </c>
      <c r="AK160" s="35"/>
      <c r="AL160" s="35"/>
    </row>
    <row r="161" spans="1:38" ht="15" x14ac:dyDescent="0.25">
      <c r="A161">
        <v>2.04</v>
      </c>
      <c r="B161">
        <v>3.42</v>
      </c>
      <c r="C161">
        <v>4.08</v>
      </c>
      <c r="D161" s="20">
        <f t="shared" si="41"/>
        <v>2.7691778465772199E-2</v>
      </c>
      <c r="E161" s="17">
        <f>IF(OR($A161="",$B161="",$C161=""),"",A161*'MPTO_working_3-way'!$I160)</f>
        <v>2.0964912280701755</v>
      </c>
      <c r="F161" s="21">
        <f>IF(OR($A161="",$B161="",$C161=""),"",B161*'MPTO_working_3-way'!$I160)</f>
        <v>3.5147058823529407</v>
      </c>
      <c r="G161" s="22">
        <f>IF(OR($A161="",$B161="",$C161=""),"",C161*'MPTO_working_3-way'!$I160)</f>
        <v>4.192982456140351</v>
      </c>
      <c r="H161" s="17">
        <f>IF(OR($A161="",$B161="",$C161=""),"",'MPTO_working_3-way'!E160)</f>
        <v>2.0791512695196093</v>
      </c>
      <c r="I161" s="21">
        <f>IF(OR($A161="",$B161="",$C161=""),"",'MPTO_working_3-way'!F160)</f>
        <v>3.5314841060943505</v>
      </c>
      <c r="J161" s="22">
        <f>IF(OR($A161="",$B161="",$C161=""),"",'MPTO_working_3-way'!G160)</f>
        <v>4.2396694214876032</v>
      </c>
      <c r="K161" s="17">
        <f>IF(OR($A161="",$B161="",$C161=""),"",'OddsRatio_working_3-way'!H160)</f>
        <v>2.0861526189656114</v>
      </c>
      <c r="L161" s="21">
        <f>IF(OR($A161="",$B161="",$C161=""),"",'OddsRatio_working_3-way'!I160)</f>
        <v>3.5273935941315191</v>
      </c>
      <c r="M161" s="22">
        <f>IF(OR($A161="",$B161="",$C161=""),"",'OddsRatio_working_3-way'!J160)</f>
        <v>4.2166827561673887</v>
      </c>
      <c r="N161" s="23">
        <f t="shared" si="42"/>
        <v>47.698744769874473</v>
      </c>
      <c r="O161" s="24">
        <f t="shared" si="43"/>
        <v>28.451882845188287</v>
      </c>
      <c r="P161" s="24">
        <f t="shared" si="44"/>
        <v>23.849372384937237</v>
      </c>
      <c r="Q161" t="s">
        <v>407</v>
      </c>
      <c r="R161" t="s">
        <v>408</v>
      </c>
      <c r="S161" s="48" t="s">
        <v>478</v>
      </c>
      <c r="T161" s="35">
        <v>100</v>
      </c>
      <c r="U161" s="35">
        <f t="shared" si="45"/>
        <v>44.751381215469614</v>
      </c>
      <c r="V161" s="35">
        <f t="shared" si="46"/>
        <v>76.580796252927385</v>
      </c>
      <c r="W161" s="35">
        <f t="shared" si="47"/>
        <v>75.845410628019309</v>
      </c>
      <c r="X161" s="35">
        <f t="shared" si="48"/>
        <v>47.573793119053278</v>
      </c>
      <c r="Y161" s="35">
        <f t="shared" si="49"/>
        <v>79.40320815651107</v>
      </c>
      <c r="Z161" s="35">
        <f t="shared" si="50"/>
        <v>78.667822531602994</v>
      </c>
      <c r="AA161" s="35">
        <f t="shared" si="51"/>
        <v>-2.8224119035836637</v>
      </c>
      <c r="AB161" s="35">
        <f t="shared" si="52"/>
        <v>-2.822411903583685</v>
      </c>
      <c r="AC161" s="35">
        <f t="shared" si="53"/>
        <v>-2.822411903583685</v>
      </c>
      <c r="AD161" s="36"/>
      <c r="AE161" s="36"/>
      <c r="AF161">
        <v>2.17</v>
      </c>
      <c r="AG161">
        <v>1.75</v>
      </c>
      <c r="AI161" s="36"/>
      <c r="AJ161" t="s">
        <v>490</v>
      </c>
      <c r="AK161" s="35"/>
      <c r="AL161" s="35"/>
    </row>
    <row r="162" spans="1:38" ht="15" x14ac:dyDescent="0.25">
      <c r="A162">
        <v>1.81</v>
      </c>
      <c r="B162">
        <v>4.2699999999999996</v>
      </c>
      <c r="C162">
        <v>4.1399999999999997</v>
      </c>
      <c r="D162" s="20">
        <f t="shared" si="41"/>
        <v>2.822411903583677E-2</v>
      </c>
      <c r="E162" s="17">
        <f>IF(OR($A162="",$B162="",$C162=""),"",A162*'MPTO_working_3-way'!$I161)</f>
        <v>1.8610856554548647</v>
      </c>
      <c r="F162" s="21">
        <f>IF(OR($A162="",$B162="",$C162=""),"",B162*'MPTO_working_3-way'!$I161)</f>
        <v>4.3905169882830224</v>
      </c>
      <c r="G162" s="22">
        <f>IF(OR($A162="",$B162="",$C162=""),"",C162*'MPTO_working_3-way'!$I161)</f>
        <v>4.256847852808364</v>
      </c>
      <c r="H162" s="17">
        <f>IF(OR($A162="",$B162="",$C162=""),"",'MPTO_working_3-way'!E161)</f>
        <v>1.841355619583982</v>
      </c>
      <c r="I162" s="21">
        <f>IF(OR($A162="",$B162="",$C162=""),"",'MPTO_working_3-way'!F161)</f>
        <v>4.4487152547434743</v>
      </c>
      <c r="J162" s="22">
        <f>IF(OR($A162="",$B162="",$C162=""),"",'MPTO_working_3-way'!G161)</f>
        <v>4.3077851483133927</v>
      </c>
      <c r="K162" s="17">
        <f>IF(OR($A162="",$B162="",$C162=""),"",'OddsRatio_working_3-way'!H161)</f>
        <v>1.8486230304784845</v>
      </c>
      <c r="L162" s="21">
        <f>IF(OR($A162="",$B162="",$C162=""),"",'OddsRatio_working_3-way'!I161)</f>
        <v>4.4259226045242519</v>
      </c>
      <c r="M162" s="22">
        <f>IF(OR($A162="",$B162="",$C162=""),"",'OddsRatio_working_3-way'!J161)</f>
        <v>4.2897238465462237</v>
      </c>
      <c r="N162" s="23">
        <f t="shared" si="42"/>
        <v>53.732078213003675</v>
      </c>
      <c r="O162" s="24">
        <f t="shared" si="43"/>
        <v>22.77636102237393</v>
      </c>
      <c r="P162" s="24">
        <f t="shared" si="44"/>
        <v>23.491560764622381</v>
      </c>
      <c r="Q162" t="s">
        <v>409</v>
      </c>
      <c r="R162" t="s">
        <v>410</v>
      </c>
      <c r="S162" s="48" t="s">
        <v>478</v>
      </c>
      <c r="T162" s="35">
        <v>100</v>
      </c>
      <c r="U162" s="35">
        <f t="shared" si="45"/>
        <v>79.633401221995925</v>
      </c>
      <c r="V162" s="35">
        <f t="shared" si="46"/>
        <v>77.876106194690252</v>
      </c>
      <c r="W162" s="35">
        <f t="shared" si="47"/>
        <v>39.393939393939398</v>
      </c>
      <c r="X162" s="35">
        <f t="shared" si="48"/>
        <v>82.729954411370343</v>
      </c>
      <c r="Y162" s="35">
        <f t="shared" si="49"/>
        <v>80.972659384064684</v>
      </c>
      <c r="Z162" s="35">
        <f t="shared" si="50"/>
        <v>42.490492583313809</v>
      </c>
      <c r="AA162" s="35">
        <f t="shared" si="51"/>
        <v>-3.0965531893744185</v>
      </c>
      <c r="AB162" s="35">
        <f t="shared" si="52"/>
        <v>-3.0965531893744327</v>
      </c>
      <c r="AC162" s="35">
        <f t="shared" si="53"/>
        <v>-3.0965531893744114</v>
      </c>
      <c r="AD162" s="36"/>
      <c r="AE162" s="36"/>
      <c r="AF162">
        <v>1.5</v>
      </c>
      <c r="AG162">
        <v>2.69</v>
      </c>
      <c r="AI162" s="36"/>
      <c r="AJ162" t="s">
        <v>491</v>
      </c>
      <c r="AK162" s="35"/>
      <c r="AL162" s="35"/>
    </row>
    <row r="163" spans="1:38" ht="15" x14ac:dyDescent="0.25">
      <c r="A163">
        <v>4.91</v>
      </c>
      <c r="B163">
        <v>4.5199999999999996</v>
      </c>
      <c r="C163">
        <v>1.65</v>
      </c>
      <c r="D163" s="20">
        <f t="shared" si="41"/>
        <v>3.0965531893744291E-2</v>
      </c>
      <c r="E163" s="17">
        <f>IF(OR($A163="",$B163="",$C163=""),"",A163*'MPTO_working_3-way'!$I162)</f>
        <v>5.0620407615982845</v>
      </c>
      <c r="F163" s="21">
        <f>IF(OR($A163="",$B163="",$C163=""),"",B163*'MPTO_working_3-way'!$I162)</f>
        <v>4.6599642041597233</v>
      </c>
      <c r="G163" s="22">
        <f>IF(OR($A163="",$B163="",$C163=""),"",C163*'MPTO_working_3-way'!$I162)</f>
        <v>1.7010931276246779</v>
      </c>
      <c r="H163" s="17">
        <f>IF(OR($A163="",$B163="",$C163=""),"",'MPTO_working_3-way'!E162)</f>
        <v>5.1721245871013686</v>
      </c>
      <c r="I163" s="21">
        <f>IF(OR($A163="",$B163="",$C163=""),"",'MPTO_working_3-way'!F162)</f>
        <v>4.7411994002739686</v>
      </c>
      <c r="J163" s="22">
        <f>IF(OR($A163="",$B163="",$C163=""),"",'MPTO_working_3-way'!G162)</f>
        <v>1.6785881054333915</v>
      </c>
      <c r="K163" s="17">
        <f>IF(OR($A163="",$B163="",$C163=""),"",'OddsRatio_working_3-way'!H162)</f>
        <v>5.1285524076604538</v>
      </c>
      <c r="L163" s="21">
        <f>IF(OR($A163="",$B163="",$C163=""),"",'OddsRatio_working_3-way'!I162)</f>
        <v>4.7167530626508443</v>
      </c>
      <c r="M163" s="22">
        <f>IF(OR($A163="",$B163="",$C163=""),"",'OddsRatio_working_3-way'!J162)</f>
        <v>1.6863322416826847</v>
      </c>
      <c r="N163" s="23">
        <f t="shared" si="42"/>
        <v>19.75487845902412</v>
      </c>
      <c r="O163" s="24">
        <f t="shared" si="43"/>
        <v>21.459392308364698</v>
      </c>
      <c r="P163" s="24">
        <f t="shared" si="44"/>
        <v>58.785729232611175</v>
      </c>
      <c r="Q163" t="s">
        <v>411</v>
      </c>
      <c r="R163" t="s">
        <v>412</v>
      </c>
      <c r="S163" s="48" t="s">
        <v>478</v>
      </c>
      <c r="T163" s="35">
        <v>100</v>
      </c>
      <c r="U163" s="35">
        <f t="shared" si="45"/>
        <v>82.046678635547579</v>
      </c>
      <c r="V163" s="35">
        <f t="shared" si="46"/>
        <v>77.116704805491992</v>
      </c>
      <c r="W163" s="35">
        <f t="shared" si="47"/>
        <v>37.888198757763973</v>
      </c>
      <c r="X163" s="35">
        <f t="shared" si="48"/>
        <v>84.995096436744035</v>
      </c>
      <c r="Y163" s="35">
        <f t="shared" si="49"/>
        <v>80.065122606688448</v>
      </c>
      <c r="Z163" s="35">
        <f t="shared" si="50"/>
        <v>40.836616558960429</v>
      </c>
      <c r="AA163" s="35">
        <f t="shared" si="51"/>
        <v>-2.9484178011964559</v>
      </c>
      <c r="AB163" s="35">
        <f t="shared" si="52"/>
        <v>-2.9484178011964559</v>
      </c>
      <c r="AC163" s="35">
        <f t="shared" si="53"/>
        <v>-2.9484178011964559</v>
      </c>
      <c r="AD163" s="36"/>
      <c r="AE163" s="36"/>
      <c r="AF163">
        <v>1.5</v>
      </c>
      <c r="AG163">
        <v>2.7</v>
      </c>
      <c r="AI163" s="36"/>
      <c r="AJ163" t="s">
        <v>491</v>
      </c>
      <c r="AK163" s="35"/>
      <c r="AL163" s="35"/>
    </row>
    <row r="164" spans="1:38" ht="15" x14ac:dyDescent="0.25">
      <c r="A164">
        <v>5.57</v>
      </c>
      <c r="B164">
        <v>4.37</v>
      </c>
      <c r="C164">
        <v>1.61</v>
      </c>
      <c r="D164" s="20">
        <f t="shared" si="41"/>
        <v>2.9484178011964568E-2</v>
      </c>
      <c r="E164" s="17">
        <f>IF(OR($A164="",$B164="",$C164=""),"",A164*'MPTO_working_3-way'!$I163)</f>
        <v>5.7342268715266433</v>
      </c>
      <c r="F164" s="21">
        <f>IF(OR($A164="",$B164="",$C164=""),"",B164*'MPTO_working_3-way'!$I163)</f>
        <v>4.4988458579122854</v>
      </c>
      <c r="G164" s="22">
        <f>IF(OR($A164="",$B164="",$C164=""),"",C164*'MPTO_working_3-way'!$I163)</f>
        <v>1.6574695265992632</v>
      </c>
      <c r="H164" s="17">
        <f>IF(OR($A164="",$B164="",$C164=""),"",'MPTO_working_3-way'!E163)</f>
        <v>5.892572939710397</v>
      </c>
      <c r="I164" s="21">
        <f>IF(OR($A164="",$B164="",$C164=""),"",'MPTO_working_3-way'!F163)</f>
        <v>4.5661080357278445</v>
      </c>
      <c r="J164" s="22">
        <f>IF(OR($A164="",$B164="",$C164=""),"",'MPTO_working_3-way'!G163)</f>
        <v>1.6358848938269503</v>
      </c>
      <c r="K164" s="17">
        <f>IF(OR($A164="",$B164="",$C164=""),"",'OddsRatio_working_3-way'!H163)</f>
        <v>5.8191018943612125</v>
      </c>
      <c r="L164" s="21">
        <f>IF(OR($A164="",$B164="",$C164=""),"",'OddsRatio_working_3-way'!I163)</f>
        <v>4.5536922065639578</v>
      </c>
      <c r="M164" s="22">
        <f>IF(OR($A164="",$B164="",$C164=""),"",'OddsRatio_working_3-way'!J163)</f>
        <v>1.6432499246302716</v>
      </c>
      <c r="N164" s="23">
        <f t="shared" si="42"/>
        <v>17.439142580240578</v>
      </c>
      <c r="O164" s="24">
        <f t="shared" si="43"/>
        <v>22.227923151473689</v>
      </c>
      <c r="P164" s="24">
        <f t="shared" si="44"/>
        <v>60.332934268285719</v>
      </c>
      <c r="Q164" t="s">
        <v>413</v>
      </c>
      <c r="R164" t="s">
        <v>414</v>
      </c>
      <c r="S164" s="48" t="s">
        <v>478</v>
      </c>
      <c r="T164" s="35">
        <v>100</v>
      </c>
      <c r="U164" s="35">
        <f t="shared" si="45"/>
        <v>55.357142857142868</v>
      </c>
      <c r="V164" s="35">
        <f t="shared" si="46"/>
        <v>70.930232558139537</v>
      </c>
      <c r="W164" s="35">
        <f t="shared" si="47"/>
        <v>70.845481049562679</v>
      </c>
      <c r="X164" s="35">
        <f t="shared" si="48"/>
        <v>58.224286392297778</v>
      </c>
      <c r="Y164" s="35">
        <f t="shared" si="49"/>
        <v>73.79737609329446</v>
      </c>
      <c r="Z164" s="35">
        <f t="shared" si="50"/>
        <v>73.712624584717616</v>
      </c>
      <c r="AA164" s="35">
        <f t="shared" si="51"/>
        <v>-2.8671435351549093</v>
      </c>
      <c r="AB164" s="35">
        <f t="shared" si="52"/>
        <v>-2.8671435351549235</v>
      </c>
      <c r="AC164" s="35">
        <f t="shared" si="53"/>
        <v>-2.8671435351549377</v>
      </c>
      <c r="AD164" s="36"/>
      <c r="AE164" s="36"/>
      <c r="AF164">
        <v>1.62</v>
      </c>
      <c r="AG164">
        <v>2.41</v>
      </c>
      <c r="AI164" s="36"/>
      <c r="AJ164" t="s">
        <v>491</v>
      </c>
      <c r="AK164" s="35"/>
      <c r="AL164" s="35"/>
    </row>
    <row r="165" spans="1:38" ht="15" x14ac:dyDescent="0.25">
      <c r="A165">
        <v>2.2400000000000002</v>
      </c>
      <c r="B165">
        <v>3.44</v>
      </c>
      <c r="C165">
        <v>3.43</v>
      </c>
      <c r="D165" s="20">
        <f t="shared" si="41"/>
        <v>2.8671435351549146E-2</v>
      </c>
      <c r="E165" s="17">
        <f>IF(OR($A165="",$B165="",$C165=""),"",A165*'MPTO_working_3-way'!$I164)</f>
        <v>2.3042240151874704</v>
      </c>
      <c r="F165" s="21">
        <f>IF(OR($A165="",$B165="",$C165=""),"",B165*'MPTO_working_3-way'!$I164)</f>
        <v>3.538629737609329</v>
      </c>
      <c r="G165" s="22">
        <f>IF(OR($A165="",$B165="",$C165=""),"",C165*'MPTO_working_3-way'!$I164)</f>
        <v>3.5283430232558137</v>
      </c>
      <c r="H165" s="17">
        <f>IF(OR($A165="",$B165="",$C165=""),"",'MPTO_working_3-way'!E164)</f>
        <v>2.2890029875454276</v>
      </c>
      <c r="I165" s="21">
        <f>IF(OR($A165="",$B165="",$C165=""),"",'MPTO_working_3-way'!F164)</f>
        <v>3.5569400202980392</v>
      </c>
      <c r="J165" s="22">
        <f>IF(OR($A165="",$B165="",$C165=""),"",'MPTO_working_3-way'!G164)</f>
        <v>3.5462496368354088</v>
      </c>
      <c r="K165" s="17">
        <f>IF(OR($A165="",$B165="",$C165=""),"",'OddsRatio_working_3-way'!H164)</f>
        <v>2.2954452666263769</v>
      </c>
      <c r="L165" s="21">
        <f>IF(OR($A165="",$B165="",$C165=""),"",'OddsRatio_working_3-way'!I164)</f>
        <v>3.5491019762648048</v>
      </c>
      <c r="M165" s="22">
        <f>IF(OR($A165="",$B165="",$C165=""),"",'OddsRatio_working_3-way'!J164)</f>
        <v>3.5386548370178197</v>
      </c>
      <c r="N165" s="23">
        <f t="shared" si="42"/>
        <v>43.398558187435633</v>
      </c>
      <c r="O165" s="24">
        <f t="shared" si="43"/>
        <v>28.259526261586</v>
      </c>
      <c r="P165" s="24">
        <f t="shared" si="44"/>
        <v>28.341915550978374</v>
      </c>
      <c r="Q165" t="s">
        <v>415</v>
      </c>
      <c r="R165" t="s">
        <v>416</v>
      </c>
      <c r="S165" s="48" t="s">
        <v>478</v>
      </c>
      <c r="T165" s="35">
        <v>100</v>
      </c>
      <c r="U165" s="35">
        <f t="shared" si="45"/>
        <v>66.101694915254228</v>
      </c>
      <c r="V165" s="35">
        <f t="shared" si="46"/>
        <v>71.428571428571431</v>
      </c>
      <c r="W165" s="35">
        <f t="shared" si="47"/>
        <v>59.839357429718881</v>
      </c>
      <c r="X165" s="35">
        <f t="shared" si="48"/>
        <v>68.732071141709696</v>
      </c>
      <c r="Y165" s="35">
        <f t="shared" si="49"/>
        <v>74.05894765502687</v>
      </c>
      <c r="Z165" s="35">
        <f t="shared" si="50"/>
        <v>62.469733656174334</v>
      </c>
      <c r="AA165" s="35">
        <f t="shared" si="51"/>
        <v>-2.6303762264554678</v>
      </c>
      <c r="AB165" s="35">
        <f t="shared" si="52"/>
        <v>-2.6303762264554393</v>
      </c>
      <c r="AC165" s="35">
        <f t="shared" si="53"/>
        <v>-2.6303762264554535</v>
      </c>
      <c r="AD165" s="36"/>
      <c r="AE165" s="36"/>
      <c r="AF165">
        <v>1.94</v>
      </c>
      <c r="AG165">
        <v>1.94</v>
      </c>
      <c r="AI165" s="36"/>
      <c r="AJ165" t="s">
        <v>491</v>
      </c>
      <c r="AK165" s="35"/>
      <c r="AL165" s="35"/>
    </row>
    <row r="166" spans="1:38" ht="15" x14ac:dyDescent="0.25">
      <c r="A166">
        <v>2.95</v>
      </c>
      <c r="B166">
        <v>3.5</v>
      </c>
      <c r="C166">
        <v>2.4900000000000002</v>
      </c>
      <c r="D166" s="20">
        <f t="shared" si="41"/>
        <v>2.6303762264554553E-2</v>
      </c>
      <c r="E166" s="17">
        <f>IF(OR($A166="",$B166="",$C166=""),"",A166*'MPTO_working_3-way'!$I165)</f>
        <v>3.0275960986804362</v>
      </c>
      <c r="F166" s="21">
        <f>IF(OR($A166="",$B166="",$C166=""),"",B166*'MPTO_working_3-way'!$I165)</f>
        <v>3.5920631679259412</v>
      </c>
      <c r="G166" s="22">
        <f>IF(OR($A166="",$B166="",$C166=""),"",C166*'MPTO_working_3-way'!$I165)</f>
        <v>2.555496368038741</v>
      </c>
      <c r="H166" s="17">
        <f>IF(OR($A166="",$B166="",$C166=""),"",'MPTO_working_3-way'!E165)</f>
        <v>3.0283288343558286</v>
      </c>
      <c r="I166" s="21">
        <f>IF(OR($A166="",$B166="",$C166=""),"",'MPTO_working_3-way'!F165)</f>
        <v>3.6108074577778821</v>
      </c>
      <c r="J166" s="22">
        <f>IF(OR($A166="",$B166="",$C166=""),"",'MPTO_working_3-way'!G165)</f>
        <v>2.5455753125128924</v>
      </c>
      <c r="K166" s="17">
        <f>IF(OR($A166="",$B166="",$C166=""),"",'OddsRatio_working_3-way'!H165)</f>
        <v>3.0287594171349057</v>
      </c>
      <c r="L166" s="21">
        <f>IF(OR($A166="",$B166="",$C166=""),"",'OddsRatio_working_3-way'!I165)</f>
        <v>3.6009736117114182</v>
      </c>
      <c r="M166" s="22">
        <f>IF(OR($A166="",$B166="",$C166=""),"",'OddsRatio_working_3-way'!J165)</f>
        <v>2.5501802725800053</v>
      </c>
      <c r="N166" s="23">
        <f t="shared" si="42"/>
        <v>33.029504841674402</v>
      </c>
      <c r="O166" s="24">
        <f t="shared" si="43"/>
        <v>27.839154080839855</v>
      </c>
      <c r="P166" s="24">
        <f t="shared" si="44"/>
        <v>39.131341077485736</v>
      </c>
      <c r="Q166" t="s">
        <v>417</v>
      </c>
      <c r="R166" t="s">
        <v>418</v>
      </c>
      <c r="S166" s="48" t="s">
        <v>478</v>
      </c>
      <c r="T166" s="35">
        <v>100</v>
      </c>
      <c r="U166" s="35">
        <f t="shared" si="45"/>
        <v>61.977186311787079</v>
      </c>
      <c r="V166" s="35">
        <f t="shared" si="46"/>
        <v>68.944099378881987</v>
      </c>
      <c r="W166" s="35">
        <f t="shared" si="47"/>
        <v>66.21621621621621</v>
      </c>
      <c r="X166" s="35">
        <f t="shared" si="48"/>
        <v>64.839684404901803</v>
      </c>
      <c r="Y166" s="35">
        <f t="shared" si="49"/>
        <v>71.80659747199671</v>
      </c>
      <c r="Z166" s="35">
        <f t="shared" si="50"/>
        <v>69.078714309330948</v>
      </c>
      <c r="AA166" s="35">
        <f t="shared" si="51"/>
        <v>-2.8624980931147235</v>
      </c>
      <c r="AB166" s="35">
        <f t="shared" si="52"/>
        <v>-2.8624980931147235</v>
      </c>
      <c r="AC166" s="35">
        <f t="shared" si="53"/>
        <v>-2.8624980931147377</v>
      </c>
      <c r="AD166" s="36"/>
      <c r="AE166" s="36"/>
      <c r="AF166">
        <v>1.97</v>
      </c>
      <c r="AG166">
        <v>1.92</v>
      </c>
      <c r="AI166" s="36"/>
      <c r="AJ166" t="s">
        <v>491</v>
      </c>
      <c r="AK166" s="35"/>
      <c r="AL166" s="35"/>
    </row>
    <row r="167" spans="1:38" ht="15" x14ac:dyDescent="0.25">
      <c r="A167">
        <v>2.63</v>
      </c>
      <c r="B167">
        <v>3.22</v>
      </c>
      <c r="C167">
        <v>2.96</v>
      </c>
      <c r="D167" s="20">
        <f t="shared" si="41"/>
        <v>2.8624980931147181E-2</v>
      </c>
      <c r="E167" s="17">
        <f>IF(OR($A167="",$B167="",$C167=""),"",A167*'MPTO_working_3-way'!$I166)</f>
        <v>2.7052836998489171</v>
      </c>
      <c r="F167" s="21">
        <f>IF(OR($A167="",$B167="",$C167=""),"",B167*'MPTO_working_3-way'!$I166)</f>
        <v>3.312172438598294</v>
      </c>
      <c r="G167" s="22">
        <f>IF(OR($A167="",$B167="",$C167=""),"",C167*'MPTO_working_3-way'!$I166)</f>
        <v>3.0447299435561956</v>
      </c>
      <c r="H167" s="17">
        <f>IF(OR($A167="",$B167="",$C167=""),"",'MPTO_working_3-way'!E166)</f>
        <v>2.6976975509017489</v>
      </c>
      <c r="I167" s="21">
        <f>IF(OR($A167="",$B167="",$C167=""),"",'MPTO_working_3-way'!F166)</f>
        <v>3.3220676934994855</v>
      </c>
      <c r="J167" s="22">
        <f>IF(OR($A167="",$B167="",$C167=""),"",'MPTO_working_3-way'!G166)</f>
        <v>3.0460299828388036</v>
      </c>
      <c r="K167" s="17">
        <f>IF(OR($A167="",$B167="",$C167=""),"",'OddsRatio_working_3-way'!H166)</f>
        <v>2.7012680661879909</v>
      </c>
      <c r="L167" s="21">
        <f>IF(OR($A167="",$B167="",$C167=""),"",'OddsRatio_working_3-way'!I166)</f>
        <v>3.317064482783644</v>
      </c>
      <c r="M167" s="22">
        <f>IF(OR($A167="",$B167="",$C167=""),"",'OddsRatio_working_3-way'!J166)</f>
        <v>3.0456965703855587</v>
      </c>
      <c r="N167" s="23">
        <f t="shared" si="42"/>
        <v>36.964699859606121</v>
      </c>
      <c r="O167" s="24">
        <f t="shared" si="43"/>
        <v>30.191664792162765</v>
      </c>
      <c r="P167" s="24">
        <f t="shared" si="44"/>
        <v>32.843635348231118</v>
      </c>
      <c r="Q167" t="s">
        <v>419</v>
      </c>
      <c r="R167" t="s">
        <v>420</v>
      </c>
      <c r="S167" s="48" t="s">
        <v>478</v>
      </c>
      <c r="T167" s="35">
        <v>100</v>
      </c>
      <c r="U167" s="35">
        <f t="shared" si="45"/>
        <v>57.627118644067799</v>
      </c>
      <c r="V167" s="35">
        <f t="shared" si="46"/>
        <v>67.948717948717942</v>
      </c>
      <c r="W167" s="35">
        <f t="shared" si="47"/>
        <v>71.014492753623188</v>
      </c>
      <c r="X167" s="35">
        <f t="shared" si="48"/>
        <v>61.036789297658856</v>
      </c>
      <c r="Y167" s="35">
        <f t="shared" si="49"/>
        <v>71.35838860230902</v>
      </c>
      <c r="Z167" s="35">
        <f t="shared" si="50"/>
        <v>74.424163407214252</v>
      </c>
      <c r="AA167" s="35">
        <f t="shared" si="51"/>
        <v>-3.409670653591057</v>
      </c>
      <c r="AB167" s="35">
        <f t="shared" si="52"/>
        <v>-3.4096706535910783</v>
      </c>
      <c r="AC167" s="35">
        <f t="shared" si="53"/>
        <v>-3.4096706535910641</v>
      </c>
      <c r="AD167" s="36"/>
      <c r="AE167" s="36"/>
      <c r="AF167">
        <v>2.2999999999999998</v>
      </c>
      <c r="AG167">
        <v>1.67</v>
      </c>
      <c r="AI167" s="36"/>
      <c r="AJ167" t="s">
        <v>492</v>
      </c>
      <c r="AK167" s="35"/>
      <c r="AL167" s="35"/>
    </row>
    <row r="168" spans="1:38" ht="15" x14ac:dyDescent="0.25">
      <c r="A168">
        <v>2.36</v>
      </c>
      <c r="B168">
        <v>3.12</v>
      </c>
      <c r="C168">
        <v>3.45</v>
      </c>
      <c r="D168" s="20">
        <f t="shared" si="41"/>
        <v>3.409670653591057E-2</v>
      </c>
      <c r="E168" s="17">
        <f>IF(OR($A168="",$B168="",$C168=""),"",A168*'MPTO_working_3-way'!$I167)</f>
        <v>2.4404682274247489</v>
      </c>
      <c r="F168" s="21">
        <f>IF(OR($A168="",$B168="",$C168=""),"",B168*'MPTO_working_3-way'!$I167)</f>
        <v>3.226381724392041</v>
      </c>
      <c r="G168" s="22">
        <f>IF(OR($A168="",$B168="",$C168=""),"",C168*'MPTO_working_3-way'!$I167)</f>
        <v>3.5676336375488917</v>
      </c>
      <c r="H168" s="17">
        <f>IF(OR($A168="",$B168="",$C168=""),"",'MPTO_working_3-way'!E167)</f>
        <v>2.4250463949412331</v>
      </c>
      <c r="I168" s="21">
        <f>IF(OR($A168="",$B168="",$C168=""),"",'MPTO_working_3-way'!F167)</f>
        <v>3.2347044801662483</v>
      </c>
      <c r="J168" s="22">
        <f>IF(OR($A168="",$B168="",$C168=""),"",'MPTO_working_3-way'!G167)</f>
        <v>3.5907996064728436</v>
      </c>
      <c r="K168" s="17">
        <f>IF(OR($A168="",$B168="",$C168=""),"",'OddsRatio_working_3-way'!H167)</f>
        <v>2.4318260773988776</v>
      </c>
      <c r="L168" s="21">
        <f>IF(OR($A168="",$B168="",$C168=""),"",'OddsRatio_working_3-way'!I167)</f>
        <v>3.2319641794747218</v>
      </c>
      <c r="M168" s="22">
        <f>IF(OR($A168="",$B168="",$C168=""),"",'OddsRatio_working_3-way'!J167)</f>
        <v>3.5793925659023906</v>
      </c>
      <c r="N168" s="23">
        <f t="shared" si="42"/>
        <v>40.975743456214886</v>
      </c>
      <c r="O168" s="24">
        <f t="shared" si="43"/>
        <v>30.994472614316386</v>
      </c>
      <c r="P168" s="24">
        <f t="shared" si="44"/>
        <v>28.029783929468731</v>
      </c>
      <c r="Q168" t="s">
        <v>421</v>
      </c>
      <c r="R168" t="s">
        <v>422</v>
      </c>
      <c r="S168" s="48" t="s">
        <v>478</v>
      </c>
      <c r="T168" s="35">
        <v>100</v>
      </c>
      <c r="U168" s="35">
        <f t="shared" si="45"/>
        <v>56.709956709956707</v>
      </c>
      <c r="V168" s="35">
        <f t="shared" si="46"/>
        <v>68.944099378881987</v>
      </c>
      <c r="W168" s="35">
        <f t="shared" si="47"/>
        <v>71.014492753623188</v>
      </c>
      <c r="X168" s="35">
        <f t="shared" si="48"/>
        <v>60.041407867494826</v>
      </c>
      <c r="Y168" s="35">
        <f t="shared" si="49"/>
        <v>72.275550536420099</v>
      </c>
      <c r="Z168" s="35">
        <f t="shared" si="50"/>
        <v>74.345943911161299</v>
      </c>
      <c r="AA168" s="35">
        <f t="shared" si="51"/>
        <v>-3.3314511575381189</v>
      </c>
      <c r="AB168" s="35">
        <f t="shared" si="52"/>
        <v>-3.3314511575381118</v>
      </c>
      <c r="AC168" s="35">
        <f t="shared" si="53"/>
        <v>-3.3314511575381118</v>
      </c>
      <c r="AD168" s="36"/>
      <c r="AE168" s="36"/>
      <c r="AF168">
        <v>2.29</v>
      </c>
      <c r="AG168">
        <v>1.66</v>
      </c>
      <c r="AI168" s="36"/>
      <c r="AJ168" t="s">
        <v>492</v>
      </c>
      <c r="AK168" s="35"/>
      <c r="AL168" s="35"/>
    </row>
    <row r="169" spans="1:38" ht="15" x14ac:dyDescent="0.25">
      <c r="A169">
        <v>2.31</v>
      </c>
      <c r="B169">
        <v>3.22</v>
      </c>
      <c r="C169">
        <v>3.45</v>
      </c>
      <c r="D169" s="20">
        <f t="shared" si="41"/>
        <v>3.3314511575381012E-2</v>
      </c>
      <c r="E169" s="17">
        <f>IF(OR($A169="",$B169="",$C169=""),"",A169*'MPTO_working_3-way'!$I168)</f>
        <v>2.3869565217391302</v>
      </c>
      <c r="F169" s="21">
        <f>IF(OR($A169="",$B169="",$C169=""),"",B169*'MPTO_working_3-way'!$I168)</f>
        <v>3.3272727272727272</v>
      </c>
      <c r="G169" s="22">
        <f>IF(OR($A169="",$B169="",$C169=""),"",C169*'MPTO_working_3-way'!$I168)</f>
        <v>3.5649350649350646</v>
      </c>
      <c r="H169" s="17">
        <f>IF(OR($A169="",$B169="",$C169=""),"",'MPTO_working_3-way'!E168)</f>
        <v>2.3708165997322621</v>
      </c>
      <c r="I169" s="21">
        <f>IF(OR($A169="",$B169="",$C169=""),"",'MPTO_working_3-way'!F168)</f>
        <v>3.3394091766184788</v>
      </c>
      <c r="J169" s="22">
        <f>IF(OR($A169="",$B169="",$C169=""),"",'MPTO_working_3-way'!G168)</f>
        <v>3.587440918298447</v>
      </c>
      <c r="K169" s="17">
        <f>IF(OR($A169="",$B169="",$C169=""),"",'OddsRatio_working_3-way'!H168)</f>
        <v>2.3777904980234164</v>
      </c>
      <c r="L169" s="21">
        <f>IF(OR($A169="",$B169="",$C169=""),"",'OddsRatio_working_3-way'!I168)</f>
        <v>3.3348816073373926</v>
      </c>
      <c r="M169" s="22">
        <f>IF(OR($A169="",$B169="",$C169=""),"",'OddsRatio_working_3-way'!J168)</f>
        <v>3.5767837558453204</v>
      </c>
      <c r="N169" s="23">
        <f t="shared" si="42"/>
        <v>41.894353369763209</v>
      </c>
      <c r="O169" s="24">
        <f t="shared" si="43"/>
        <v>30.05464480874317</v>
      </c>
      <c r="P169" s="24">
        <f t="shared" si="44"/>
        <v>28.051001821493628</v>
      </c>
      <c r="Q169" t="s">
        <v>423</v>
      </c>
      <c r="R169" t="s">
        <v>424</v>
      </c>
      <c r="S169" s="48" t="s">
        <v>478</v>
      </c>
      <c r="T169" s="35">
        <v>100</v>
      </c>
      <c r="U169" s="35">
        <f t="shared" si="45"/>
        <v>64.285714285714292</v>
      </c>
      <c r="V169" s="35">
        <f t="shared" si="46"/>
        <v>69.6048632218845</v>
      </c>
      <c r="W169" s="35">
        <f t="shared" si="47"/>
        <v>63.898916967509031</v>
      </c>
      <c r="X169" s="35">
        <f t="shared" si="48"/>
        <v>66.496219810606476</v>
      </c>
      <c r="Y169" s="35">
        <f t="shared" si="49"/>
        <v>71.815368746776699</v>
      </c>
      <c r="Z169" s="35">
        <f t="shared" si="50"/>
        <v>66.109422492401222</v>
      </c>
      <c r="AA169" s="35">
        <f t="shared" si="51"/>
        <v>-2.2105055248921843</v>
      </c>
      <c r="AB169" s="35">
        <f t="shared" si="52"/>
        <v>-2.2105055248921985</v>
      </c>
      <c r="AC169" s="35">
        <f t="shared" si="53"/>
        <v>-2.2105055248921914</v>
      </c>
      <c r="AD169" s="36"/>
      <c r="AE169" s="36"/>
      <c r="AF169">
        <v>2.2400000000000002</v>
      </c>
      <c r="AG169">
        <v>1.69</v>
      </c>
      <c r="AI169" s="36"/>
      <c r="AJ169" t="s">
        <v>492</v>
      </c>
      <c r="AK169" s="35"/>
      <c r="AL169" s="35"/>
    </row>
    <row r="170" spans="1:38" ht="15" x14ac:dyDescent="0.25">
      <c r="A170">
        <v>2.8</v>
      </c>
      <c r="B170">
        <v>3.29</v>
      </c>
      <c r="C170">
        <v>2.77</v>
      </c>
      <c r="D170" s="20">
        <f t="shared" si="41"/>
        <v>2.2105055248921923E-2</v>
      </c>
      <c r="E170" s="17">
        <f>IF(OR($A170="",$B170="",$C170=""),"",A170*'MPTO_working_3-way'!$I169)</f>
        <v>2.8618941546969814</v>
      </c>
      <c r="F170" s="21">
        <f>IF(OR($A170="",$B170="",$C170=""),"",B170*'MPTO_working_3-way'!$I169)</f>
        <v>3.3627256317689533</v>
      </c>
      <c r="G170" s="22">
        <f>IF(OR($A170="",$B170="",$C170=""),"",C170*'MPTO_working_3-way'!$I169)</f>
        <v>2.8312310030395138</v>
      </c>
      <c r="H170" s="17">
        <f>IF(OR($A170="",$B170="",$C170=""),"",'MPTO_working_3-way'!E169)</f>
        <v>2.8589848161626299</v>
      </c>
      <c r="I170" s="21">
        <f>IF(OR($A170="",$B170="",$C170=""),"",'MPTO_working_3-way'!F169)</f>
        <v>3.3717372403204031</v>
      </c>
      <c r="J170" s="22">
        <f>IF(OR($A170="",$B170="",$C170=""),"",'MPTO_working_3-way'!G169)</f>
        <v>2.8277146004312956</v>
      </c>
      <c r="K170" s="17">
        <f>IF(OR($A170="",$B170="",$C170=""),"",'OddsRatio_working_3-way'!H169)</f>
        <v>2.8605352628734737</v>
      </c>
      <c r="L170" s="21">
        <f>IF(OR($A170="",$B170="",$C170=""),"",'OddsRatio_working_3-way'!I169)</f>
        <v>3.3670143066556966</v>
      </c>
      <c r="M170" s="22">
        <f>IF(OR($A170="",$B170="",$C170=""),"",'OddsRatio_working_3-way'!J169)</f>
        <v>2.829526341825582</v>
      </c>
      <c r="N170" s="23">
        <f t="shared" si="42"/>
        <v>34.941893233849541</v>
      </c>
      <c r="O170" s="24">
        <f t="shared" si="43"/>
        <v>29.737781475616625</v>
      </c>
      <c r="P170" s="24">
        <f t="shared" si="44"/>
        <v>35.32032529053383</v>
      </c>
      <c r="Q170" t="s">
        <v>425</v>
      </c>
      <c r="R170" t="s">
        <v>426</v>
      </c>
      <c r="S170" s="48" t="s">
        <v>478</v>
      </c>
      <c r="T170" s="35">
        <v>100</v>
      </c>
      <c r="U170" s="35">
        <f t="shared" si="45"/>
        <v>60.15936254980079</v>
      </c>
      <c r="V170" s="35">
        <f t="shared" si="46"/>
        <v>71.346704871060169</v>
      </c>
      <c r="W170" s="35">
        <f t="shared" si="47"/>
        <v>66.21621621621621</v>
      </c>
      <c r="X170" s="35">
        <f t="shared" si="48"/>
        <v>62.437078912723607</v>
      </c>
      <c r="Y170" s="35">
        <f t="shared" si="49"/>
        <v>73.624421233982986</v>
      </c>
      <c r="Z170" s="35">
        <f t="shared" si="50"/>
        <v>68.493932579139027</v>
      </c>
      <c r="AA170" s="35">
        <f t="shared" si="51"/>
        <v>-2.277716362922817</v>
      </c>
      <c r="AB170" s="35">
        <f t="shared" si="52"/>
        <v>-2.277716362922817</v>
      </c>
      <c r="AC170" s="35">
        <f t="shared" si="53"/>
        <v>-2.277716362922817</v>
      </c>
      <c r="AD170" s="36"/>
      <c r="AE170" s="36"/>
      <c r="AF170">
        <v>2.09</v>
      </c>
      <c r="AG170">
        <v>1.82</v>
      </c>
      <c r="AI170" s="36"/>
      <c r="AJ170" t="s">
        <v>496</v>
      </c>
      <c r="AK170" s="35"/>
      <c r="AL170" s="35"/>
    </row>
    <row r="171" spans="1:38" ht="15" x14ac:dyDescent="0.25">
      <c r="A171">
        <v>2.5099999999999998</v>
      </c>
      <c r="B171">
        <v>3.49</v>
      </c>
      <c r="C171">
        <v>2.96</v>
      </c>
      <c r="D171" s="20">
        <f t="shared" si="41"/>
        <v>2.2777163629227992E-2</v>
      </c>
      <c r="E171" s="17">
        <f>IF(OR($A171="",$B171="",$C171=""),"",A171*'MPTO_working_3-way'!$I170)</f>
        <v>2.5671706807093622</v>
      </c>
      <c r="F171" s="21">
        <f>IF(OR($A171="",$B171="",$C171=""),"",B171*'MPTO_working_3-way'!$I170)</f>
        <v>3.5694923010660058</v>
      </c>
      <c r="G171" s="22">
        <f>IF(OR($A171="",$B171="",$C171=""),"",C171*'MPTO_working_3-way'!$I170)</f>
        <v>3.0274204043425148</v>
      </c>
      <c r="H171" s="17">
        <f>IF(OR($A171="",$B171="",$C171=""),"",'MPTO_working_3-way'!E170)</f>
        <v>2.558762056174936</v>
      </c>
      <c r="I171" s="21">
        <f>IF(OR($A171="",$B171="",$C171=""),"",'MPTO_working_3-way'!F170)</f>
        <v>3.5849931174027114</v>
      </c>
      <c r="J171" s="22">
        <f>IF(OR($A171="",$B171="",$C171=""),"",'MPTO_working_3-way'!G170)</f>
        <v>3.0280508031732043</v>
      </c>
      <c r="K171" s="17">
        <f>IF(OR($A171="",$B171="",$C171=""),"",'OddsRatio_working_3-way'!H170)</f>
        <v>2.5626804309865006</v>
      </c>
      <c r="L171" s="21">
        <f>IF(OR($A171="",$B171="",$C171=""),"",'OddsRatio_working_3-way'!I170)</f>
        <v>3.5768703795737666</v>
      </c>
      <c r="M171" s="22">
        <f>IF(OR($A171="",$B171="",$C171=""),"",'OddsRatio_working_3-way'!J170)</f>
        <v>3.0283798971745308</v>
      </c>
      <c r="N171" s="23">
        <f t="shared" si="42"/>
        <v>38.953389718664106</v>
      </c>
      <c r="O171" s="24">
        <f t="shared" si="43"/>
        <v>28.015188594225471</v>
      </c>
      <c r="P171" s="24">
        <f t="shared" si="44"/>
        <v>33.031421687110438</v>
      </c>
      <c r="Q171" t="s">
        <v>427</v>
      </c>
      <c r="R171" t="s">
        <v>428</v>
      </c>
      <c r="S171" s="48" t="s">
        <v>478</v>
      </c>
      <c r="T171" s="35">
        <v>100</v>
      </c>
      <c r="U171" s="35">
        <f t="shared" si="45"/>
        <v>70.326409495548958</v>
      </c>
      <c r="V171" s="35">
        <f t="shared" si="46"/>
        <v>70.059880239520965</v>
      </c>
      <c r="W171" s="35">
        <f t="shared" si="47"/>
        <v>57.446808510638299</v>
      </c>
      <c r="X171" s="35">
        <f t="shared" si="48"/>
        <v>72.493311249840758</v>
      </c>
      <c r="Y171" s="35">
        <f t="shared" si="49"/>
        <v>72.226781993812736</v>
      </c>
      <c r="Z171" s="35">
        <f t="shared" si="50"/>
        <v>59.613710264930077</v>
      </c>
      <c r="AA171" s="35">
        <f t="shared" si="51"/>
        <v>-2.1669017542917999</v>
      </c>
      <c r="AB171" s="35">
        <f t="shared" si="52"/>
        <v>-2.1669017542917715</v>
      </c>
      <c r="AC171" s="35">
        <f t="shared" si="53"/>
        <v>-2.1669017542917786</v>
      </c>
      <c r="AD171" s="36"/>
      <c r="AE171" s="36"/>
      <c r="AF171">
        <v>2.0299999999999998</v>
      </c>
      <c r="AG171">
        <v>1.88</v>
      </c>
      <c r="AI171" s="36"/>
      <c r="AJ171" t="s">
        <v>496</v>
      </c>
      <c r="AK171" s="35"/>
      <c r="AL171" s="35"/>
    </row>
    <row r="172" spans="1:38" ht="15" x14ac:dyDescent="0.25">
      <c r="A172">
        <v>3.37</v>
      </c>
      <c r="B172">
        <v>3.34</v>
      </c>
      <c r="C172">
        <v>2.35</v>
      </c>
      <c r="D172" s="20">
        <f t="shared" si="41"/>
        <v>2.1669017542917723E-2</v>
      </c>
      <c r="E172" s="17">
        <f>IF(OR($A172="",$B172="",$C172=""),"",A172*'MPTO_working_3-way'!$I171)</f>
        <v>3.4430245891196329</v>
      </c>
      <c r="F172" s="21">
        <f>IF(OR($A172="",$B172="",$C172=""),"",B172*'MPTO_working_3-way'!$I171)</f>
        <v>3.412374518593345</v>
      </c>
      <c r="G172" s="22">
        <f>IF(OR($A172="",$B172="",$C172=""),"",C172*'MPTO_working_3-way'!$I171)</f>
        <v>2.4009221912258569</v>
      </c>
      <c r="H172" s="17">
        <f>IF(OR($A172="",$B172="",$C172=""),"",'MPTO_working_3-way'!E171)</f>
        <v>3.4540775308252907</v>
      </c>
      <c r="I172" s="21">
        <f>IF(OR($A172="",$B172="",$C172=""),"",'MPTO_working_3-way'!F171)</f>
        <v>3.4225689261269943</v>
      </c>
      <c r="J172" s="22">
        <f>IF(OR($A172="",$B172="",$C172=""),"",'MPTO_working_3-way'!G171)</f>
        <v>2.3905778203019019</v>
      </c>
      <c r="K172" s="17">
        <f>IF(OR($A172="",$B172="",$C172=""),"",'OddsRatio_working_3-way'!H171)</f>
        <v>3.4491657544933134</v>
      </c>
      <c r="L172" s="21">
        <f>IF(OR($A172="",$B172="",$C172=""),"",'OddsRatio_working_3-way'!I171)</f>
        <v>3.4181636563351696</v>
      </c>
      <c r="M172" s="22">
        <f>IF(OR($A172="",$B172="",$C172=""),"",'OddsRatio_working_3-way'!J171)</f>
        <v>2.3950944171164443</v>
      </c>
      <c r="N172" s="23">
        <f t="shared" si="42"/>
        <v>29.044230562863792</v>
      </c>
      <c r="O172" s="24">
        <f t="shared" si="43"/>
        <v>29.305106885284733</v>
      </c>
      <c r="P172" s="24">
        <f t="shared" si="44"/>
        <v>41.650662551851482</v>
      </c>
      <c r="Q172" t="s">
        <v>429</v>
      </c>
      <c r="R172" t="s">
        <v>430</v>
      </c>
      <c r="S172" s="48" t="s">
        <v>478</v>
      </c>
      <c r="T172" s="35">
        <v>100</v>
      </c>
      <c r="U172" s="35">
        <f t="shared" si="45"/>
        <v>25.925925925925924</v>
      </c>
      <c r="V172" s="35">
        <f t="shared" si="46"/>
        <v>82.238010657193612</v>
      </c>
      <c r="W172" s="35">
        <f t="shared" si="47"/>
        <v>89.281886387995712</v>
      </c>
      <c r="X172" s="35">
        <f t="shared" si="48"/>
        <v>28.480102954810683</v>
      </c>
      <c r="Y172" s="35">
        <f t="shared" si="49"/>
        <v>84.792187686078364</v>
      </c>
      <c r="Z172" s="35">
        <f t="shared" si="50"/>
        <v>91.836063416880464</v>
      </c>
      <c r="AA172" s="35">
        <f t="shared" si="51"/>
        <v>-2.5541770288847587</v>
      </c>
      <c r="AB172" s="35">
        <f t="shared" si="52"/>
        <v>-2.5541770288847516</v>
      </c>
      <c r="AC172" s="35">
        <f t="shared" si="53"/>
        <v>-2.5541770288847516</v>
      </c>
      <c r="AD172" s="36"/>
      <c r="AE172" s="36"/>
      <c r="AF172">
        <v>2.2599999999999998</v>
      </c>
      <c r="AG172">
        <v>1.71</v>
      </c>
      <c r="AI172" s="36"/>
      <c r="AJ172" t="s">
        <v>496</v>
      </c>
      <c r="AK172" s="35"/>
      <c r="AL172" s="35"/>
    </row>
    <row r="173" spans="1:38" ht="15" x14ac:dyDescent="0.25">
      <c r="A173">
        <v>1.35</v>
      </c>
      <c r="B173">
        <v>5.63</v>
      </c>
      <c r="C173">
        <v>9.33</v>
      </c>
      <c r="D173" s="20">
        <f t="shared" si="41"/>
        <v>2.554177028884741E-2</v>
      </c>
      <c r="E173" s="17">
        <f>IF(OR($A173="",$B173="",$C173=""),"",A173*'MPTO_working_3-way'!$I172)</f>
        <v>1.3844813898899442</v>
      </c>
      <c r="F173" s="21">
        <f>IF(OR($A173="",$B173="",$C173=""),"",B173*'MPTO_working_3-way'!$I172)</f>
        <v>5.7738001667262111</v>
      </c>
      <c r="G173" s="22">
        <f>IF(OR($A173="",$B173="",$C173=""),"",C173*'MPTO_working_3-way'!$I172)</f>
        <v>9.5683047167949464</v>
      </c>
      <c r="H173" s="17">
        <f>IF(OR($A173="",$B173="",$C173=""),"",'MPTO_working_3-way'!E172)</f>
        <v>1.3656970440828551</v>
      </c>
      <c r="I173" s="21">
        <f>IF(OR($A173="",$B173="",$C173=""),"",'MPTO_working_3-way'!F172)</f>
        <v>5.9134517841633674</v>
      </c>
      <c r="J173" s="22">
        <f>IF(OR($A173="",$B173="",$C173=""),"",'MPTO_working_3-way'!G172)</f>
        <v>10.135079047358378</v>
      </c>
      <c r="K173" s="17">
        <f>IF(OR($A173="",$B173="",$C173=""),"",'OddsRatio_working_3-way'!H172)</f>
        <v>1.3713404609699407</v>
      </c>
      <c r="L173" s="21">
        <f>IF(OR($A173="",$B173="",$C173=""),"",'OddsRatio_working_3-way'!I172)</f>
        <v>5.9123038122594993</v>
      </c>
      <c r="M173" s="22">
        <f>IF(OR($A173="",$B173="",$C173=""),"",'OddsRatio_working_3-way'!J172)</f>
        <v>9.8379029710845867</v>
      </c>
      <c r="N173" s="23">
        <f t="shared" si="42"/>
        <v>72.229212129712522</v>
      </c>
      <c r="O173" s="24">
        <f t="shared" si="43"/>
        <v>17.319615697177959</v>
      </c>
      <c r="P173" s="24">
        <f t="shared" si="44"/>
        <v>10.45117217310953</v>
      </c>
      <c r="Q173" t="s">
        <v>431</v>
      </c>
      <c r="R173" t="s">
        <v>432</v>
      </c>
      <c r="S173" s="48" t="s">
        <v>478</v>
      </c>
      <c r="T173" s="35">
        <v>100</v>
      </c>
      <c r="U173" s="35">
        <f t="shared" si="45"/>
        <v>48.453608247422686</v>
      </c>
      <c r="V173" s="35">
        <f t="shared" si="46"/>
        <v>70.930232558139537</v>
      </c>
      <c r="W173" s="35">
        <f t="shared" si="47"/>
        <v>76.470588235294116</v>
      </c>
      <c r="X173" s="35">
        <f t="shared" si="48"/>
        <v>52.599179206566347</v>
      </c>
      <c r="Y173" s="35">
        <f t="shared" si="49"/>
        <v>75.075803517283205</v>
      </c>
      <c r="Z173" s="35">
        <f t="shared" si="50"/>
        <v>80.616159194437785</v>
      </c>
      <c r="AA173" s="35">
        <f t="shared" si="51"/>
        <v>-4.1455709591436616</v>
      </c>
      <c r="AB173" s="35">
        <f t="shared" si="52"/>
        <v>-4.1455709591436687</v>
      </c>
      <c r="AC173" s="35">
        <f t="shared" si="53"/>
        <v>-4.1455709591436687</v>
      </c>
      <c r="AD173" s="36"/>
      <c r="AE173" s="36"/>
      <c r="AF173">
        <v>1.65</v>
      </c>
      <c r="AG173">
        <v>2.38</v>
      </c>
      <c r="AI173" s="36"/>
      <c r="AJ173" t="s">
        <v>496</v>
      </c>
      <c r="AK173" s="35"/>
      <c r="AL173" s="35"/>
    </row>
    <row r="174" spans="1:38" ht="15" x14ac:dyDescent="0.25">
      <c r="A174">
        <v>1.94</v>
      </c>
      <c r="B174">
        <v>3.44</v>
      </c>
      <c r="C174">
        <v>4.25</v>
      </c>
      <c r="D174" s="20">
        <f t="shared" si="41"/>
        <v>4.145570959143674E-2</v>
      </c>
      <c r="E174" s="17">
        <f>IF(OR($A174="",$B174="",$C174=""),"",A174*'MPTO_working_3-way'!$I173)</f>
        <v>2.0204240766073873</v>
      </c>
      <c r="F174" s="21">
        <f>IF(OR($A174="",$B174="",$C174=""),"",B174*'MPTO_working_3-way'!$I173)</f>
        <v>3.5826076409945422</v>
      </c>
      <c r="G174" s="22">
        <f>IF(OR($A174="",$B174="",$C174=""),"",C174*'MPTO_working_3-way'!$I173)</f>
        <v>4.4261867657636058</v>
      </c>
      <c r="H174" s="17">
        <f>IF(OR($A174="",$B174="",$C174=""),"",'MPTO_working_3-way'!E173)</f>
        <v>1.9934401956695922</v>
      </c>
      <c r="I174" s="21">
        <f>IF(OR($A174="",$B174="",$C174=""),"",'MPTO_working_3-way'!F173)</f>
        <v>3.6116846072871747</v>
      </c>
      <c r="J174" s="22">
        <f>IF(OR($A174="",$B174="",$C174=""),"",'MPTO_working_3-way'!G173)</f>
        <v>4.5151711329265067</v>
      </c>
      <c r="K174" s="17">
        <f>IF(OR($A174="",$B174="",$C174=""),"",'OddsRatio_working_3-way'!H173)</f>
        <v>2.0039316866811925</v>
      </c>
      <c r="L174" s="21">
        <f>IF(OR($A174="",$B174="",$C174=""),"",'OddsRatio_working_3-way'!I173)</f>
        <v>3.6059503356405429</v>
      </c>
      <c r="M174" s="22">
        <f>IF(OR($A174="",$B174="",$C174=""),"",'OddsRatio_working_3-way'!J173)</f>
        <v>4.4710404060785924</v>
      </c>
      <c r="N174" s="23">
        <f t="shared" si="42"/>
        <v>49.494559660918256</v>
      </c>
      <c r="O174" s="24">
        <f t="shared" si="43"/>
        <v>27.912629576215526</v>
      </c>
      <c r="P174" s="24">
        <f t="shared" si="44"/>
        <v>22.592810762866218</v>
      </c>
      <c r="Q174" t="s">
        <v>151</v>
      </c>
      <c r="R174" t="s">
        <v>156</v>
      </c>
      <c r="S174" s="48" t="s">
        <v>478</v>
      </c>
      <c r="T174" s="35">
        <v>100</v>
      </c>
      <c r="U174" s="35">
        <f t="shared" si="45"/>
        <v>50.73891625615763</v>
      </c>
      <c r="V174" s="35">
        <f t="shared" si="46"/>
        <v>69.969969969969966</v>
      </c>
      <c r="W174" s="35">
        <f t="shared" si="47"/>
        <v>75.429975429975428</v>
      </c>
      <c r="X174" s="35">
        <f t="shared" si="48"/>
        <v>54.600054600054591</v>
      </c>
      <c r="Y174" s="35">
        <f t="shared" si="49"/>
        <v>73.831108313866949</v>
      </c>
      <c r="Z174" s="35">
        <f t="shared" si="50"/>
        <v>79.291113773872397</v>
      </c>
      <c r="AA174" s="35">
        <f t="shared" si="51"/>
        <v>-3.8611383438969611</v>
      </c>
      <c r="AB174" s="35">
        <f t="shared" si="52"/>
        <v>-3.8611383438969824</v>
      </c>
      <c r="AC174" s="35">
        <f t="shared" si="53"/>
        <v>-3.8611383438969682</v>
      </c>
      <c r="AD174" s="36"/>
      <c r="AE174" s="36"/>
      <c r="AF174">
        <v>2.12</v>
      </c>
      <c r="AG174">
        <v>1.75</v>
      </c>
      <c r="AI174" s="36"/>
      <c r="AJ174" t="s">
        <v>159</v>
      </c>
      <c r="AK174" s="35"/>
      <c r="AL174" s="35"/>
    </row>
    <row r="175" spans="1:38" ht="15" x14ac:dyDescent="0.25">
      <c r="A175">
        <v>2.0299999999999998</v>
      </c>
      <c r="B175">
        <v>3.33</v>
      </c>
      <c r="C175">
        <v>4.07</v>
      </c>
      <c r="D175" s="20">
        <f t="shared" si="41"/>
        <v>3.8611383438969638E-2</v>
      </c>
      <c r="E175" s="17">
        <f>IF(OR($A175="",$B175="",$C175=""),"",A175*'MPTO_working_3-way'!$I174)</f>
        <v>2.1083811083811081</v>
      </c>
      <c r="F175" s="21">
        <f>IF(OR($A175="",$B175="",$C175=""),"",B175*'MPTO_working_3-way'!$I174)</f>
        <v>3.458575906851769</v>
      </c>
      <c r="G175" s="22">
        <f>IF(OR($A175="",$B175="",$C175=""),"",C175*'MPTO_working_3-way'!$I174)</f>
        <v>4.2271483305966067</v>
      </c>
      <c r="H175" s="17">
        <f>IF(OR($A175="",$B175="",$C175=""),"",'MPTO_working_3-way'!E174)</f>
        <v>2.084460782160908</v>
      </c>
      <c r="I175" s="21">
        <f>IF(OR($A175="",$B175="",$C175=""),"",'MPTO_working_3-way'!F174)</f>
        <v>3.4791099036321582</v>
      </c>
      <c r="J175" s="22">
        <f>IF(OR($A175="",$B175="",$C175=""),"",'MPTO_working_3-way'!G174)</f>
        <v>4.2949831436553341</v>
      </c>
      <c r="K175" s="17">
        <f>IF(OR($A175="",$B175="",$C175=""),"",'OddsRatio_working_3-way'!H174)</f>
        <v>2.094074638873189</v>
      </c>
      <c r="L175" s="21">
        <f>IF(OR($A175="",$B175="",$C175=""),"",'OddsRatio_working_3-way'!I174)</f>
        <v>3.4749455423053695</v>
      </c>
      <c r="M175" s="22">
        <f>IF(OR($A175="",$B175="",$C175=""),"",'OddsRatio_working_3-way'!J174)</f>
        <v>4.2609797488744574</v>
      </c>
      <c r="N175" s="23">
        <f t="shared" si="42"/>
        <v>47.429755276446983</v>
      </c>
      <c r="O175" s="24">
        <f t="shared" si="43"/>
        <v>28.913634597954164</v>
      </c>
      <c r="P175" s="24">
        <f t="shared" si="44"/>
        <v>23.65661012559886</v>
      </c>
      <c r="Q175" t="s">
        <v>149</v>
      </c>
      <c r="R175" t="s">
        <v>155</v>
      </c>
      <c r="S175" s="48" t="s">
        <v>478</v>
      </c>
      <c r="T175" s="35">
        <v>100</v>
      </c>
      <c r="U175" s="35">
        <f t="shared" si="45"/>
        <v>40.828402366863905</v>
      </c>
      <c r="V175" s="35">
        <f t="shared" si="46"/>
        <v>71.751412429378533</v>
      </c>
      <c r="W175" s="35">
        <f t="shared" si="47"/>
        <v>82.90598290598291</v>
      </c>
      <c r="X175" s="35">
        <f t="shared" si="48"/>
        <v>45.342604664638564</v>
      </c>
      <c r="Y175" s="35">
        <f t="shared" si="49"/>
        <v>76.265614727153192</v>
      </c>
      <c r="Z175" s="35">
        <f t="shared" si="50"/>
        <v>87.420185203757555</v>
      </c>
      <c r="AA175" s="35">
        <f t="shared" si="51"/>
        <v>-4.5142022977746592</v>
      </c>
      <c r="AB175" s="35">
        <f t="shared" si="52"/>
        <v>-4.5142022977746592</v>
      </c>
      <c r="AC175" s="35">
        <f t="shared" si="53"/>
        <v>-4.514202297774645</v>
      </c>
      <c r="AD175" s="36"/>
      <c r="AE175" s="36"/>
      <c r="AF175">
        <v>2.5499999999999998</v>
      </c>
      <c r="AG175">
        <v>1.54</v>
      </c>
      <c r="AI175" s="36"/>
      <c r="AJ175" t="s">
        <v>159</v>
      </c>
      <c r="AK175" s="35"/>
      <c r="AL175" s="35"/>
    </row>
    <row r="176" spans="1:38" ht="15" x14ac:dyDescent="0.25">
      <c r="A176">
        <v>1.69</v>
      </c>
      <c r="B176">
        <v>3.54</v>
      </c>
      <c r="C176">
        <v>5.85</v>
      </c>
      <c r="D176" s="20">
        <f t="shared" si="41"/>
        <v>4.514202297774661E-2</v>
      </c>
      <c r="E176" s="17">
        <f>IF(OR($A176="",$B176="",$C176=""),"",A176*'MPTO_working_3-way'!$I175)</f>
        <v>1.7662900188323918</v>
      </c>
      <c r="F176" s="21">
        <f>IF(OR($A176="",$B176="",$C176=""),"",B176*'MPTO_working_3-way'!$I175)</f>
        <v>3.699802761341223</v>
      </c>
      <c r="G176" s="22">
        <f>IF(OR($A176="",$B176="",$C176=""),"",C176*'MPTO_working_3-way'!$I175)</f>
        <v>6.1140808344198172</v>
      </c>
      <c r="H176" s="17">
        <f>IF(OR($A176="",$B176="",$C176=""),"",'MPTO_working_3-way'!E175)</f>
        <v>1.7340981262359179</v>
      </c>
      <c r="I176" s="21">
        <f>IF(OR($A176="",$B176="",$C176=""),"",'MPTO_working_3-way'!F175)</f>
        <v>3.7391769330129589</v>
      </c>
      <c r="J176" s="22">
        <f>IF(OR($A176="",$B176="",$C176=""),"",'MPTO_working_3-way'!G175)</f>
        <v>6.4146632037932756</v>
      </c>
      <c r="K176" s="17">
        <f>IF(OR($A176="",$B176="",$C176=""),"",'OddsRatio_working_3-way'!H175)</f>
        <v>1.7457952552000975</v>
      </c>
      <c r="L176" s="21">
        <f>IF(OR($A176="",$B176="",$C176=""),"",'OddsRatio_working_3-way'!I175)</f>
        <v>3.7453912292873173</v>
      </c>
      <c r="M176" s="22">
        <f>IF(OR($A176="",$B176="",$C176=""),"",'OddsRatio_working_3-way'!J175)</f>
        <v>6.2421840401746023</v>
      </c>
      <c r="N176" s="23">
        <f t="shared" si="42"/>
        <v>56.615843906599849</v>
      </c>
      <c r="O176" s="24">
        <f t="shared" si="43"/>
        <v>27.02846785371575</v>
      </c>
      <c r="P176" s="24">
        <f t="shared" si="44"/>
        <v>16.355688239684401</v>
      </c>
      <c r="Q176" t="s">
        <v>145</v>
      </c>
      <c r="R176" t="s">
        <v>152</v>
      </c>
      <c r="S176" s="48" t="s">
        <v>478</v>
      </c>
      <c r="T176" s="35">
        <v>100</v>
      </c>
      <c r="U176" s="35">
        <f t="shared" si="45"/>
        <v>54.128440366972484</v>
      </c>
      <c r="V176" s="35">
        <f t="shared" si="46"/>
        <v>67.637540453074436</v>
      </c>
      <c r="W176" s="35">
        <f t="shared" si="47"/>
        <v>74.293059125964007</v>
      </c>
      <c r="X176" s="35">
        <f t="shared" si="48"/>
        <v>58.069400420961557</v>
      </c>
      <c r="Y176" s="35">
        <f t="shared" si="49"/>
        <v>71.578500507063509</v>
      </c>
      <c r="Z176" s="35">
        <f t="shared" si="50"/>
        <v>78.234019179953094</v>
      </c>
      <c r="AA176" s="35">
        <f t="shared" si="51"/>
        <v>-3.9409600539890732</v>
      </c>
      <c r="AB176" s="35">
        <f t="shared" si="52"/>
        <v>-3.9409600539890732</v>
      </c>
      <c r="AC176" s="35">
        <f t="shared" si="53"/>
        <v>-3.9409600539890874</v>
      </c>
      <c r="AD176" s="36"/>
      <c r="AE176" s="36"/>
      <c r="AF176">
        <v>2.14</v>
      </c>
      <c r="AG176">
        <v>1.74</v>
      </c>
      <c r="AI176" s="36"/>
      <c r="AJ176" t="s">
        <v>159</v>
      </c>
      <c r="AK176" s="35"/>
      <c r="AL176" s="35"/>
    </row>
    <row r="177" spans="1:38" s="35" customFormat="1" ht="15" x14ac:dyDescent="0.25">
      <c r="A177">
        <v>2.1800000000000002</v>
      </c>
      <c r="B177">
        <v>3.09</v>
      </c>
      <c r="C177">
        <v>3.89</v>
      </c>
      <c r="D177" s="20">
        <f t="shared" si="41"/>
        <v>3.9409600539890732E-2</v>
      </c>
      <c r="E177" s="17">
        <f>IF(OR($A177="",$B177="",$C177=""),"",A177*'MPTO_working_3-way'!$I176)</f>
        <v>2.2659129291769617</v>
      </c>
      <c r="F177" s="21">
        <f>IF(OR($A177="",$B177="",$C177=""),"",B177*'MPTO_working_3-way'!$I176)</f>
        <v>3.2117756656682621</v>
      </c>
      <c r="G177" s="22">
        <f>IF(OR($A177="",$B177="",$C177=""),"",C177*'MPTO_working_3-way'!$I176)</f>
        <v>4.0433033461001751</v>
      </c>
      <c r="H177" s="17">
        <f>IF(OR($A177="",$B177="",$C177=""),"",'MPTO_working_3-way'!E176)</f>
        <v>2.2442706209711436</v>
      </c>
      <c r="I177" s="21">
        <f>IF(OR($A177="",$B177="",$C177=""),"",'MPTO_working_3-way'!F176)</f>
        <v>3.2207357464901345</v>
      </c>
      <c r="J177" s="22">
        <f>IF(OR($A177="",$B177="",$C177=""),"",'MPTO_working_3-way'!G176)</f>
        <v>4.0994884312709301</v>
      </c>
      <c r="K177" s="17">
        <f>IF(OR($A177="",$B177="",$C177=""),"",'OddsRatio_working_3-way'!H176)</f>
        <v>2.253490443248412</v>
      </c>
      <c r="L177" s="21">
        <f>IF(OR($A177="",$B177="",$C177=""),"",'OddsRatio_working_3-way'!I176)</f>
        <v>3.2201652766010009</v>
      </c>
      <c r="M177" s="22">
        <f>IF(OR($A177="",$B177="",$C177=""),"",'OddsRatio_working_3-way'!J176)</f>
        <v>4.0699893059219576</v>
      </c>
      <c r="N177" s="23">
        <f t="shared" si="42"/>
        <v>44.132322434967783</v>
      </c>
      <c r="O177" s="24">
        <f t="shared" si="43"/>
        <v>31.135424889394752</v>
      </c>
      <c r="P177" s="24">
        <f t="shared" si="44"/>
        <v>24.732252675637472</v>
      </c>
      <c r="Q177" t="s">
        <v>141</v>
      </c>
      <c r="R177" t="s">
        <v>136</v>
      </c>
      <c r="S177" s="48" t="s">
        <v>478</v>
      </c>
      <c r="T177" s="35">
        <v>100</v>
      </c>
      <c r="U177" s="35">
        <f t="shared" si="45"/>
        <v>47.368421052631575</v>
      </c>
      <c r="V177" s="35">
        <f t="shared" si="46"/>
        <v>70.501474926253692</v>
      </c>
      <c r="W177" s="35">
        <f t="shared" si="47"/>
        <v>78.021978021978015</v>
      </c>
      <c r="X177" s="35">
        <f t="shared" si="48"/>
        <v>51.476547051768293</v>
      </c>
      <c r="Y177" s="35">
        <f t="shared" si="49"/>
        <v>74.609600925390396</v>
      </c>
      <c r="Z177" s="35">
        <f t="shared" si="50"/>
        <v>82.130104021114732</v>
      </c>
      <c r="AA177" s="35">
        <f t="shared" si="51"/>
        <v>-4.1081259991367176</v>
      </c>
      <c r="AB177" s="35">
        <f t="shared" si="52"/>
        <v>-4.1081259991367034</v>
      </c>
      <c r="AC177" s="35">
        <f t="shared" si="53"/>
        <v>-4.1081259991367176</v>
      </c>
      <c r="AD177" s="36"/>
      <c r="AE177" s="36"/>
      <c r="AF177">
        <v>2.41</v>
      </c>
      <c r="AG177">
        <v>1.59</v>
      </c>
      <c r="AH177" s="36"/>
      <c r="AI177" s="36"/>
      <c r="AJ177" t="s">
        <v>159</v>
      </c>
    </row>
    <row r="178" spans="1:38" s="35" customFormat="1" ht="15" x14ac:dyDescent="0.25">
      <c r="A178">
        <v>1.9</v>
      </c>
      <c r="B178">
        <v>3.39</v>
      </c>
      <c r="C178">
        <v>4.55</v>
      </c>
      <c r="D178" s="20">
        <f t="shared" si="41"/>
        <v>4.1081259991367247E-2</v>
      </c>
      <c r="E178" s="17">
        <f>IF(OR($A178="",$B178="",$C178=""),"",A178*'MPTO_working_3-way'!$I177)</f>
        <v>1.9780543939835977</v>
      </c>
      <c r="F178" s="21">
        <f>IF(OR($A178="",$B178="",$C178=""),"",B178*'MPTO_working_3-way'!$I177)</f>
        <v>3.529265471370735</v>
      </c>
      <c r="G178" s="22">
        <f>IF(OR($A178="",$B178="",$C178=""),"",C178*'MPTO_working_3-way'!$I177)</f>
        <v>4.7369197329607209</v>
      </c>
      <c r="H178" s="17">
        <f>IF(OR($A178="",$B178="",$C178=""),"",'MPTO_working_3-way'!E177)</f>
        <v>1.9507549997725735</v>
      </c>
      <c r="I178" s="21">
        <f>IF(OR($A178="",$B178="",$C178=""),"",'MPTO_working_3-way'!F177)</f>
        <v>3.555031023753541</v>
      </c>
      <c r="J178" s="22">
        <f>IF(OR($A178="",$B178="",$C178=""),"",'MPTO_working_3-way'!G177)</f>
        <v>4.8523322138853864</v>
      </c>
      <c r="K178" s="17">
        <f>IF(OR($A178="",$B178="",$C178=""),"",'OddsRatio_working_3-way'!H177)</f>
        <v>1.9613393611242269</v>
      </c>
      <c r="L178" s="21">
        <f>IF(OR($A178="",$B178="",$C178=""),"",'OddsRatio_working_3-way'!I177)</f>
        <v>3.5528900812076687</v>
      </c>
      <c r="M178" s="22">
        <f>IF(OR($A178="",$B178="",$C178=""),"",'OddsRatio_working_3-way'!J177)</f>
        <v>4.7919497022122259</v>
      </c>
      <c r="N178" s="23">
        <f t="shared" si="42"/>
        <v>50.554727061175655</v>
      </c>
      <c r="O178" s="24">
        <f t="shared" si="43"/>
        <v>28.334507792399332</v>
      </c>
      <c r="P178" s="24">
        <f t="shared" si="44"/>
        <v>21.110765146424999</v>
      </c>
      <c r="Q178" t="s">
        <v>142</v>
      </c>
      <c r="R178" t="s">
        <v>140</v>
      </c>
      <c r="S178" s="48" t="s">
        <v>478</v>
      </c>
      <c r="T178" s="35">
        <v>100</v>
      </c>
      <c r="U178" s="35">
        <f t="shared" si="45"/>
        <v>47.643979057591622</v>
      </c>
      <c r="V178" s="35">
        <f t="shared" si="46"/>
        <v>73.614775725593674</v>
      </c>
      <c r="W178" s="35">
        <f t="shared" si="47"/>
        <v>75.369458128078819</v>
      </c>
      <c r="X178" s="35">
        <f t="shared" si="48"/>
        <v>51.015766146327522</v>
      </c>
      <c r="Y178" s="35">
        <f t="shared" si="49"/>
        <v>76.98656281432956</v>
      </c>
      <c r="Z178" s="35">
        <f t="shared" si="50"/>
        <v>78.741245216814718</v>
      </c>
      <c r="AA178" s="35">
        <f t="shared" si="51"/>
        <v>-3.3717870887358998</v>
      </c>
      <c r="AB178" s="35">
        <f t="shared" si="52"/>
        <v>-3.3717870887358856</v>
      </c>
      <c r="AC178" s="35">
        <f t="shared" si="53"/>
        <v>-3.3717870887358998</v>
      </c>
      <c r="AD178" s="36"/>
      <c r="AE178" s="36"/>
      <c r="AF178">
        <v>2.25</v>
      </c>
      <c r="AG178">
        <v>1.68</v>
      </c>
      <c r="AH178" s="36"/>
      <c r="AI178" s="36"/>
      <c r="AJ178" t="s">
        <v>159</v>
      </c>
    </row>
    <row r="179" spans="1:38" ht="15" x14ac:dyDescent="0.25">
      <c r="A179">
        <v>1.91</v>
      </c>
      <c r="B179">
        <v>3.79</v>
      </c>
      <c r="C179">
        <v>4.0599999999999996</v>
      </c>
      <c r="D179" s="20">
        <f t="shared" si="41"/>
        <v>3.3717870887358892E-2</v>
      </c>
      <c r="E179" s="17">
        <f>IF(OR($A179="",$B179="",$C179=""),"",A179*'MPTO_working_3-way'!$I178)</f>
        <v>1.9744011333948555</v>
      </c>
      <c r="F179" s="21">
        <f>IF(OR($A179="",$B179="",$C179=""),"",B179*'MPTO_working_3-way'!$I178)</f>
        <v>3.9177907306630901</v>
      </c>
      <c r="G179" s="22">
        <f>IF(OR($A179="",$B179="",$C179=""),"",C179*'MPTO_working_3-way'!$I178)</f>
        <v>4.1968945558026771</v>
      </c>
      <c r="H179" s="17">
        <f>IF(OR($A179="",$B179="",$C179=""),"",'MPTO_working_3-way'!E178)</f>
        <v>1.9519015575266327</v>
      </c>
      <c r="I179" s="21">
        <f>IF(OR($A179="",$B179="",$C179=""),"",'MPTO_working_3-way'!F178)</f>
        <v>3.9586252023429078</v>
      </c>
      <c r="J179" s="22">
        <f>IF(OR($A179="",$B179="",$C179=""),"",'MPTO_working_3-way'!G178)</f>
        <v>4.2541220494289851</v>
      </c>
      <c r="K179" s="17">
        <f>IF(OR($A179="",$B179="",$C179=""),"",'OddsRatio_working_3-way'!H178)</f>
        <v>1.960480455359064</v>
      </c>
      <c r="L179" s="21">
        <f>IF(OR($A179="",$B179="",$C179=""),"",'OddsRatio_working_3-way'!I178)</f>
        <v>3.944769747749219</v>
      </c>
      <c r="M179" s="22">
        <f>IF(OR($A179="",$B179="",$C179=""),"",'OddsRatio_working_3-way'!J178)</f>
        <v>4.2297474652733369</v>
      </c>
      <c r="N179" s="23">
        <f t="shared" si="42"/>
        <v>50.648269142783789</v>
      </c>
      <c r="O179" s="24">
        <f t="shared" si="43"/>
        <v>25.524589462458319</v>
      </c>
      <c r="P179" s="24">
        <f t="shared" si="44"/>
        <v>23.827141394757891</v>
      </c>
      <c r="Q179" t="s">
        <v>433</v>
      </c>
      <c r="R179" t="s">
        <v>434</v>
      </c>
      <c r="S179" s="48" t="s">
        <v>478</v>
      </c>
      <c r="T179" s="35">
        <v>100</v>
      </c>
      <c r="U179" s="35">
        <f t="shared" si="45"/>
        <v>51.690821256038639</v>
      </c>
      <c r="V179" s="35">
        <f t="shared" si="46"/>
        <v>71.751412429378533</v>
      </c>
      <c r="W179" s="35">
        <f t="shared" si="47"/>
        <v>73.753280839895012</v>
      </c>
      <c r="X179" s="35">
        <f t="shared" si="48"/>
        <v>54.495306730726455</v>
      </c>
      <c r="Y179" s="35">
        <f t="shared" si="49"/>
        <v>74.555897904066342</v>
      </c>
      <c r="Z179" s="35">
        <f t="shared" si="50"/>
        <v>76.557766314582821</v>
      </c>
      <c r="AA179" s="35">
        <f t="shared" si="51"/>
        <v>-2.8044854746878158</v>
      </c>
      <c r="AB179" s="35">
        <f t="shared" si="52"/>
        <v>-2.8044854746878087</v>
      </c>
      <c r="AC179" s="35">
        <f t="shared" si="53"/>
        <v>-2.8044854746878087</v>
      </c>
      <c r="AD179" s="36"/>
      <c r="AE179" s="36"/>
      <c r="AF179">
        <v>1.82</v>
      </c>
      <c r="AG179">
        <v>2.04</v>
      </c>
      <c r="AI179" s="36"/>
      <c r="AJ179" t="s">
        <v>497</v>
      </c>
      <c r="AK179" s="35"/>
      <c r="AL179" s="35"/>
    </row>
    <row r="180" spans="1:38" ht="15" x14ac:dyDescent="0.25">
      <c r="A180">
        <v>2.0699999999999998</v>
      </c>
      <c r="B180">
        <v>3.54</v>
      </c>
      <c r="C180">
        <v>3.81</v>
      </c>
      <c r="D180" s="20">
        <f t="shared" si="41"/>
        <v>2.8044854746878123E-2</v>
      </c>
      <c r="E180" s="17">
        <f>IF(OR($A180="",$B180="",$C180=""),"",A180*'MPTO_working_3-way'!$I179)</f>
        <v>2.1280528493260373</v>
      </c>
      <c r="F180" s="21">
        <f>IF(OR($A180="",$B180="",$C180=""),"",B180*'MPTO_working_3-way'!$I179)</f>
        <v>3.6392787858039486</v>
      </c>
      <c r="G180" s="22">
        <f>IF(OR($A180="",$B180="",$C180=""),"",C180*'MPTO_working_3-way'!$I179)</f>
        <v>3.9168508965856059</v>
      </c>
      <c r="H180" s="17">
        <f>IF(OR($A180="",$B180="",$C180=""),"",'MPTO_working_3-way'!E179)</f>
        <v>2.1108468921942962</v>
      </c>
      <c r="I180" s="21">
        <f>IF(OR($A180="",$B180="",$C180=""),"",'MPTO_working_3-way'!F179)</f>
        <v>3.6611584553613796</v>
      </c>
      <c r="J180" s="22">
        <f>IF(OR($A180="",$B180="",$C180=""),"",'MPTO_working_3-way'!G179)</f>
        <v>3.9507123868972771</v>
      </c>
      <c r="K180" s="17">
        <f>IF(OR($A180="",$B180="",$C180=""),"",'OddsRatio_working_3-way'!H179)</f>
        <v>2.1177928103531944</v>
      </c>
      <c r="L180" s="21">
        <f>IF(OR($A180="",$B180="",$C180=""),"",'OddsRatio_working_3-way'!I179)</f>
        <v>3.6534520918664621</v>
      </c>
      <c r="M180" s="22">
        <f>IF(OR($A180="",$B180="",$C180=""),"",'OddsRatio_working_3-way'!J179)</f>
        <v>3.9355119598995114</v>
      </c>
      <c r="N180" s="23">
        <f t="shared" si="42"/>
        <v>46.99131416387069</v>
      </c>
      <c r="O180" s="24">
        <f t="shared" si="43"/>
        <v>27.477971841585397</v>
      </c>
      <c r="P180" s="24">
        <f t="shared" si="44"/>
        <v>25.530713994543913</v>
      </c>
      <c r="Q180" t="s">
        <v>435</v>
      </c>
      <c r="R180" t="s">
        <v>436</v>
      </c>
      <c r="S180" s="48" t="s">
        <v>478</v>
      </c>
      <c r="T180" s="35">
        <v>100</v>
      </c>
      <c r="U180" s="35">
        <f t="shared" si="45"/>
        <v>37.106918238993707</v>
      </c>
      <c r="V180" s="35">
        <f t="shared" si="46"/>
        <v>76.24703087885986</v>
      </c>
      <c r="W180" s="35">
        <f t="shared" si="47"/>
        <v>83.388704318936874</v>
      </c>
      <c r="X180" s="35">
        <f t="shared" si="48"/>
        <v>40.364264802203266</v>
      </c>
      <c r="Y180" s="35">
        <f t="shared" si="49"/>
        <v>79.504377442069412</v>
      </c>
      <c r="Z180" s="35">
        <f t="shared" si="50"/>
        <v>86.646050882146426</v>
      </c>
      <c r="AA180" s="35">
        <f t="shared" si="51"/>
        <v>-3.2573465632095591</v>
      </c>
      <c r="AB180" s="35">
        <f t="shared" si="52"/>
        <v>-3.257346563209552</v>
      </c>
      <c r="AC180" s="35">
        <f t="shared" si="53"/>
        <v>-3.257346563209552</v>
      </c>
      <c r="AD180" s="36"/>
      <c r="AE180" s="36"/>
      <c r="AF180">
        <v>1.98</v>
      </c>
      <c r="AG180">
        <v>1.91</v>
      </c>
      <c r="AI180" s="36"/>
      <c r="AJ180" t="s">
        <v>497</v>
      </c>
      <c r="AK180" s="35"/>
      <c r="AL180" s="35"/>
    </row>
    <row r="181" spans="1:38" s="35" customFormat="1" ht="15" x14ac:dyDescent="0.25">
      <c r="A181">
        <v>1.59</v>
      </c>
      <c r="B181">
        <v>4.21</v>
      </c>
      <c r="C181">
        <v>6.02</v>
      </c>
      <c r="D181" s="20">
        <f t="shared" si="41"/>
        <v>3.2573465632095511E-2</v>
      </c>
      <c r="E181" s="17">
        <f>IF(OR($A181="",$B181="",$C181=""),"",A181*'MPTO_working_3-way'!$I180)</f>
        <v>1.641791810355032</v>
      </c>
      <c r="F181" s="21">
        <f>IF(OR($A181="",$B181="",$C181=""),"",B181*'MPTO_working_3-way'!$I180)</f>
        <v>4.3471342903111223</v>
      </c>
      <c r="G181" s="22">
        <f>IF(OR($A181="",$B181="",$C181=""),"",C181*'MPTO_working_3-way'!$I180)</f>
        <v>6.2160922631052147</v>
      </c>
      <c r="H181" s="17">
        <f>IF(OR($A181="",$B181="",$C181=""),"",'MPTO_working_3-way'!E180)</f>
        <v>1.6179318735880783</v>
      </c>
      <c r="I181" s="21">
        <f>IF(OR($A181="",$B181="",$C181=""),"",'MPTO_working_3-way'!F180)</f>
        <v>4.4116634452171226</v>
      </c>
      <c r="J181" s="22">
        <f>IF(OR($A181="",$B181="",$C181=""),"",'MPTO_working_3-way'!G180)</f>
        <v>6.4410107944567114</v>
      </c>
      <c r="K181" s="17">
        <f>IF(OR($A181="",$B181="",$C181=""),"",'OddsRatio_working_3-way'!H180)</f>
        <v>1.6260534038571155</v>
      </c>
      <c r="L181" s="21">
        <f>IF(OR($A181="",$B181="",$C181=""),"",'OddsRatio_working_3-way'!I180)</f>
        <v>4.4061549599683749</v>
      </c>
      <c r="M181" s="22">
        <f>IF(OR($A181="",$B181="",$C181=""),"",'OddsRatio_working_3-way'!J180)</f>
        <v>6.3267594701063059</v>
      </c>
      <c r="N181" s="23">
        <f t="shared" si="42"/>
        <v>60.909062506759206</v>
      </c>
      <c r="O181" s="24">
        <f t="shared" si="43"/>
        <v>23.003660186638275</v>
      </c>
      <c r="P181" s="24">
        <f t="shared" si="44"/>
        <v>16.087277306602516</v>
      </c>
      <c r="Q181" t="s">
        <v>437</v>
      </c>
      <c r="R181" t="s">
        <v>438</v>
      </c>
      <c r="S181" s="48" t="s">
        <v>478</v>
      </c>
      <c r="T181" s="35">
        <v>100</v>
      </c>
      <c r="U181" s="35">
        <f t="shared" si="45"/>
        <v>57.983193277310924</v>
      </c>
      <c r="V181" s="35">
        <f t="shared" si="46"/>
        <v>73.474801061007966</v>
      </c>
      <c r="W181" s="35">
        <f t="shared" si="47"/>
        <v>65.870307167235495</v>
      </c>
      <c r="X181" s="35">
        <f t="shared" si="48"/>
        <v>60.654891771756546</v>
      </c>
      <c r="Y181" s="35">
        <f t="shared" si="49"/>
        <v>76.146499555453588</v>
      </c>
      <c r="Z181" s="35">
        <f t="shared" si="50"/>
        <v>68.542005661681117</v>
      </c>
      <c r="AA181" s="35">
        <f t="shared" si="51"/>
        <v>-2.6716984944456215</v>
      </c>
      <c r="AB181" s="35">
        <f t="shared" si="52"/>
        <v>-2.6716984944456215</v>
      </c>
      <c r="AC181" s="35">
        <f t="shared" si="53"/>
        <v>-2.6716984944456215</v>
      </c>
      <c r="AD181" s="36"/>
      <c r="AE181" s="36"/>
      <c r="AF181">
        <v>1.86</v>
      </c>
      <c r="AG181">
        <v>2.0299999999999998</v>
      </c>
      <c r="AH181" s="36"/>
      <c r="AI181" s="36"/>
      <c r="AJ181" t="s">
        <v>497</v>
      </c>
    </row>
    <row r="182" spans="1:38" s="35" customFormat="1" ht="15" x14ac:dyDescent="0.25">
      <c r="A182">
        <v>2.38</v>
      </c>
      <c r="B182">
        <v>3.77</v>
      </c>
      <c r="C182">
        <v>2.93</v>
      </c>
      <c r="D182" s="20">
        <f t="shared" si="41"/>
        <v>2.6716984944456179E-2</v>
      </c>
      <c r="E182" s="17">
        <f>IF(OR($A182="",$B182="",$C182=""),"",A182*'MPTO_working_3-way'!$I181)</f>
        <v>2.4435864241678056</v>
      </c>
      <c r="F182" s="21">
        <f>IF(OR($A182="",$B182="",$C182=""),"",B182*'MPTO_working_3-way'!$I181)</f>
        <v>3.8707230332406</v>
      </c>
      <c r="G182" s="22">
        <f>IF(OR($A182="",$B182="",$C182=""),"",C182*'MPTO_working_3-way'!$I181)</f>
        <v>3.0082807658872568</v>
      </c>
      <c r="H182" s="17">
        <f>IF(OR($A182="",$B182="",$C182=""),"",'MPTO_working_3-way'!E181)</f>
        <v>2.4315375936022527</v>
      </c>
      <c r="I182" s="21">
        <f>IF(OR($A182="",$B182="",$C182=""),"",'MPTO_working_3-way'!F181)</f>
        <v>3.9009725975374794</v>
      </c>
      <c r="J182" s="22">
        <f>IF(OR($A182="",$B182="",$C182=""),"",'MPTO_working_3-way'!G181)</f>
        <v>3.0085026300171909</v>
      </c>
      <c r="K182" s="17">
        <f>IF(OR($A182="",$B182="",$C182=""),"",'OddsRatio_working_3-way'!H181)</f>
        <v>2.437080836139907</v>
      </c>
      <c r="L182" s="21">
        <f>IF(OR($A182="",$B182="",$C182=""),"",'OddsRatio_working_3-way'!I181)</f>
        <v>3.8845753015272035</v>
      </c>
      <c r="M182" s="22">
        <f>IF(OR($A182="",$B182="",$C182=""),"",'OddsRatio_working_3-way'!J181)</f>
        <v>3.0098304447463917</v>
      </c>
      <c r="N182" s="23">
        <f t="shared" si="42"/>
        <v>40.923455381389374</v>
      </c>
      <c r="O182" s="24">
        <f t="shared" si="43"/>
        <v>25.834966527243157</v>
      </c>
      <c r="P182" s="24">
        <f t="shared" si="44"/>
        <v>33.241578091367472</v>
      </c>
      <c r="Q182" t="s">
        <v>439</v>
      </c>
      <c r="R182" t="s">
        <v>440</v>
      </c>
      <c r="S182" s="48" t="s">
        <v>478</v>
      </c>
      <c r="T182" s="35">
        <v>100</v>
      </c>
      <c r="U182" s="35">
        <f t="shared" si="45"/>
        <v>43.820224719101127</v>
      </c>
      <c r="V182" s="35">
        <f t="shared" si="46"/>
        <v>76.19047619047619</v>
      </c>
      <c r="W182" s="35">
        <f t="shared" si="47"/>
        <v>77.678571428571431</v>
      </c>
      <c r="X182" s="35">
        <f t="shared" si="48"/>
        <v>46.13095238095238</v>
      </c>
      <c r="Y182" s="35">
        <f t="shared" si="49"/>
        <v>78.50120385232745</v>
      </c>
      <c r="Z182" s="35">
        <f t="shared" si="50"/>
        <v>79.989299090422691</v>
      </c>
      <c r="AA182" s="35">
        <f t="shared" si="51"/>
        <v>-2.3107276618512529</v>
      </c>
      <c r="AB182" s="35">
        <f t="shared" si="52"/>
        <v>-2.31072766185126</v>
      </c>
      <c r="AC182" s="35">
        <f t="shared" si="53"/>
        <v>-2.31072766185126</v>
      </c>
      <c r="AD182" s="36"/>
      <c r="AE182" s="36"/>
      <c r="AF182">
        <v>1.63</v>
      </c>
      <c r="AG182">
        <v>2.38</v>
      </c>
      <c r="AH182" s="36"/>
      <c r="AI182" s="36"/>
      <c r="AJ182" t="s">
        <v>497</v>
      </c>
    </row>
    <row r="183" spans="1:38" ht="15" x14ac:dyDescent="0.25">
      <c r="A183">
        <v>1.78</v>
      </c>
      <c r="B183">
        <v>4.2</v>
      </c>
      <c r="C183">
        <v>4.4800000000000004</v>
      </c>
      <c r="D183" s="20">
        <f t="shared" si="41"/>
        <v>2.3107276618512529E-2</v>
      </c>
      <c r="E183" s="17">
        <f>IF(OR($A183="",$B183="",$C183=""),"",A183*'MPTO_working_3-way'!$I182)</f>
        <v>1.8211309523809522</v>
      </c>
      <c r="F183" s="21">
        <f>IF(OR($A183="",$B183="",$C183=""),"",B183*'MPTO_working_3-way'!$I182)</f>
        <v>4.2970505617977528</v>
      </c>
      <c r="G183" s="22">
        <f>IF(OR($A183="",$B183="",$C183=""),"",C183*'MPTO_working_3-way'!$I182)</f>
        <v>4.5835205992509369</v>
      </c>
      <c r="H183" s="17">
        <f>IF(OR($A183="",$B183="",$C183=""),"",'MPTO_working_3-way'!E182)</f>
        <v>1.8047436077973806</v>
      </c>
      <c r="I183" s="21">
        <f>IF(OR($A183="",$B183="",$C183=""),"",'MPTO_working_3-way'!F182)</f>
        <v>4.340413179157192</v>
      </c>
      <c r="J183" s="22">
        <f>IF(OR($A183="",$B183="",$C183=""),"",'MPTO_working_3-way'!G182)</f>
        <v>4.6401158580738597</v>
      </c>
      <c r="K183" s="17">
        <f>IF(OR($A183="",$B183="",$C183=""),"",'OddsRatio_working_3-way'!H182)</f>
        <v>1.8107382690098888</v>
      </c>
      <c r="L183" s="21">
        <f>IF(OR($A183="",$B183="",$C183=""),"",'OddsRatio_working_3-way'!I182)</f>
        <v>4.3261057190149277</v>
      </c>
      <c r="M183" s="22">
        <f>IF(OR($A183="",$B183="",$C183=""),"",'OddsRatio_working_3-way'!J182)</f>
        <v>4.6171399694287336</v>
      </c>
      <c r="N183" s="23">
        <f t="shared" si="42"/>
        <v>54.91093315901292</v>
      </c>
      <c r="O183" s="24">
        <f t="shared" si="43"/>
        <v>23.271776434057852</v>
      </c>
      <c r="P183" s="24">
        <f t="shared" si="44"/>
        <v>21.817290406929235</v>
      </c>
      <c r="Q183" t="s">
        <v>441</v>
      </c>
      <c r="R183" t="s">
        <v>442</v>
      </c>
      <c r="S183" s="48" t="s">
        <v>479</v>
      </c>
      <c r="T183" s="35">
        <v>100</v>
      </c>
      <c r="U183" s="35">
        <f t="shared" si="45"/>
        <v>68.652037617554868</v>
      </c>
      <c r="V183" s="35">
        <f t="shared" si="46"/>
        <v>70.149253731343279</v>
      </c>
      <c r="W183" s="35">
        <f t="shared" si="47"/>
        <v>57.264957264957268</v>
      </c>
      <c r="X183" s="35">
        <f t="shared" si="48"/>
        <v>72.585789003699446</v>
      </c>
      <c r="Y183" s="35">
        <f t="shared" si="49"/>
        <v>74.083005117487886</v>
      </c>
      <c r="Z183" s="35">
        <f t="shared" si="50"/>
        <v>61.19870865110186</v>
      </c>
      <c r="AA183" s="35">
        <f t="shared" si="51"/>
        <v>-3.9337513861445785</v>
      </c>
      <c r="AB183" s="35">
        <f t="shared" si="52"/>
        <v>-3.933751386144607</v>
      </c>
      <c r="AC183" s="35">
        <f t="shared" si="53"/>
        <v>-3.9337513861445927</v>
      </c>
      <c r="AD183" s="36"/>
      <c r="AE183" s="36"/>
      <c r="AF183">
        <v>1.68</v>
      </c>
      <c r="AG183">
        <v>2.2999999999999998</v>
      </c>
      <c r="AI183" s="36"/>
      <c r="AJ183" t="s">
        <v>484</v>
      </c>
      <c r="AK183" s="35"/>
      <c r="AL183" s="35"/>
    </row>
    <row r="184" spans="1:38" ht="15" x14ac:dyDescent="0.25">
      <c r="A184">
        <v>3.19</v>
      </c>
      <c r="B184">
        <v>3.35</v>
      </c>
      <c r="C184">
        <v>2.34</v>
      </c>
      <c r="D184" s="20">
        <f t="shared" si="41"/>
        <v>3.9337513861446016E-2</v>
      </c>
      <c r="E184" s="17">
        <f>IF(OR($A184="",$B184="",$C184=""),"",A184*'MPTO_working_3-way'!$I183)</f>
        <v>3.3154866692180129</v>
      </c>
      <c r="F184" s="21">
        <f>IF(OR($A184="",$B184="",$C184=""),"",B184*'MPTO_working_3-way'!$I183)</f>
        <v>3.4817806714358444</v>
      </c>
      <c r="G184" s="22">
        <f>IF(OR($A184="",$B184="",$C184=""),"",C184*'MPTO_working_3-way'!$I183)</f>
        <v>2.4320497824357834</v>
      </c>
      <c r="H184" s="17">
        <f>IF(OR($A184="",$B184="",$C184=""),"",'MPTO_working_3-way'!E183)</f>
        <v>3.3292592166885386</v>
      </c>
      <c r="I184" s="21">
        <f>IF(OR($A184="",$B184="",$C184=""),"",'MPTO_working_3-way'!F183)</f>
        <v>3.5039161405522914</v>
      </c>
      <c r="J184" s="22">
        <f>IF(OR($A184="",$B184="",$C184=""),"",'MPTO_working_3-way'!G183)</f>
        <v>2.4140715881581203</v>
      </c>
      <c r="K184" s="17">
        <f>IF(OR($A184="",$B184="",$C184=""),"",'OddsRatio_working_3-way'!H183)</f>
        <v>3.3238159436325021</v>
      </c>
      <c r="L184" s="21">
        <f>IF(OR($A184="",$B184="",$C184=""),"",'OddsRatio_working_3-way'!I183)</f>
        <v>3.4935924509298539</v>
      </c>
      <c r="M184" s="22">
        <f>IF(OR($A184="",$B184="",$C184=""),"",'OddsRatio_working_3-way'!J183)</f>
        <v>2.4218782486153208</v>
      </c>
      <c r="N184" s="23">
        <f t="shared" si="42"/>
        <v>30.161484565276776</v>
      </c>
      <c r="O184" s="24">
        <f t="shared" si="43"/>
        <v>28.720936048726241</v>
      </c>
      <c r="P184" s="24">
        <f t="shared" si="44"/>
        <v>41.117579385996976</v>
      </c>
      <c r="Q184" t="s">
        <v>443</v>
      </c>
      <c r="R184" t="s">
        <v>444</v>
      </c>
      <c r="S184" s="48" t="s">
        <v>479</v>
      </c>
      <c r="T184" s="35">
        <v>100</v>
      </c>
      <c r="U184" s="35">
        <f t="shared" si="45"/>
        <v>56.896551724137922</v>
      </c>
      <c r="V184" s="35">
        <f t="shared" si="46"/>
        <v>67.532467532467535</v>
      </c>
      <c r="W184" s="35">
        <f t="shared" si="47"/>
        <v>70.149253731343279</v>
      </c>
      <c r="X184" s="35">
        <f t="shared" si="48"/>
        <v>62.318278736189178</v>
      </c>
      <c r="Y184" s="35">
        <f t="shared" si="49"/>
        <v>72.954194544518785</v>
      </c>
      <c r="Z184" s="35">
        <f t="shared" si="50"/>
        <v>75.570980743394543</v>
      </c>
      <c r="AA184" s="35">
        <f t="shared" si="51"/>
        <v>-5.4217270120512566</v>
      </c>
      <c r="AB184" s="35">
        <f t="shared" si="52"/>
        <v>-5.4217270120512495</v>
      </c>
      <c r="AC184" s="35">
        <f t="shared" si="53"/>
        <v>-5.4217270120512637</v>
      </c>
      <c r="AD184" s="36"/>
      <c r="AE184" s="36"/>
      <c r="AF184">
        <v>2.09</v>
      </c>
      <c r="AG184">
        <v>1.78</v>
      </c>
      <c r="AI184" s="36"/>
      <c r="AJ184" t="s">
        <v>487</v>
      </c>
      <c r="AK184" s="35"/>
      <c r="AL184" s="35"/>
    </row>
    <row r="185" spans="1:38" s="35" customFormat="1" ht="17.25" customHeight="1" x14ac:dyDescent="0.25">
      <c r="A185">
        <v>2.3199999999999998</v>
      </c>
      <c r="B185">
        <v>3.08</v>
      </c>
      <c r="C185">
        <v>3.35</v>
      </c>
      <c r="D185" s="20">
        <f t="shared" si="41"/>
        <v>5.4217270120512584E-2</v>
      </c>
      <c r="E185" s="17">
        <f>IF(OR($A185="",$B185="",$C185=""),"",A185*'MPTO_working_3-way'!$I184)</f>
        <v>2.4457840666795891</v>
      </c>
      <c r="F185" s="21">
        <f>IF(OR($A185="",$B185="",$C185=""),"",B185*'MPTO_working_3-way'!$I184)</f>
        <v>3.2469891919711786</v>
      </c>
      <c r="G185" s="22">
        <f>IF(OR($A185="",$B185="",$C185=""),"",C185*'MPTO_working_3-way'!$I184)</f>
        <v>3.5316278549037174</v>
      </c>
      <c r="H185" s="17">
        <f>IF(OR($A185="",$B185="",$C185=""),"",'MPTO_working_3-way'!E184)</f>
        <v>2.4215299620719608</v>
      </c>
      <c r="I185" s="21">
        <f>IF(OR($A185="",$B185="",$C185=""),"",'MPTO_working_3-way'!F184)</f>
        <v>3.2615477405923112</v>
      </c>
      <c r="J185" s="22">
        <f>IF(OR($A185="",$B185="",$C185=""),"",'MPTO_working_3-way'!G184)</f>
        <v>3.5658882087257742</v>
      </c>
      <c r="K185" s="17">
        <f>IF(OR($A185="",$B185="",$C185=""),"",'OddsRatio_working_3-way'!H184)</f>
        <v>2.4320044233832498</v>
      </c>
      <c r="L185" s="21">
        <f>IF(OR($A185="",$B185="",$C185=""),"",'OddsRatio_working_3-way'!I184)</f>
        <v>3.2564918186645153</v>
      </c>
      <c r="M185" s="22">
        <f>IF(OR($A185="",$B185="",$C185=""),"",'OddsRatio_working_3-way'!J184)</f>
        <v>3.549401814356544</v>
      </c>
      <c r="N185" s="23">
        <f t="shared" si="42"/>
        <v>40.88668389101111</v>
      </c>
      <c r="O185" s="24">
        <f t="shared" si="43"/>
        <v>30.797761891930449</v>
      </c>
      <c r="P185" s="24">
        <f t="shared" si="44"/>
        <v>28.315554217058438</v>
      </c>
      <c r="Q185" t="s">
        <v>445</v>
      </c>
      <c r="R185" t="s">
        <v>446</v>
      </c>
      <c r="S185" s="48" t="s">
        <v>479</v>
      </c>
      <c r="T185" s="35">
        <v>100</v>
      </c>
      <c r="U185" s="35">
        <f t="shared" si="45"/>
        <v>15.254237288135595</v>
      </c>
      <c r="V185" s="35">
        <f t="shared" si="46"/>
        <v>84.894259818731115</v>
      </c>
      <c r="W185" s="35">
        <f t="shared" si="47"/>
        <v>93.006993006993</v>
      </c>
      <c r="X185" s="35">
        <f t="shared" si="48"/>
        <v>22.098747174275875</v>
      </c>
      <c r="Y185" s="35">
        <f t="shared" si="49"/>
        <v>91.738769704871402</v>
      </c>
      <c r="Z185" s="35">
        <f t="shared" si="50"/>
        <v>99.851502893133286</v>
      </c>
      <c r="AA185" s="35">
        <f t="shared" si="51"/>
        <v>-6.8445098861402798</v>
      </c>
      <c r="AB185" s="35">
        <f t="shared" si="52"/>
        <v>-6.8445098861402869</v>
      </c>
      <c r="AC185" s="35">
        <f t="shared" si="53"/>
        <v>-6.8445098861402869</v>
      </c>
      <c r="AD185" s="36"/>
      <c r="AE185" s="36"/>
      <c r="AF185">
        <v>2.4500000000000002</v>
      </c>
      <c r="AG185">
        <v>1.54</v>
      </c>
      <c r="AH185" s="36"/>
      <c r="AI185" s="36"/>
      <c r="AJ185" t="s">
        <v>488</v>
      </c>
    </row>
    <row r="186" spans="1:38" s="35" customFormat="1" ht="15" x14ac:dyDescent="0.25">
      <c r="A186">
        <v>1.18</v>
      </c>
      <c r="B186">
        <v>6.62</v>
      </c>
      <c r="C186">
        <v>14.3</v>
      </c>
      <c r="D186" s="20">
        <f t="shared" si="41"/>
        <v>6.8445098861402931E-2</v>
      </c>
      <c r="E186" s="17">
        <f>IF(OR($A186="",$B186="",$C186=""),"",A186*'MPTO_working_3-way'!$I185)</f>
        <v>1.2607652166564554</v>
      </c>
      <c r="F186" s="21">
        <f>IF(OR($A186="",$B186="",$C186=""),"",B186*'MPTO_working_3-way'!$I185)</f>
        <v>7.0731065544624876</v>
      </c>
      <c r="G186" s="22">
        <f>IF(OR($A186="",$B186="",$C186=""),"",C186*'MPTO_working_3-way'!$I185)</f>
        <v>15.278764913718062</v>
      </c>
      <c r="H186" s="17">
        <f>IF(OR($A186="",$B186="",$C186=""),"",'MPTO_working_3-way'!E185)</f>
        <v>1.2126465538840498</v>
      </c>
      <c r="I186" s="21">
        <f>IF(OR($A186="",$B186="",$C186=""),"",'MPTO_working_3-way'!F185)</f>
        <v>7.7977349365743169</v>
      </c>
      <c r="J186" s="22">
        <f>IF(OR($A186="",$B186="",$C186=""),"",'MPTO_working_3-way'!G185)</f>
        <v>21.224646401183623</v>
      </c>
      <c r="K186" s="17">
        <f>IF(OR($A186="",$B186="",$C186=""),"",'OddsRatio_working_3-way'!H185)</f>
        <v>1.223332897302065</v>
      </c>
      <c r="L186" s="21">
        <f>IF(OR($A186="",$B186="",$C186=""),"",'OddsRatio_working_3-way'!I185)</f>
        <v>7.9729493490978154</v>
      </c>
      <c r="M186" s="22">
        <f>IF(OR($A186="",$B186="",$C186=""),"",'OddsRatio_working_3-way'!J185)</f>
        <v>17.501819633985935</v>
      </c>
      <c r="N186" s="23">
        <f t="shared" si="42"/>
        <v>79.316909031801828</v>
      </c>
      <c r="O186" s="24">
        <f t="shared" si="43"/>
        <v>14.138059313825705</v>
      </c>
      <c r="P186" s="24">
        <f t="shared" si="44"/>
        <v>6.5450316543724592</v>
      </c>
      <c r="Q186" t="s">
        <v>447</v>
      </c>
      <c r="R186" t="s">
        <v>448</v>
      </c>
      <c r="S186" s="48" t="s">
        <v>479</v>
      </c>
      <c r="T186" s="35">
        <v>100</v>
      </c>
      <c r="U186" s="35">
        <f t="shared" si="45"/>
        <v>69.325153374233125</v>
      </c>
      <c r="V186" s="35">
        <f t="shared" si="46"/>
        <v>72.14484679665739</v>
      </c>
      <c r="W186" s="35">
        <f t="shared" si="47"/>
        <v>56.331877729257641</v>
      </c>
      <c r="X186" s="35">
        <f t="shared" si="48"/>
        <v>71.523275474084983</v>
      </c>
      <c r="Y186" s="35">
        <f t="shared" si="49"/>
        <v>74.342968896509234</v>
      </c>
      <c r="Z186" s="35">
        <f t="shared" si="50"/>
        <v>58.529999829109492</v>
      </c>
      <c r="AA186" s="35">
        <f t="shared" si="51"/>
        <v>-2.198122099851858</v>
      </c>
      <c r="AB186" s="35">
        <f t="shared" si="52"/>
        <v>-2.1981220998518438</v>
      </c>
      <c r="AC186" s="35">
        <f t="shared" si="53"/>
        <v>-2.1981220998518509</v>
      </c>
      <c r="AD186" s="36"/>
      <c r="AE186" s="36"/>
      <c r="AF186">
        <v>1.64</v>
      </c>
      <c r="AG186">
        <v>2.2200000000000002</v>
      </c>
      <c r="AH186" s="36"/>
      <c r="AI186" s="36"/>
      <c r="AJ186" t="s">
        <v>488</v>
      </c>
    </row>
    <row r="187" spans="1:38" ht="15" x14ac:dyDescent="0.25">
      <c r="A187">
        <v>3.26</v>
      </c>
      <c r="B187">
        <v>3.59</v>
      </c>
      <c r="C187">
        <v>2.29</v>
      </c>
      <c r="D187" s="20">
        <f t="shared" si="41"/>
        <v>2.1981220998518403E-2</v>
      </c>
      <c r="E187" s="17">
        <f>IF(OR($A187="",$B187="",$C187=""),"",A187*'MPTO_working_3-way'!$I186)</f>
        <v>3.3316587804551698</v>
      </c>
      <c r="F187" s="21">
        <f>IF(OR($A187="",$B187="",$C187=""),"",B187*'MPTO_working_3-way'!$I186)</f>
        <v>3.6689125833846807</v>
      </c>
      <c r="G187" s="22">
        <f>IF(OR($A187="",$B187="",$C187=""),"",C187*'MPTO_working_3-way'!$I186)</f>
        <v>2.3403369960866072</v>
      </c>
      <c r="H187" s="17">
        <f>IF(OR($A187="",$B187="",$C187=""),"",'MPTO_working_3-way'!E186)</f>
        <v>3.3397747280011871</v>
      </c>
      <c r="I187" s="21">
        <f>IF(OR($A187="",$B187="",$C187=""),"",'MPTO_working_3-way'!F186)</f>
        <v>3.6869831209910386</v>
      </c>
      <c r="J187" s="22">
        <f>IF(OR($A187="",$B187="",$C187=""),"",'MPTO_working_3-way'!G186)</f>
        <v>2.3290796239724321</v>
      </c>
      <c r="K187" s="17">
        <f>IF(OR($A187="",$B187="",$C187=""),"",'OddsRatio_working_3-way'!H186)</f>
        <v>3.3369900404407509</v>
      </c>
      <c r="L187" s="21">
        <f>IF(OR($A187="",$B187="",$C187=""),"",'OddsRatio_working_3-way'!I186)</f>
        <v>3.6782319490006823</v>
      </c>
      <c r="M187" s="22">
        <f>IF(OR($A187="",$B187="",$C187=""),"",'OddsRatio_working_3-way'!J186)</f>
        <v>2.3339456425524636</v>
      </c>
      <c r="N187" s="23">
        <f t="shared" si="42"/>
        <v>30.015078550852692</v>
      </c>
      <c r="O187" s="24">
        <f t="shared" si="43"/>
        <v>27.256032333086289</v>
      </c>
      <c r="P187" s="24">
        <f t="shared" si="44"/>
        <v>42.728889116061033</v>
      </c>
      <c r="Q187" t="s">
        <v>449</v>
      </c>
      <c r="R187" t="s">
        <v>450</v>
      </c>
      <c r="S187" s="48" t="s">
        <v>479</v>
      </c>
      <c r="T187" s="35">
        <v>100</v>
      </c>
      <c r="U187" s="35">
        <f t="shared" si="45"/>
        <v>66.88741721854305</v>
      </c>
      <c r="V187" s="35">
        <f t="shared" si="46"/>
        <v>68.75</v>
      </c>
      <c r="W187" s="35">
        <f t="shared" si="47"/>
        <v>61.089494163424128</v>
      </c>
      <c r="X187" s="35">
        <f t="shared" si="48"/>
        <v>70.160505836575865</v>
      </c>
      <c r="Y187" s="35">
        <f t="shared" si="49"/>
        <v>72.023088618032844</v>
      </c>
      <c r="Z187" s="35">
        <f t="shared" si="50"/>
        <v>64.36258278145695</v>
      </c>
      <c r="AA187" s="35">
        <f t="shared" si="51"/>
        <v>-3.2730886180328156</v>
      </c>
      <c r="AB187" s="35">
        <f t="shared" si="52"/>
        <v>-3.273088618032844</v>
      </c>
      <c r="AC187" s="35">
        <f t="shared" si="53"/>
        <v>-3.2730886180328227</v>
      </c>
      <c r="AD187" s="36"/>
      <c r="AE187" s="36"/>
      <c r="AF187">
        <v>1.83</v>
      </c>
      <c r="AG187">
        <v>2.08</v>
      </c>
      <c r="AH187" s="41"/>
      <c r="AI187" s="36"/>
      <c r="AJ187" t="s">
        <v>489</v>
      </c>
      <c r="AK187" s="35"/>
      <c r="AL187" s="35"/>
    </row>
    <row r="188" spans="1:38" s="35" customFormat="1" ht="15" x14ac:dyDescent="0.25">
      <c r="A188">
        <v>3.02</v>
      </c>
      <c r="B188">
        <v>3.2</v>
      </c>
      <c r="C188">
        <v>2.57</v>
      </c>
      <c r="D188" s="20">
        <f t="shared" si="41"/>
        <v>3.2730886180328378E-2</v>
      </c>
      <c r="E188" s="17">
        <f>IF(OR($A188="",$B188="",$C188=""),"",A188*'MPTO_working_3-way'!$I187)</f>
        <v>3.1188472762645918</v>
      </c>
      <c r="F188" s="21">
        <f>IF(OR($A188="",$B188="",$C188=""),"",B188*'MPTO_working_3-way'!$I187)</f>
        <v>3.3047388357770511</v>
      </c>
      <c r="G188" s="22">
        <f>IF(OR($A188="",$B188="",$C188=""),"",C188*'MPTO_working_3-way'!$I187)</f>
        <v>2.6541183774834436</v>
      </c>
      <c r="H188" s="17">
        <f>IF(OR($A188="",$B188="",$C188=""),"",'MPTO_working_3-way'!E187)</f>
        <v>3.122896607916148</v>
      </c>
      <c r="I188" s="21">
        <f>IF(OR($A188="",$B188="",$C188=""),"",'MPTO_working_3-way'!F187)</f>
        <v>3.3157630539960348</v>
      </c>
      <c r="J188" s="22">
        <f>IF(OR($A188="",$B188="",$C188=""),"",'MPTO_working_3-way'!G187)</f>
        <v>2.6441402629184485</v>
      </c>
      <c r="K188" s="17">
        <f>IF(OR($A188="",$B188="",$C188=""),"",'OddsRatio_working_3-way'!H187)</f>
        <v>3.121310506846442</v>
      </c>
      <c r="L188" s="21">
        <f>IF(OR($A188="",$B188="",$C188=""),"",'OddsRatio_working_3-way'!I187)</f>
        <v>3.3103381757733534</v>
      </c>
      <c r="M188" s="22">
        <f>IF(OR($A188="",$B188="",$C188=""),"",'OddsRatio_working_3-way'!J187)</f>
        <v>2.6487413345291659</v>
      </c>
      <c r="N188" s="23">
        <f t="shared" si="42"/>
        <v>32.063128182335646</v>
      </c>
      <c r="O188" s="24">
        <f t="shared" si="43"/>
        <v>30.259577222079265</v>
      </c>
      <c r="P188" s="24">
        <f t="shared" si="44"/>
        <v>37.677294595585082</v>
      </c>
      <c r="Q188" t="s">
        <v>451</v>
      </c>
      <c r="R188" t="s">
        <v>452</v>
      </c>
      <c r="S188" s="48" t="s">
        <v>479</v>
      </c>
      <c r="T188" s="35">
        <v>100</v>
      </c>
      <c r="U188" s="35">
        <f t="shared" si="45"/>
        <v>42.528735632183903</v>
      </c>
      <c r="V188" s="35">
        <f t="shared" si="46"/>
        <v>73.821989528795811</v>
      </c>
      <c r="W188" s="35">
        <f t="shared" si="47"/>
        <v>81.16760828625236</v>
      </c>
      <c r="X188" s="35">
        <f t="shared" si="48"/>
        <v>45.010402184951836</v>
      </c>
      <c r="Y188" s="35">
        <f t="shared" si="49"/>
        <v>76.30365608156373</v>
      </c>
      <c r="Z188" s="35">
        <f t="shared" si="50"/>
        <v>83.649274839020265</v>
      </c>
      <c r="AA188" s="35">
        <f t="shared" si="51"/>
        <v>-2.4816665527679334</v>
      </c>
      <c r="AB188" s="35">
        <f t="shared" si="52"/>
        <v>-2.4816665527679191</v>
      </c>
      <c r="AC188" s="35">
        <f t="shared" si="53"/>
        <v>-2.4816665527679049</v>
      </c>
      <c r="AD188" s="36"/>
      <c r="AE188" s="36"/>
      <c r="AF188">
        <v>2.27</v>
      </c>
      <c r="AG188">
        <v>1.67</v>
      </c>
      <c r="AH188" s="41"/>
      <c r="AI188" s="36"/>
      <c r="AJ188" t="s">
        <v>492</v>
      </c>
    </row>
    <row r="189" spans="1:38" ht="15" x14ac:dyDescent="0.25">
      <c r="A189">
        <v>1.74</v>
      </c>
      <c r="B189">
        <v>3.82</v>
      </c>
      <c r="C189">
        <v>5.31</v>
      </c>
      <c r="D189" s="20">
        <f t="shared" si="41"/>
        <v>2.4816665527679138E-2</v>
      </c>
      <c r="E189" s="17">
        <f>IF(OR($A189="",$B189="",$C189=""),"",A189*'MPTO_working_3-way'!$I188)</f>
        <v>1.7831809980181617</v>
      </c>
      <c r="F189" s="21">
        <f>IF(OR($A189="",$B189="",$C189=""),"",B189*'MPTO_working_3-way'!$I188)</f>
        <v>3.9147996623157342</v>
      </c>
      <c r="G189" s="22">
        <f>IF(OR($A189="",$B189="",$C189=""),"",C189*'MPTO_working_3-way'!$I188)</f>
        <v>5.4417764939519762</v>
      </c>
      <c r="H189" s="17">
        <f>IF(OR($A189="",$B189="",$C189=""),"",'MPTO_working_3-way'!E188)</f>
        <v>1.7654107324463355</v>
      </c>
      <c r="I189" s="21">
        <f>IF(OR($A189="",$B189="",$C189=""),"",'MPTO_working_3-way'!F188)</f>
        <v>3.9446505121690718</v>
      </c>
      <c r="J189" s="22">
        <f>IF(OR($A189="",$B189="",$C189=""),"",'MPTO_working_3-way'!G188)</f>
        <v>5.5539604798613196</v>
      </c>
      <c r="K189" s="17">
        <f>IF(OR($A189="",$B189="",$C189=""),"",'OddsRatio_working_3-way'!H188)</f>
        <v>1.7719390440418168</v>
      </c>
      <c r="L189" s="21">
        <f>IF(OR($A189="",$B189="",$C189=""),"",'OddsRatio_working_3-way'!I188)</f>
        <v>3.9417136543215179</v>
      </c>
      <c r="M189" s="22">
        <f>IF(OR($A189="",$B189="",$C189=""),"",'OddsRatio_working_3-way'!J188)</f>
        <v>5.4960233511084189</v>
      </c>
      <c r="N189" s="23">
        <f t="shared" si="42"/>
        <v>56.079556764647343</v>
      </c>
      <c r="O189" s="24">
        <f t="shared" si="43"/>
        <v>25.544091301174443</v>
      </c>
      <c r="P189" s="24">
        <f t="shared" si="44"/>
        <v>18.376351934178224</v>
      </c>
      <c r="Q189" t="s">
        <v>453</v>
      </c>
      <c r="R189" t="s">
        <v>454</v>
      </c>
      <c r="S189" s="48" t="s">
        <v>479</v>
      </c>
      <c r="T189" s="35">
        <v>100</v>
      </c>
      <c r="U189" s="35">
        <f t="shared" si="45"/>
        <v>64.02877697841727</v>
      </c>
      <c r="V189" s="35">
        <f t="shared" si="46"/>
        <v>68.051118210862612</v>
      </c>
      <c r="W189" s="35">
        <f t="shared" si="47"/>
        <v>64.157706093189958</v>
      </c>
      <c r="X189" s="35">
        <f t="shared" si="48"/>
        <v>67.791175695947416</v>
      </c>
      <c r="Y189" s="35">
        <f t="shared" si="49"/>
        <v>71.813516928392772</v>
      </c>
      <c r="Z189" s="35">
        <f t="shared" si="50"/>
        <v>67.920104810720119</v>
      </c>
      <c r="AA189" s="35">
        <f t="shared" si="51"/>
        <v>-3.7623987175301465</v>
      </c>
      <c r="AB189" s="35">
        <f t="shared" si="52"/>
        <v>-3.7623987175301608</v>
      </c>
      <c r="AC189" s="35">
        <f t="shared" si="53"/>
        <v>-3.7623987175301608</v>
      </c>
      <c r="AD189" s="36"/>
      <c r="AE189" s="36"/>
      <c r="AF189">
        <v>2.1</v>
      </c>
      <c r="AG189">
        <v>1.83</v>
      </c>
      <c r="AH189" s="41"/>
      <c r="AI189" s="36"/>
      <c r="AJ189" t="s">
        <v>496</v>
      </c>
      <c r="AK189" s="35"/>
      <c r="AL189" s="35"/>
    </row>
    <row r="190" spans="1:38" ht="15" x14ac:dyDescent="0.25">
      <c r="A190">
        <v>2.78</v>
      </c>
      <c r="B190">
        <v>3.13</v>
      </c>
      <c r="C190">
        <v>2.79</v>
      </c>
      <c r="D190" s="20">
        <f t="shared" si="41"/>
        <v>3.7623987175301465E-2</v>
      </c>
      <c r="E190" s="17">
        <f>IF(OR($A190="",$B190="",$C190=""),"",A190*'MPTO_working_3-way'!$I189)</f>
        <v>2.8845946843473378</v>
      </c>
      <c r="F190" s="21">
        <f>IF(OR($A190="",$B190="",$C190=""),"",B190*'MPTO_working_3-way'!$I189)</f>
        <v>3.2477630798586934</v>
      </c>
      <c r="G190" s="22">
        <f>IF(OR($A190="",$B190="",$C190=""),"",C190*'MPTO_working_3-way'!$I189)</f>
        <v>2.8949709242190913</v>
      </c>
      <c r="H190" s="17">
        <f>IF(OR($A190="",$B190="",$C190=""),"",'MPTO_working_3-way'!E189)</f>
        <v>2.8804257403665279</v>
      </c>
      <c r="I190" s="21">
        <f>IF(OR($A190="",$B190="",$C190=""),"",'MPTO_working_3-way'!F189)</f>
        <v>3.2578862391158463</v>
      </c>
      <c r="J190" s="22">
        <f>IF(OR($A190="",$B190="",$C190=""),"",'MPTO_working_3-way'!G189)</f>
        <v>2.8911626726036479</v>
      </c>
      <c r="K190" s="17">
        <f>IF(OR($A190="",$B190="",$C190=""),"",'OddsRatio_working_3-way'!H189)</f>
        <v>2.882542862301162</v>
      </c>
      <c r="L190" s="21">
        <f>IF(OR($A190="",$B190="",$C190=""),"",'OddsRatio_working_3-way'!I189)</f>
        <v>3.252705784663751</v>
      </c>
      <c r="M190" s="22">
        <f>IF(OR($A190="",$B190="",$C190=""),"",'OddsRatio_working_3-way'!J189)</f>
        <v>2.8931189457972364</v>
      </c>
      <c r="N190" s="23">
        <f t="shared" si="42"/>
        <v>34.666915439673211</v>
      </c>
      <c r="O190" s="24">
        <f t="shared" si="43"/>
        <v>30.790423297856716</v>
      </c>
      <c r="P190" s="24">
        <f t="shared" si="44"/>
        <v>34.542661262470077</v>
      </c>
      <c r="Q190" t="s">
        <v>147</v>
      </c>
      <c r="R190" t="s">
        <v>144</v>
      </c>
      <c r="S190" s="48" t="s">
        <v>479</v>
      </c>
      <c r="T190" s="35">
        <v>100</v>
      </c>
      <c r="U190" s="35">
        <f t="shared" si="45"/>
        <v>40.828402366863905</v>
      </c>
      <c r="V190" s="35">
        <f t="shared" si="46"/>
        <v>75.961538461538453</v>
      </c>
      <c r="W190" s="35">
        <f t="shared" si="47"/>
        <v>79.38144329896906</v>
      </c>
      <c r="X190" s="35">
        <f t="shared" si="48"/>
        <v>44.657018239492466</v>
      </c>
      <c r="Y190" s="35">
        <f t="shared" si="49"/>
        <v>79.790154334167028</v>
      </c>
      <c r="Z190" s="35">
        <f t="shared" si="50"/>
        <v>83.210059171597635</v>
      </c>
      <c r="AA190" s="35">
        <f t="shared" si="51"/>
        <v>-3.8286158726285606</v>
      </c>
      <c r="AB190" s="35">
        <f t="shared" si="52"/>
        <v>-3.8286158726285748</v>
      </c>
      <c r="AC190" s="35">
        <f t="shared" si="53"/>
        <v>-3.8286158726285748</v>
      </c>
      <c r="AD190" s="36"/>
      <c r="AE190" s="36"/>
      <c r="AF190">
        <v>2.4700000000000002</v>
      </c>
      <c r="AG190">
        <v>1.57</v>
      </c>
      <c r="AH190" s="41"/>
      <c r="AI190" s="36"/>
      <c r="AJ190" t="s">
        <v>159</v>
      </c>
      <c r="AK190" s="35"/>
      <c r="AL190" s="35"/>
    </row>
    <row r="191" spans="1:38" ht="15" x14ac:dyDescent="0.25">
      <c r="A191">
        <v>1.69</v>
      </c>
      <c r="B191">
        <v>4.16</v>
      </c>
      <c r="C191">
        <v>4.8499999999999996</v>
      </c>
      <c r="D191" s="20">
        <f t="shared" si="41"/>
        <v>3.8286158726285491E-2</v>
      </c>
      <c r="E191" s="17">
        <f>IF(OR($A191="",$B191="",$C191=""),"",A191*'MPTO_working_3-way'!$I190)</f>
        <v>1.7547036082474223</v>
      </c>
      <c r="F191" s="21">
        <f>IF(OR($A191="",$B191="",$C191=""),"",B191*'MPTO_working_3-way'!$I190)</f>
        <v>4.3192704203013479</v>
      </c>
      <c r="G191" s="22">
        <f>IF(OR($A191="",$B191="",$C191=""),"",C191*'MPTO_working_3-way'!$I190)</f>
        <v>5.0356878698224845</v>
      </c>
      <c r="H191" s="17">
        <f>IF(OR($A191="",$B191="",$C191=""),"",'MPTO_working_3-way'!E190)</f>
        <v>1.7272531708366443</v>
      </c>
      <c r="I191" s="21">
        <f>IF(OR($A191="",$B191="",$C191=""),"",'MPTO_working_3-way'!F190)</f>
        <v>4.3932375996605399</v>
      </c>
      <c r="J191" s="22">
        <f>IF(OR($A191="",$B191="",$C191=""),"",'MPTO_working_3-way'!G190)</f>
        <v>5.170002233932113</v>
      </c>
      <c r="K191" s="17">
        <f>IF(OR($A191="",$B191="",$C191=""),"",'OddsRatio_working_3-way'!H190)</f>
        <v>1.7368374589082629</v>
      </c>
      <c r="L191" s="21">
        <f>IF(OR($A191="",$B191="",$C191=""),"",'OddsRatio_working_3-way'!I190)</f>
        <v>4.3745019857248</v>
      </c>
      <c r="M191" s="22">
        <f>IF(OR($A191="",$B191="",$C191=""),"",'OddsRatio_working_3-way'!J190)</f>
        <v>5.1113394446330611</v>
      </c>
      <c r="N191" s="23">
        <f t="shared" si="42"/>
        <v>56.989681636250147</v>
      </c>
      <c r="O191" s="24">
        <f t="shared" si="43"/>
        <v>23.152058164726618</v>
      </c>
      <c r="P191" s="24">
        <f t="shared" si="44"/>
        <v>19.858260199023249</v>
      </c>
      <c r="Q191" t="s">
        <v>455</v>
      </c>
      <c r="R191" t="s">
        <v>456</v>
      </c>
      <c r="S191" s="48" t="s">
        <v>479</v>
      </c>
      <c r="T191" s="35">
        <v>100</v>
      </c>
      <c r="U191" s="35">
        <f t="shared" si="45"/>
        <v>38.271604938271601</v>
      </c>
      <c r="V191" s="35">
        <f t="shared" si="46"/>
        <v>76.076555023923447</v>
      </c>
      <c r="W191" s="35">
        <f t="shared" si="47"/>
        <v>82.638888888888886</v>
      </c>
      <c r="X191" s="35">
        <f t="shared" si="48"/>
        <v>41.284556087187667</v>
      </c>
      <c r="Y191" s="35">
        <f t="shared" si="49"/>
        <v>79.089506172839492</v>
      </c>
      <c r="Z191" s="35">
        <f t="shared" si="50"/>
        <v>85.651840037804945</v>
      </c>
      <c r="AA191" s="35">
        <f t="shared" si="51"/>
        <v>-3.0129511489160663</v>
      </c>
      <c r="AB191" s="35">
        <f t="shared" si="52"/>
        <v>-3.012951148916045</v>
      </c>
      <c r="AC191" s="35">
        <f t="shared" si="53"/>
        <v>-3.0129511489160592</v>
      </c>
      <c r="AD191" s="36"/>
      <c r="AE191" s="36"/>
      <c r="AF191">
        <v>1.75</v>
      </c>
      <c r="AG191">
        <v>2.14</v>
      </c>
      <c r="AH191" s="41"/>
      <c r="AI191" s="36"/>
      <c r="AJ191" t="s">
        <v>497</v>
      </c>
      <c r="AK191" s="35"/>
      <c r="AL191" s="35"/>
    </row>
    <row r="192" spans="1:38" ht="15" x14ac:dyDescent="0.25">
      <c r="A192">
        <v>1.62</v>
      </c>
      <c r="B192">
        <v>4.18</v>
      </c>
      <c r="C192">
        <v>5.76</v>
      </c>
      <c r="D192" s="20">
        <f t="shared" si="41"/>
        <v>3.0129511489160654E-2</v>
      </c>
      <c r="E192" s="17">
        <f>IF(OR($A192="",$B192="",$C192=""),"",A192*'MPTO_working_3-way'!$I191)</f>
        <v>1.6688098086124403</v>
      </c>
      <c r="F192" s="21">
        <f>IF(OR($A192="",$B192="",$C192=""),"",B192*'MPTO_working_3-way'!$I191)</f>
        <v>4.3059413580246915</v>
      </c>
      <c r="G192" s="22">
        <f>IF(OR($A192="",$B192="",$C192=""),"",C192*'MPTO_working_3-way'!$I191)</f>
        <v>5.933545986177565</v>
      </c>
      <c r="H192" s="17">
        <f>IF(OR($A192="",$B192="",$C192=""),"",'MPTO_working_3-way'!E191)</f>
        <v>1.6467932206412548</v>
      </c>
      <c r="I192" s="21">
        <f>IF(OR($A192="",$B192="",$C192=""),"",'MPTO_working_3-way'!F191)</f>
        <v>4.3631677575588359</v>
      </c>
      <c r="J192" s="22">
        <f>IF(OR($A192="",$B192="",$C192=""),"",'MPTO_working_3-way'!G191)</f>
        <v>6.1136674842379293</v>
      </c>
      <c r="K192" s="17">
        <f>IF(OR($A192="",$B192="",$C192=""),"",'OddsRatio_working_3-way'!H191)</f>
        <v>1.6543927373417109</v>
      </c>
      <c r="L192" s="21">
        <f>IF(OR($A192="",$B192="",$C192=""),"",'OddsRatio_working_3-way'!I191)</f>
        <v>4.3564014592687741</v>
      </c>
      <c r="M192" s="22">
        <f>IF(OR($A192="",$B192="",$C192=""),"",'OddsRatio_working_3-way'!J191)</f>
        <v>6.0240474673331343</v>
      </c>
      <c r="N192" s="23">
        <f t="shared" si="42"/>
        <v>59.922945972583094</v>
      </c>
      <c r="O192" s="24">
        <f t="shared" si="43"/>
        <v>23.223725472627901</v>
      </c>
      <c r="P192" s="24">
        <f t="shared" si="44"/>
        <v>16.853328554788998</v>
      </c>
      <c r="Q192" t="s">
        <v>457</v>
      </c>
      <c r="R192" t="s">
        <v>458</v>
      </c>
      <c r="S192" t="s">
        <v>480</v>
      </c>
      <c r="T192" s="35">
        <v>100</v>
      </c>
      <c r="U192" s="35">
        <f t="shared" si="45"/>
        <v>29.078014184397166</v>
      </c>
      <c r="V192" s="35">
        <f t="shared" si="46"/>
        <v>83.388704318936874</v>
      </c>
      <c r="W192" s="35">
        <f t="shared" si="47"/>
        <v>85.096870342771979</v>
      </c>
      <c r="X192" s="35">
        <f t="shared" si="48"/>
        <v>31.51442533829114</v>
      </c>
      <c r="Y192" s="35">
        <f t="shared" si="49"/>
        <v>85.825115472830859</v>
      </c>
      <c r="Z192" s="35">
        <f t="shared" si="50"/>
        <v>87.533281496665964</v>
      </c>
      <c r="AA192" s="35">
        <f t="shared" si="51"/>
        <v>-2.4364111538939746</v>
      </c>
      <c r="AB192" s="35">
        <f t="shared" si="52"/>
        <v>-2.4364111538939852</v>
      </c>
      <c r="AC192" s="35">
        <f t="shared" si="53"/>
        <v>-2.4364111538939852</v>
      </c>
      <c r="AD192" s="36"/>
      <c r="AE192" s="36"/>
      <c r="AF192">
        <v>1.83</v>
      </c>
      <c r="AG192">
        <v>2.06</v>
      </c>
      <c r="AH192" s="41"/>
      <c r="AI192" s="36"/>
      <c r="AJ192" t="s">
        <v>481</v>
      </c>
      <c r="AK192" s="35"/>
      <c r="AL192" s="35"/>
    </row>
    <row r="193" spans="1:38" s="35" customFormat="1" ht="15" x14ac:dyDescent="0.25">
      <c r="A193">
        <v>1.41</v>
      </c>
      <c r="B193">
        <v>6.02</v>
      </c>
      <c r="C193">
        <v>6.71</v>
      </c>
      <c r="D193" s="20">
        <f t="shared" si="41"/>
        <v>2.4364111538939692E-2</v>
      </c>
      <c r="E193" s="17">
        <f>IF(OR($A193="",$B193="",$C193=""),"",A193*'MPTO_working_3-way'!$I192)</f>
        <v>1.444353397269905</v>
      </c>
      <c r="F193" s="21">
        <f>IF(OR($A193="",$B193="",$C193=""),"",B193*'MPTO_working_3-way'!$I192)</f>
        <v>6.1666719514644166</v>
      </c>
      <c r="G193" s="22">
        <f>IF(OR($A193="",$B193="",$C193=""),"",C193*'MPTO_working_3-way'!$I192)</f>
        <v>6.8734831884262855</v>
      </c>
      <c r="H193" s="17">
        <f>IF(OR($A193="",$B193="",$C193=""),"",'MPTO_working_3-way'!E192)</f>
        <v>1.4263331295461754</v>
      </c>
      <c r="I193" s="21">
        <f>IF(OR($A193="",$B193="",$C193=""),"",'MPTO_working_3-way'!F192)</f>
        <v>6.3294509754211239</v>
      </c>
      <c r="J193" s="22">
        <f>IF(OR($A193="",$B193="",$C193=""),"",'MPTO_working_3-way'!G192)</f>
        <v>7.0967321321222023</v>
      </c>
      <c r="K193" s="17">
        <f>IF(OR($A193="",$B193="",$C193=""),"",'OddsRatio_working_3-way'!H192)</f>
        <v>1.431857440898596</v>
      </c>
      <c r="L193" s="21">
        <f>IF(OR($A193="",$B193="",$C193=""),"",'OddsRatio_working_3-way'!I192)</f>
        <v>6.2876203739291467</v>
      </c>
      <c r="M193" s="22">
        <f>IF(OR($A193="",$B193="",$C193=""),"",'OddsRatio_working_3-way'!J192)</f>
        <v>7.0144048476365404</v>
      </c>
      <c r="N193" s="23">
        <f t="shared" si="42"/>
        <v>69.235133305338209</v>
      </c>
      <c r="O193" s="24">
        <f t="shared" si="43"/>
        <v>16.216202319024401</v>
      </c>
      <c r="P193" s="24">
        <f t="shared" si="44"/>
        <v>14.54866437563739</v>
      </c>
      <c r="Q193" t="s">
        <v>459</v>
      </c>
      <c r="R193" t="s">
        <v>460</v>
      </c>
      <c r="S193" t="s">
        <v>480</v>
      </c>
      <c r="T193" s="35">
        <v>100</v>
      </c>
      <c r="U193" s="35">
        <f t="shared" si="45"/>
        <v>72.375690607734811</v>
      </c>
      <c r="V193" s="35">
        <f t="shared" si="46"/>
        <v>73.474801061007966</v>
      </c>
      <c r="W193" s="35">
        <f t="shared" si="47"/>
        <v>51.456310679611654</v>
      </c>
      <c r="X193" s="35">
        <f t="shared" si="48"/>
        <v>75.068888259380401</v>
      </c>
      <c r="Y193" s="35">
        <f t="shared" si="49"/>
        <v>76.167998712653542</v>
      </c>
      <c r="Z193" s="35">
        <f t="shared" si="50"/>
        <v>54.149508331257245</v>
      </c>
      <c r="AA193" s="35">
        <f t="shared" si="51"/>
        <v>-2.6931976516455904</v>
      </c>
      <c r="AB193" s="35">
        <f t="shared" si="52"/>
        <v>-2.6931976516455762</v>
      </c>
      <c r="AC193" s="35">
        <f t="shared" si="53"/>
        <v>-2.6931976516455904</v>
      </c>
      <c r="AD193" s="36"/>
      <c r="AE193" s="36"/>
      <c r="AF193">
        <v>1.33</v>
      </c>
      <c r="AG193">
        <v>3.7</v>
      </c>
      <c r="AH193" s="41"/>
      <c r="AI193" s="36"/>
      <c r="AJ193" t="s">
        <v>482</v>
      </c>
    </row>
    <row r="194" spans="1:38" s="35" customFormat="1" ht="15" x14ac:dyDescent="0.25">
      <c r="A194">
        <v>3.62</v>
      </c>
      <c r="B194">
        <v>3.77</v>
      </c>
      <c r="C194">
        <v>2.06</v>
      </c>
      <c r="D194" s="20">
        <f t="shared" si="41"/>
        <v>2.6931976516455958E-2</v>
      </c>
      <c r="E194" s="17">
        <f>IF(OR($A194="",$B194="",$C194=""),"",A194*'MPTO_working_3-way'!$I193)</f>
        <v>3.7174937549895706</v>
      </c>
      <c r="F194" s="21">
        <f>IF(OR($A194="",$B194="",$C194=""),"",B194*'MPTO_working_3-way'!$I193)</f>
        <v>3.871533551467039</v>
      </c>
      <c r="G194" s="22">
        <f>IF(OR($A194="",$B194="",$C194=""),"",C194*'MPTO_working_3-way'!$I193)</f>
        <v>2.1154798716238994</v>
      </c>
      <c r="H194" s="17">
        <f>IF(OR($A194="",$B194="",$C194=""),"",'MPTO_working_3-way'!E193)</f>
        <v>3.7415940167808239</v>
      </c>
      <c r="I194" s="21">
        <f>IF(OR($A194="",$B194="",$C194=""),"",'MPTO_working_3-way'!F193)</f>
        <v>3.9020634534943399</v>
      </c>
      <c r="J194" s="22">
        <f>IF(OR($A194="",$B194="",$C194=""),"",'MPTO_working_3-way'!G193)</f>
        <v>2.0988139766625613</v>
      </c>
      <c r="K194" s="17">
        <f>IF(OR($A194="",$B194="",$C194=""),"",'OddsRatio_working_3-way'!H193)</f>
        <v>3.7324978212911204</v>
      </c>
      <c r="L194" s="21">
        <f>IF(OR($A194="",$B194="",$C194=""),"",'OddsRatio_working_3-way'!I193)</f>
        <v>3.8889385362505364</v>
      </c>
      <c r="M194" s="22">
        <f>IF(OR($A194="",$B194="",$C194=""),"",'OddsRatio_working_3-way'!J193)</f>
        <v>2.1055143857132017</v>
      </c>
      <c r="N194" s="23">
        <f t="shared" si="42"/>
        <v>26.899843440431159</v>
      </c>
      <c r="O194" s="24">
        <f t="shared" si="43"/>
        <v>25.829557892403393</v>
      </c>
      <c r="P194" s="24">
        <f t="shared" si="44"/>
        <v>47.27059866716543</v>
      </c>
      <c r="Q194" t="s">
        <v>461</v>
      </c>
      <c r="R194" t="s">
        <v>462</v>
      </c>
      <c r="S194" t="s">
        <v>480</v>
      </c>
      <c r="T194" s="35">
        <v>100</v>
      </c>
      <c r="U194" s="35">
        <f t="shared" si="45"/>
        <v>56.521739130434774</v>
      </c>
      <c r="V194" s="35">
        <f t="shared" si="46"/>
        <v>73.958333333333343</v>
      </c>
      <c r="W194" s="35">
        <f t="shared" si="47"/>
        <v>66.777408637873762</v>
      </c>
      <c r="X194" s="35">
        <f t="shared" si="48"/>
        <v>59.264258028792916</v>
      </c>
      <c r="Y194" s="35">
        <f t="shared" si="49"/>
        <v>76.700852231691471</v>
      </c>
      <c r="Z194" s="35">
        <f t="shared" si="50"/>
        <v>69.51992753623189</v>
      </c>
      <c r="AA194" s="35">
        <f t="shared" si="51"/>
        <v>-2.7425188983581421</v>
      </c>
      <c r="AB194" s="35">
        <f t="shared" si="52"/>
        <v>-2.7425188983581279</v>
      </c>
      <c r="AC194" s="35">
        <f t="shared" si="53"/>
        <v>-2.7425188983581279</v>
      </c>
      <c r="AD194" s="36"/>
      <c r="AE194" s="36"/>
      <c r="AF194">
        <v>1.65</v>
      </c>
      <c r="AG194">
        <v>2.34</v>
      </c>
      <c r="AH194" s="41"/>
      <c r="AI194" s="36"/>
      <c r="AJ194" t="s">
        <v>483</v>
      </c>
    </row>
    <row r="195" spans="1:38" ht="15" x14ac:dyDescent="0.25">
      <c r="A195">
        <v>2.2999999999999998</v>
      </c>
      <c r="B195">
        <v>3.84</v>
      </c>
      <c r="C195">
        <v>3.01</v>
      </c>
      <c r="D195" s="20">
        <f t="shared" si="41"/>
        <v>2.7425188983581261E-2</v>
      </c>
      <c r="E195" s="17">
        <f>IF(OR($A195="",$B195="",$C195=""),"",A195*'MPTO_working_3-way'!$I194)</f>
        <v>2.3630779346622366</v>
      </c>
      <c r="F195" s="21">
        <f>IF(OR($A195="",$B195="",$C195=""),"",B195*'MPTO_working_3-way'!$I194)</f>
        <v>3.9453127256969518</v>
      </c>
      <c r="G195" s="22">
        <f>IF(OR($A195="",$B195="",$C195=""),"",C195*'MPTO_working_3-way'!$I194)</f>
        <v>3.0925498188405793</v>
      </c>
      <c r="H195" s="17">
        <f>IF(OR($A195="",$B195="",$C195=""),"",'MPTO_working_3-way'!E194)</f>
        <v>2.349398399581454</v>
      </c>
      <c r="I195" s="21">
        <f>IF(OR($A195="",$B195="",$C195=""),"",'MPTO_working_3-way'!F194)</f>
        <v>3.979704509798442</v>
      </c>
      <c r="J195" s="22">
        <f>IF(OR($A195="",$B195="",$C195=""),"",'MPTO_working_3-way'!G194)</f>
        <v>3.0951685339186827</v>
      </c>
      <c r="K195" s="17">
        <f>IF(OR($A195="",$B195="",$C195=""),"",'OddsRatio_working_3-way'!H194)</f>
        <v>2.3555025063911481</v>
      </c>
      <c r="L195" s="21">
        <f>IF(OR($A195="",$B195="",$C195=""),"",'OddsRatio_working_3-way'!I194)</f>
        <v>3.9612516293468163</v>
      </c>
      <c r="M195" s="22">
        <f>IF(OR($A195="",$B195="",$C195=""),"",'OddsRatio_working_3-way'!J194)</f>
        <v>3.0958154137278524</v>
      </c>
      <c r="N195" s="23">
        <f t="shared" si="42"/>
        <v>42.317690217988243</v>
      </c>
      <c r="O195" s="24">
        <f t="shared" si="43"/>
        <v>25.34653320348254</v>
      </c>
      <c r="P195" s="24">
        <f t="shared" si="44"/>
        <v>32.335776578529227</v>
      </c>
      <c r="Q195" t="s">
        <v>463</v>
      </c>
      <c r="R195" t="s">
        <v>464</v>
      </c>
      <c r="S195" t="s">
        <v>480</v>
      </c>
      <c r="T195" s="35">
        <v>100</v>
      </c>
      <c r="U195" s="35">
        <f t="shared" si="45"/>
        <v>69.6048632218845</v>
      </c>
      <c r="V195" s="35">
        <f t="shared" si="46"/>
        <v>69.879518072289159</v>
      </c>
      <c r="W195" s="35">
        <f t="shared" si="47"/>
        <v>57.805907172995774</v>
      </c>
      <c r="X195" s="35">
        <f t="shared" si="48"/>
        <v>72.314574754715053</v>
      </c>
      <c r="Y195" s="35">
        <f t="shared" si="49"/>
        <v>72.589229605119712</v>
      </c>
      <c r="Z195" s="35">
        <f t="shared" si="50"/>
        <v>60.515618705826348</v>
      </c>
      <c r="AA195" s="35">
        <f t="shared" si="51"/>
        <v>-2.7097115328305534</v>
      </c>
      <c r="AB195" s="35">
        <f t="shared" si="52"/>
        <v>-2.7097115328305534</v>
      </c>
      <c r="AC195" s="35">
        <f t="shared" si="53"/>
        <v>-2.7097115328305748</v>
      </c>
      <c r="AD195" s="36"/>
      <c r="AE195" s="36"/>
      <c r="AF195">
        <v>1.52</v>
      </c>
      <c r="AG195">
        <v>2.63</v>
      </c>
      <c r="AH195" s="41"/>
      <c r="AI195" s="36"/>
      <c r="AJ195" t="s">
        <v>483</v>
      </c>
      <c r="AK195" s="35"/>
      <c r="AL195" s="35"/>
    </row>
    <row r="196" spans="1:38" s="35" customFormat="1" ht="15" x14ac:dyDescent="0.25">
      <c r="A196">
        <v>3.29</v>
      </c>
      <c r="B196">
        <v>3.32</v>
      </c>
      <c r="C196">
        <v>2.37</v>
      </c>
      <c r="D196" s="20">
        <f t="shared" ref="D196:D203" si="54">IF(OR($A196="",$B196="",$C196=""),"",(1/A196)+(1/B196)+(1/C196)-1)</f>
        <v>2.7097115328305499E-2</v>
      </c>
      <c r="E196" s="17">
        <f>IF(OR($A196="",$B196="",$C196=""),"",A196*'MPTO_working_3-way'!$I195)</f>
        <v>3.3791495094301252</v>
      </c>
      <c r="F196" s="21">
        <f>IF(OR($A196="",$B196="",$C196=""),"",B196*'MPTO_working_3-way'!$I195)</f>
        <v>3.4099624228899743</v>
      </c>
      <c r="G196" s="22">
        <f>IF(OR($A196="",$B196="",$C196=""),"",C196*'MPTO_working_3-way'!$I195)</f>
        <v>2.4342201633280842</v>
      </c>
      <c r="H196" s="17">
        <f>IF(OR($A196="",$B196="",$C196=""),"",'MPTO_working_3-way'!E195)</f>
        <v>3.3907615770632353</v>
      </c>
      <c r="I196" s="21">
        <f>IF(OR($A196="",$B196="",$C196=""),"",'MPTO_working_3-way'!F195)</f>
        <v>3.4226362155403267</v>
      </c>
      <c r="J196" s="22">
        <f>IF(OR($A196="",$B196="",$C196=""),"",'MPTO_working_3-way'!G195)</f>
        <v>2.4218437333707219</v>
      </c>
      <c r="K196" s="17">
        <f>IF(OR($A196="",$B196="",$C196=""),"",'OddsRatio_working_3-way'!H195)</f>
        <v>3.3857240616935171</v>
      </c>
      <c r="L196" s="21">
        <f>IF(OR($A196="",$B196="",$C196=""),"",'OddsRatio_working_3-way'!I195)</f>
        <v>3.416978088702602</v>
      </c>
      <c r="M196" s="22">
        <f>IF(OR($A196="",$B196="",$C196=""),"",'OddsRatio_working_3-way'!J195)</f>
        <v>2.4272672334148995</v>
      </c>
      <c r="N196" s="23">
        <f t="shared" si="42"/>
        <v>29.593245199992481</v>
      </c>
      <c r="O196" s="24">
        <f t="shared" si="43"/>
        <v>29.325836357823874</v>
      </c>
      <c r="P196" s="24">
        <f t="shared" si="44"/>
        <v>41.080918442183659</v>
      </c>
      <c r="Q196" t="s">
        <v>465</v>
      </c>
      <c r="R196" t="s">
        <v>466</v>
      </c>
      <c r="S196" t="s">
        <v>480</v>
      </c>
      <c r="T196" s="35">
        <v>100</v>
      </c>
      <c r="U196" s="35">
        <f t="shared" si="45"/>
        <v>29.078014184397166</v>
      </c>
      <c r="V196" s="35">
        <f t="shared" si="46"/>
        <v>79.338842975206617</v>
      </c>
      <c r="W196" s="35">
        <f t="shared" si="47"/>
        <v>88.42592592592591</v>
      </c>
      <c r="X196" s="35">
        <f t="shared" si="48"/>
        <v>32.235231098867459</v>
      </c>
      <c r="Y196" s="35">
        <f t="shared" si="49"/>
        <v>82.496059889676914</v>
      </c>
      <c r="Z196" s="35">
        <f t="shared" si="50"/>
        <v>91.583142840396221</v>
      </c>
      <c r="AA196" s="35">
        <f t="shared" si="51"/>
        <v>-3.1572169144702933</v>
      </c>
      <c r="AB196" s="35">
        <f t="shared" si="52"/>
        <v>-3.1572169144702968</v>
      </c>
      <c r="AC196" s="35">
        <f t="shared" si="53"/>
        <v>-3.1572169144703111</v>
      </c>
      <c r="AD196" s="36"/>
      <c r="AE196" s="36"/>
      <c r="AF196">
        <v>2.2000000000000002</v>
      </c>
      <c r="AG196">
        <v>1.74</v>
      </c>
      <c r="AH196" s="41"/>
      <c r="AI196" s="36"/>
      <c r="AJ196" t="s">
        <v>485</v>
      </c>
    </row>
    <row r="197" spans="1:38" ht="15" x14ac:dyDescent="0.25">
      <c r="A197">
        <v>1.41</v>
      </c>
      <c r="B197">
        <v>4.84</v>
      </c>
      <c r="C197">
        <v>8.64</v>
      </c>
      <c r="D197" s="20">
        <f t="shared" si="54"/>
        <v>3.1572169144703066E-2</v>
      </c>
      <c r="E197" s="17">
        <f>IF(OR($A197="",$B197="",$C197=""),"",A197*'MPTO_working_3-way'!$I196)</f>
        <v>1.4545167584940313</v>
      </c>
      <c r="F197" s="21">
        <f>IF(OR($A197="",$B197="",$C197=""),"",B197*'MPTO_working_3-way'!$I196)</f>
        <v>4.9928092986603625</v>
      </c>
      <c r="G197" s="22">
        <f>IF(OR($A197="",$B197="",$C197=""),"",C197*'MPTO_working_3-way'!$I196)</f>
        <v>8.912783541410235</v>
      </c>
      <c r="H197" s="17">
        <f>IF(OR($A197="",$B197="",$C197=""),"",'MPTO_working_3-way'!E196)</f>
        <v>1.4312380258480504</v>
      </c>
      <c r="I197" s="21">
        <f>IF(OR($A197="",$B197="",$C197=""),"",'MPTO_working_3-way'!F196)</f>
        <v>5.0997637752779132</v>
      </c>
      <c r="J197" s="22">
        <f>IF(OR($A197="",$B197="",$C197=""),"",'MPTO_working_3-way'!G196)</f>
        <v>9.5041960891520674</v>
      </c>
      <c r="K197" s="17">
        <f>IF(OR($A197="",$B197="",$C197=""),"",'OddsRatio_working_3-way'!H196)</f>
        <v>1.4385183760536187</v>
      </c>
      <c r="L197" s="21">
        <f>IF(OR($A197="",$B197="",$C197=""),"",'OddsRatio_working_3-way'!I196)</f>
        <v>5.1070989366973043</v>
      </c>
      <c r="M197" s="22">
        <f>IF(OR($A197="",$B197="",$C197=""),"",'OddsRatio_working_3-way'!J196)</f>
        <v>9.1714155928040153</v>
      </c>
      <c r="N197" s="23">
        <f t="shared" ref="N197:N203" si="55">(1/E197)* 100</f>
        <v>68.751356363564625</v>
      </c>
      <c r="O197" s="24">
        <f t="shared" ref="O197:O203" si="56">(1/F197)* 100</f>
        <v>20.028804229881427</v>
      </c>
      <c r="P197" s="24">
        <f t="shared" ref="P197:P203" si="57">(1/G197)* 100</f>
        <v>11.219839406553946</v>
      </c>
      <c r="Q197" t="s">
        <v>96</v>
      </c>
      <c r="R197" t="s">
        <v>92</v>
      </c>
      <c r="S197" t="s">
        <v>480</v>
      </c>
      <c r="T197" s="35">
        <v>100</v>
      </c>
      <c r="U197" s="35">
        <f t="shared" ref="U197:U203" si="58">(1/A198)*((T197*A198)-T197)</f>
        <v>78.448275862068954</v>
      </c>
      <c r="V197" s="35">
        <f t="shared" ref="V197:V203" si="59">(1/B198)*((T197*B198)-T197)</f>
        <v>74.811083123425689</v>
      </c>
      <c r="W197" s="35">
        <f t="shared" ref="W197:W203" si="60">(1/C198)*((T197*C198)-T197)</f>
        <v>44.134078212290497</v>
      </c>
      <c r="X197" s="35">
        <f t="shared" ref="X197:X203" si="61">((1/B198)+(1/C198))*T197</f>
        <v>81.054838664283807</v>
      </c>
      <c r="Y197" s="35">
        <f t="shared" ref="Y197:Y203" si="62">((1/A198)+(1/C198))*T197</f>
        <v>77.417645925640528</v>
      </c>
      <c r="Z197" s="35">
        <f t="shared" ref="Z197:Z203" si="63">((1/A198)+(1/B198))*T197</f>
        <v>46.740641014505343</v>
      </c>
      <c r="AA197" s="35">
        <f t="shared" ref="AA197:AA203" si="64">U197-X197</f>
        <v>-2.606562802214853</v>
      </c>
      <c r="AB197" s="35">
        <f t="shared" ref="AB197:AB203" si="65">V197-Y197</f>
        <v>-2.6065628022148388</v>
      </c>
      <c r="AC197" s="35">
        <f t="shared" ref="AC197:AC203" si="66">W197-Z197</f>
        <v>-2.6065628022148459</v>
      </c>
      <c r="AD197" s="36"/>
      <c r="AE197" s="36"/>
      <c r="AF197">
        <v>1.82</v>
      </c>
      <c r="AG197">
        <v>2.06</v>
      </c>
      <c r="AH197" s="41"/>
      <c r="AI197" s="36"/>
      <c r="AJ197" t="s">
        <v>132</v>
      </c>
      <c r="AK197" s="35"/>
      <c r="AL197" s="35"/>
    </row>
    <row r="198" spans="1:38" s="35" customFormat="1" ht="15" x14ac:dyDescent="0.25">
      <c r="A198">
        <v>4.6399999999999997</v>
      </c>
      <c r="B198">
        <v>3.97</v>
      </c>
      <c r="C198">
        <v>1.79</v>
      </c>
      <c r="D198" s="20">
        <f t="shared" si="54"/>
        <v>2.6065628022148513E-2</v>
      </c>
      <c r="E198" s="17">
        <f>IF(OR($A198="",$B198="",$C198=""),"",A198*'MPTO_working_3-way'!$I197)</f>
        <v>4.7609445140227686</v>
      </c>
      <c r="F198" s="21">
        <f>IF(OR($A198="",$B198="",$C198=""),"",B198*'MPTO_working_3-way'!$I197)</f>
        <v>4.0734805432479302</v>
      </c>
      <c r="G198" s="22">
        <f>IF(OR($A198="",$B198="",$C198=""),"",C198*'MPTO_working_3-way'!$I197)</f>
        <v>1.836657474159646</v>
      </c>
      <c r="H198" s="17">
        <f>IF(OR($A198="",$B198="",$C198=""),"",'MPTO_working_3-way'!E197)</f>
        <v>4.8349189752677395</v>
      </c>
      <c r="I198" s="21">
        <f>IF(OR($A198="",$B198="",$C198=""),"",'MPTO_working_3-way'!F197)</f>
        <v>4.1118315198044408</v>
      </c>
      <c r="J198" s="22">
        <f>IF(OR($A198="",$B198="",$C198=""),"",'MPTO_working_3-way'!G197)</f>
        <v>1.8182787648283372</v>
      </c>
      <c r="K198" s="17">
        <f>IF(OR($A198="",$B198="",$C198=""),"",'OddsRatio_working_3-way'!H197)</f>
        <v>4.8014693473322181</v>
      </c>
      <c r="L198" s="21">
        <f>IF(OR($A198="",$B198="",$C198=""),"",'OddsRatio_working_3-way'!I197)</f>
        <v>4.101748341092498</v>
      </c>
      <c r="M198" s="22">
        <f>IF(OR($A198="",$B198="",$C198=""),"",'OddsRatio_working_3-way'!J197)</f>
        <v>1.8250441715363881</v>
      </c>
      <c r="N198" s="23">
        <f t="shared" si="55"/>
        <v>21.004235547266401</v>
      </c>
      <c r="O198" s="24">
        <f t="shared" si="56"/>
        <v>24.549030967082135</v>
      </c>
      <c r="P198" s="24">
        <f t="shared" si="57"/>
        <v>54.446733485651443</v>
      </c>
      <c r="Q198" t="s">
        <v>467</v>
      </c>
      <c r="R198" t="s">
        <v>468</v>
      </c>
      <c r="S198" t="s">
        <v>480</v>
      </c>
      <c r="T198" s="35">
        <v>100</v>
      </c>
      <c r="U198" s="35">
        <f t="shared" si="58"/>
        <v>63.768115942028999</v>
      </c>
      <c r="V198" s="35">
        <f t="shared" si="59"/>
        <v>69.6048632218845</v>
      </c>
      <c r="W198" s="35">
        <f t="shared" si="60"/>
        <v>63.898916967509031</v>
      </c>
      <c r="X198" s="35">
        <f t="shared" si="61"/>
        <v>66.496219810606476</v>
      </c>
      <c r="Y198" s="35">
        <f t="shared" si="62"/>
        <v>72.332967090461992</v>
      </c>
      <c r="Z198" s="35">
        <f t="shared" si="63"/>
        <v>66.627020836086515</v>
      </c>
      <c r="AA198" s="35">
        <f t="shared" si="64"/>
        <v>-2.7281038685774774</v>
      </c>
      <c r="AB198" s="35">
        <f t="shared" si="65"/>
        <v>-2.7281038685774917</v>
      </c>
      <c r="AC198" s="35">
        <f t="shared" si="66"/>
        <v>-2.7281038685774845</v>
      </c>
      <c r="AD198" s="36"/>
      <c r="AF198">
        <v>1.82</v>
      </c>
      <c r="AG198">
        <v>2.09</v>
      </c>
      <c r="AH198" s="41"/>
      <c r="AI198" s="36"/>
      <c r="AJ198" t="s">
        <v>486</v>
      </c>
    </row>
    <row r="199" spans="1:38" ht="15" x14ac:dyDescent="0.25">
      <c r="A199">
        <v>2.76</v>
      </c>
      <c r="B199">
        <v>3.29</v>
      </c>
      <c r="C199">
        <v>2.77</v>
      </c>
      <c r="D199" s="20">
        <f t="shared" si="54"/>
        <v>2.7281038685774917E-2</v>
      </c>
      <c r="E199" s="17">
        <f>IF(OR($A199="",$B199="",$C199=""),"",A199*'MPTO_working_3-way'!$I198)</f>
        <v>2.8352956667727387</v>
      </c>
      <c r="F199" s="21">
        <f>IF(OR($A199="",$B199="",$C199=""),"",B199*'MPTO_working_3-way'!$I198)</f>
        <v>3.3797546172761996</v>
      </c>
      <c r="G199" s="22">
        <f>IF(OR($A199="",$B199="",$C199=""),"",C199*'MPTO_working_3-way'!$I198)</f>
        <v>2.8455684771595964</v>
      </c>
      <c r="H199" s="17">
        <f>IF(OR($A199="",$B199="",$C199=""),"",'MPTO_working_3-way'!E198)</f>
        <v>2.8310554013722968</v>
      </c>
      <c r="I199" s="21">
        <f>IF(OR($A199="",$B199="",$C199=""),"",'MPTO_working_3-way'!F198)</f>
        <v>3.3914665954258205</v>
      </c>
      <c r="J199" s="22">
        <f>IF(OR($A199="",$B199="",$C199=""),"",'MPTO_working_3-way'!G198)</f>
        <v>2.8415779050038319</v>
      </c>
      <c r="K199" s="17">
        <f>IF(OR($A199="",$B199="",$C199=""),"",'OddsRatio_working_3-way'!H198)</f>
        <v>2.8332619977585982</v>
      </c>
      <c r="L199" s="21">
        <f>IF(OR($A199="",$B199="",$C199=""),"",'OddsRatio_working_3-way'!I198)</f>
        <v>3.3853238493563595</v>
      </c>
      <c r="M199" s="22">
        <f>IF(OR($A199="",$B199="",$C199=""),"",'OddsRatio_working_3-way'!J198)</f>
        <v>2.8436782591094998</v>
      </c>
      <c r="N199" s="23">
        <f t="shared" si="55"/>
        <v>35.269690273192744</v>
      </c>
      <c r="O199" s="24">
        <f t="shared" si="56"/>
        <v>29.587946855322787</v>
      </c>
      <c r="P199" s="24">
        <f t="shared" si="57"/>
        <v>35.142362871484465</v>
      </c>
      <c r="Q199" t="s">
        <v>469</v>
      </c>
      <c r="R199" t="s">
        <v>470</v>
      </c>
      <c r="S199" t="s">
        <v>480</v>
      </c>
      <c r="T199" s="35">
        <v>100</v>
      </c>
      <c r="U199" s="35">
        <f t="shared" si="58"/>
        <v>23.664122137404579</v>
      </c>
      <c r="V199" s="35">
        <f t="shared" si="59"/>
        <v>82.638888888888886</v>
      </c>
      <c r="W199" s="35">
        <f t="shared" si="60"/>
        <v>90.636704119850194</v>
      </c>
      <c r="X199" s="35">
        <f t="shared" si="61"/>
        <v>26.724406991260924</v>
      </c>
      <c r="Y199" s="35">
        <f t="shared" si="62"/>
        <v>85.699173742745231</v>
      </c>
      <c r="Z199" s="35">
        <f t="shared" si="63"/>
        <v>93.696988973706524</v>
      </c>
      <c r="AA199" s="35">
        <f t="shared" si="64"/>
        <v>-3.060284853856345</v>
      </c>
      <c r="AB199" s="35">
        <f t="shared" si="65"/>
        <v>-3.060284853856345</v>
      </c>
      <c r="AC199" s="35">
        <f t="shared" si="66"/>
        <v>-3.0602848538563308</v>
      </c>
      <c r="AD199" s="36"/>
      <c r="AE199" s="36"/>
      <c r="AF199">
        <v>2.16</v>
      </c>
      <c r="AG199">
        <v>1.75</v>
      </c>
      <c r="AH199" s="41"/>
      <c r="AI199" s="36"/>
      <c r="AJ199" t="s">
        <v>490</v>
      </c>
      <c r="AK199" s="35"/>
      <c r="AL199" s="35"/>
    </row>
    <row r="200" spans="1:38" s="35" customFormat="1" ht="15" x14ac:dyDescent="0.25">
      <c r="A200">
        <v>1.31</v>
      </c>
      <c r="B200">
        <v>5.76</v>
      </c>
      <c r="C200">
        <v>10.68</v>
      </c>
      <c r="D200" s="20">
        <f t="shared" si="54"/>
        <v>3.0602848538563432E-2</v>
      </c>
      <c r="E200" s="17">
        <f>IF(OR($A200="",$B200="",$C200=""),"",A200*'MPTO_working_3-way'!$I199)</f>
        <v>1.3500897315855183</v>
      </c>
      <c r="F200" s="21">
        <f>IF(OR($A200="",$B200="",$C200=""),"",B200*'MPTO_working_3-way'!$I199)</f>
        <v>5.9362724075821252</v>
      </c>
      <c r="G200" s="22">
        <f>IF(OR($A200="",$B200="",$C200=""),"",C200*'MPTO_working_3-way'!$I199)</f>
        <v>11.006838422391857</v>
      </c>
      <c r="H200" s="17">
        <f>IF(OR($A200="",$B200="",$C200=""),"",'MPTO_working_3-way'!E199)</f>
        <v>1.3277429528649733</v>
      </c>
      <c r="I200" s="21">
        <f>IF(OR($A200="",$B200="",$C200=""),"",'MPTO_working_3-way'!F199)</f>
        <v>6.1195704735822787</v>
      </c>
      <c r="J200" s="22">
        <f>IF(OR($A200="",$B200="",$C200=""),"",'MPTO_working_3-way'!G199)</f>
        <v>11.985807467975183</v>
      </c>
      <c r="K200" s="17">
        <f>IF(OR($A200="",$B200="",$C200=""),"",'OddsRatio_working_3-way'!H199)</f>
        <v>1.3342400834806711</v>
      </c>
      <c r="L200" s="21">
        <f>IF(OR($A200="",$B200="",$C200=""),"",'OddsRatio_working_3-way'!I199)</f>
        <v>6.1322025721548235</v>
      </c>
      <c r="M200" s="22">
        <f>IF(OR($A200="",$B200="",$C200=""),"",'OddsRatio_working_3-way'!J199)</f>
        <v>11.436916155138377</v>
      </c>
      <c r="N200" s="23">
        <f t="shared" si="55"/>
        <v>74.069150857522629</v>
      </c>
      <c r="O200" s="24">
        <f t="shared" si="56"/>
        <v>16.845588129054629</v>
      </c>
      <c r="P200" s="24">
        <f t="shared" si="57"/>
        <v>9.0852610134227234</v>
      </c>
      <c r="Q200" t="s">
        <v>471</v>
      </c>
      <c r="R200" t="s">
        <v>472</v>
      </c>
      <c r="S200" t="s">
        <v>480</v>
      </c>
      <c r="T200" s="35">
        <v>100</v>
      </c>
      <c r="U200" s="35">
        <f t="shared" si="58"/>
        <v>45.054945054945051</v>
      </c>
      <c r="V200" s="35">
        <f t="shared" si="59"/>
        <v>74.226804123711347</v>
      </c>
      <c r="W200" s="35">
        <f t="shared" si="60"/>
        <v>77.728285077951</v>
      </c>
      <c r="X200" s="35">
        <f t="shared" si="61"/>
        <v>48.044910798337661</v>
      </c>
      <c r="Y200" s="35">
        <f t="shared" si="62"/>
        <v>77.216769867103935</v>
      </c>
      <c r="Z200" s="35">
        <f t="shared" si="63"/>
        <v>80.718250821343602</v>
      </c>
      <c r="AA200" s="35">
        <f t="shared" si="64"/>
        <v>-2.9899657433926095</v>
      </c>
      <c r="AB200" s="35">
        <f t="shared" si="65"/>
        <v>-2.9899657433925881</v>
      </c>
      <c r="AC200" s="35">
        <f t="shared" si="66"/>
        <v>-2.9899657433926023</v>
      </c>
      <c r="AD200" s="36"/>
      <c r="AE200" s="36"/>
      <c r="AF200">
        <v>1.64</v>
      </c>
      <c r="AG200">
        <v>2.36</v>
      </c>
      <c r="AH200" s="41"/>
      <c r="AI200" s="36"/>
      <c r="AJ200" t="s">
        <v>492</v>
      </c>
    </row>
    <row r="201" spans="1:38" s="35" customFormat="1" ht="15" x14ac:dyDescent="0.25">
      <c r="A201">
        <v>1.82</v>
      </c>
      <c r="B201">
        <v>3.88</v>
      </c>
      <c r="C201">
        <v>4.49</v>
      </c>
      <c r="D201" s="20">
        <f t="shared" si="54"/>
        <v>2.9899657433926086E-2</v>
      </c>
      <c r="E201" s="17">
        <f>IF(OR($A201="",$B201="",$C201=""),"",A201*'MPTO_working_3-way'!$I200)</f>
        <v>1.8744173765297456</v>
      </c>
      <c r="F201" s="21">
        <f>IF(OR($A201="",$B201="",$C201=""),"",B201*'MPTO_working_3-way'!$I200)</f>
        <v>3.9960106708436332</v>
      </c>
      <c r="G201" s="22">
        <f>IF(OR($A201="",$B201="",$C201=""),"",C201*'MPTO_working_3-way'!$I200)</f>
        <v>4.6242494618783283</v>
      </c>
      <c r="H201" s="17">
        <f>IF(OR($A201="",$B201="",$C201=""),"",'MPTO_working_3-way'!E200)</f>
        <v>1.853623102097016</v>
      </c>
      <c r="I201" s="21">
        <f>IF(OR($A201="",$B201="",$C201=""),"",'MPTO_working_3-way'!F200)</f>
        <v>4.0360759598944034</v>
      </c>
      <c r="J201" s="22">
        <f>IF(OR($A201="",$B201="",$C201=""),"",'MPTO_working_3-way'!G200)</f>
        <v>4.7003393424567861</v>
      </c>
      <c r="K201" s="17">
        <f>IF(OR($A201="",$B201="",$C201=""),"",'OddsRatio_working_3-way'!H200)</f>
        <v>1.8613419161601661</v>
      </c>
      <c r="L201" s="21">
        <f>IF(OR($A201="",$B201="",$C201=""),"",'OddsRatio_working_3-way'!I200)</f>
        <v>4.0252008762698495</v>
      </c>
      <c r="M201" s="22">
        <f>IF(OR($A201="",$B201="",$C201=""),"",'OddsRatio_working_3-way'!J200)</f>
        <v>4.6659552285353394</v>
      </c>
      <c r="N201" s="23">
        <f t="shared" si="55"/>
        <v>53.349910885449518</v>
      </c>
      <c r="O201" s="24">
        <f t="shared" si="56"/>
        <v>25.024958198844878</v>
      </c>
      <c r="P201" s="24">
        <f t="shared" si="57"/>
        <v>21.625130915705597</v>
      </c>
      <c r="Q201" t="s">
        <v>473</v>
      </c>
      <c r="R201" t="s">
        <v>474</v>
      </c>
      <c r="S201" t="s">
        <v>480</v>
      </c>
      <c r="T201" s="35">
        <v>100</v>
      </c>
      <c r="U201" s="35">
        <f t="shared" si="58"/>
        <v>28.057553956834536</v>
      </c>
      <c r="V201" s="35">
        <f t="shared" si="59"/>
        <v>80</v>
      </c>
      <c r="W201" s="35">
        <f t="shared" si="60"/>
        <v>89.304812834224592</v>
      </c>
      <c r="X201" s="35">
        <f t="shared" si="61"/>
        <v>30.695187165775401</v>
      </c>
      <c r="Y201" s="35">
        <f t="shared" si="62"/>
        <v>82.637633208940869</v>
      </c>
      <c r="Z201" s="35">
        <f t="shared" si="63"/>
        <v>91.942446043165489</v>
      </c>
      <c r="AA201" s="35">
        <f t="shared" si="64"/>
        <v>-2.6376332089408656</v>
      </c>
      <c r="AB201" s="35">
        <f t="shared" si="65"/>
        <v>-2.6376332089408692</v>
      </c>
      <c r="AC201" s="35">
        <f t="shared" si="66"/>
        <v>-2.6376332089408976</v>
      </c>
      <c r="AD201" s="36"/>
      <c r="AE201" s="36"/>
      <c r="AF201">
        <v>1.81</v>
      </c>
      <c r="AG201">
        <v>2.08</v>
      </c>
      <c r="AH201" s="41"/>
      <c r="AI201" s="36"/>
      <c r="AJ201" t="s">
        <v>492</v>
      </c>
    </row>
    <row r="202" spans="1:38" s="35" customFormat="1" ht="15" x14ac:dyDescent="0.25">
      <c r="A202">
        <v>1.39</v>
      </c>
      <c r="B202">
        <v>5</v>
      </c>
      <c r="C202">
        <v>9.35</v>
      </c>
      <c r="D202" s="20">
        <f t="shared" si="54"/>
        <v>2.6376332089408816E-2</v>
      </c>
      <c r="E202" s="17">
        <f>IF(OR($A202="",$B202="",$C202=""),"",A202*'MPTO_working_3-way'!$I201)</f>
        <v>1.4266631016042781</v>
      </c>
      <c r="F202" s="21">
        <f>IF(OR($A202="",$B202="",$C202=""),"",B202*'MPTO_working_3-way'!$I201)</f>
        <v>5.1318816604470445</v>
      </c>
      <c r="G202" s="22">
        <f>IF(OR($A202="",$B202="",$C202=""),"",C202*'MPTO_working_3-way'!$I201)</f>
        <v>9.5966187050359721</v>
      </c>
      <c r="H202" s="17">
        <f>IF(OR($A202="",$B202="",$C202=""),"",'MPTO_working_3-way'!E201)</f>
        <v>1.4071974071721429</v>
      </c>
      <c r="I202" s="21">
        <f>IF(OR($A202="",$B202="",$C202=""),"",'MPTO_working_3-way'!F201)</f>
        <v>5.2299097262276844</v>
      </c>
      <c r="J202" s="22">
        <f>IF(OR($A202="",$B202="",$C202=""),"",'MPTO_working_3-way'!G201)</f>
        <v>10.187473871237462</v>
      </c>
      <c r="K202" s="17">
        <f>IF(OR($A202="",$B202="",$C202=""),"",'OddsRatio_working_3-way'!H201)</f>
        <v>1.4132776435060741</v>
      </c>
      <c r="L202" s="21">
        <f>IF(OR($A202="",$B202="",$C202=""),"",'OddsRatio_working_3-way'!I201)</f>
        <v>5.2387450616007607</v>
      </c>
      <c r="M202" s="22">
        <f>IF(OR($A202="",$B202="",$C202=""),"",'OddsRatio_working_3-way'!J201)</f>
        <v>9.8483803160915873</v>
      </c>
      <c r="N202" s="23">
        <f t="shared" si="55"/>
        <v>70.093633099188111</v>
      </c>
      <c r="O202" s="24">
        <f t="shared" si="56"/>
        <v>19.486030001574292</v>
      </c>
      <c r="P202" s="24">
        <f t="shared" si="57"/>
        <v>10.42033689923759</v>
      </c>
      <c r="Q202" t="s">
        <v>475</v>
      </c>
      <c r="R202" t="s">
        <v>476</v>
      </c>
      <c r="S202" t="s">
        <v>480</v>
      </c>
      <c r="T202" s="35">
        <v>100</v>
      </c>
      <c r="U202" s="35">
        <f t="shared" si="58"/>
        <v>55.55555555555555</v>
      </c>
      <c r="V202" s="35">
        <f t="shared" si="59"/>
        <v>67.426710097719877</v>
      </c>
      <c r="W202" s="35">
        <f t="shared" si="60"/>
        <v>74.093264248704671</v>
      </c>
      <c r="X202" s="35">
        <f t="shared" si="61"/>
        <v>58.480025653575474</v>
      </c>
      <c r="Y202" s="35">
        <f t="shared" si="62"/>
        <v>70.351180195739786</v>
      </c>
      <c r="Z202" s="35">
        <f t="shared" si="63"/>
        <v>77.017734346724581</v>
      </c>
      <c r="AA202" s="35">
        <f t="shared" si="64"/>
        <v>-2.9244700980199241</v>
      </c>
      <c r="AB202" s="35">
        <f t="shared" si="65"/>
        <v>-2.9244700980199099</v>
      </c>
      <c r="AC202" s="35">
        <f t="shared" si="66"/>
        <v>-2.9244700980199099</v>
      </c>
      <c r="AD202" s="36"/>
      <c r="AE202" s="36"/>
      <c r="AF202">
        <v>1.77</v>
      </c>
      <c r="AG202">
        <v>2.16</v>
      </c>
      <c r="AH202" s="41"/>
      <c r="AI202" s="36"/>
      <c r="AJ202" t="s">
        <v>496</v>
      </c>
    </row>
    <row r="203" spans="1:38" ht="15" x14ac:dyDescent="0.25">
      <c r="A203">
        <v>2.25</v>
      </c>
      <c r="B203">
        <v>3.07</v>
      </c>
      <c r="C203">
        <v>3.86</v>
      </c>
      <c r="D203" s="20">
        <f t="shared" si="54"/>
        <v>2.9244700980199045E-2</v>
      </c>
      <c r="E203" s="17">
        <f>IF(OR($A203="",$B203="",$C203=""),"",A203*'MPTO_working_3-way'!$I202)</f>
        <v>2.3158005772054477</v>
      </c>
      <c r="F203" s="21">
        <f>IF(OR($A203="",$B203="",$C203=""),"",B203*'MPTO_working_3-way'!$I202)</f>
        <v>3.1597812320092107</v>
      </c>
      <c r="G203" s="22">
        <f>IF(OR($A203="",$B203="",$C203=""),"",C203*'MPTO_working_3-way'!$I202)</f>
        <v>3.9728845457835682</v>
      </c>
      <c r="H203" s="17">
        <f>IF(OR($A203="",$B203="",$C203=""),"",'MPTO_working_3-way'!E202)</f>
        <v>2.300457135790468</v>
      </c>
      <c r="I203" s="21">
        <f>IF(OR($A203="",$B203="",$C203=""),"",'MPTO_working_3-way'!F202)</f>
        <v>3.1647105369877644</v>
      </c>
      <c r="J203" s="22">
        <f>IF(OR($A203="",$B203="",$C203=""),"",'MPTO_working_3-way'!G202)</f>
        <v>4.0109237692895912</v>
      </c>
      <c r="K203" s="17">
        <f>IF(OR($A203="",$B203="",$C203=""),"",'OddsRatio_working_3-way'!H202)</f>
        <v>2.3071615649603765</v>
      </c>
      <c r="L203" s="21">
        <f>IF(OR($A203="",$B203="",$C203=""),"",'OddsRatio_working_3-way'!I202)</f>
        <v>3.1646595515743829</v>
      </c>
      <c r="M203" s="22">
        <f>IF(OR($A203="",$B203="",$C203=""),"",'OddsRatio_working_3-way'!J202)</f>
        <v>3.9907856606293404</v>
      </c>
      <c r="N203" s="23">
        <f t="shared" si="55"/>
        <v>43.181611138845675</v>
      </c>
      <c r="O203" s="24">
        <f t="shared" si="56"/>
        <v>31.647760606645853</v>
      </c>
      <c r="P203" s="24">
        <f t="shared" si="57"/>
        <v>25.170628254508486</v>
      </c>
      <c r="Q203" t="s">
        <v>157</v>
      </c>
      <c r="R203" t="s">
        <v>148</v>
      </c>
      <c r="S203" t="s">
        <v>480</v>
      </c>
      <c r="T203" s="35">
        <v>100</v>
      </c>
      <c r="U203" s="35" t="e">
        <f t="shared" si="58"/>
        <v>#DIV/0!</v>
      </c>
      <c r="V203" s="35" t="e">
        <f t="shared" si="59"/>
        <v>#DIV/0!</v>
      </c>
      <c r="W203" s="35" t="e">
        <f t="shared" si="60"/>
        <v>#DIV/0!</v>
      </c>
      <c r="X203" s="35" t="e">
        <f t="shared" si="61"/>
        <v>#DIV/0!</v>
      </c>
      <c r="Y203" s="35" t="e">
        <f t="shared" si="62"/>
        <v>#DIV/0!</v>
      </c>
      <c r="Z203" s="35" t="e">
        <f t="shared" si="63"/>
        <v>#DIV/0!</v>
      </c>
      <c r="AA203" s="35" t="e">
        <f t="shared" si="64"/>
        <v>#DIV/0!</v>
      </c>
      <c r="AB203" s="35" t="e">
        <f t="shared" si="65"/>
        <v>#DIV/0!</v>
      </c>
      <c r="AC203" s="35" t="e">
        <f t="shared" si="66"/>
        <v>#DIV/0!</v>
      </c>
      <c r="AD203" s="36"/>
      <c r="AE203" s="36"/>
      <c r="AF203">
        <v>2.72</v>
      </c>
      <c r="AG203">
        <v>1.5</v>
      </c>
      <c r="AH203" s="41"/>
      <c r="AI203" s="36"/>
      <c r="AJ203" t="s">
        <v>159</v>
      </c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2022-09-30T04:53:58Z</dcterms:modified>
</cp:coreProperties>
</file>