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T229" i="8" s="1"/>
  <c r="Q229" i="8"/>
  <c r="R229" i="8"/>
  <c r="S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S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T237" i="8" s="1"/>
  <c r="Q237" i="8"/>
  <c r="R237" i="8"/>
  <c r="S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S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T245" i="8" s="1"/>
  <c r="Q245" i="8"/>
  <c r="R245" i="8"/>
  <c r="S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T251" i="8" s="1"/>
  <c r="Q251" i="8"/>
  <c r="R251" i="8"/>
  <c r="S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T255" i="8" s="1"/>
  <c r="Q255" i="8"/>
  <c r="R255" i="8"/>
  <c r="S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T259" i="8" s="1"/>
  <c r="Q259" i="8"/>
  <c r="R259" i="8"/>
  <c r="S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T262" i="8" s="1"/>
  <c r="Q262" i="8"/>
  <c r="R262" i="8"/>
  <c r="S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T274" i="8" s="1"/>
  <c r="Q274" i="8"/>
  <c r="R274" i="8"/>
  <c r="S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T282" i="8" s="1"/>
  <c r="Q282" i="8"/>
  <c r="R282" i="8"/>
  <c r="S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T285" i="8" s="1"/>
  <c r="Q285" i="8"/>
  <c r="R285" i="8"/>
  <c r="S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T289" i="8" s="1"/>
  <c r="Q289" i="8"/>
  <c r="R289" i="8"/>
  <c r="S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T297" i="8" s="1"/>
  <c r="Q297" i="8"/>
  <c r="R297" i="8"/>
  <c r="S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S301" i="8"/>
  <c r="T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S303" i="8"/>
  <c r="T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T304" i="8" s="1"/>
  <c r="Q304" i="8"/>
  <c r="R304" i="8"/>
  <c r="S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R305" i="8"/>
  <c r="S305" i="8"/>
  <c r="T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T308" i="8" s="1"/>
  <c r="Q308" i="8"/>
  <c r="R308" i="8"/>
  <c r="S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S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T313" i="8" s="1"/>
  <c r="Q313" i="8"/>
  <c r="R313" i="8"/>
  <c r="S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T317" i="8" s="1"/>
  <c r="Q317" i="8"/>
  <c r="R317" i="8"/>
  <c r="S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S320" i="8"/>
  <c r="T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T321" i="8" s="1"/>
  <c r="Q321" i="8"/>
  <c r="R321" i="8"/>
  <c r="S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T324" i="8" s="1"/>
  <c r="Q324" i="8"/>
  <c r="R324" i="8"/>
  <c r="S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T326" i="8" s="1"/>
  <c r="Q326" i="8"/>
  <c r="R326" i="8"/>
  <c r="S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T330" i="8" s="1"/>
  <c r="Q330" i="8"/>
  <c r="R330" i="8"/>
  <c r="S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T342" i="8" s="1"/>
  <c r="Q342" i="8"/>
  <c r="R342" i="8"/>
  <c r="S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X189" i="2"/>
  <c r="AA189" i="2" s="1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X191" i="2"/>
  <c r="AA191" i="2" s="1"/>
  <c r="Y191" i="2"/>
  <c r="Z191" i="2"/>
  <c r="AC191" i="2" s="1"/>
  <c r="AB191" i="2"/>
  <c r="U192" i="2"/>
  <c r="V192" i="2"/>
  <c r="W192" i="2"/>
  <c r="AC192" i="2" s="1"/>
  <c r="X192" i="2"/>
  <c r="Y192" i="2"/>
  <c r="AB192" i="2" s="1"/>
  <c r="Z192" i="2"/>
  <c r="AA192" i="2"/>
  <c r="U193" i="2"/>
  <c r="V193" i="2"/>
  <c r="AB193" i="2" s="1"/>
  <c r="W193" i="2"/>
  <c r="X193" i="2"/>
  <c r="AA193" i="2" s="1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X195" i="2"/>
  <c r="AA195" i="2" s="1"/>
  <c r="Y195" i="2"/>
  <c r="Z195" i="2"/>
  <c r="AB195" i="2"/>
  <c r="AC195" i="2"/>
  <c r="U196" i="2"/>
  <c r="V196" i="2"/>
  <c r="W196" i="2"/>
  <c r="AC196" i="2" s="1"/>
  <c r="X196" i="2"/>
  <c r="Y196" i="2"/>
  <c r="AB196" i="2" s="1"/>
  <c r="Z196" i="2"/>
  <c r="AA196" i="2"/>
  <c r="U197" i="2"/>
  <c r="V197" i="2"/>
  <c r="AB197" i="2" s="1"/>
  <c r="W197" i="2"/>
  <c r="X197" i="2"/>
  <c r="AA197" i="2" s="1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X199" i="2"/>
  <c r="Y199" i="2"/>
  <c r="Z199" i="2"/>
  <c r="AC199" i="2" s="1"/>
  <c r="AB199" i="2"/>
  <c r="U200" i="2"/>
  <c r="V200" i="2"/>
  <c r="W200" i="2"/>
  <c r="AC200" i="2" s="1"/>
  <c r="X200" i="2"/>
  <c r="Y200" i="2"/>
  <c r="AB200" i="2" s="1"/>
  <c r="Z200" i="2"/>
  <c r="AA200" i="2"/>
  <c r="U201" i="2"/>
  <c r="V201" i="2"/>
  <c r="AB201" i="2" s="1"/>
  <c r="W201" i="2"/>
  <c r="X201" i="2"/>
  <c r="AA201" i="2" s="1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AA203" i="2" s="1"/>
  <c r="V203" i="2"/>
  <c r="W203" i="2"/>
  <c r="X203" i="2"/>
  <c r="Y203" i="2"/>
  <c r="Z203" i="2"/>
  <c r="AC203" i="2" s="1"/>
  <c r="AB203" i="2"/>
  <c r="U204" i="2"/>
  <c r="V204" i="2"/>
  <c r="W204" i="2"/>
  <c r="AC204" i="2" s="1"/>
  <c r="X204" i="2"/>
  <c r="Y204" i="2"/>
  <c r="AB204" i="2" s="1"/>
  <c r="Z204" i="2"/>
  <c r="AA204" i="2"/>
  <c r="U205" i="2"/>
  <c r="V205" i="2"/>
  <c r="AB205" i="2" s="1"/>
  <c r="W205" i="2"/>
  <c r="X205" i="2"/>
  <c r="AA205" i="2" s="1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AA207" i="2" s="1"/>
  <c r="V207" i="2"/>
  <c r="W207" i="2"/>
  <c r="X207" i="2"/>
  <c r="Y207" i="2"/>
  <c r="Z207" i="2"/>
  <c r="AC207" i="2" s="1"/>
  <c r="AB207" i="2"/>
  <c r="U208" i="2"/>
  <c r="V208" i="2"/>
  <c r="W208" i="2"/>
  <c r="AC208" i="2" s="1"/>
  <c r="X208" i="2"/>
  <c r="Y208" i="2"/>
  <c r="AB208" i="2" s="1"/>
  <c r="Z208" i="2"/>
  <c r="AA208" i="2"/>
  <c r="U209" i="2"/>
  <c r="V209" i="2"/>
  <c r="AB209" i="2" s="1"/>
  <c r="W209" i="2"/>
  <c r="X209" i="2"/>
  <c r="AA209" i="2" s="1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AA211" i="2" s="1"/>
  <c r="V211" i="2"/>
  <c r="W211" i="2"/>
  <c r="X211" i="2"/>
  <c r="Y211" i="2"/>
  <c r="Z211" i="2"/>
  <c r="AC211" i="2" s="1"/>
  <c r="AB211" i="2"/>
  <c r="U212" i="2"/>
  <c r="V212" i="2"/>
  <c r="W212" i="2"/>
  <c r="AC212" i="2" s="1"/>
  <c r="X212" i="2"/>
  <c r="Y212" i="2"/>
  <c r="AB212" i="2" s="1"/>
  <c r="Z212" i="2"/>
  <c r="AA212" i="2"/>
  <c r="U213" i="2"/>
  <c r="V213" i="2"/>
  <c r="AB213" i="2" s="1"/>
  <c r="W213" i="2"/>
  <c r="X213" i="2"/>
  <c r="AA213" i="2" s="1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X215" i="2"/>
  <c r="AA215" i="2" s="1"/>
  <c r="Y215" i="2"/>
  <c r="Z215" i="2"/>
  <c r="AC215" i="2" s="1"/>
  <c r="AB215" i="2"/>
  <c r="U216" i="2"/>
  <c r="V216" i="2"/>
  <c r="W216" i="2"/>
  <c r="AC216" i="2" s="1"/>
  <c r="X216" i="2"/>
  <c r="Y216" i="2"/>
  <c r="AB216" i="2" s="1"/>
  <c r="Z216" i="2"/>
  <c r="AA216" i="2"/>
  <c r="U217" i="2"/>
  <c r="V217" i="2"/>
  <c r="AB217" i="2" s="1"/>
  <c r="W217" i="2"/>
  <c r="X217" i="2"/>
  <c r="AA217" i="2" s="1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X219" i="2"/>
  <c r="AA219" i="2" s="1"/>
  <c r="Y219" i="2"/>
  <c r="Z219" i="2"/>
  <c r="AC219" i="2" s="1"/>
  <c r="AB219" i="2"/>
  <c r="U220" i="2"/>
  <c r="V220" i="2"/>
  <c r="W220" i="2"/>
  <c r="AC220" i="2" s="1"/>
  <c r="X220" i="2"/>
  <c r="Y220" i="2"/>
  <c r="AB220" i="2" s="1"/>
  <c r="Z220" i="2"/>
  <c r="AA220" i="2"/>
  <c r="U221" i="2"/>
  <c r="V221" i="2"/>
  <c r="AB221" i="2" s="1"/>
  <c r="W221" i="2"/>
  <c r="X221" i="2"/>
  <c r="AA221" i="2" s="1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X223" i="2"/>
  <c r="AA223" i="2" s="1"/>
  <c r="Y223" i="2"/>
  <c r="Z223" i="2"/>
  <c r="AC223" i="2" s="1"/>
  <c r="AB223" i="2"/>
  <c r="U224" i="2"/>
  <c r="V224" i="2"/>
  <c r="W224" i="2"/>
  <c r="AC224" i="2" s="1"/>
  <c r="X224" i="2"/>
  <c r="Y224" i="2"/>
  <c r="AB224" i="2" s="1"/>
  <c r="Z224" i="2"/>
  <c r="AA224" i="2"/>
  <c r="U225" i="2"/>
  <c r="V225" i="2"/>
  <c r="AB225" i="2" s="1"/>
  <c r="W225" i="2"/>
  <c r="X225" i="2"/>
  <c r="AA225" i="2" s="1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X227" i="2"/>
  <c r="AA227" i="2" s="1"/>
  <c r="Y227" i="2"/>
  <c r="Z227" i="2"/>
  <c r="AC227" i="2" s="1"/>
  <c r="AB227" i="2"/>
  <c r="U228" i="2"/>
  <c r="V228" i="2"/>
  <c r="W228" i="2"/>
  <c r="AC228" i="2" s="1"/>
  <c r="X228" i="2"/>
  <c r="Y228" i="2"/>
  <c r="AB228" i="2" s="1"/>
  <c r="Z228" i="2"/>
  <c r="AA228" i="2"/>
  <c r="U229" i="2"/>
  <c r="V229" i="2"/>
  <c r="AB229" i="2" s="1"/>
  <c r="W229" i="2"/>
  <c r="X229" i="2"/>
  <c r="AA229" i="2" s="1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X231" i="2"/>
  <c r="AA231" i="2" s="1"/>
  <c r="Y231" i="2"/>
  <c r="Z231" i="2"/>
  <c r="AC231" i="2" s="1"/>
  <c r="AB231" i="2"/>
  <c r="U232" i="2"/>
  <c r="V232" i="2"/>
  <c r="W232" i="2"/>
  <c r="AC232" i="2" s="1"/>
  <c r="X232" i="2"/>
  <c r="Y232" i="2"/>
  <c r="AB232" i="2" s="1"/>
  <c r="Z232" i="2"/>
  <c r="AA232" i="2"/>
  <c r="U233" i="2"/>
  <c r="V233" i="2"/>
  <c r="AB233" i="2" s="1"/>
  <c r="W233" i="2"/>
  <c r="X233" i="2"/>
  <c r="AA233" i="2" s="1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X235" i="2"/>
  <c r="AA235" i="2" s="1"/>
  <c r="Y235" i="2"/>
  <c r="Z235" i="2"/>
  <c r="AC235" i="2" s="1"/>
  <c r="AB235" i="2"/>
  <c r="U236" i="2"/>
  <c r="V236" i="2"/>
  <c r="W236" i="2"/>
  <c r="AC236" i="2" s="1"/>
  <c r="X236" i="2"/>
  <c r="Y236" i="2"/>
  <c r="AB236" i="2" s="1"/>
  <c r="Z236" i="2"/>
  <c r="AA236" i="2"/>
  <c r="U237" i="2"/>
  <c r="V237" i="2"/>
  <c r="AB237" i="2" s="1"/>
  <c r="W237" i="2"/>
  <c r="X237" i="2"/>
  <c r="AA237" i="2" s="1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X239" i="2"/>
  <c r="AA239" i="2" s="1"/>
  <c r="Y239" i="2"/>
  <c r="Z239" i="2"/>
  <c r="AC239" i="2" s="1"/>
  <c r="AB239" i="2"/>
  <c r="U240" i="2"/>
  <c r="V240" i="2"/>
  <c r="W240" i="2"/>
  <c r="AC240" i="2" s="1"/>
  <c r="X240" i="2"/>
  <c r="Y240" i="2"/>
  <c r="AB240" i="2" s="1"/>
  <c r="Z240" i="2"/>
  <c r="AA240" i="2"/>
  <c r="U241" i="2"/>
  <c r="V241" i="2"/>
  <c r="AB241" i="2" s="1"/>
  <c r="W241" i="2"/>
  <c r="X241" i="2"/>
  <c r="AA241" i="2" s="1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X243" i="2"/>
  <c r="AA243" i="2" s="1"/>
  <c r="Y243" i="2"/>
  <c r="Z243" i="2"/>
  <c r="AC243" i="2" s="1"/>
  <c r="AB243" i="2"/>
  <c r="U244" i="2"/>
  <c r="V244" i="2"/>
  <c r="W244" i="2"/>
  <c r="AC244" i="2" s="1"/>
  <c r="X244" i="2"/>
  <c r="Y244" i="2"/>
  <c r="AB244" i="2" s="1"/>
  <c r="Z244" i="2"/>
  <c r="AA244" i="2"/>
  <c r="U245" i="2"/>
  <c r="V245" i="2"/>
  <c r="AB245" i="2" s="1"/>
  <c r="W245" i="2"/>
  <c r="X245" i="2"/>
  <c r="AA245" i="2" s="1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X247" i="2"/>
  <c r="AA247" i="2" s="1"/>
  <c r="Y247" i="2"/>
  <c r="Z247" i="2"/>
  <c r="AC247" i="2" s="1"/>
  <c r="AB247" i="2"/>
  <c r="U248" i="2"/>
  <c r="V248" i="2"/>
  <c r="W248" i="2"/>
  <c r="AC248" i="2" s="1"/>
  <c r="X248" i="2"/>
  <c r="Y248" i="2"/>
  <c r="AB248" i="2" s="1"/>
  <c r="Z248" i="2"/>
  <c r="AA248" i="2"/>
  <c r="U249" i="2"/>
  <c r="V249" i="2"/>
  <c r="AB249" i="2" s="1"/>
  <c r="W249" i="2"/>
  <c r="X249" i="2"/>
  <c r="AA249" i="2" s="1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X251" i="2"/>
  <c r="AA251" i="2" s="1"/>
  <c r="Y251" i="2"/>
  <c r="Z251" i="2"/>
  <c r="AC251" i="2" s="1"/>
  <c r="AB251" i="2"/>
  <c r="U252" i="2"/>
  <c r="V252" i="2"/>
  <c r="W252" i="2"/>
  <c r="AC252" i="2" s="1"/>
  <c r="X252" i="2"/>
  <c r="Y252" i="2"/>
  <c r="AB252" i="2" s="1"/>
  <c r="Z252" i="2"/>
  <c r="AA252" i="2"/>
  <c r="U253" i="2"/>
  <c r="V253" i="2"/>
  <c r="AB253" i="2" s="1"/>
  <c r="W253" i="2"/>
  <c r="X253" i="2"/>
  <c r="AA253" i="2" s="1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X255" i="2"/>
  <c r="AA255" i="2" s="1"/>
  <c r="Y255" i="2"/>
  <c r="Z255" i="2"/>
  <c r="AC255" i="2" s="1"/>
  <c r="AB255" i="2"/>
  <c r="U256" i="2"/>
  <c r="V256" i="2"/>
  <c r="W256" i="2"/>
  <c r="AC256" i="2" s="1"/>
  <c r="X256" i="2"/>
  <c r="Y256" i="2"/>
  <c r="AB256" i="2" s="1"/>
  <c r="Z256" i="2"/>
  <c r="AA256" i="2"/>
  <c r="U257" i="2"/>
  <c r="V257" i="2"/>
  <c r="AB257" i="2" s="1"/>
  <c r="W257" i="2"/>
  <c r="X257" i="2"/>
  <c r="AA257" i="2" s="1"/>
  <c r="Y257" i="2"/>
  <c r="Z257" i="2"/>
  <c r="AC257" i="2" s="1"/>
  <c r="U258" i="2"/>
  <c r="AA258" i="2" s="1"/>
  <c r="V258" i="2"/>
  <c r="W258" i="2"/>
  <c r="X258" i="2"/>
  <c r="Y258" i="2"/>
  <c r="AB258" i="2" s="1"/>
  <c r="Z258" i="2"/>
  <c r="AC258" i="2"/>
  <c r="U259" i="2"/>
  <c r="V259" i="2"/>
  <c r="W259" i="2"/>
  <c r="X259" i="2"/>
  <c r="AA259" i="2" s="1"/>
  <c r="Y259" i="2"/>
  <c r="Z259" i="2"/>
  <c r="AC259" i="2" s="1"/>
  <c r="AB259" i="2"/>
  <c r="U260" i="2"/>
  <c r="V260" i="2"/>
  <c r="W260" i="2"/>
  <c r="AC260" i="2" s="1"/>
  <c r="X260" i="2"/>
  <c r="Y260" i="2"/>
  <c r="AB260" i="2" s="1"/>
  <c r="Z260" i="2"/>
  <c r="AA260" i="2"/>
  <c r="U261" i="2"/>
  <c r="AA261" i="2" s="1"/>
  <c r="V261" i="2"/>
  <c r="AB261" i="2" s="1"/>
  <c r="W261" i="2"/>
  <c r="X261" i="2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X263" i="2"/>
  <c r="AA263" i="2" s="1"/>
  <c r="Y263" i="2"/>
  <c r="Z263" i="2"/>
  <c r="AC263" i="2" s="1"/>
  <c r="AB263" i="2"/>
  <c r="U264" i="2"/>
  <c r="V264" i="2"/>
  <c r="W264" i="2"/>
  <c r="AC264" i="2" s="1"/>
  <c r="X264" i="2"/>
  <c r="Y264" i="2"/>
  <c r="AB264" i="2" s="1"/>
  <c r="Z264" i="2"/>
  <c r="AA264" i="2"/>
  <c r="U265" i="2"/>
  <c r="AA265" i="2" s="1"/>
  <c r="V265" i="2"/>
  <c r="AB265" i="2" s="1"/>
  <c r="W265" i="2"/>
  <c r="X265" i="2"/>
  <c r="Y265" i="2"/>
  <c r="Z265" i="2"/>
  <c r="AC265" i="2" s="1"/>
  <c r="U266" i="2"/>
  <c r="AA266" i="2" s="1"/>
  <c r="V266" i="2"/>
  <c r="W266" i="2"/>
  <c r="X266" i="2"/>
  <c r="Y266" i="2"/>
  <c r="AB266" i="2" s="1"/>
  <c r="Z266" i="2"/>
  <c r="AC266" i="2"/>
  <c r="U267" i="2"/>
  <c r="V267" i="2"/>
  <c r="W267" i="2"/>
  <c r="X267" i="2"/>
  <c r="AA267" i="2" s="1"/>
  <c r="Y267" i="2"/>
  <c r="Z267" i="2"/>
  <c r="AC267" i="2" s="1"/>
  <c r="AB267" i="2"/>
  <c r="U268" i="2"/>
  <c r="V268" i="2"/>
  <c r="W268" i="2"/>
  <c r="AC268" i="2" s="1"/>
  <c r="X268" i="2"/>
  <c r="Y268" i="2"/>
  <c r="AB268" i="2" s="1"/>
  <c r="Z268" i="2"/>
  <c r="AA268" i="2"/>
  <c r="U269" i="2"/>
  <c r="V269" i="2"/>
  <c r="AB269" i="2" s="1"/>
  <c r="W269" i="2"/>
  <c r="X269" i="2"/>
  <c r="AA269" i="2" s="1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V271" i="2"/>
  <c r="W271" i="2"/>
  <c r="X271" i="2"/>
  <c r="AA271" i="2" s="1"/>
  <c r="Y271" i="2"/>
  <c r="Z271" i="2"/>
  <c r="AC271" i="2" s="1"/>
  <c r="AB271" i="2"/>
  <c r="U272" i="2"/>
  <c r="V272" i="2"/>
  <c r="W272" i="2"/>
  <c r="AC272" i="2" s="1"/>
  <c r="X272" i="2"/>
  <c r="Y272" i="2"/>
  <c r="AB272" i="2" s="1"/>
  <c r="Z272" i="2"/>
  <c r="AA272" i="2"/>
  <c r="U273" i="2"/>
  <c r="V273" i="2"/>
  <c r="AB273" i="2" s="1"/>
  <c r="W273" i="2"/>
  <c r="X273" i="2"/>
  <c r="AA273" i="2" s="1"/>
  <c r="Y273" i="2"/>
  <c r="Z273" i="2"/>
  <c r="AC273" i="2" s="1"/>
  <c r="U274" i="2"/>
  <c r="AA274" i="2" s="1"/>
  <c r="V274" i="2"/>
  <c r="W274" i="2"/>
  <c r="X274" i="2"/>
  <c r="Y274" i="2"/>
  <c r="AB274" i="2" s="1"/>
  <c r="Z274" i="2"/>
  <c r="AC274" i="2"/>
  <c r="U275" i="2"/>
  <c r="V275" i="2"/>
  <c r="W275" i="2"/>
  <c r="X275" i="2"/>
  <c r="AA275" i="2" s="1"/>
  <c r="Y275" i="2"/>
  <c r="Z275" i="2"/>
  <c r="AC275" i="2" s="1"/>
  <c r="AB275" i="2"/>
  <c r="U276" i="2"/>
  <c r="V276" i="2"/>
  <c r="W276" i="2"/>
  <c r="AC276" i="2" s="1"/>
  <c r="X276" i="2"/>
  <c r="Y276" i="2"/>
  <c r="AB276" i="2" s="1"/>
  <c r="Z276" i="2"/>
  <c r="AA276" i="2"/>
  <c r="U277" i="2"/>
  <c r="V277" i="2"/>
  <c r="AB277" i="2" s="1"/>
  <c r="W277" i="2"/>
  <c r="X277" i="2"/>
  <c r="AA277" i="2" s="1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X279" i="2"/>
  <c r="AA279" i="2" s="1"/>
  <c r="Y279" i="2"/>
  <c r="Z279" i="2"/>
  <c r="AC279" i="2" s="1"/>
  <c r="AB279" i="2"/>
  <c r="U280" i="2"/>
  <c r="V280" i="2"/>
  <c r="W280" i="2"/>
  <c r="AC280" i="2" s="1"/>
  <c r="X280" i="2"/>
  <c r="Y280" i="2"/>
  <c r="AB280" i="2" s="1"/>
  <c r="Z280" i="2"/>
  <c r="AA280" i="2"/>
  <c r="U281" i="2"/>
  <c r="V281" i="2"/>
  <c r="AB281" i="2" s="1"/>
  <c r="W281" i="2"/>
  <c r="X281" i="2"/>
  <c r="AA281" i="2" s="1"/>
  <c r="Y281" i="2"/>
  <c r="Z281" i="2"/>
  <c r="AC281" i="2" s="1"/>
  <c r="U282" i="2"/>
  <c r="AA282" i="2" s="1"/>
  <c r="V282" i="2"/>
  <c r="W282" i="2"/>
  <c r="X282" i="2"/>
  <c r="Y282" i="2"/>
  <c r="AB282" i="2" s="1"/>
  <c r="Z282" i="2"/>
  <c r="AC282" i="2"/>
  <c r="U283" i="2"/>
  <c r="V283" i="2"/>
  <c r="W283" i="2"/>
  <c r="X283" i="2"/>
  <c r="AA283" i="2" s="1"/>
  <c r="Y283" i="2"/>
  <c r="Z283" i="2"/>
  <c r="AC283" i="2" s="1"/>
  <c r="AB283" i="2"/>
  <c r="U284" i="2"/>
  <c r="V284" i="2"/>
  <c r="W284" i="2"/>
  <c r="AC284" i="2" s="1"/>
  <c r="X284" i="2"/>
  <c r="Y284" i="2"/>
  <c r="AB284" i="2" s="1"/>
  <c r="Z284" i="2"/>
  <c r="AA284" i="2"/>
  <c r="U285" i="2"/>
  <c r="V285" i="2"/>
  <c r="AB285" i="2" s="1"/>
  <c r="W285" i="2"/>
  <c r="X285" i="2"/>
  <c r="AA285" i="2" s="1"/>
  <c r="Y285" i="2"/>
  <c r="Z285" i="2"/>
  <c r="AC285" i="2" s="1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X287" i="2"/>
  <c r="AA287" i="2" s="1"/>
  <c r="Y287" i="2"/>
  <c r="Z287" i="2"/>
  <c r="AC287" i="2" s="1"/>
  <c r="AB287" i="2"/>
  <c r="U288" i="2"/>
  <c r="V288" i="2"/>
  <c r="W288" i="2"/>
  <c r="AC288" i="2" s="1"/>
  <c r="X288" i="2"/>
  <c r="Y288" i="2"/>
  <c r="AB288" i="2" s="1"/>
  <c r="Z288" i="2"/>
  <c r="AA288" i="2"/>
  <c r="U289" i="2"/>
  <c r="V289" i="2"/>
  <c r="AB289" i="2" s="1"/>
  <c r="W289" i="2"/>
  <c r="X289" i="2"/>
  <c r="AA289" i="2" s="1"/>
  <c r="Y289" i="2"/>
  <c r="Z289" i="2"/>
  <c r="AC289" i="2" s="1"/>
  <c r="U290" i="2"/>
  <c r="AA290" i="2" s="1"/>
  <c r="V290" i="2"/>
  <c r="W290" i="2"/>
  <c r="X290" i="2"/>
  <c r="Y290" i="2"/>
  <c r="AB290" i="2" s="1"/>
  <c r="Z290" i="2"/>
  <c r="AC290" i="2"/>
  <c r="U291" i="2"/>
  <c r="V291" i="2"/>
  <c r="W291" i="2"/>
  <c r="X291" i="2"/>
  <c r="AA291" i="2" s="1"/>
  <c r="Y291" i="2"/>
  <c r="Z291" i="2"/>
  <c r="AC291" i="2" s="1"/>
  <c r="AB291" i="2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AC293" i="2" s="1"/>
  <c r="U294" i="2"/>
  <c r="AA294" i="2" s="1"/>
  <c r="V294" i="2"/>
  <c r="W294" i="2"/>
  <c r="X294" i="2"/>
  <c r="Y294" i="2"/>
  <c r="AB294" i="2" s="1"/>
  <c r="Z294" i="2"/>
  <c r="AC294" i="2"/>
  <c r="U295" i="2"/>
  <c r="V295" i="2"/>
  <c r="W295" i="2"/>
  <c r="X295" i="2"/>
  <c r="AA295" i="2" s="1"/>
  <c r="Y295" i="2"/>
  <c r="Z295" i="2"/>
  <c r="AC295" i="2" s="1"/>
  <c r="AB295" i="2"/>
  <c r="U296" i="2"/>
  <c r="V296" i="2"/>
  <c r="W296" i="2"/>
  <c r="AC296" i="2" s="1"/>
  <c r="X296" i="2"/>
  <c r="Y296" i="2"/>
  <c r="AB296" i="2" s="1"/>
  <c r="Z296" i="2"/>
  <c r="AA296" i="2"/>
  <c r="U297" i="2"/>
  <c r="V297" i="2"/>
  <c r="AB297" i="2" s="1"/>
  <c r="W297" i="2"/>
  <c r="X297" i="2"/>
  <c r="AA297" i="2" s="1"/>
  <c r="Y297" i="2"/>
  <c r="Z297" i="2"/>
  <c r="AC297" i="2" s="1"/>
  <c r="U298" i="2"/>
  <c r="AA298" i="2" s="1"/>
  <c r="V298" i="2"/>
  <c r="W298" i="2"/>
  <c r="X298" i="2"/>
  <c r="Y298" i="2"/>
  <c r="AB298" i="2" s="1"/>
  <c r="Z298" i="2"/>
  <c r="AC298" i="2"/>
  <c r="U299" i="2"/>
  <c r="V299" i="2"/>
  <c r="W299" i="2"/>
  <c r="X299" i="2"/>
  <c r="AA299" i="2" s="1"/>
  <c r="Y299" i="2"/>
  <c r="Z299" i="2"/>
  <c r="AB299" i="2"/>
  <c r="AC299" i="2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AB302" i="2" s="1"/>
  <c r="W302" i="2"/>
  <c r="AC302" i="2" s="1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 s="1"/>
  <c r="U304" i="2"/>
  <c r="AA304" i="2" s="1"/>
  <c r="V304" i="2"/>
  <c r="W304" i="2"/>
  <c r="X304" i="2"/>
  <c r="Y304" i="2"/>
  <c r="AB304" i="2" s="1"/>
  <c r="Z304" i="2"/>
  <c r="AC304" i="2"/>
  <c r="U305" i="2"/>
  <c r="V305" i="2"/>
  <c r="W305" i="2"/>
  <c r="AC305" i="2" s="1"/>
  <c r="X305" i="2"/>
  <c r="AA305" i="2" s="1"/>
  <c r="Y305" i="2"/>
  <c r="Z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AB307" i="2" s="1"/>
  <c r="W307" i="2"/>
  <c r="X307" i="2"/>
  <c r="Y307" i="2"/>
  <c r="Z307" i="2"/>
  <c r="AC307" i="2" s="1"/>
  <c r="U308" i="2"/>
  <c r="AA308" i="2" s="1"/>
  <c r="V308" i="2"/>
  <c r="W308" i="2"/>
  <c r="X308" i="2"/>
  <c r="Y308" i="2"/>
  <c r="AB308" i="2" s="1"/>
  <c r="Z308" i="2"/>
  <c r="AC308" i="2"/>
  <c r="U309" i="2"/>
  <c r="V309" i="2"/>
  <c r="W309" i="2"/>
  <c r="AC309" i="2" s="1"/>
  <c r="X309" i="2"/>
  <c r="AA309" i="2" s="1"/>
  <c r="Y309" i="2"/>
  <c r="Z309" i="2"/>
  <c r="AB309" i="2"/>
  <c r="U310" i="2"/>
  <c r="V310" i="2"/>
  <c r="AB310" i="2" s="1"/>
  <c r="W310" i="2"/>
  <c r="AC310" i="2" s="1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 s="1"/>
  <c r="U312" i="2"/>
  <c r="AA312" i="2" s="1"/>
  <c r="V312" i="2"/>
  <c r="W312" i="2"/>
  <c r="X312" i="2"/>
  <c r="Y312" i="2"/>
  <c r="AB312" i="2" s="1"/>
  <c r="Z312" i="2"/>
  <c r="AC312" i="2"/>
  <c r="U313" i="2"/>
  <c r="V313" i="2"/>
  <c r="W313" i="2"/>
  <c r="AC313" i="2" s="1"/>
  <c r="X313" i="2"/>
  <c r="AA313" i="2" s="1"/>
  <c r="Y313" i="2"/>
  <c r="Z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AB315" i="2" s="1"/>
  <c r="W315" i="2"/>
  <c r="X315" i="2"/>
  <c r="Y315" i="2"/>
  <c r="Z315" i="2"/>
  <c r="AC315" i="2" s="1"/>
  <c r="U316" i="2"/>
  <c r="AA316" i="2" s="1"/>
  <c r="V316" i="2"/>
  <c r="W316" i="2"/>
  <c r="X316" i="2"/>
  <c r="Y316" i="2"/>
  <c r="AB316" i="2" s="1"/>
  <c r="Z316" i="2"/>
  <c r="AC316" i="2"/>
  <c r="U317" i="2"/>
  <c r="V317" i="2"/>
  <c r="W317" i="2"/>
  <c r="AC317" i="2" s="1"/>
  <c r="X317" i="2"/>
  <c r="AA317" i="2" s="1"/>
  <c r="Y317" i="2"/>
  <c r="Z317" i="2"/>
  <c r="AB317" i="2"/>
  <c r="U318" i="2"/>
  <c r="V318" i="2"/>
  <c r="AB318" i="2" s="1"/>
  <c r="W318" i="2"/>
  <c r="AC318" i="2" s="1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 s="1"/>
  <c r="U320" i="2"/>
  <c r="AA320" i="2" s="1"/>
  <c r="V320" i="2"/>
  <c r="W320" i="2"/>
  <c r="X320" i="2"/>
  <c r="Y320" i="2"/>
  <c r="AB320" i="2" s="1"/>
  <c r="Z320" i="2"/>
  <c r="AC320" i="2"/>
  <c r="U321" i="2"/>
  <c r="V321" i="2"/>
  <c r="W321" i="2"/>
  <c r="AC321" i="2" s="1"/>
  <c r="X321" i="2"/>
  <c r="AA321" i="2" s="1"/>
  <c r="Y321" i="2"/>
  <c r="Z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AB323" i="2" s="1"/>
  <c r="W323" i="2"/>
  <c r="X323" i="2"/>
  <c r="Y323" i="2"/>
  <c r="Z323" i="2"/>
  <c r="AC323" i="2" s="1"/>
  <c r="U324" i="2"/>
  <c r="AA324" i="2" s="1"/>
  <c r="V324" i="2"/>
  <c r="W324" i="2"/>
  <c r="X324" i="2"/>
  <c r="Y324" i="2"/>
  <c r="AB324" i="2" s="1"/>
  <c r="Z324" i="2"/>
  <c r="AC324" i="2"/>
  <c r="U325" i="2"/>
  <c r="V325" i="2"/>
  <c r="W325" i="2"/>
  <c r="AC325" i="2" s="1"/>
  <c r="X325" i="2"/>
  <c r="AA325" i="2" s="1"/>
  <c r="Y325" i="2"/>
  <c r="Z325" i="2"/>
  <c r="AB325" i="2"/>
  <c r="U326" i="2"/>
  <c r="V326" i="2"/>
  <c r="AB326" i="2" s="1"/>
  <c r="W326" i="2"/>
  <c r="AC326" i="2" s="1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 s="1"/>
  <c r="U328" i="2"/>
  <c r="AA328" i="2" s="1"/>
  <c r="V328" i="2"/>
  <c r="W328" i="2"/>
  <c r="X328" i="2"/>
  <c r="Y328" i="2"/>
  <c r="AB328" i="2" s="1"/>
  <c r="Z328" i="2"/>
  <c r="AC328" i="2"/>
  <c r="U329" i="2"/>
  <c r="V329" i="2"/>
  <c r="W329" i="2"/>
  <c r="AC329" i="2" s="1"/>
  <c r="X329" i="2"/>
  <c r="AA329" i="2" s="1"/>
  <c r="Y329" i="2"/>
  <c r="Z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AB331" i="2" s="1"/>
  <c r="W331" i="2"/>
  <c r="X331" i="2"/>
  <c r="Y331" i="2"/>
  <c r="Z331" i="2"/>
  <c r="AC331" i="2" s="1"/>
  <c r="U332" i="2"/>
  <c r="AA332" i="2" s="1"/>
  <c r="V332" i="2"/>
  <c r="W332" i="2"/>
  <c r="X332" i="2"/>
  <c r="Y332" i="2"/>
  <c r="AB332" i="2" s="1"/>
  <c r="Z332" i="2"/>
  <c r="AC332" i="2"/>
  <c r="U333" i="2"/>
  <c r="V333" i="2"/>
  <c r="W333" i="2"/>
  <c r="AC333" i="2" s="1"/>
  <c r="X333" i="2"/>
  <c r="AA333" i="2" s="1"/>
  <c r="Y333" i="2"/>
  <c r="Z333" i="2"/>
  <c r="AB333" i="2"/>
  <c r="U334" i="2"/>
  <c r="V334" i="2"/>
  <c r="AB334" i="2" s="1"/>
  <c r="W334" i="2"/>
  <c r="AC334" i="2" s="1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 s="1"/>
  <c r="U336" i="2"/>
  <c r="AA336" i="2" s="1"/>
  <c r="V336" i="2"/>
  <c r="W336" i="2"/>
  <c r="X336" i="2"/>
  <c r="Y336" i="2"/>
  <c r="AB336" i="2" s="1"/>
  <c r="Z336" i="2"/>
  <c r="AC336" i="2"/>
  <c r="U337" i="2"/>
  <c r="V337" i="2"/>
  <c r="W337" i="2"/>
  <c r="AC337" i="2" s="1"/>
  <c r="X337" i="2"/>
  <c r="AA337" i="2" s="1"/>
  <c r="Y337" i="2"/>
  <c r="Z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AB339" i="2" s="1"/>
  <c r="W339" i="2"/>
  <c r="X339" i="2"/>
  <c r="Y339" i="2"/>
  <c r="Z339" i="2"/>
  <c r="AC339" i="2" s="1"/>
  <c r="U340" i="2"/>
  <c r="AA340" i="2" s="1"/>
  <c r="V340" i="2"/>
  <c r="W340" i="2"/>
  <c r="X340" i="2"/>
  <c r="Y340" i="2"/>
  <c r="AB340" i="2" s="1"/>
  <c r="Z340" i="2"/>
  <c r="AC340" i="2"/>
  <c r="U341" i="2"/>
  <c r="V341" i="2"/>
  <c r="W341" i="2"/>
  <c r="AC341" i="2" s="1"/>
  <c r="X341" i="2"/>
  <c r="AA341" i="2" s="1"/>
  <c r="Y341" i="2"/>
  <c r="Z341" i="2"/>
  <c r="AB341" i="2"/>
  <c r="U342" i="2"/>
  <c r="V342" i="2"/>
  <c r="AB342" i="2" s="1"/>
  <c r="W342" i="2"/>
  <c r="AC342" i="2" s="1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 s="1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G289" i="2"/>
  <c r="H289" i="2"/>
  <c r="I289" i="2"/>
  <c r="J289" i="2"/>
  <c r="K289" i="2"/>
  <c r="L289" i="2"/>
  <c r="M289" i="2"/>
  <c r="O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AA199" i="2" l="1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3" i="10"/>
  <c r="D354" i="10"/>
  <c r="D347" i="10"/>
  <c r="D349" i="10"/>
  <c r="D346" i="10"/>
  <c r="D351" i="10"/>
  <c r="D355" i="10"/>
  <c r="D350" i="10"/>
  <c r="D345" i="10"/>
  <c r="D352" i="10"/>
  <c r="D344" i="10"/>
  <c r="D348" i="10"/>
  <c r="D343" i="10"/>
  <c r="D347" i="3"/>
  <c r="D355" i="3"/>
  <c r="D345" i="3"/>
  <c r="D352" i="3"/>
  <c r="D353" i="3"/>
  <c r="D343" i="3"/>
  <c r="D344" i="3"/>
  <c r="D350" i="3"/>
  <c r="D349" i="3"/>
  <c r="D348" i="3"/>
  <c r="D351" i="3"/>
  <c r="D354" i="3"/>
  <c r="D346" i="3"/>
  <c r="D318" i="10"/>
  <c r="D263" i="10"/>
  <c r="D309" i="10"/>
  <c r="D297" i="10"/>
  <c r="D272" i="10"/>
  <c r="D296" i="10"/>
  <c r="D274" i="10"/>
  <c r="D288" i="10"/>
  <c r="D285" i="10"/>
  <c r="D301" i="10"/>
  <c r="D292" i="10"/>
  <c r="D337" i="10"/>
  <c r="D331" i="10"/>
  <c r="D257" i="10"/>
  <c r="D253" i="10"/>
  <c r="D342" i="10"/>
  <c r="D290" i="10"/>
  <c r="D326" i="10"/>
  <c r="D287" i="10"/>
  <c r="D312" i="10"/>
  <c r="D277" i="10"/>
  <c r="D271" i="10"/>
  <c r="D250" i="10"/>
  <c r="D245" i="10"/>
  <c r="D251" i="10"/>
  <c r="D282" i="10"/>
  <c r="D306" i="10"/>
  <c r="D307" i="10"/>
  <c r="D286" i="10"/>
  <c r="D249" i="10"/>
  <c r="D283" i="10"/>
  <c r="D244" i="10"/>
  <c r="D241" i="10"/>
  <c r="D279" i="10"/>
  <c r="D252" i="10"/>
  <c r="D280" i="10"/>
  <c r="D248" i="10"/>
  <c r="D240" i="10"/>
  <c r="D336" i="10"/>
  <c r="D273" i="10"/>
  <c r="D255" i="10"/>
  <c r="D338" i="10"/>
  <c r="D313" i="10"/>
  <c r="D316" i="10"/>
  <c r="D256" i="10"/>
  <c r="D289" i="10"/>
  <c r="D237" i="10"/>
  <c r="D327" i="10"/>
  <c r="D267" i="10"/>
  <c r="D303" i="10"/>
  <c r="D298" i="10"/>
  <c r="D238" i="10"/>
  <c r="D308" i="10"/>
  <c r="D334" i="10"/>
  <c r="D261" i="10"/>
  <c r="D335" i="10"/>
  <c r="D319" i="10"/>
  <c r="D242" i="10"/>
  <c r="D236" i="10"/>
  <c r="D278" i="10"/>
  <c r="D260" i="10"/>
  <c r="D328" i="10"/>
  <c r="D284" i="10"/>
  <c r="D264" i="10"/>
  <c r="D299" i="10"/>
  <c r="D269" i="10"/>
  <c r="D262" i="10"/>
  <c r="D268" i="10"/>
  <c r="D265" i="10"/>
  <c r="D321" i="10"/>
  <c r="D310" i="10"/>
  <c r="D281" i="10"/>
  <c r="D295" i="10"/>
  <c r="D311" i="10"/>
  <c r="D320" i="10"/>
  <c r="D325" i="10"/>
  <c r="D294" i="10"/>
  <c r="D305" i="10"/>
  <c r="D235" i="10"/>
  <c r="D317" i="10"/>
  <c r="D330" i="10"/>
  <c r="D341" i="10"/>
  <c r="D270" i="10"/>
  <c r="D266" i="10"/>
  <c r="D239" i="10"/>
  <c r="D323" i="10"/>
  <c r="D333" i="10"/>
  <c r="D324" i="10"/>
  <c r="D315" i="10"/>
  <c r="D329" i="10"/>
  <c r="D293" i="10"/>
  <c r="D276" i="10"/>
  <c r="D314" i="10"/>
  <c r="D247" i="10"/>
  <c r="D339" i="10"/>
  <c r="D291" i="10"/>
  <c r="D246" i="10"/>
  <c r="D275" i="10"/>
  <c r="D340" i="10"/>
  <c r="D322" i="10"/>
  <c r="D243" i="10"/>
  <c r="D304" i="10"/>
  <c r="D332" i="10"/>
  <c r="D258" i="10"/>
  <c r="D259" i="10"/>
  <c r="D300" i="10"/>
  <c r="D302" i="10"/>
  <c r="D254" i="10"/>
  <c r="D333" i="3"/>
  <c r="D323" i="3"/>
  <c r="D267" i="3"/>
  <c r="D276" i="3"/>
  <c r="D265" i="3"/>
  <c r="D298" i="3"/>
  <c r="D266" i="3"/>
  <c r="D270" i="3"/>
  <c r="D306" i="3"/>
  <c r="D340" i="3"/>
  <c r="D336" i="3"/>
  <c r="D257" i="3"/>
  <c r="D268" i="3"/>
  <c r="D256" i="3"/>
  <c r="D283" i="3"/>
  <c r="D327" i="3"/>
  <c r="D251" i="3"/>
  <c r="D262" i="3"/>
  <c r="D236" i="3"/>
  <c r="D290" i="3"/>
  <c r="D335" i="3"/>
  <c r="D334" i="3"/>
  <c r="D337" i="3"/>
  <c r="D258" i="3"/>
  <c r="D292" i="3"/>
  <c r="D286" i="3"/>
  <c r="D248" i="3"/>
  <c r="D261" i="3"/>
  <c r="D289" i="3"/>
  <c r="D245" i="3"/>
  <c r="D254" i="3"/>
  <c r="D260" i="3"/>
  <c r="D282" i="3"/>
  <c r="D307" i="3"/>
  <c r="D316" i="3"/>
  <c r="D341" i="3"/>
  <c r="D275" i="3"/>
  <c r="D252" i="3"/>
  <c r="D321" i="3"/>
  <c r="D303" i="3"/>
  <c r="D277" i="3"/>
  <c r="D272" i="3"/>
  <c r="D238" i="3"/>
  <c r="D301" i="3"/>
  <c r="D263" i="3"/>
  <c r="D294" i="3"/>
  <c r="D319" i="3"/>
  <c r="D329" i="3"/>
  <c r="D308" i="3"/>
  <c r="D305" i="3"/>
  <c r="D246" i="3"/>
  <c r="D240" i="3"/>
  <c r="D322" i="3"/>
  <c r="D313" i="3"/>
  <c r="D269" i="3"/>
  <c r="D287" i="3"/>
  <c r="D325" i="3"/>
  <c r="D296" i="3"/>
  <c r="D288" i="3"/>
  <c r="D311" i="3"/>
  <c r="D284" i="3"/>
  <c r="D242" i="3"/>
  <c r="D253" i="3"/>
  <c r="D247" i="3"/>
  <c r="D342" i="3"/>
  <c r="D295" i="3"/>
  <c r="D249" i="3"/>
  <c r="D237" i="3"/>
  <c r="D274" i="3"/>
  <c r="D309" i="3"/>
  <c r="D281" i="3"/>
  <c r="D300" i="3"/>
  <c r="D328" i="3"/>
  <c r="D331" i="3"/>
  <c r="D291" i="3"/>
  <c r="D243" i="3"/>
  <c r="D304" i="3"/>
  <c r="D273" i="3"/>
  <c r="D293" i="3"/>
  <c r="D297" i="3"/>
  <c r="D324" i="3"/>
  <c r="D312" i="3"/>
  <c r="D326" i="3"/>
  <c r="D330" i="3"/>
  <c r="D244" i="3"/>
  <c r="D278" i="3"/>
  <c r="D285" i="3"/>
  <c r="D299" i="3"/>
  <c r="D315" i="3"/>
  <c r="D271" i="3"/>
  <c r="D235" i="3"/>
  <c r="D339" i="3"/>
  <c r="D338" i="3"/>
  <c r="D310" i="3"/>
  <c r="D241" i="3"/>
  <c r="D314" i="3"/>
  <c r="D280" i="3"/>
  <c r="D302" i="3"/>
  <c r="D264" i="3"/>
  <c r="D255" i="3"/>
  <c r="D317" i="3"/>
  <c r="D318" i="3"/>
  <c r="D239" i="3"/>
  <c r="D320" i="3"/>
  <c r="D279" i="3"/>
  <c r="D332" i="3"/>
  <c r="D250" i="3"/>
  <c r="D259" i="3"/>
  <c r="D192" i="10"/>
  <c r="D232" i="10"/>
  <c r="D223" i="10"/>
  <c r="D210" i="10"/>
  <c r="D226" i="10"/>
  <c r="D219" i="10"/>
  <c r="D193" i="10"/>
  <c r="D186" i="10"/>
  <c r="D190" i="10"/>
  <c r="D215" i="10"/>
  <c r="D201" i="10"/>
  <c r="D206" i="10"/>
  <c r="D204" i="10"/>
  <c r="D213" i="10"/>
  <c r="D217" i="10"/>
  <c r="D222" i="10"/>
  <c r="D220" i="10"/>
  <c r="D197" i="10"/>
  <c r="D200" i="10"/>
  <c r="D212" i="10"/>
  <c r="D189" i="10"/>
  <c r="D233" i="10"/>
  <c r="D234" i="10"/>
  <c r="D225" i="10"/>
  <c r="D199" i="10"/>
  <c r="D224" i="10"/>
  <c r="D196" i="10"/>
  <c r="D207" i="10"/>
  <c r="D187" i="10"/>
  <c r="D231" i="10"/>
  <c r="D229" i="10"/>
  <c r="D216" i="10"/>
  <c r="D188" i="10"/>
  <c r="D218" i="10"/>
  <c r="D203" i="10"/>
  <c r="D221" i="10"/>
  <c r="D198" i="10"/>
  <c r="D194" i="10"/>
  <c r="D211" i="10"/>
  <c r="D209" i="10"/>
  <c r="D191" i="10"/>
  <c r="D228" i="10"/>
  <c r="D227" i="10"/>
  <c r="D205" i="10"/>
  <c r="D195" i="10"/>
  <c r="D202" i="10"/>
  <c r="D208" i="10"/>
  <c r="D214" i="10"/>
  <c r="D230" i="10"/>
  <c r="D188" i="3"/>
  <c r="D200" i="3"/>
  <c r="D189" i="3"/>
  <c r="D228" i="3"/>
  <c r="D212" i="3"/>
  <c r="D227" i="3"/>
  <c r="D218" i="3"/>
  <c r="D207" i="3"/>
  <c r="D225" i="3"/>
  <c r="D215" i="3"/>
  <c r="D192" i="3"/>
  <c r="D194" i="3"/>
  <c r="D198" i="3"/>
  <c r="D224" i="3"/>
  <c r="D190" i="3"/>
  <c r="D202" i="3"/>
  <c r="D195" i="3"/>
  <c r="D232" i="3"/>
  <c r="D187" i="3"/>
  <c r="D211" i="3"/>
  <c r="D220" i="3"/>
  <c r="D193" i="3"/>
  <c r="D234" i="3"/>
  <c r="D206" i="3"/>
  <c r="D219" i="3"/>
  <c r="D217" i="3"/>
  <c r="D214" i="3"/>
  <c r="D186" i="3"/>
  <c r="D230" i="3"/>
  <c r="D231" i="3"/>
  <c r="D226" i="3"/>
  <c r="D208" i="3"/>
  <c r="D223" i="3"/>
  <c r="D213" i="3"/>
  <c r="D204" i="3"/>
  <c r="D233" i="3"/>
  <c r="D196" i="3"/>
  <c r="D210" i="3"/>
  <c r="D209" i="3"/>
  <c r="D205" i="3"/>
  <c r="D201" i="3"/>
  <c r="D191" i="3"/>
  <c r="D216" i="3"/>
  <c r="D222" i="3"/>
  <c r="D197" i="3"/>
  <c r="D221" i="3"/>
  <c r="D199" i="3"/>
  <c r="D203" i="3"/>
  <c r="D229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327" i="9" l="1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329" i="4" l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W205" i="4" s="1"/>
  <c r="V322" i="4"/>
  <c r="AG241" i="4"/>
  <c r="V199" i="4"/>
  <c r="V231" i="4"/>
  <c r="W231" i="4" s="1"/>
  <c r="X231" i="4" s="1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AL241" i="4" s="1"/>
  <c r="AR241" i="4" s="1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78" i="4"/>
  <c r="Y278" i="4" s="1"/>
  <c r="Z191" i="4"/>
  <c r="X236" i="4"/>
  <c r="Y236" i="4" s="1"/>
  <c r="AD290" i="4"/>
  <c r="AC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AE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G255" i="4" l="1"/>
  <c r="AI338" i="4"/>
  <c r="Z336" i="4"/>
  <c r="Z255" i="4"/>
  <c r="AL255" i="4" s="1"/>
  <c r="AR255" i="4" s="1"/>
  <c r="AD255" i="4"/>
  <c r="AF255" i="4"/>
  <c r="W301" i="4"/>
  <c r="AH255" i="4"/>
  <c r="AN255" i="4" s="1"/>
  <c r="AT255" i="4" s="1"/>
  <c r="AA255" i="4"/>
  <c r="Z338" i="4"/>
  <c r="AB255" i="4"/>
  <c r="AE255" i="4"/>
  <c r="AQ255" i="4" s="1"/>
  <c r="AW255" i="4" s="1"/>
  <c r="AI255" i="4"/>
  <c r="AK255" i="4"/>
  <c r="AG334" i="4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M334" i="4"/>
  <c r="AS334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A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M308" i="4" s="1"/>
  <c r="AS308" i="4" s="1"/>
  <c r="AJ253" i="4"/>
  <c r="Z308" i="4"/>
  <c r="AL308" i="4" s="1"/>
  <c r="AR308" i="4" s="1"/>
  <c r="Y187" i="4"/>
  <c r="AC187" i="4" s="1"/>
  <c r="AF253" i="4"/>
  <c r="AI253" i="4"/>
  <c r="Z253" i="4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Q213" i="4" s="1"/>
  <c r="AW213" i="4" s="1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G213" i="4"/>
  <c r="Y189" i="4"/>
  <c r="AH189" i="4" s="1"/>
  <c r="AD203" i="4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E250" i="4"/>
  <c r="I250" i="4" s="1"/>
  <c r="F258" i="4"/>
  <c r="J258" i="4" s="1"/>
  <c r="E258" i="4"/>
  <c r="I258" i="4" s="1"/>
  <c r="D258" i="4"/>
  <c r="H258" i="4" s="1"/>
  <c r="G258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J318" i="4"/>
  <c r="AH318" i="4"/>
  <c r="Z318" i="4"/>
  <c r="AI381" i="4"/>
  <c r="AG381" i="4"/>
  <c r="E207" i="4"/>
  <c r="I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F255" i="4" l="1"/>
  <c r="J255" i="4" s="1"/>
  <c r="D255" i="4"/>
  <c r="H255" i="4" s="1"/>
  <c r="E255" i="4"/>
  <c r="I255" i="4" s="1"/>
  <c r="G255" i="4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O253" i="4"/>
  <c r="AU253" i="4" s="1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413" i="4" l="1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001" i="4" l="1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2" i="4" l="1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<sst xmlns="http://schemas.openxmlformats.org/spreadsheetml/2006/main" count="2356" uniqueCount="513">
  <si>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</si>
  <si>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</si>
  <si>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</si>
  <si>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</si>
  <si>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</si>
  <si>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</si>
  <si>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</si>
  <si>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</si>
  <si>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</si>
  <si>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</si>
  <si>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</si>
  <si>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</si>
  <si>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</si>
  <si>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</si>
  <si>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</si>
  <si>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</si>
  <si>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</si>
  <si>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</si>
  <si>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</si>
  <si>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</si>
  <si>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</si>
  <si>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</si>
  <si>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</si>
  <si>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</si>
  <si>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</si>
  <si>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</si>
  <si>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</si>
  <si>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</si>
  <si>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</si>
  <si>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</si>
  <si>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</si>
  <si>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</si>
  <si>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</si>
  <si>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</si>
  <si>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</si>
  <si>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</si>
  <si>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</si>
  <si>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</si>
  <si>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</si>
  <si>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</si>
  <si>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</si>
  <si>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</si>
  <si>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</si>
  <si>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</si>
  <si>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</si>
  <si>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</si>
  <si>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</si>
  <si>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</si>
  <si>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</si>
  <si>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</si>
  <si>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</si>
  <si>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</si>
  <si>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</si>
  <si>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</si>
  <si>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</si>
  <si>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</si>
  <si>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</si>
  <si>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</si>
  <si>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</si>
  <si>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</si>
  <si>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</si>
  <si>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</si>
  <si>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</si>
  <si>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</si>
  <si>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</si>
  <si>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</si>
  <si>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</si>
  <si>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</si>
  <si>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</si>
  <si>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</si>
  <si>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</si>
  <si>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</si>
  <si>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</si>
  <si>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</si>
  <si>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</si>
  <si>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</si>
  <si>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</si>
  <si>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</si>
  <si>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</si>
  <si>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</si>
  <si>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</si>
  <si>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</si>
  <si>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</si>
  <si>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</si>
  <si>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</si>
  <si>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</si>
  <si>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</si>
  <si>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</si>
  <si>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</si>
  <si>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</si>
  <si>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</si>
  <si>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</si>
  <si>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</si>
  <si>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</si>
  <si>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</si>
  <si>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</si>
  <si>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</si>
  <si>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</si>
  <si>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</si>
  <si>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</si>
  <si>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</si>
  <si>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</si>
  <si>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</si>
  <si>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</si>
  <si>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</si>
  <si>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</si>
  <si>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</si>
  <si>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</si>
  <si>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</si>
  <si>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</si>
  <si>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</si>
  <si>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</si>
  <si>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</si>
  <si>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</si>
  <si>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</si>
  <si>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</si>
  <si>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</si>
  <si>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</si>
  <si>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</si>
  <si>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</si>
  <si>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</si>
  <si>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</si>
  <si>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</si>
  <si>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</si>
  <si>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</si>
  <si>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</si>
  <si>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</si>
  <si>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</si>
  <si>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</si>
  <si>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</si>
  <si>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</si>
  <si>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</si>
  <si>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</si>
  <si>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</si>
  <si>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</si>
  <si>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</si>
  <si>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</si>
  <si>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</si>
  <si>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</si>
  <si>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</si>
  <si>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</si>
  <si>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</si>
  <si>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</si>
  <si>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</si>
  <si>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</si>
  <si>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</si>
  <si>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</si>
  <si>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</si>
  <si>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</si>
  <si>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</si>
  <si>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</si>
  <si>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</si>
  <si>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</si>
  <si>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</si>
  <si>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</si>
  <si>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</si>
  <si>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</si>
  <si>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</si>
  <si>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</si>
  <si>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</si>
  <si>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</si>
  <si>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</si>
  <si>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</si>
  <si>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</si>
  <si>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</si>
  <si>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</si>
  <si>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</si>
  <si>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</si>
  <si>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</si>
  <si>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</si>
  <si>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</si>
  <si>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</si>
  <si>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</si>
  <si>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</si>
  <si>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</si>
  <si>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</si>
  <si>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</si>
  <si>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</si>
  <si>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</si>
  <si>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</si>
  <si>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</si>
  <si>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</si>
  <si>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</si>
  <si>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</si>
  <si>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</si>
  <si>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</si>
  <si>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</si>
  <si>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</si>
  <si>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</si>
  <si>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</si>
  <si>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</si>
  <si>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</si>
  <si>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</si>
  <si>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</si>
  <si>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</si>
  <si>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</si>
  <si>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</si>
  <si>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</si>
  <si>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</si>
  <si>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</si>
  <si>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</si>
  <si>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</si>
  <si>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</si>
  <si>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</si>
  <si>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</si>
  <si>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</si>
  <si>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</si>
  <si>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</si>
  <si>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</si>
  <si>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</si>
  <si>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</si>
  <si>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</si>
  <si>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</si>
  <si>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</si>
  <si>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</si>
  <si>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</si>
  <si>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</si>
  <si>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</si>
  <si>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</si>
  <si>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</si>
  <si>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</si>
  <si>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</si>
  <si>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</si>
  <si>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</si>
  <si>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</si>
  <si>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</si>
  <si>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</si>
  <si>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</si>
  <si>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</si>
  <si>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</si>
  <si>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</si>
  <si>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</si>
  <si>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</si>
  <si>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</si>
  <si>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</si>
  <si>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</si>
  <si>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</si>
  <si>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</si>
  <si>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</si>
  <si>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</si>
  <si>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</si>
  <si>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</si>
  <si>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</si>
  <si>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</si>
  <si>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</si>
  <si>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</si>
  <si>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</si>
  <si>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</si>
  <si>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</si>
  <si>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</si>
  <si>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</si>
  <si>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</si>
  <si>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</si>
  <si>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</si>
  <si>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</si>
  <si>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</si>
  <si>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</si>
  <si>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</si>
  <si>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</si>
  <si>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</si>
  <si>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</si>
  <si>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</si>
  <si>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</si>
  <si>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</si>
  <si>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</si>
  <si>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</si>
  <si>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</si>
  <si>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</si>
  <si>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</si>
  <si>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</si>
  <si>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</si>
  <si>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</si>
  <si>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</si>
  <si>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</si>
  <si>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</si>
  <si>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</si>
  <si>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</si>
  <si>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</si>
  <si>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</si>
  <si>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</si>
  <si>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</si>
  <si>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</si>
  <si>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</si>
  <si>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</si>
  <si>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</si>
  <si>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</si>
  <si>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</si>
  <si>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</si>
  <si>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</si>
  <si>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</si>
  <si>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</si>
  <si>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</si>
  <si>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</si>
  <si>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</si>
  <si>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</si>
  <si>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</si>
  <si>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</si>
  <si>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</si>
  <si>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</si>
  <si>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</si>
  <si>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</si>
  <si>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</si>
  <si>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</si>
  <si>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</si>
  <si>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</si>
  <si>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</si>
  <si>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</si>
  <si>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</si>
  <si>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</si>
  <si>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</si>
  <si>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</si>
  <si>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</si>
  <si>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</si>
  <si>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</si>
  <si>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</si>
  <si>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</si>
  <si>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</si>
  <si>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</si>
  <si>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</si>
  <si>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</si>
  <si>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</si>
  <si>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</si>
  <si>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</si>
  <si>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</si>
  <si>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</si>
  <si>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</si>
  <si>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</si>
  <si>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</si>
  <si>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</si>
  <si>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</si>
  <si>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</si>
  <si>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</si>
  <si>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</si>
  <si>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</si>
  <si>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</si>
  <si>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</si>
  <si>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</si>
  <si>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</si>
  <si>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</si>
  <si>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</si>
  <si>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</si>
  <si>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</si>
  <si>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</si>
  <si>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</si>
  <si>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</si>
  <si>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</si>
  <si>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</si>
  <si>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</si>
  <si>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</si>
  <si>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</si>
  <si>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</si>
  <si>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</si>
  <si>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</si>
  <si>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</si>
  <si>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</si>
  <si>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</si>
  <si>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</si>
  <si>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</si>
  <si>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</si>
  <si>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</si>
  <si>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</si>
  <si>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</si>
  <si>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</si>
  <si>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</si>
  <si>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</si>
  <si>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</si>
  <si>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</si>
  <si>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</si>
  <si>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</si>
  <si>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</si>
  <si>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</si>
  <si>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</si>
  <si>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</si>
  <si>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</si>
  <si>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</si>
  <si>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</si>
  <si>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</si>
  <si>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</si>
  <si>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</si>
  <si>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</si>
  <si>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</si>
  <si>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</si>
  <si>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</si>
  <si>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</si>
  <si>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</si>
  <si>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</si>
  <si>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</si>
  <si>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</si>
  <si>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</si>
  <si>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</si>
  <si>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</si>
  <si>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</si>
  <si>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</si>
  <si>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</si>
  <si>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</si>
  <si>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</si>
  <si>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</si>
  <si>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</si>
  <si>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</si>
  <si>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</si>
  <si>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</si>
  <si>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</si>
  <si>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</si>
  <si>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</si>
  <si>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</si>
  <si>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</si>
  <si>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</si>
  <si>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</si>
  <si>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</si>
  <si>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</si>
  <si>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</si>
  <si>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</si>
  <si>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</si>
  <si>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</si>
  <si>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</si>
  <si>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</si>
  <si>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</si>
  <si>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</si>
  <si>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</si>
  <si>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</si>
  <si>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</si>
  <si>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</si>
  <si>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</si>
  <si>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</si>
  <si>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</si>
  <si>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</si>
  <si>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</si>
  <si>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</si>
  <si>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</si>
  <si>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</si>
  <si>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</si>
  <si>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</si>
  <si>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</si>
  <si>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</si>
  <si>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</si>
  <si>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</si>
  <si>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</si>
  <si>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</si>
  <si>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</si>
  <si>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</si>
  <si>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</si>
  <si>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</si>
  <si>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</si>
  <si>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</si>
  <si>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</si>
  <si>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</si>
  <si>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</si>
  <si>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</si>
  <si>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</si>
  <si>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</si>
  <si>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</si>
  <si>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</si>
  <si>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</si>
  <si>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</si>
  <si>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</si>
  <si>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</si>
  <si>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</si>
  <si>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</si>
  <si>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</si>
  <si>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</si>
  <si>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</si>
  <si>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</si>
  <si>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</si>
  <si>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</si>
  <si>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</si>
  <si>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</si>
  <si>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</si>
  <si>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</si>
  <si>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</si>
  <si>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</si>
  <si>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</si>
  <si>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</si>
  <si>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</si>
  <si>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</si>
  <si>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</si>
  <si>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</si>
  <si>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</si>
  <si>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</si>
  <si>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</si>
  <si>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</si>
  <si>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</si>
  <si>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</si>
  <si>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</si>
  <si>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</si>
  <si>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</si>
  <si>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</si>
  <si>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</si>
  <si>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</si>
  <si>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</si>
  <si>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</si>
  <si>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</si>
  <si>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</si>
  <si>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</si>
  <si>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</si>
  <si>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</si>
  <si>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</si>
  <si>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</si>
  <si>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</si>
  <si>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</si>
  <si>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</si>
  <si>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</si>
  <si>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Maidenhead</t>
  </si>
  <si>
    <t>Aldershot</t>
  </si>
  <si>
    <t>Halifax</t>
  </si>
  <si>
    <t>Torquay</t>
  </si>
  <si>
    <t>Notts County</t>
  </si>
  <si>
    <t>Eastleigh</t>
  </si>
  <si>
    <t>Sutton</t>
  </si>
  <si>
    <t>St Johnstone</t>
  </si>
  <si>
    <t>Livingston</t>
  </si>
  <si>
    <t>Hamilton</t>
  </si>
  <si>
    <t>Rangers</t>
  </si>
  <si>
    <t>30/04/2021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</si>
</sst>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1.041979455975633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1.037952243407696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1.0461929391857427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1.037952243407696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1.050186013602848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1.0543967570307606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1.050186013602848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1.0513686083765104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1.0533218816775407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1.0510694237812139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1.0536616911224432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1.0535792336879053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1.0424343751332963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1.0536616911224432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1.048418440111401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1.0536616911224432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1.0675140074300833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1.0577874143093966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1.0570274463634663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1.0548939488018336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1.0606212727063642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1.0552914984182968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1.0693912214495154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1.0548939488018336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1.0592698779777294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1.0586391570182949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1.0552914984182968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1.0570274463634663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1.0636410008450974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1.0636569760020114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1.0558699045953301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1.0662627066031662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1.0658585446489031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1.0592698779777294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1.0675140074300833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1.0688060519478177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1.0708051461807455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1.0689662376712907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1.0657284823689301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1.0809432695547836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1.0758089270163143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1.0797191791004319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1.0817182877227722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1.0798482537794909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1.081910060313134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1.0844960009352391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1.0813984437283319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1.0806590339570947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1.0831357824615913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1.0441265060289624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1.0394138550111416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1.0629813436677837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1.0670046225137999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1.1236765717555153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1.0684787671157105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1.0678037670587686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1.0667899925853617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1.0607092988079927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1.0661767993513469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1.0667638263666883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1.0344490471441554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1.0655953417225472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1.0460641267135338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1.0421804198806015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1.052267086616911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1.0549077074635693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1.0510694237812139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1.0543967570307606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1.0420112422030368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1.0556315371027907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1.0511368361869355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1.0509930436304777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1.0513686083765104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1.052267086616911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1.048153965543114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1.0517344996321181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1.0669245644072398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1.0510694237812139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1.0538424813225786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1.0518374708906593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1.0556315371027907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1.0437075600663159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1.052267086616911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1.0529232824658912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1.0513326278789881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1.0522559150967761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1.0518428764688503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1.0476415951389864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1.043438569981763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1.045344963452246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1.0450119742632082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1.0614473041522947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1.0602395532056077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1.0618465284925471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1.0509444270006065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1.0450375961866025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1.0369265649091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1.0458219570064358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1.0347781293381613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1.038506964435719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1.0451911230503124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1.0401734918501984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1.0401197761406094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1.045344963452246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1.0461286947489423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1.0452102388436428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1.042708496600167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1.0446618226996724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1.0569577396855649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1.043360692319973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1.0459944258216356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1.0629114617744848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1.0815503478552795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1.0509442098096211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1.0798578692917844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1.0475117579190587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1.0349578533419834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1.0476415951389864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1.0425381099894757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1.0587615359950218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1.0636236687327365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1.0503245504598744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1.0743312760577324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1.0774280574391637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1.0605101786372635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1.1138918708639085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1.0475615653703467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1.0427733349764023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1.0509930436304777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1.0394138550111416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1.0502857379813271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1.0427491060172347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1.0379105936695237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1.0688734653100223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1.0460641267135338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1.043438569981763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1.0567687035951574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1.0763928380908678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1.0513726059103246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1.0552914984182968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1.0500631329117833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1.0587691192107669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1.0552914984182968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1.0347781293381613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1.0587691192107669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1.037952243407696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1.0557597764789854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1.0499964535568072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1.0586589767516819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1.050305669221034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1.0557821208912506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1.0708271882583038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1.0611367580726192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1.0557821208912506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1.0550761118040843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1.0451911230503124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1.0646933843950201</v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1.0359560573857762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-0.16025040878891195</v>
      </c>
      <c r="I186" s="6">
        <f>IF('Log_working_3-way'!$D186="","",'True_Odds_Calculator_3-way'!O187/'True_Odds_Calculator_3-way'!B187-1)</f>
        <v>2.6301259059341922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2.6641444468742392E-2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1.0218902321563728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19.377559840193932</v>
      </c>
      <c r="I187" s="6">
        <f>IF('Log_working_3-way'!$D187="","",'True_Odds_Calculator_3-way'!O188/'True_Odds_Calculator_3-way'!B188-1)</f>
        <v>6.8877852813108609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2.3197789363333943E-2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1.0300561458166109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42.923034150813862</v>
      </c>
      <c r="I188" s="6">
        <f>IF('Log_working_3-way'!$D188="","",'True_Odds_Calculator_3-way'!O189/'True_Odds_Calculator_3-way'!B189-1)</f>
        <v>4.1296991056214676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2.549873776245315E-2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1.0212080384656679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21.831384255680451</v>
      </c>
      <c r="I189" s="6">
        <f>IF('Log_working_3-way'!$D189="","",'True_Odds_Calculator_3-way'!O190/'True_Odds_Calculator_3-way'!B190-1)</f>
        <v>6.1461065301070228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2.21792620109591E-2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1.0274712524600502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19.637656687890619</v>
      </c>
      <c r="I190" s="6">
        <f>IF('Log_working_3-way'!$D190="","",'True_Odds_Calculator_3-way'!O191/'True_Odds_Calculator_3-way'!B191-1)</f>
        <v>6.8432222993291676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2.901131126937595E-2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1.0255143471376116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12.056250680013054</v>
      </c>
      <c r="I191" s="6">
        <f>IF('Log_working_3-way'!$D191="","",'True_Odds_Calculator_3-way'!O192/'True_Odds_Calculator_3-way'!B192-1)</f>
        <v>9.2575192584193466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2.7676027676027726E-2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1.0249786045831275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14.456266379694739</v>
      </c>
      <c r="I192" s="6">
        <f>IF('Log_working_3-way'!$D192="","",'True_Odds_Calculator_3-way'!O193/'True_Odds_Calculator_3-way'!B193-1)</f>
        <v>7.6768566557108322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2.694684048888929E-2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1.0262600762485707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13.274506925935322</v>
      </c>
      <c r="I193" s="6">
        <f>IF('Log_working_3-way'!$D193="","",'True_Odds_Calculator_3-way'!O194/'True_Odds_Calculator_3-way'!B194-1)</f>
        <v>7.9835985098219702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2.8390058560907372E-2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1.025145268257696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11.596446144452928</v>
      </c>
      <c r="I194" s="6">
        <f>IF('Log_working_3-way'!$D194="","",'True_Odds_Calculator_3-way'!O195/'True_Odds_Calculator_3-way'!B195-1)</f>
        <v>7.8320487718455141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2.7217415793302058E-2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1.0282224214531686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23.050909676751179</v>
      </c>
      <c r="I195" s="6">
        <f>IF('Log_working_3-way'!$D195="","",'True_Odds_Calculator_3-way'!O196/'True_Odds_Calculator_3-way'!B196-1)</f>
        <v>7.3075202784653754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2.9144548390424241E-2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1.0316646038444239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35.1151979489117</v>
      </c>
      <c r="I196" s="6">
        <f>IF('Log_working_3-way'!$D196="","",'True_Odds_Calculator_3-way'!O197/'True_Odds_Calculator_3-way'!B197-1)</f>
        <v>5.0407234036724207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2.9490407442150035E-2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1.0257125208924176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7.2725634167191</v>
      </c>
      <c r="I197" s="6">
        <f>IF('Log_working_3-way'!$D197="","",'True_Odds_Calculator_3-way'!O198/'True_Odds_Calculator_3-way'!B198-1)</f>
        <v>7.9371791865343049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2.7475925435109128E-2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1.0264418448638759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13.953178894822512</v>
      </c>
      <c r="I198" s="6">
        <f>IF('Log_working_3-way'!$D198="","",'True_Odds_Calculator_3-way'!O199/'True_Odds_Calculator_3-way'!B199-1)</f>
        <v>6.7153775650532346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2.8456932668182722E-2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1.024850126529901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15.90961411453911</v>
      </c>
      <c r="I199" s="6">
        <f>IF('Log_working_3-way'!$D199="","",'True_Odds_Calculator_3-way'!O200/'True_Odds_Calculator_3-way'!B200-1)</f>
        <v>7.6789376074622631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2.6700609104012729E-2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1.02620854364654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14.812401261285926</v>
      </c>
      <c r="I200" s="6">
        <f>IF('Log_working_3-way'!$D200="","",'True_Odds_Calculator_3-way'!O201/'True_Odds_Calculator_3-way'!B201-1)</f>
        <v>8.6171623667391462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2.825022146782441E-2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1.0340426147146884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1.1364478276602452</v>
      </c>
      <c r="I201" s="6">
        <f>IF('Log_working_3-way'!$D201="","",'True_Odds_Calculator_3-way'!O202/'True_Odds_Calculator_3-way'!B202-1)</f>
        <v>4.6352850826429686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3.0357448969582812E-2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1.0374403869506859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6.9016234665003529</v>
      </c>
      <c r="I202" s="6">
        <f>IF('Log_working_3-way'!$D202="","",'True_Odds_Calculator_3-way'!O203/'True_Odds_Calculator_3-way'!B203-1)</f>
        <v>6.1067583282373095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3.9041312493411695E-2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1.0357563682204893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9.7007907755833447</v>
      </c>
      <c r="I203" s="6">
        <f>IF('Log_working_3-way'!$D203="","",'True_Odds_Calculator_3-way'!O204/'True_Odds_Calculator_3-way'!B204-1)</f>
        <v>7.5816098890844366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3.8344861060550794E-2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1.0359753176505866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11.373446908551273</v>
      </c>
      <c r="I204" s="6">
        <f>IF('Log_working_3-way'!$D204="","",'True_Odds_Calculator_3-way'!O205/'True_Odds_Calculator_3-way'!B205-1)</f>
        <v>5.6700933573998604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3.8247500471609186E-2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1.0365529787439871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15.033131160932804</v>
      </c>
      <c r="I205" s="6">
        <f>IF('Log_working_3-way'!$D205="","",'True_Odds_Calculator_3-way'!O206/'True_Odds_Calculator_3-way'!B206-1)</f>
        <v>6.6796953137268318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3.9081196761465931E-2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1.036176703937971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9.7705505813792914</v>
      </c>
      <c r="I206" s="6">
        <f>IF('Log_working_3-way'!$D206="","",'True_Odds_Calculator_3-way'!O207/'True_Odds_Calculator_3-way'!B207-1)</f>
        <v>6.4712175768801492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3.8531607462160222E-2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1.0452948287485679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33.394107686682467</v>
      </c>
      <c r="I207" s="6">
        <f>IF('Log_working_3-way'!$D207="","",'True_Odds_Calculator_3-way'!O208/'True_Odds_Calculator_3-way'!B208-1)</f>
        <v>6.0447284411387043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4.2516676911983353E-2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1.0382112012856128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5.7653791835471546</v>
      </c>
      <c r="I208" s="6">
        <f>IF('Log_working_3-way'!$D208="","",'True_Odds_Calculator_3-way'!O209/'True_Odds_Calculator_3-way'!B209-1)</f>
        <v>7.8297206425929637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3.998040562777061E-2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1.0386005319118035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20.796734230723668</v>
      </c>
      <c r="I209" s="6">
        <f>IF('Log_working_3-way'!$D209="","",'True_Odds_Calculator_3-way'!O210/'True_Odds_Calculator_3-way'!B210-1)</f>
        <v>7.2182208164470598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4.0327267443972303E-2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1.0449252242892211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1.9739677401684887</v>
      </c>
      <c r="I210" s="6">
        <f>IF('Log_working_3-way'!$D210="","",'True_Odds_Calculator_3-way'!O211/'True_Odds_Calculator_3-way'!B211-1)</f>
        <v>5.8594567202673682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4.2238412382134882E-2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1.0392502885693331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24.024471104421526</v>
      </c>
      <c r="I211" s="6">
        <f>IF('Log_working_3-way'!$D211="","",'True_Odds_Calculator_3-way'!O212/'True_Odds_Calculator_3-way'!B212-1)</f>
        <v>6.0222065883671094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4.0214611643182963E-2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1.0418777761831244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4.5170538245952914</v>
      </c>
      <c r="I212" s="6">
        <f>IF('Log_working_3-way'!$D212="","",'True_Odds_Calculator_3-way'!O213/'True_Odds_Calculator_3-way'!B213-1)</f>
        <v>6.3208614854938086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4.2367036873554476E-2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1.036782496878691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9.1435308998573142</v>
      </c>
      <c r="I213" s="6">
        <f>IF('Log_working_3-way'!$D213="","",'True_Odds_Calculator_3-way'!O214/'True_Odds_Calculator_3-way'!B214-1)</f>
        <v>7.0378221397646463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3.9224580609404036E-2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1.0373164607993572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19.624014972419229</v>
      </c>
      <c r="I214" s="6">
        <f>IF('Log_working_3-way'!$D214="","",'True_Odds_Calculator_3-way'!O215/'True_Odds_Calculator_3-way'!B215-1)</f>
        <v>7.5741505239758666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3.9248203427307837E-2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1.0378301699526491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19.806393554162263</v>
      </c>
      <c r="I215" s="6">
        <f>IF('Log_working_3-way'!$D215="","",'True_Odds_Calculator_3-way'!O216/'True_Odds_Calculator_3-way'!B216-1)</f>
        <v>6.3800503529066734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3.9743636938122551E-2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1.0432813333681519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29.276609032173361</v>
      </c>
      <c r="I216" s="6">
        <f>IF('Log_working_3-way'!$D216="","",'True_Odds_Calculator_3-way'!O217/'True_Odds_Calculator_3-way'!B217-1)</f>
        <v>6.045219119831529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4.2444068706110061E-2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1.0469038184215458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2.5534184378979501</v>
      </c>
      <c r="I217" s="6">
        <f>IF('Log_working_3-way'!$D217="","",'True_Odds_Calculator_3-way'!O218/'True_Odds_Calculator_3-way'!B218-1)</f>
        <v>5.6635037618133399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4.4765764222018722E-2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1.0355476875203034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12.409270745846419</v>
      </c>
      <c r="I218" s="6">
        <f>IF('Log_working_3-way'!$D218="","",'True_Odds_Calculator_3-way'!O219/'True_Odds_Calculator_3-way'!B219-1)</f>
        <v>8.0623232154924285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3.8305733683978049E-2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1.0366144393231027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7.3782210007569162</v>
      </c>
      <c r="I219" s="6">
        <f>IF('Log_working_3-way'!$D219="","",'True_Odds_Calculator_3-way'!O220/'True_Odds_Calculator_3-way'!B220-1)</f>
        <v>6.8151438350986266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3.8601131968023283E-2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1.0354956483699553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9.1539819855754629</v>
      </c>
      <c r="I220" s="6">
        <f>IF('Log_working_3-way'!$D220="","",'True_Odds_Calculator_3-way'!O221/'True_Odds_Calculator_3-way'!B221-1)</f>
        <v>8.4657810662201687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3.8154948499776076E-2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1.039453437696003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24.808799476769082</v>
      </c>
      <c r="I221" s="6">
        <f>IF('Log_working_3-way'!$D221="","",'True_Odds_Calculator_3-way'!O222/'True_Odds_Calculator_3-way'!B222-1)</f>
        <v>5.9844884279405948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4.0201746526900672E-2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1.0355003196175248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9.5620293565428831</v>
      </c>
      <c r="I222" s="6">
        <f>IF('Log_working_3-way'!$D222="","",'True_Odds_Calculator_3-way'!O223/'True_Odds_Calculator_3-way'!B223-1)</f>
        <v>7.7923560887006964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3.809893103508899E-2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1.035725350022068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17.053233436615322</v>
      </c>
      <c r="I223" s="6">
        <f>IF('Log_working_3-way'!$D223="","",'True_Odds_Calculator_3-way'!O224/'True_Odds_Calculator_3-way'!B224-1)</f>
        <v>7.7398260760925961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3.8056619958696247E-2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1.0369358157033373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8.759406322799336</v>
      </c>
      <c r="I224" s="6">
        <f>IF('Log_working_3-way'!$D224="","",'True_Odds_Calculator_3-way'!O225/'True_Odds_Calculator_3-way'!B225-1)</f>
        <v>6.7659996917187764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3.9243469377950646E-2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1.0456568117031806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8.2541427860842607</v>
      </c>
      <c r="I225" s="6">
        <f>IF('Log_working_3-way'!$D225="","",'True_Odds_Calculator_3-way'!O226/'True_Odds_Calculator_3-way'!B226-1)</f>
        <v>8.7957360168157077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4.8705966930266076E-2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1.0545025757196551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3.8779710928773472</v>
      </c>
      <c r="I226" s="6">
        <f>IF('Log_working_3-way'!$D226="","",'True_Odds_Calculator_3-way'!O227/'True_Odds_Calculator_3-way'!B227-1)</f>
        <v>6.4854240003935697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5.4104333450700759E-2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1.0509544703089237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6.0944718603030452</v>
      </c>
      <c r="I227" s="6">
        <f>IF('Log_working_3-way'!$D227="","",'True_Odds_Calculator_3-way'!O228/'True_Odds_Calculator_3-way'!B228-1)</f>
        <v>6.1333989305217109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5.224715150607806E-2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1.0514153217243245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7.5162333748063084</v>
      </c>
      <c r="I228" s="6">
        <f>IF('Log_working_3-way'!$D228="","",'True_Odds_Calculator_3-way'!O229/'True_Odds_Calculator_3-way'!B229-1)</f>
        <v>4.8496569177809894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5.2590660471672823E-2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1.0541474565332403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27.030480294774843</v>
      </c>
      <c r="I229" s="6">
        <f>IF('Log_working_3-way'!$D229="","",'True_Odds_Calculator_3-way'!O230/'True_Odds_Calculator_3-way'!B230-1)</f>
        <v>7.1136071001324961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5.374084543555524E-2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1.0546202404605671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26.414898636345125</v>
      </c>
      <c r="I230" s="6">
        <f>IF('Log_working_3-way'!$D230="","",'True_Odds_Calculator_3-way'!O231/'True_Odds_Calculator_3-way'!B231-1)</f>
        <v>7.6047125237969606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5.4356469258569184E-2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1.0602101554390744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2.2260105542462489</v>
      </c>
      <c r="I231" s="6">
        <f>IF('Log_working_3-way'!$D231="","",'True_Odds_Calculator_3-way'!O232/'True_Odds_Calculator_3-way'!B232-1)</f>
        <v>4.7210473015689507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5.5202090718695862E-2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1.0483032067991402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17.62752813735332</v>
      </c>
      <c r="I232" s="6">
        <f>IF('Log_working_3-way'!$D232="","",'True_Odds_Calculator_3-way'!O233/'True_Odds_Calculator_3-way'!B233-1)</f>
        <v>7.2302735912063838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5.1060931970049683E-2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1.0478103557385381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17.97224631396357</v>
      </c>
      <c r="I233" s="6">
        <f>IF('Log_working_3-way'!$D233="","",'True_Odds_Calculator_3-way'!O234/'True_Odds_Calculator_3-way'!B234-1)</f>
        <v>8.296400693842152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5.0473760932944423E-2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1.045819735907342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17.50849270888521</v>
      </c>
      <c r="I234" s="6">
        <f>IF('Log_working_3-way'!$D234="","",'True_Odds_Calculator_3-way'!O235/'True_Odds_Calculator_3-way'!B235-1)</f>
        <v>8.0293407886025641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4.8521242353841476E-2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1.036485136112933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51.60537851906529</v>
      </c>
      <c r="I235" s="6">
        <f>IF('Log_working_3-way'!$D235="","",'True_Odds_Calculator_3-way'!O236/'True_Odds_Calculator_3-way'!B236-1)</f>
        <v>2.1026437534714026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2.7760762619398527E-2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1.0295517175292401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46.760315762188895</v>
      </c>
      <c r="I236" s="6">
        <f>IF('Log_working_3-way'!$D236="","",'True_Odds_Calculator_3-way'!O237/'True_Odds_Calculator_3-way'!B237-1)</f>
        <v>3.3469293427913991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2.39075270720841E-2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1.0367284516775095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13.340211982911041</v>
      </c>
      <c r="I237" s="6">
        <f>IF('Log_working_3-way'!$D237="","",'True_Odds_Calculator_3-way'!O238/'True_Odds_Calculator_3-way'!B238-1)</f>
        <v>8.5126355763780648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3.9548845752875206E-2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1.0366567743338182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7.7846276654661004</v>
      </c>
      <c r="I238" s="6">
        <f>IF('Log_working_3-way'!$D238="","",'True_Odds_Calculator_3-way'!O239/'True_Odds_Calculator_3-way'!B239-1)</f>
        <v>7.7846276654661004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3.9012215946407469E-2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1.0385673693781432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5.661484179111425</v>
      </c>
      <c r="I239" s="6">
        <f>IF('Log_working_3-way'!$D239="","",'True_Odds_Calculator_3-way'!O240/'True_Odds_Calculator_3-way'!B240-1)</f>
        <v>5.9510804389502381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3.9589312235886798E-2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1.0499571554026295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1.0659065892662807</v>
      </c>
      <c r="I240" s="6">
        <f>IF('Log_working_3-way'!$D240="","",'True_Odds_Calculator_3-way'!O241/'True_Odds_Calculator_3-way'!B241-1)</f>
        <v>4.6718046053760007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4.3746651795331104E-2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1.03514988656328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10.861810737895839</v>
      </c>
      <c r="I241" s="6">
        <f>IF('Log_working_3-way'!$D241="","",'True_Odds_Calculator_3-way'!O242/'True_Odds_Calculator_3-way'!B242-1)</f>
        <v>8.4089411834530239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3.7909028188448657E-2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1.0397654603200859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23.022878932316491</v>
      </c>
      <c r="I242" s="6">
        <f>IF('Log_working_3-way'!$D242="","",'True_Odds_Calculator_3-way'!O243/'True_Odds_Calculator_3-way'!B243-1)</f>
        <v>8.6842041551288442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4.0674603174603252E-2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1.0411644173946111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24.499012941434525</v>
      </c>
      <c r="I243" s="6">
        <f>IF('Log_working_3-way'!$D243="","",'True_Odds_Calculator_3-way'!O244/'True_Odds_Calculator_3-way'!B244-1)</f>
        <v>5.9349119194692284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4.2013080589735186E-2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1.0353686140378384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9.9196200261492358</v>
      </c>
      <c r="I244" s="6">
        <f>IF('Log_working_3-way'!$D244="","",'True_Odds_Calculator_3-way'!O245/'True_Odds_Calculator_3-way'!B245-1)</f>
        <v>9.5610363897043769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3.8196534885276634E-2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1.035947911532852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14.161081441718528</v>
      </c>
      <c r="I245" s="6">
        <f>IF('Log_working_3-way'!$D245="","",'True_Odds_Calculator_3-way'!O246/'True_Odds_Calculator_3-way'!B246-1)</f>
        <v>8.2283959002280618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3.8648833666473426E-2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1.0224628008418459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20.532175641535627</v>
      </c>
      <c r="I246" s="6">
        <f>IF('Log_working_3-way'!$D246="","",'True_Odds_Calculator_3-way'!O247/'True_Odds_Calculator_3-way'!B247-1)</f>
        <v>6.2529551535821764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2.3653272952885329E-2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1.0541631964335898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-0.35771567490533529</v>
      </c>
      <c r="I247" s="6">
        <f>IF('Log_working_3-way'!$D247="","",'True_Odds_Calculator_3-way'!O248/'True_Odds_Calculator_3-way'!B248-1)</f>
        <v>1.0668275659079831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3.4150035814620061E-2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1.0306085309904724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50.295273060884867</v>
      </c>
      <c r="I248" s="6">
        <f>IF('Log_working_3-way'!$D248="","",'True_Odds_Calculator_3-way'!O249/'True_Odds_Calculator_3-way'!B249-1)</f>
        <v>2.517339493432416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2.3680619328871E-2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1.0296811232776315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4.3985784718182108</v>
      </c>
      <c r="I249" s="6">
        <f>IF('Log_working_3-way'!$D249="","",'True_Odds_Calculator_3-way'!O250/'True_Odds_Calculator_3-way'!B250-1)</f>
        <v>6.7011294850195657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3.035971026935691E-2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1.0251880348279052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13.181185809150971</v>
      </c>
      <c r="I250" s="6">
        <f>IF('Log_working_3-way'!$D250="","",'True_Odds_Calculator_3-way'!O251/'True_Odds_Calculator_3-way'!B251-1)</f>
        <v>9.6733621188035528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2.7270625932578119E-2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1.0246777502909326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11.074679803648662</v>
      </c>
      <c r="I251" s="6">
        <f>IF('Log_working_3-way'!$D251="","",'True_Odds_Calculator_3-way'!O252/'True_Odds_Calculator_3-way'!B252-1)</f>
        <v>9.7492784212435453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2.6804343102257988E-2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1.02661254592992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20.44598774440459</v>
      </c>
      <c r="I252" s="6">
        <f>IF('Log_working_3-way'!$D252="","",'True_Odds_Calculator_3-way'!O253/'True_Odds_Calculator_3-way'!B253-1)</f>
        <v>9.4593713300283984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2.7767167077912713E-2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1.0271403080171051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20.431589401305239</v>
      </c>
      <c r="I253" s="6">
        <f>IF('Log_working_3-way'!$D253="","",'True_Odds_Calculator_3-way'!O254/'True_Odds_Calculator_3-way'!B254-1)</f>
        <v>8.3198418421322682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2.8457649898423032E-2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1.0295317386815683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27.075875487668444</v>
      </c>
      <c r="I254" s="6">
        <f>IF('Log_working_3-way'!$D254="","",'True_Odds_Calculator_3-way'!O255/'True_Odds_Calculator_3-way'!B255-1)</f>
        <v>6.929085619358184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2.9534261326745526E-2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1.0257750594103439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11.863568162775083</v>
      </c>
      <c r="I255" s="6">
        <f>IF('Log_working_3-way'!$D255="","",'True_Odds_Calculator_3-way'!O256/'True_Odds_Calculator_3-way'!B256-1)</f>
        <v>8.9297465760584025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2.7952767734634065E-2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1.0270431625869179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16.156433476537323</v>
      </c>
      <c r="I256" s="6">
        <f>IF('Log_working_3-way'!$D256="","",'True_Odds_Calculator_3-way'!O257/'True_Odds_Calculator_3-way'!B257-1)</f>
        <v>7.9238660959135014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2.9008767810710712E-2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1.0256912135106866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13.731720993219863</v>
      </c>
      <c r="I257" s="6">
        <f>IF('Log_working_3-way'!$D257="","",'True_Odds_Calculator_3-way'!O258/'True_Odds_Calculator_3-way'!B258-1)</f>
        <v>10.490363126098869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2.7732920787070681E-2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1.0267949912469125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5.9518327576770274</v>
      </c>
      <c r="I258" s="6">
        <f>IF('Log_working_3-way'!$D258="","",'True_Odds_Calculator_3-way'!O259/'True_Odds_Calculator_3-way'!B259-1)</f>
        <v>8.3784437214308074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2.8389135806015542E-2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1.0334046660180876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35.054102185480176</v>
      </c>
      <c r="I259" s="6">
        <f>IF('Log_working_3-way'!$D259="","",'True_Odds_Calculator_3-way'!O260/'True_Odds_Calculator_3-way'!B260-1)</f>
        <v>4.5234997088230005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3.1234938537794132E-2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1.0263096799144986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10.727711471828556</v>
      </c>
      <c r="I260" s="6">
        <f>IF('Log_working_3-way'!$D260="","",'True_Odds_Calculator_3-way'!O261/'True_Odds_Calculator_3-way'!B261-1)</f>
        <v>5.4283430609059407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2.8020444521904109E-2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1.0329735899212378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38.90860729717928</v>
      </c>
      <c r="I261" s="6">
        <f>IF('Log_working_3-way'!$D261="","",'True_Odds_Calculator_3-way'!O262/'True_Odds_Calculator_3-way'!B262-1)</f>
        <v>3.7961277391810127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2.9637214329393924E-2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1.0380920027515177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0.75234673971617383</v>
      </c>
      <c r="I262" s="6">
        <f>IF('Log_working_3-way'!$D262="","",'True_Odds_Calculator_3-way'!O263/'True_Odds_Calculator_3-way'!B263-1)</f>
        <v>2.5872300477645402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3.0941646570906034E-2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1.0360319607169519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40.958730087511945</v>
      </c>
      <c r="I263" s="6">
        <f>IF('Log_working_3-way'!$D263="","",'True_Odds_Calculator_3-way'!O264/'True_Odds_Calculator_3-way'!B264-1)</f>
        <v>3.7240350079278972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3.1550487495243473E-2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1.0247971512783176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12.972740964137879</v>
      </c>
      <c r="I264" s="6">
        <f>IF('Log_working_3-way'!$D264="","",'True_Odds_Calculator_3-way'!O265/'True_Odds_Calculator_3-way'!B265-1)</f>
        <v>8.510196818716345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2.6858348586536573E-2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1.0242969363759302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13.525353001890664</v>
      </c>
      <c r="I265" s="6">
        <f>IF('Log_working_3-way'!$D265="","",'True_Odds_Calculator_3-way'!O266/'True_Odds_Calculator_3-way'!B266-1)</f>
        <v>8.6354495937643634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2.6298693928219041E-2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1.0253032897885648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17.897296111881325</v>
      </c>
      <c r="I266" s="6">
        <f>IF('Log_working_3-way'!$D266="","",'True_Odds_Calculator_3-way'!O267/'True_Odds_Calculator_3-way'!B267-1)</f>
        <v>8.2760132920775504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2.6948387447653044E-2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1.043265412464176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57.380848042303036</v>
      </c>
      <c r="I267" s="6">
        <f>IF('Log_working_3-way'!$D267="","",'True_Odds_Calculator_3-way'!O268/'True_Odds_Calculator_3-way'!B268-1)</f>
        <v>2.0869109219656927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2.9319452021842718E-2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1.0256603408610787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14.950838207366884</v>
      </c>
      <c r="I268" s="6">
        <f>IF('Log_working_3-way'!$D268="","",'True_Odds_Calculator_3-way'!O269/'True_Odds_Calculator_3-way'!B269-1)</f>
        <v>6.8988375759388854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2.7596422333264314E-2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1.0267146923333139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18.207270271100057</v>
      </c>
      <c r="I269" s="6">
        <f>IF('Log_working_3-way'!$D269="","",'True_Odds_Calculator_3-way'!O270/'True_Odds_Calculator_3-way'!B270-1)</f>
        <v>7.1694438771219513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2.8417163967036085E-2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1.0245925804855962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11.335783275495894</v>
      </c>
      <c r="I270" s="6">
        <f>IF('Log_working_3-way'!$D270="","",'True_Odds_Calculator_3-way'!O271/'True_Odds_Calculator_3-way'!B271-1)</f>
        <v>8.1092760917658584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2.6645787324148351E-2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1.0251782855722604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9.0675708486071809</v>
      </c>
      <c r="I271" s="6">
        <f>IF('Log_working_3-way'!$D271="","",'True_Odds_Calculator_3-way'!O272/'True_Odds_Calculator_3-way'!B272-1)</f>
        <v>6.7266059912567764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2.696236276452102E-2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1.0312686760016931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29.972944485542239</v>
      </c>
      <c r="I272" s="6">
        <f>IF('Log_working_3-way'!$D272="","",'True_Odds_Calculator_3-way'!O273/'True_Odds_Calculator_3-way'!B273-1)</f>
        <v>6.0880305170748903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3.0554521682699676E-2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1.0194785579917014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13.59897065109373</v>
      </c>
      <c r="I273" s="6">
        <f>IF('Log_working_3-way'!$D273="","",'True_Odds_Calculator_3-way'!O274/'True_Odds_Calculator_3-way'!B274-1)</f>
        <v>8.6236628005426272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2.1123418284966E-2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1.035607633244918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7.7687469653906049E-2</v>
      </c>
      <c r="I274" s="6">
        <f>IF('Log_working_3-way'!$D274="","",'True_Odds_Calculator_3-way'!O275/'True_Odds_Calculator_3-way'!B275-1)</f>
        <v>3.4406683348064622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2.8158229725979034E-2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1.0212806310216549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5.5993346394516488</v>
      </c>
      <c r="I275" s="6">
        <f>IF('Log_working_3-way'!$D275="","",'True_Odds_Calculator_3-way'!O276/'True_Odds_Calculator_3-way'!B276-1)</f>
        <v>6.8947118489533867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2.2300068352699931E-2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1.0365199008262558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50.067748881952411</v>
      </c>
      <c r="I276" s="6">
        <f>IF('Log_working_3-way'!$D276="","",'True_Odds_Calculator_3-way'!O277/'True_Odds_Calculator_3-way'!B277-1)</f>
        <v>2.681108759057298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2.8241464431721708E-2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1.0319857456395047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20.327769242036904</v>
      </c>
      <c r="I277" s="6">
        <f>IF('Log_working_3-way'!$D277="","",'True_Odds_Calculator_3-way'!O278/'True_Odds_Calculator_3-way'!B278-1)</f>
        <v>8.6901494426170895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3.3464016752896564E-2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1.0377732617347906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26.26095639834935</v>
      </c>
      <c r="I278" s="6">
        <f>IF('Log_working_3-way'!$D278="","",'True_Odds_Calculator_3-way'!O279/'True_Odds_Calculator_3-way'!B279-1)</f>
        <v>7.3841181589375235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3.7870608489505297E-2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1.0392762687468615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34.447285686367621</v>
      </c>
      <c r="I279" s="6">
        <f>IF('Log_working_3-way'!$D279="","",'True_Odds_Calculator_3-way'!O280/'True_Odds_Calculator_3-way'!B280-1)</f>
        <v>6.6146663364107932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3.6213213808383937E-2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1.032233061392688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36.938587890390409</v>
      </c>
      <c r="I280" s="6">
        <f>IF('Log_working_3-way'!$D280="","",'True_Odds_Calculator_3-way'!O281/'True_Odds_Calculator_3-way'!B281-1)</f>
        <v>3.9489569373295899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2.9624510876807619E-2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1.0211377888245532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5.9567631341522667</v>
      </c>
      <c r="I281" s="6">
        <f>IF('Log_working_3-way'!$D281="","",'True_Odds_Calculator_3-way'!O282/'True_Odds_Calculator_3-way'!B282-1)</f>
        <v>6.6331482767404459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2.2186751795690185E-2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1.0204186697469069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11.391842646032192</v>
      </c>
      <c r="I282" s="6">
        <f>IF('Log_working_3-way'!$D282="","",'True_Odds_Calculator_3-way'!O283/'True_Odds_Calculator_3-way'!B283-1)</f>
        <v>6.3445095678239678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2.2001351605820396E-2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1.0337879694465821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57.735407024262521</v>
      </c>
      <c r="I283" s="6">
        <f>IF('Log_working_3-way'!$D283="","",'True_Odds_Calculator_3-way'!O284/'True_Odds_Calculator_3-way'!B284-1)</f>
        <v>1.6181648187237054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2.3105917877622062E-2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1.0254872217788948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3.3602364330894137</v>
      </c>
      <c r="I284" s="6">
        <f>IF('Log_working_3-way'!$D284="","",'True_Odds_Calculator_3-way'!O285/'True_Odds_Calculator_3-way'!B285-1)</f>
        <v>5.1894392892452945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2.5103412060989871E-2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1.0206020401597133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11.477218428973135</v>
      </c>
      <c r="I285" s="6">
        <f>IF('Log_working_3-way'!$D285="","",'True_Odds_Calculator_3-way'!O286/'True_Odds_Calculator_3-way'!B286-1)</f>
        <v>6.9399836432455393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2.2271278925271254E-2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1.0214999210436733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5.4955131238561661</v>
      </c>
      <c r="I286" s="6">
        <f>IF('Log_working_3-way'!$D286="","",'True_Odds_Calculator_3-way'!O287/'True_Odds_Calculator_3-way'!B287-1)</f>
        <v>7.6616047310604696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2.2640726008102519E-2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1.0231330090299309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26.646870594838933</v>
      </c>
      <c r="I287" s="6">
        <f>IF('Log_working_3-way'!$D287="","",'True_Odds_Calculator_3-way'!O288/'True_Odds_Calculator_3-way'!B288-1)</f>
        <v>5.7669736447644553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2.3383290636968423E-2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1.0206293804892106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17.177453076969563</v>
      </c>
      <c r="I288" s="6">
        <f>IF('Log_working_3-way'!$D288="","",'True_Odds_Calculator_3-way'!O289/'True_Odds_Calculator_3-way'!B289-1)</f>
        <v>7.2199809654678404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2.2094374499497249E-2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1.020933251257373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14.772513218960128</v>
      </c>
      <c r="I289" s="6">
        <f>IF('Log_working_3-way'!$D289="","",'True_Odds_Calculator_3-way'!O290/'True_Odds_Calculator_3-way'!B290-1)</f>
        <v>7.2160184170447135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2.2587325981148876E-2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1.0204314077256693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16.720181559825829</v>
      </c>
      <c r="I290" s="6">
        <f>IF('Log_working_3-way'!$D290="","",'True_Odds_Calculator_3-way'!O291/'True_Odds_Calculator_3-way'!B291-1)</f>
        <v>6.1097785299538758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2.1871079490273226E-2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1.0340349796582398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48.682000175118802</v>
      </c>
      <c r="I291" s="6">
        <f>IF('Log_working_3-way'!$D291="","",'True_Odds_Calculator_3-way'!O292/'True_Odds_Calculator_3-way'!B292-1)</f>
        <v>2.7291799718610461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2.6939494855861223E-2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1.0206702058199697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9.4461339484288391</v>
      </c>
      <c r="I292" s="6">
        <f>IF('Log_working_3-way'!$D292="","",'True_Odds_Calculator_3-way'!O293/'True_Odds_Calculator_3-way'!B293-1)</f>
        <v>7.8208406460071132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2.2354602917262767E-2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1.033142509879639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48.000448559623081</v>
      </c>
      <c r="I293" s="6">
        <f>IF('Log_working_3-way'!$D293="","",'True_Odds_Calculator_3-way'!O294/'True_Odds_Calculator_3-way'!B294-1)</f>
        <v>2.7898529767237621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2.6506536140831871E-2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1.0294783103520335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1.464133992290753</v>
      </c>
      <c r="I294" s="6">
        <f>IF('Log_working_3-way'!$D294="","",'True_Odds_Calculator_3-way'!O295/'True_Odds_Calculator_3-way'!B295-1)</f>
        <v>3.0770674129160804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2.573314505794011E-2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1.0312638935634273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0.93232432328053672</v>
      </c>
      <c r="I295" s="6">
        <f>IF('Log_working_3-way'!$D295="","",'True_Odds_Calculator_3-way'!O296/'True_Odds_Calculator_3-way'!B296-1)</f>
        <v>3.2991521227566842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2.6604779711656201E-2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1.0205978539331813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10.714668233546748</v>
      </c>
      <c r="I296" s="6">
        <f>IF('Log_working_3-way'!$D296="","",'True_Odds_Calculator_3-way'!O297/'True_Odds_Calculator_3-way'!B297-1)</f>
        <v>5.670035282359672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2.2055126325899455E-2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1.0446033670374835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0.31373440914288242</v>
      </c>
      <c r="I297" s="6">
        <f>IF('Log_working_3-way'!$D297="","",'True_Odds_Calculator_3-way'!O298/'True_Odds_Calculator_3-way'!B298-1)</f>
        <v>2.2087616748858192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3.399359667440649E-2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1.0791273040986822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73.185184098002978</v>
      </c>
      <c r="I298" s="6">
        <f>IF('Log_working_3-way'!$D298="","",'True_Odds_Calculator_3-way'!O299/'True_Odds_Calculator_3-way'!B299-1)</f>
        <v>0.16937871458019571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3.722534064724714E-2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1.0259536302523915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17.23466457408491</v>
      </c>
      <c r="I299" s="6">
        <f>IF('Log_working_3-way'!$D299="","",'True_Odds_Calculator_3-way'!O300/'True_Odds_Calculator_3-way'!B300-1)</f>
        <v>7.1277351092397421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2.7728171494412202E-2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1.0535882360822806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57.881411239092003</v>
      </c>
      <c r="I300" s="6">
        <f>IF('Log_working_3-way'!$D300="","",'True_Odds_Calculator_3-way'!O301/'True_Odds_Calculator_3-way'!B301-1)</f>
        <v>1.3924931285046402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3.6577673081960693E-2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1.0255689912291541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13.966179856982945</v>
      </c>
      <c r="I301" s="6">
        <f>IF('Log_working_3-way'!$D301="","",'True_Odds_Calculator_3-way'!O302/'True_Odds_Calculator_3-way'!B302-1)</f>
        <v>7.0822517021179134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2.7563523007666291E-2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1.020595058938375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7.931092150053999</v>
      </c>
      <c r="I302" s="6">
        <f>IF('Log_working_3-way'!$D302="","",'True_Odds_Calculator_3-way'!O303/'True_Odds_Calculator_3-way'!B303-1)</f>
        <v>6.6347444450240785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2.1973046925158446E-2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1.0216941810652502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18.481898385415924</v>
      </c>
      <c r="I303" s="6">
        <f>IF('Log_working_3-way'!$D303="","",'True_Odds_Calculator_3-way'!O304/'True_Odds_Calculator_3-way'!B304-1)</f>
        <v>9.3044751790629707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2.2993064869639035E-2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1.025251592890946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28.130917683059856</v>
      </c>
      <c r="I304" s="6">
        <f>IF('Log_working_3-way'!$D304="","",'True_Odds_Calculator_3-way'!O305/'True_Odds_Calculator_3-way'!B305-1)</f>
        <v>6.829011566483894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2.5046706411863795E-2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1.0305318256257514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0.92476450417148048</v>
      </c>
      <c r="I305" s="6">
        <f>IF('Log_working_3-way'!$D305="","",'True_Odds_Calculator_3-way'!O306/'True_Odds_Calculator_3-way'!B306-1)</f>
        <v>2.1677552692239495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2.4854970495103546E-2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1.0345258850895538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22.90151549503793</v>
      </c>
      <c r="I306" s="6">
        <f>IF('Log_working_3-way'!$D306="","",'True_Odds_Calculator_3-way'!O307/'True_Odds_Calculator_3-way'!B307-1)</f>
        <v>7.6561469353062801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3.5577119902609367E-2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1.0561394989157695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54.18489493601021</v>
      </c>
      <c r="I307" s="6">
        <f>IF('Log_working_3-way'!$D307="","",'True_Odds_Calculator_3-way'!O308/'True_Odds_Calculator_3-way'!B308-1)</f>
        <v>2.653703929281344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3.9996595321916573E-2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1.0313022201639384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13.76242683020757</v>
      </c>
      <c r="I308" s="6">
        <f>IF('Log_working_3-way'!$D308="","",'True_Odds_Calculator_3-way'!O309/'True_Odds_Calculator_3-way'!B309-1)</f>
        <v>11.518379027282277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3.362334919599741E-2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1.0326172613879201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17.274140416549507</v>
      </c>
      <c r="I309" s="6">
        <f>IF('Log_working_3-way'!$D309="","",'True_Odds_Calculator_3-way'!O310/'True_Odds_Calculator_3-way'!B310-1)</f>
        <v>11.070347089306507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3.4444917874227876E-2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1.032077169619541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19.167501575306421</v>
      </c>
      <c r="I310" s="6">
        <f>IF('Log_working_3-way'!$D310="","",'True_Odds_Calculator_3-way'!O311/'True_Odds_Calculator_3-way'!B311-1)</f>
        <v>8.1574299934037509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3.3855091234259005E-2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1.0253896356530454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11.326651435476673</v>
      </c>
      <c r="I311" s="6">
        <f>IF('Log_working_3-way'!$D311="","",'True_Odds_Calculator_3-way'!O312/'True_Odds_Calculator_3-way'!B312-1)</f>
        <v>7.1774814030386338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2.7406347897741767E-2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1.0254627177848468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9.1957780032914211</v>
      </c>
      <c r="I312" s="6">
        <f>IF('Log_working_3-way'!$D312="","",'True_Odds_Calculator_3-way'!O313/'True_Odds_Calculator_3-way'!B313-1)</f>
        <v>6.4288260395918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2.7218116742335097E-2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1.0263010102413237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16.315095224434895</v>
      </c>
      <c r="I313" s="6">
        <f>IF('Log_working_3-way'!$D313="","",'True_Odds_Calculator_3-way'!O314/'True_Odds_Calculator_3-way'!B314-1)</f>
        <v>7.614756799720837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2.8201951197731834E-2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1.0341351106444703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1.6591628411215669</v>
      </c>
      <c r="I314" s="6">
        <f>IF('Log_working_3-way'!$D314="","",'True_Odds_Calculator_3-way'!O315/'True_Odds_Calculator_3-way'!B315-1)</f>
        <v>4.0567395959561185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3.0816091349625374E-2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1.0207234814601231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15.703147600184561</v>
      </c>
      <c r="I315" s="6">
        <f>IF('Log_working_3-way'!$D315="","",'True_Odds_Calculator_3-way'!O316/'True_Odds_Calculator_3-way'!B316-1)</f>
        <v>6.6752515598961839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2.2282553734847665E-2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1.0344667402577254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24.667374486524977</v>
      </c>
      <c r="I316" s="6">
        <f>IF('Log_working_3-way'!$D316="","",'True_Odds_Calculator_3-way'!O317/'True_Odds_Calculator_3-way'!B317-1)</f>
        <v>6.5373529709969569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3.5178141848936084E-2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1.0200443259932217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10.095374681301868</v>
      </c>
      <c r="I317" s="6">
        <f>IF('Log_working_3-way'!$D317="","",'True_Odds_Calculator_3-way'!O318/'True_Odds_Calculator_3-way'!B318-1)</f>
        <v>8.2659115291167478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2.1751134958682083E-2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1.0216641083345068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8.4848554691072415</v>
      </c>
      <c r="I318" s="6">
        <f>IF('Log_working_3-way'!$D318="","",'True_Odds_Calculator_3-way'!O319/'True_Odds_Calculator_3-way'!B319-1)</f>
        <v>6.7989162787854642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2.319690481321679E-2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1.0441164289032017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7.3680866394462772</v>
      </c>
      <c r="I319" s="6">
        <f>IF('Log_working_3-way'!$D319="","",'True_Odds_Calculator_3-way'!O320/'True_Odds_Calculator_3-way'!B320-1)</f>
        <v>6.1758580599504631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4.6021067095882717E-2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1.0271661128959977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37.111162638704002</v>
      </c>
      <c r="I320" s="6">
        <f>IF('Log_working_3-way'!$D320="","",'True_Odds_Calculator_3-way'!O321/'True_Odds_Calculator_3-way'!B321-1)</f>
        <v>3.9048129036921235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2.4962171065593841E-2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1.0253574495473945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36.232662677604687</v>
      </c>
      <c r="I321" s="6">
        <f>IF('Log_working_3-way'!$D321="","",'True_Odds_Calculator_3-way'!O322/'True_Odds_Calculator_3-way'!B322-1)</f>
        <v>4.7565156901631722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2.3401090029683269E-2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1.0330296427131933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4.3286575003902001</v>
      </c>
      <c r="I322" s="6">
        <f>IF('Log_working_3-way'!$D322="","",'True_Odds_Calculator_3-way'!O323/'True_Odds_Calculator_3-way'!B323-1)</f>
        <v>8.0991705421808504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3.410108773365117E-2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1.0299606204403882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9.906632840325015</v>
      </c>
      <c r="I323" s="6">
        <f>IF('Log_working_3-way'!$D323="","",'True_Odds_Calculator_3-way'!O324/'True_Odds_Calculator_3-way'!B324-1)</f>
        <v>10.92431668516125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3.2468424026788512E-2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1.0354157739908285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28.820821278107708</v>
      </c>
      <c r="I324" s="6">
        <f>IF('Log_working_3-way'!$D324="","",'True_Odds_Calculator_3-way'!O325/'True_Odds_Calculator_3-way'!B325-1)</f>
        <v>5.8707172224760154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3.4988179669030783E-2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1.0312872220338321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9.6099921470729939</v>
      </c>
      <c r="I325" s="6">
        <f>IF('Log_working_3-way'!$D325="","",'True_Odds_Calculator_3-way'!O326/'True_Odds_Calculator_3-way'!B326-1)</f>
        <v>6.5082729322525861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3.3406173407317885E-2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1.0315319768643807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16.820124750621503</v>
      </c>
      <c r="I326" s="6">
        <f>IF('Log_working_3-way'!$D326="","",'True_Odds_Calculator_3-way'!O327/'True_Odds_Calculator_3-way'!B327-1)</f>
        <v>7.0810982039701535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3.3659303645896976E-2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1.0439953856068815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44.883049181073488</v>
      </c>
      <c r="I327" s="6">
        <f>IF('Log_working_3-way'!$D327="","",'True_Odds_Calculator_3-way'!O328/'True_Odds_Calculator_3-way'!B328-1)</f>
        <v>3.2221385700183385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3.6601240166251214E-2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1.0319516127379356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10.034741638189914</v>
      </c>
      <c r="I328" s="6">
        <f>IF('Log_working_3-way'!$D328="","",'True_Odds_Calculator_3-way'!O329/'True_Odds_Calculator_3-way'!B329-1)</f>
        <v>7.3145133200750561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3.4318776254260053E-2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1.0230577615555825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5.5223431850664966</v>
      </c>
      <c r="I329" s="6">
        <f>IF('Log_working_3-way'!$D329="","",'True_Odds_Calculator_3-way'!O330/'True_Odds_Calculator_3-way'!B330-1)</f>
        <v>5.3570180164789676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2.3704055265516999E-2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1.0346017651498258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3.6059083834175709</v>
      </c>
      <c r="I330" s="6">
        <f>IF('Log_working_3-way'!$D330="","",'True_Odds_Calculator_3-way'!O331/'True_Odds_Calculator_3-way'!B331-1)</f>
        <v>7.4569322339834336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3.5031932852725767E-2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1.0234010550806953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26.058074111190773</v>
      </c>
      <c r="I331" s="6">
        <f>IF('Log_working_3-way'!$D331="","",'True_Odds_Calculator_3-way'!O332/'True_Odds_Calculator_3-way'!B332-1)</f>
        <v>5.9092100173578759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2.3754717763676325E-2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1.0267090387954627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17.220664809478574</v>
      </c>
      <c r="I332" s="6">
        <f>IF('Log_working_3-way'!$D332="","",'True_Odds_Calculator_3-way'!O333/'True_Odds_Calculator_3-way'!B333-1)</f>
        <v>8.4357866761637226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2.8517821742120919E-2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1.0274841450745895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22.831569596044897</v>
      </c>
      <c r="I333" s="6">
        <f>IF('Log_working_3-way'!$D333="","",'True_Odds_Calculator_3-way'!O334/'True_Odds_Calculator_3-way'!B334-1)</f>
        <v>7.983872708095971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2.8358670896787563E-2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1.0501547537391165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-0.18977584061744612</v>
      </c>
      <c r="I334" s="6">
        <f>IF('Log_working_3-way'!$D334="","",'True_Odds_Calculator_3-way'!O335/'True_Odds_Calculator_3-way'!B335-1)</f>
        <v>1.9324234299128245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3.5021888680425217E-2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1.042277427004304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49.093236318245566</v>
      </c>
      <c r="I335" s="6">
        <f>IF('Log_working_3-way'!$D335="","",'True_Odds_Calculator_3-way'!O336/'True_Odds_Calculator_3-way'!B336-1)</f>
        <v>2.6491711524359398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3.3216442593591022E-2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1.0353395107192969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4.1282688504992002</v>
      </c>
      <c r="I336" s="6">
        <f>IF('Log_working_3-way'!$D336="","",'True_Odds_Calculator_3-way'!O337/'True_Odds_Calculator_3-way'!B337-1)</f>
        <v>5.4495336658762987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3.5260766792010179E-2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1.0331682989381954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20.302385510997166</v>
      </c>
      <c r="I337" s="6">
        <f>IF('Log_working_3-way'!$D337="","",'True_Odds_Calculator_3-way'!O338/'True_Odds_Calculator_3-way'!B338-1)</f>
        <v>8.6786164902302314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3.4695483183121656E-2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1.0316836591139329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14.227623816781229</v>
      </c>
      <c r="I338" s="6">
        <f>IF('Log_working_3-way'!$D338="","",'True_Odds_Calculator_3-way'!O339/'True_Odds_Calculator_3-way'!B339-1)</f>
        <v>9.7446113651208339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3.4110097939885176E-2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1.0362568902182403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3.3894217091373298</v>
      </c>
      <c r="I339" s="6">
        <f>IF('Log_working_3-way'!$D339="","",'True_Odds_Calculator_3-way'!O340/'True_Odds_Calculator_3-way'!B340-1)</f>
        <v>5.7216295386662317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3.5731076825848973E-2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1.034117819715588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5.0398063923892176</v>
      </c>
      <c r="I340" s="6">
        <f>IF('Log_working_3-way'!$D340="","",'True_Odds_Calculator_3-way'!O341/'True_Odds_Calculator_3-way'!B341-1)</f>
        <v>5.8719574953406219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3.4801381692573408E-2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1.026147137934291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26.566207420947283</v>
      </c>
      <c r="I341" s="6">
        <f>IF('Log_working_3-way'!$D341="","",'True_Odds_Calculator_3-way'!O342/'True_Odds_Calculator_3-way'!B342-1)</f>
        <v>6.2732840267398284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2.6377875385965588E-2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1.0260566769916177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9.0548070346587792</v>
      </c>
      <c r="I342" s="6">
        <f>IF('Log_working_3-way'!$D342="","",'True_Odds_Calculator_3-way'!O343/'True_Odds_Calculator_3-way'!B343-1)</f>
        <v>11.229150837473364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2.8266013494480768E-2</v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10.77</v>
      </c>
      <c r="B186" s="4">
        <f>IF('True_Odds_Calculator_3-way'!B187="","",'True_Odds_Calculator_3-way'!B187)</f>
        <v>5.18</v>
      </c>
      <c r="C186" s="4">
        <f>IF('True_Odds_Calculator_3-way'!C187="","",'True_Odds_Calculator_3-way'!C187)</f>
        <v>1.35</v>
      </c>
      <c r="D186" s="9">
        <f t="shared" si="39"/>
        <v>8.7760135757361357E-2</v>
      </c>
      <c r="E186" s="9">
        <f t="shared" si="40"/>
        <v>0.18357820244167702</v>
      </c>
      <c r="F186" s="9">
        <f t="shared" si="41"/>
        <v>0.7286616618009617</v>
      </c>
      <c r="G186" s="9">
        <f t="shared" si="42"/>
        <v>1.0639401460182216</v>
      </c>
      <c r="H186" s="9">
        <f t="shared" si="43"/>
        <v>11.394695226598024</v>
      </c>
      <c r="I186" s="9">
        <f t="shared" si="44"/>
        <v>5.4472698103561665</v>
      </c>
      <c r="J186" s="9">
        <f t="shared" si="45"/>
        <v>1.3723790511063776</v>
      </c>
      <c r="K186" s="11">
        <f t="shared" si="46"/>
        <v>9.2850510677808737E-2</v>
      </c>
      <c r="L186" s="11">
        <f t="shared" si="47"/>
        <v>0.19305019305019305</v>
      </c>
      <c r="M186" s="11">
        <f t="shared" si="48"/>
        <v>0.7407407407407407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-0.18978402729563371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0.18987019915525022</v>
      </c>
      <c r="Q186" s="11">
        <f>2*'OddsRatio_working_3-way'!K186*'OddsRatio_working_3-way'!L186*'OddsRatio_working_3-way'!M186</f>
        <v>2.6555272609125907E-2</v>
      </c>
      <c r="R186" s="11">
        <f t="shared" si="49"/>
        <v>0</v>
      </c>
      <c r="S186" s="11">
        <f t="shared" si="50"/>
        <v>-1.0004540522237011</v>
      </c>
      <c r="T186" s="11">
        <f t="shared" si="51"/>
        <v>-0.1399236436676505</v>
      </c>
      <c r="U186" s="11">
        <f>'OddsRatio_working_3-way'!S186-'OddsRatio_working_3-way'!R186^2/3</f>
        <v>-1.0004540522237011</v>
      </c>
      <c r="V186" s="11">
        <f>'OddsRatio_working_3-way'!S186*'OddsRatio_working_3-way'!R186/3-2*'OddsRatio_working_3-way'!R186^3/27-'OddsRatio_working_3-way'!T186</f>
        <v>0.1399236436676505</v>
      </c>
      <c r="W186" s="11">
        <f>'OddsRatio_working_3-way'!V186^2+4*'OddsRatio_working_3-way'!U186^3/27</f>
        <v>-0.12877141472128362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0.19258117819410289</v>
      </c>
      <c r="Y186" s="11">
        <f>IF('OddsRatio_working_3-way'!W186&gt;=0,IF('OddsRatio_working_3-way'!V186+SQRT('OddsRatio_working_3-way'!W186)&gt;0,0,PI()),ACOS('OddsRatio_working_3-way'!V186/(2*'OddsRatio_working_3-way'!X186)))</f>
        <v>1.1990051259442009</v>
      </c>
      <c r="Z186" s="11">
        <f>'OddsRatio_working_3-way'!X186^(1/3)*COS('OddsRatio_working_3-way'!Y186/3)</f>
        <v>0.53197007300911092</v>
      </c>
      <c r="AA186" s="11">
        <f>'OddsRatio_working_3-way'!X186^(1/3)*COS(('OddsRatio_working_3-way'!Y186+2*PI())/3)</f>
        <v>-0.46058563805279384</v>
      </c>
      <c r="AB186" s="11">
        <f>'OddsRatio_working_3-way'!X186^(1/3)*COS(('OddsRatio_working_3-way'!Y186+4*PI())/3)</f>
        <v>-7.1384434956316953E-2</v>
      </c>
      <c r="AC186" s="11">
        <f>'OddsRatio_working_3-way'!X186^(1/3)*SIN('OddsRatio_working_3-way'!Y186/3)</f>
        <v>0.22470541937667718</v>
      </c>
      <c r="AD186" s="11">
        <f>'OddsRatio_working_3-way'!X186^(1/3)*SIN(('OddsRatio_working_3-way'!Y186+2*PI())/3)</f>
        <v>0.34834688759061405</v>
      </c>
      <c r="AE186" s="11">
        <f>'OddsRatio_working_3-way'!X186^(1/3)*SIN(('OddsRatio_working_3-way'!Y186+4*PI())/3)</f>
        <v>-0.57305230696729115</v>
      </c>
      <c r="AF186" s="11">
        <f>-'OddsRatio_working_3-way'!U186/(3*'OddsRatio_working_3-way'!X186^(1/3))*COS(('OddsRatio_working_3-way'!Y186)/3)</f>
        <v>0.53197007300911081</v>
      </c>
      <c r="AG186" s="11">
        <f>-'OddsRatio_working_3-way'!U186/(3*'OddsRatio_working_3-way'!X186^(1/3))*COS(('OddsRatio_working_3-way'!Y186+2*PI())/3)</f>
        <v>-0.46058563805279379</v>
      </c>
      <c r="AH186" s="11">
        <f>-'OddsRatio_working_3-way'!U186/(3*'OddsRatio_working_3-way'!X186^(1/3))*COS(('OddsRatio_working_3-way'!Y186+4*PI())/3)</f>
        <v>-7.1384434956316939E-2</v>
      </c>
      <c r="AI186" s="11">
        <f>'OddsRatio_working_3-way'!U186/(3*'OddsRatio_working_3-way'!X186^(1/3))*SIN(('OddsRatio_working_3-way'!Y186)/3)</f>
        <v>-0.22470541937667715</v>
      </c>
      <c r="AJ186" s="11">
        <f>'OddsRatio_working_3-way'!U186/(3*'OddsRatio_working_3-way'!X186^(1/3))*SIN(('OddsRatio_working_3-way'!Y186+2*PI())/3)</f>
        <v>-0.348346887590614</v>
      </c>
      <c r="AK186" s="11">
        <f>'OddsRatio_working_3-way'!U186/(3*'OddsRatio_working_3-way'!X186^(1/3))*SIN(('OddsRatio_working_3-way'!Y186+4*PI())/3)</f>
        <v>0.57305230696729104</v>
      </c>
      <c r="AL186" s="11">
        <f>'OddsRatio_working_3-way'!Z186+'OddsRatio_working_3-way'!AF186</f>
        <v>1.0639401460182216</v>
      </c>
      <c r="AM186" s="11">
        <f>'OddsRatio_working_3-way'!AA186+'OddsRatio_working_3-way'!AG186</f>
        <v>-0.92117127610558769</v>
      </c>
      <c r="AN186" s="11">
        <f>'OddsRatio_working_3-way'!AB186+'OddsRatio_working_3-way'!AH186</f>
        <v>-0.14276886991263388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1.0639401460182216</v>
      </c>
      <c r="AS186" s="11">
        <f>IF(('OddsRatio_working_3-way'!X186=0),IF(Q186&gt;0,-Q186^(1/3),(-Q186)^(1/3)),'OddsRatio_working_3-way'!AM186-'OddsRatio_working_3-way'!R186/3)</f>
        <v>-0.92117127610558769</v>
      </c>
      <c r="AT186" s="11">
        <f>IF(('OddsRatio_working_3-way'!X186=0),IF(Q186&gt;0,-Q186^(1/3),(-Q186)^(1/3)),'OddsRatio_working_3-way'!AN186-'OddsRatio_working_3-way'!R186/3)</f>
        <v>-0.14276886991263388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3.54</v>
      </c>
      <c r="D187" s="9">
        <f t="shared" si="39"/>
        <v>0.44778902170387658</v>
      </c>
      <c r="E187" s="9">
        <f t="shared" si="40"/>
        <v>0.27689549654775353</v>
      </c>
      <c r="F187" s="9">
        <f t="shared" si="41"/>
        <v>0.27531548174836967</v>
      </c>
      <c r="G187" s="9">
        <f t="shared" si="42"/>
        <v>1.0362979358863726</v>
      </c>
      <c r="H187" s="9">
        <f t="shared" si="43"/>
        <v>2.2331945437047835</v>
      </c>
      <c r="I187" s="9">
        <f t="shared" si="44"/>
        <v>3.6114707984336594</v>
      </c>
      <c r="J187" s="9">
        <f t="shared" si="45"/>
        <v>3.6321967571513865</v>
      </c>
      <c r="K187" s="11">
        <f t="shared" si="46"/>
        <v>0.45662100456621008</v>
      </c>
      <c r="L187" s="11">
        <f t="shared" si="47"/>
        <v>0.28409090909090912</v>
      </c>
      <c r="M187" s="11">
        <f t="shared" si="48"/>
        <v>0.2824858757062147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-0.27912014268526897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0.2290287364004569</v>
      </c>
      <c r="Q187" s="11">
        <f>2*'OddsRatio_working_3-way'!K187*'OddsRatio_working_3-way'!L187*'OddsRatio_working_3-way'!M187</f>
        <v>7.3289195648146205E-2</v>
      </c>
      <c r="R187" s="11">
        <f t="shared" si="49"/>
        <v>0</v>
      </c>
      <c r="S187" s="11">
        <f t="shared" si="50"/>
        <v>-0.82053818902889331</v>
      </c>
      <c r="T187" s="11">
        <f t="shared" si="51"/>
        <v>-0.26257222048924583</v>
      </c>
      <c r="U187" s="11">
        <f>'OddsRatio_working_3-way'!S187-'OddsRatio_working_3-way'!R187^2/3</f>
        <v>-0.82053818902889331</v>
      </c>
      <c r="V187" s="11">
        <f>'OddsRatio_working_3-way'!S187*'OddsRatio_working_3-way'!R187/3-2*'OddsRatio_working_3-way'!R187^3/27-'OddsRatio_working_3-way'!T187</f>
        <v>0.26257222048924583</v>
      </c>
      <c r="W187" s="11">
        <f>'OddsRatio_working_3-way'!V187^2+4*'OddsRatio_working_3-way'!U187^3/27</f>
        <v>-1.2900917560331834E-2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0.14304290312086873</v>
      </c>
      <c r="Y187" s="11">
        <f>IF('OddsRatio_working_3-way'!W187&gt;=0,IF('OddsRatio_working_3-way'!V187+SQRT('OddsRatio_working_3-way'!W187)&gt;0,0,PI()),ACOS('OddsRatio_working_3-way'!V187/(2*'OddsRatio_working_3-way'!X187)))</f>
        <v>0.40826929471718554</v>
      </c>
      <c r="Z187" s="11">
        <f>'OddsRatio_working_3-way'!X187^(1/3)*COS('OddsRatio_working_3-way'!Y187/3)</f>
        <v>0.51814896794318643</v>
      </c>
      <c r="AA187" s="11">
        <f>'OddsRatio_working_3-way'!X187^(1/3)*COS(('OddsRatio_working_3-way'!Y187+2*PI())/3)</f>
        <v>-0.32052188035078433</v>
      </c>
      <c r="AB187" s="11">
        <f>'OddsRatio_working_3-way'!X187^(1/3)*COS(('OddsRatio_working_3-way'!Y187+4*PI())/3)</f>
        <v>-0.19762708759240205</v>
      </c>
      <c r="AC187" s="11">
        <f>'OddsRatio_working_3-way'!X187^(1/3)*SIN('OddsRatio_working_3-way'!Y187/3)</f>
        <v>7.0953341681055257E-2</v>
      </c>
      <c r="AD187" s="11">
        <f>'OddsRatio_working_3-way'!X187^(1/3)*SIN(('OddsRatio_working_3-way'!Y187+2*PI())/3)</f>
        <v>0.4132534983429606</v>
      </c>
      <c r="AE187" s="11">
        <f>'OddsRatio_working_3-way'!X187^(1/3)*SIN(('OddsRatio_working_3-way'!Y187+4*PI())/3)</f>
        <v>-0.48420684002401587</v>
      </c>
      <c r="AF187" s="11">
        <f>-'OddsRatio_working_3-way'!U187/(3*'OddsRatio_working_3-way'!X187^(1/3))*COS(('OddsRatio_working_3-way'!Y187)/3)</f>
        <v>0.51814896794318632</v>
      </c>
      <c r="AG187" s="11">
        <f>-'OddsRatio_working_3-way'!U187/(3*'OddsRatio_working_3-way'!X187^(1/3))*COS(('OddsRatio_working_3-way'!Y187+2*PI())/3)</f>
        <v>-0.32052188035078422</v>
      </c>
      <c r="AH187" s="11">
        <f>-'OddsRatio_working_3-way'!U187/(3*'OddsRatio_working_3-way'!X187^(1/3))*COS(('OddsRatio_working_3-way'!Y187+4*PI())/3)</f>
        <v>-0.197627087592402</v>
      </c>
      <c r="AI187" s="11">
        <f>'OddsRatio_working_3-way'!U187/(3*'OddsRatio_working_3-way'!X187^(1/3))*SIN(('OddsRatio_working_3-way'!Y187)/3)</f>
        <v>-7.0953341681055243E-2</v>
      </c>
      <c r="AJ187" s="11">
        <f>'OddsRatio_working_3-way'!U187/(3*'OddsRatio_working_3-way'!X187^(1/3))*SIN(('OddsRatio_working_3-way'!Y187+2*PI())/3)</f>
        <v>-0.41325349834296049</v>
      </c>
      <c r="AK187" s="11">
        <f>'OddsRatio_working_3-way'!U187/(3*'OddsRatio_working_3-way'!X187^(1/3))*SIN(('OddsRatio_working_3-way'!Y187+4*PI())/3)</f>
        <v>0.48420684002401576</v>
      </c>
      <c r="AL187" s="11">
        <f>'OddsRatio_working_3-way'!Z187+'OddsRatio_working_3-way'!AF187</f>
        <v>1.0362979358863726</v>
      </c>
      <c r="AM187" s="11">
        <f>'OddsRatio_working_3-way'!AA187+'OddsRatio_working_3-way'!AG187</f>
        <v>-0.64104376070156854</v>
      </c>
      <c r="AN187" s="11">
        <f>'OddsRatio_working_3-way'!AB187+'OddsRatio_working_3-way'!AH187</f>
        <v>-0.39525417518480405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1.0362979358863726</v>
      </c>
      <c r="AS187" s="11">
        <f>IF(('OddsRatio_working_3-way'!X187=0),IF(Q187&gt;0,-Q187^(1/3),(-Q187)^(1/3)),'OddsRatio_working_3-way'!AM187-'OddsRatio_working_3-way'!R187/3)</f>
        <v>-0.64104376070156854</v>
      </c>
      <c r="AT187" s="11">
        <f>IF(('OddsRatio_working_3-way'!X187=0),IF(Q187&gt;0,-Q187^(1/3),(-Q187)^(1/3)),'OddsRatio_working_3-way'!AN187-'OddsRatio_working_3-way'!R187/3)</f>
        <v>-0.39525417518480405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1.49</v>
      </c>
      <c r="B188" s="4">
        <f>IF('True_Odds_Calculator_3-way'!B189="","",'True_Odds_Calculator_3-way'!B189)</f>
        <v>4.3600000000000003</v>
      </c>
      <c r="C188" s="4">
        <f>IF('True_Odds_Calculator_3-way'!C189="","",'True_Odds_Calculator_3-way'!C189)</f>
        <v>8</v>
      </c>
      <c r="D188" s="9">
        <f t="shared" si="39"/>
        <v>0.65988479899826491</v>
      </c>
      <c r="E188" s="9">
        <f t="shared" si="40"/>
        <v>0.22054211649500044</v>
      </c>
      <c r="F188" s="9">
        <f t="shared" si="41"/>
        <v>0.11957308450673461</v>
      </c>
      <c r="G188" s="9">
        <f t="shared" si="42"/>
        <v>1.0518694416953935</v>
      </c>
      <c r="H188" s="9">
        <f t="shared" si="43"/>
        <v>1.5154160264307428</v>
      </c>
      <c r="I188" s="9">
        <f t="shared" si="44"/>
        <v>4.5342813240965221</v>
      </c>
      <c r="J188" s="9">
        <f t="shared" si="45"/>
        <v>8.3630860918677552</v>
      </c>
      <c r="K188" s="11">
        <f t="shared" si="46"/>
        <v>0.67114093959731547</v>
      </c>
      <c r="L188" s="11">
        <f t="shared" si="47"/>
        <v>0.2293577981651376</v>
      </c>
      <c r="M188" s="11">
        <f t="shared" si="48"/>
        <v>0.125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-0.22175358660181022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0.20876947232313281</v>
      </c>
      <c r="Q188" s="11">
        <f>2*'OddsRatio_working_3-way'!K188*'OddsRatio_working_3-way'!L188*'OddsRatio_working_3-way'!M188</f>
        <v>3.8482852041130472E-2</v>
      </c>
      <c r="R188" s="11">
        <f t="shared" si="49"/>
        <v>0</v>
      </c>
      <c r="S188" s="11">
        <f t="shared" si="50"/>
        <v>-0.94144800777453841</v>
      </c>
      <c r="T188" s="11">
        <f t="shared" si="51"/>
        <v>-0.17353880327641261</v>
      </c>
      <c r="U188" s="11">
        <f>'OddsRatio_working_3-way'!S188-'OddsRatio_working_3-way'!R188^2/3</f>
        <v>-0.94144800777453841</v>
      </c>
      <c r="V188" s="11">
        <f>'OddsRatio_working_3-way'!S188*'OddsRatio_working_3-way'!R188/3-2*'OddsRatio_working_3-way'!R188^3/27-'OddsRatio_working_3-way'!T188</f>
        <v>0.17353880327641261</v>
      </c>
      <c r="W188" s="11">
        <f>'OddsRatio_working_3-way'!V188^2+4*'OddsRatio_working_3-way'!U188^3/27</f>
        <v>-9.3503290396441729E-2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0.17579747341689184</v>
      </c>
      <c r="Y188" s="11">
        <f>IF('OddsRatio_working_3-way'!W188&gt;=0,IF('OddsRatio_working_3-way'!V188+SQRT('OddsRatio_working_3-way'!W188)&gt;0,0,PI()),ACOS('OddsRatio_working_3-way'!V188/(2*'OddsRatio_working_3-way'!X188)))</f>
        <v>1.0545996776696991</v>
      </c>
      <c r="Z188" s="11">
        <f>'OddsRatio_working_3-way'!X188^(1/3)*COS('OddsRatio_working_3-way'!Y188/3)</f>
        <v>0.52593472084769677</v>
      </c>
      <c r="AA188" s="11">
        <f>'OddsRatio_working_3-way'!X188^(1/3)*COS(('OddsRatio_working_3-way'!Y188+2*PI())/3)</f>
        <v>-0.43001975938530029</v>
      </c>
      <c r="AB188" s="11">
        <f>'OddsRatio_working_3-way'!X188^(1/3)*COS(('OddsRatio_working_3-way'!Y188+4*PI())/3)</f>
        <v>-9.5914961462396295E-2</v>
      </c>
      <c r="AC188" s="11">
        <f>'OddsRatio_working_3-way'!X188^(1/3)*SIN('OddsRatio_working_3-way'!Y188/3)</f>
        <v>0.19289549501833406</v>
      </c>
      <c r="AD188" s="11">
        <f>'OddsRatio_working_3-way'!X188^(1/3)*SIN(('OddsRatio_working_3-way'!Y188+2*PI())/3)</f>
        <v>0.35902508147721551</v>
      </c>
      <c r="AE188" s="11">
        <f>'OddsRatio_working_3-way'!X188^(1/3)*SIN(('OddsRatio_working_3-way'!Y188+4*PI())/3)</f>
        <v>-0.55192057649554971</v>
      </c>
      <c r="AF188" s="11">
        <f>-'OddsRatio_working_3-way'!U188/(3*'OddsRatio_working_3-way'!X188^(1/3))*COS(('OddsRatio_working_3-way'!Y188)/3)</f>
        <v>0.52593472084769677</v>
      </c>
      <c r="AG188" s="11">
        <f>-'OddsRatio_working_3-way'!U188/(3*'OddsRatio_working_3-way'!X188^(1/3))*COS(('OddsRatio_working_3-way'!Y188+2*PI())/3)</f>
        <v>-0.43001975938530029</v>
      </c>
      <c r="AH188" s="11">
        <f>-'OddsRatio_working_3-way'!U188/(3*'OddsRatio_working_3-way'!X188^(1/3))*COS(('OddsRatio_working_3-way'!Y188+4*PI())/3)</f>
        <v>-9.5914961462396295E-2</v>
      </c>
      <c r="AI188" s="11">
        <f>'OddsRatio_working_3-way'!U188/(3*'OddsRatio_working_3-way'!X188^(1/3))*SIN(('OddsRatio_working_3-way'!Y188)/3)</f>
        <v>-0.19289549501833406</v>
      </c>
      <c r="AJ188" s="11">
        <f>'OddsRatio_working_3-way'!U188/(3*'OddsRatio_working_3-way'!X188^(1/3))*SIN(('OddsRatio_working_3-way'!Y188+2*PI())/3)</f>
        <v>-0.35902508147721551</v>
      </c>
      <c r="AK188" s="11">
        <f>'OddsRatio_working_3-way'!U188/(3*'OddsRatio_working_3-way'!X188^(1/3))*SIN(('OddsRatio_working_3-way'!Y188+4*PI())/3)</f>
        <v>0.55192057649554971</v>
      </c>
      <c r="AL188" s="11">
        <f>'OddsRatio_working_3-way'!Z188+'OddsRatio_working_3-way'!AF188</f>
        <v>1.0518694416953935</v>
      </c>
      <c r="AM188" s="11">
        <f>'OddsRatio_working_3-way'!AA188+'OddsRatio_working_3-way'!AG188</f>
        <v>-0.86003951877060059</v>
      </c>
      <c r="AN188" s="11">
        <f>'OddsRatio_working_3-way'!AB188+'OddsRatio_working_3-way'!AH188</f>
        <v>-0.19182992292479259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1.0518694416953935</v>
      </c>
      <c r="AS188" s="11">
        <f>IF(('OddsRatio_working_3-way'!X188=0),IF(Q188&gt;0,-Q188^(1/3),(-Q188)^(1/3)),'OddsRatio_working_3-way'!AM188-'OddsRatio_working_3-way'!R188/3)</f>
        <v>-0.86003951877060059</v>
      </c>
      <c r="AT188" s="11">
        <f>IF(('OddsRatio_working_3-way'!X188=0),IF(Q188&gt;0,-Q188^(1/3),(-Q188)^(1/3)),'OddsRatio_working_3-way'!AN188-'OddsRatio_working_3-way'!R188/3)</f>
        <v>-0.19182992292479259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2.0699999999999998</v>
      </c>
      <c r="B189" s="4">
        <f>IF('True_Odds_Calculator_3-way'!B190="","",'True_Odds_Calculator_3-way'!B190)</f>
        <v>3.7</v>
      </c>
      <c r="C189" s="4">
        <f>IF('True_Odds_Calculator_3-way'!C190="","",'True_Odds_Calculator_3-way'!C190)</f>
        <v>3.72</v>
      </c>
      <c r="D189" s="9">
        <f t="shared" si="39"/>
        <v>0.47444606434035802</v>
      </c>
      <c r="E189" s="9">
        <f t="shared" si="40"/>
        <v>0.26349182297382789</v>
      </c>
      <c r="F189" s="9">
        <f t="shared" si="41"/>
        <v>0.26206211268581414</v>
      </c>
      <c r="G189" s="9">
        <f t="shared" si="42"/>
        <v>1.0352534026571458</v>
      </c>
      <c r="H189" s="9">
        <f t="shared" si="43"/>
        <v>2.1077211408431458</v>
      </c>
      <c r="I189" s="9">
        <f t="shared" si="44"/>
        <v>3.7951841871742942</v>
      </c>
      <c r="J189" s="9">
        <f t="shared" si="45"/>
        <v>3.8158892552274368</v>
      </c>
      <c r="K189" s="11">
        <f t="shared" si="46"/>
        <v>0.48309178743961356</v>
      </c>
      <c r="L189" s="11">
        <f t="shared" si="47"/>
        <v>0.27027027027027023</v>
      </c>
      <c r="M189" s="11">
        <f t="shared" si="48"/>
        <v>0.26881720430107525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-0.27580455630946521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0.22778739468781539</v>
      </c>
      <c r="Q189" s="11">
        <f>2*'OddsRatio_working_3-way'!K189*'OddsRatio_working_3-way'!L189*'OddsRatio_working_3-way'!M189</f>
        <v>7.0196423632608751E-2</v>
      </c>
      <c r="R189" s="11">
        <f t="shared" si="49"/>
        <v>0</v>
      </c>
      <c r="S189" s="11">
        <f t="shared" si="50"/>
        <v>-0.82590149247653333</v>
      </c>
      <c r="T189" s="11">
        <f t="shared" si="51"/>
        <v>-0.2545150978356035</v>
      </c>
      <c r="U189" s="11">
        <f>'OddsRatio_working_3-way'!S189-'OddsRatio_working_3-way'!R189^2/3</f>
        <v>-0.82590149247653333</v>
      </c>
      <c r="V189" s="11">
        <f>'OddsRatio_working_3-way'!S189*'OddsRatio_working_3-way'!R189/3-2*'OddsRatio_working_3-way'!R189^3/27-'OddsRatio_working_3-way'!T189</f>
        <v>0.2545150978356035</v>
      </c>
      <c r="W189" s="11">
        <f>'OddsRatio_working_3-way'!V189^2+4*'OddsRatio_working_3-way'!U189^3/27</f>
        <v>-1.8682564542273947E-2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0.14444765450548233</v>
      </c>
      <c r="Y189" s="11">
        <f>IF('OddsRatio_working_3-way'!W189&gt;=0,IF('OddsRatio_working_3-way'!V189+SQRT('OddsRatio_working_3-way'!W189)&gt;0,0,PI()),ACOS('OddsRatio_working_3-way'!V189/(2*'OddsRatio_working_3-way'!X189)))</f>
        <v>0.49283683635435294</v>
      </c>
      <c r="Z189" s="11">
        <f>'OddsRatio_working_3-way'!X189^(1/3)*COS('OddsRatio_working_3-way'!Y189/3)</f>
        <v>0.51762670132857291</v>
      </c>
      <c r="AA189" s="11">
        <f>'OddsRatio_working_3-way'!X189^(1/3)*COS(('OddsRatio_working_3-way'!Y189+2*PI())/3)</f>
        <v>-0.33312567583924413</v>
      </c>
      <c r="AB189" s="11">
        <f>'OddsRatio_working_3-way'!X189^(1/3)*COS(('OddsRatio_working_3-way'!Y189+4*PI())/3)</f>
        <v>-0.18450102548932867</v>
      </c>
      <c r="AC189" s="11">
        <f>'OddsRatio_working_3-way'!X189^(1/3)*SIN('OddsRatio_working_3-way'!Y189/3)</f>
        <v>8.5808481887737598E-2</v>
      </c>
      <c r="AD189" s="11">
        <f>'OddsRatio_working_3-way'!X189^(1/3)*SIN(('OddsRatio_working_3-way'!Y189+2*PI())/3)</f>
        <v>0.40537363208381555</v>
      </c>
      <c r="AE189" s="11">
        <f>'OddsRatio_working_3-way'!X189^(1/3)*SIN(('OddsRatio_working_3-way'!Y189+4*PI())/3)</f>
        <v>-0.4911821139715532</v>
      </c>
      <c r="AF189" s="11">
        <f>-'OddsRatio_working_3-way'!U189/(3*'OddsRatio_working_3-way'!X189^(1/3))*COS(('OddsRatio_working_3-way'!Y189)/3)</f>
        <v>0.51762670132857291</v>
      </c>
      <c r="AG189" s="11">
        <f>-'OddsRatio_working_3-way'!U189/(3*'OddsRatio_working_3-way'!X189^(1/3))*COS(('OddsRatio_working_3-way'!Y189+2*PI())/3)</f>
        <v>-0.33312567583924413</v>
      </c>
      <c r="AH189" s="11">
        <f>-'OddsRatio_working_3-way'!U189/(3*'OddsRatio_working_3-way'!X189^(1/3))*COS(('OddsRatio_working_3-way'!Y189+4*PI())/3)</f>
        <v>-0.18450102548932867</v>
      </c>
      <c r="AI189" s="11">
        <f>'OddsRatio_working_3-way'!U189/(3*'OddsRatio_working_3-way'!X189^(1/3))*SIN(('OddsRatio_working_3-way'!Y189)/3)</f>
        <v>-8.5808481887737598E-2</v>
      </c>
      <c r="AJ189" s="11">
        <f>'OddsRatio_working_3-way'!U189/(3*'OddsRatio_working_3-way'!X189^(1/3))*SIN(('OddsRatio_working_3-way'!Y189+2*PI())/3)</f>
        <v>-0.40537363208381555</v>
      </c>
      <c r="AK189" s="11">
        <f>'OddsRatio_working_3-way'!U189/(3*'OddsRatio_working_3-way'!X189^(1/3))*SIN(('OddsRatio_working_3-way'!Y189+4*PI())/3)</f>
        <v>0.4911821139715532</v>
      </c>
      <c r="AL189" s="11">
        <f>'OddsRatio_working_3-way'!Z189+'OddsRatio_working_3-way'!AF189</f>
        <v>1.0352534026571458</v>
      </c>
      <c r="AM189" s="11">
        <f>'OddsRatio_working_3-way'!AA189+'OddsRatio_working_3-way'!AG189</f>
        <v>-0.66625135167848826</v>
      </c>
      <c r="AN189" s="11">
        <f>'OddsRatio_working_3-way'!AB189+'OddsRatio_working_3-way'!AH189</f>
        <v>-0.36900205097865735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1.0352534026571458</v>
      </c>
      <c r="AS189" s="11">
        <f>IF(('OddsRatio_working_3-way'!X189=0),IF(Q189&gt;0,-Q189^(1/3),(-Q189)^(1/3)),'OddsRatio_working_3-way'!AM189-'OddsRatio_working_3-way'!R189/3)</f>
        <v>-0.66625135167848826</v>
      </c>
      <c r="AT189" s="11">
        <f>IF(('OddsRatio_working_3-way'!X189=0),IF(Q189&gt;0,-Q189^(1/3),(-Q189)^(1/3)),'OddsRatio_working_3-way'!AN189-'OddsRatio_working_3-way'!R189/3)</f>
        <v>-0.36900205097865735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2.17</v>
      </c>
      <c r="B190" s="4">
        <f>IF('True_Odds_Calculator_3-way'!B191="","",'True_Odds_Calculator_3-way'!B191)</f>
        <v>3.52</v>
      </c>
      <c r="C190" s="4">
        <f>IF('True_Odds_Calculator_3-way'!C191="","",'True_Odds_Calculator_3-way'!C191)</f>
        <v>3.52</v>
      </c>
      <c r="D190" s="9">
        <f t="shared" si="39"/>
        <v>0.44977478848294439</v>
      </c>
      <c r="E190" s="9">
        <f t="shared" si="40"/>
        <v>0.27511260575852786</v>
      </c>
      <c r="F190" s="9">
        <f t="shared" si="41"/>
        <v>0.27511260575852786</v>
      </c>
      <c r="G190" s="9">
        <f t="shared" si="42"/>
        <v>1.0455854143087862</v>
      </c>
      <c r="H190" s="9">
        <f t="shared" si="43"/>
        <v>2.2233349347412794</v>
      </c>
      <c r="I190" s="9">
        <f t="shared" si="44"/>
        <v>3.6348752440581409</v>
      </c>
      <c r="J190" s="9">
        <f t="shared" si="45"/>
        <v>3.6348752440581409</v>
      </c>
      <c r="K190" s="11">
        <f t="shared" si="46"/>
        <v>0.46082949308755761</v>
      </c>
      <c r="L190" s="11">
        <f t="shared" si="47"/>
        <v>0.28409090909090912</v>
      </c>
      <c r="M190" s="11">
        <f t="shared" si="48"/>
        <v>0.28409090909090912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-0.27633880965075985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0.23096519499562027</v>
      </c>
      <c r="Q190" s="11">
        <f>2*'OddsRatio_working_3-way'!K190*'OddsRatio_working_3-way'!L190*'OddsRatio_working_3-way'!M190</f>
        <v>7.4384925924515385E-2</v>
      </c>
      <c r="R190" s="11">
        <f t="shared" si="49"/>
        <v>0</v>
      </c>
      <c r="S190" s="11">
        <f t="shared" si="50"/>
        <v>-0.83580440723297866</v>
      </c>
      <c r="T190" s="11">
        <f t="shared" si="51"/>
        <v>-0.26918016336005757</v>
      </c>
      <c r="U190" s="11">
        <f>'OddsRatio_working_3-way'!S190-'OddsRatio_working_3-way'!R190^2/3</f>
        <v>-0.83580440723297866</v>
      </c>
      <c r="V190" s="11">
        <f>'OddsRatio_working_3-way'!S190*'OddsRatio_working_3-way'!R190/3-2*'OddsRatio_working_3-way'!R190^3/27-'OddsRatio_working_3-way'!T190</f>
        <v>0.26918016336005757</v>
      </c>
      <c r="W190" s="11">
        <f>'OddsRatio_working_3-way'!V190^2+4*'OddsRatio_working_3-way'!U190^3/27</f>
        <v>-1.4040862606400195E-2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0.14705341117511306</v>
      </c>
      <c r="Y190" s="11">
        <f>IF('OddsRatio_working_3-way'!W190&gt;=0,IF('OddsRatio_working_3-way'!V190+SQRT('OddsRatio_working_3-way'!W190)&gt;0,0,PI()),ACOS('OddsRatio_working_3-way'!V190/(2*'OddsRatio_working_3-way'!X190)))</f>
        <v>0.41467765264715162</v>
      </c>
      <c r="Z190" s="11">
        <f>'OddsRatio_working_3-way'!X190^(1/3)*COS('OddsRatio_working_3-way'!Y190/3)</f>
        <v>0.52279270715439319</v>
      </c>
      <c r="AA190" s="11">
        <f>'OddsRatio_working_3-way'!X190^(1/3)*COS(('OddsRatio_working_3-way'!Y190+2*PI())/3)</f>
        <v>-0.32438000874169465</v>
      </c>
      <c r="AB190" s="11">
        <f>'OddsRatio_working_3-way'!X190^(1/3)*COS(('OddsRatio_working_3-way'!Y190+4*PI())/3)</f>
        <v>-0.19841269841269843</v>
      </c>
      <c r="AC190" s="11">
        <f>'OddsRatio_working_3-way'!X190^(1/3)*SIN('OddsRatio_working_3-way'!Y190/3)</f>
        <v>7.2727260527539084E-2</v>
      </c>
      <c r="AD190" s="11">
        <f>'OddsRatio_working_3-way'!X190^(1/3)*SIN(('OddsRatio_working_3-way'!Y190+2*PI())/3)</f>
        <v>0.41638813504517358</v>
      </c>
      <c r="AE190" s="11">
        <f>'OddsRatio_working_3-way'!X190^(1/3)*SIN(('OddsRatio_working_3-way'!Y190+4*PI())/3)</f>
        <v>-0.48911539557271266</v>
      </c>
      <c r="AF190" s="11">
        <f>-'OddsRatio_working_3-way'!U190/(3*'OddsRatio_working_3-way'!X190^(1/3))*COS(('OddsRatio_working_3-way'!Y190)/3)</f>
        <v>0.52279270715439297</v>
      </c>
      <c r="AG190" s="11">
        <f>-'OddsRatio_working_3-way'!U190/(3*'OddsRatio_working_3-way'!X190^(1/3))*COS(('OddsRatio_working_3-way'!Y190+2*PI())/3)</f>
        <v>-0.32438000874169448</v>
      </c>
      <c r="AH190" s="11">
        <f>-'OddsRatio_working_3-way'!U190/(3*'OddsRatio_working_3-way'!X190^(1/3))*COS(('OddsRatio_working_3-way'!Y190+4*PI())/3)</f>
        <v>-0.19841269841269835</v>
      </c>
      <c r="AI190" s="11">
        <f>'OddsRatio_working_3-way'!U190/(3*'OddsRatio_working_3-way'!X190^(1/3))*SIN(('OddsRatio_working_3-way'!Y190)/3)</f>
        <v>-7.2727260527539056E-2</v>
      </c>
      <c r="AJ190" s="11">
        <f>'OddsRatio_working_3-way'!U190/(3*'OddsRatio_working_3-way'!X190^(1/3))*SIN(('OddsRatio_working_3-way'!Y190+2*PI())/3)</f>
        <v>-0.41638813504517341</v>
      </c>
      <c r="AK190" s="11">
        <f>'OddsRatio_working_3-way'!U190/(3*'OddsRatio_working_3-way'!X190^(1/3))*SIN(('OddsRatio_working_3-way'!Y190+4*PI())/3)</f>
        <v>0.48911539557271244</v>
      </c>
      <c r="AL190" s="11">
        <f>'OddsRatio_working_3-way'!Z190+'OddsRatio_working_3-way'!AF190</f>
        <v>1.0455854143087862</v>
      </c>
      <c r="AM190" s="11">
        <f>'OddsRatio_working_3-way'!AA190+'OddsRatio_working_3-way'!AG190</f>
        <v>-0.64876001748338918</v>
      </c>
      <c r="AN190" s="11">
        <f>'OddsRatio_working_3-way'!AB190+'OddsRatio_working_3-way'!AH190</f>
        <v>-0.39682539682539675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1.0455854143087862</v>
      </c>
      <c r="AS190" s="11">
        <f>IF(('OddsRatio_working_3-way'!X190=0),IF(Q190&gt;0,-Q190^(1/3),(-Q190)^(1/3)),'OddsRatio_working_3-way'!AM190-'OddsRatio_working_3-way'!R190/3)</f>
        <v>-0.64876001748338918</v>
      </c>
      <c r="AT190" s="11">
        <f>IF(('OddsRatio_working_3-way'!X190=0),IF(Q190&gt;0,-Q190^(1/3),(-Q190)^(1/3)),'OddsRatio_working_3-way'!AN190-'OddsRatio_working_3-way'!R190/3)</f>
        <v>-0.39682539682539675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2.73</v>
      </c>
      <c r="B191" s="4">
        <f>IF('True_Odds_Calculator_3-way'!B192="","",'True_Odds_Calculator_3-way'!B192)</f>
        <v>3.08</v>
      </c>
      <c r="C191" s="4">
        <f>IF('True_Odds_Calculator_3-way'!C192="","",'True_Odds_Calculator_3-way'!C192)</f>
        <v>2.97</v>
      </c>
      <c r="D191" s="9">
        <f t="shared" si="39"/>
        <v>0.35676983359100201</v>
      </c>
      <c r="E191" s="9">
        <f t="shared" si="40"/>
        <v>0.31568828460593995</v>
      </c>
      <c r="F191" s="9">
        <f t="shared" si="41"/>
        <v>0.32754188180305788</v>
      </c>
      <c r="G191" s="9">
        <f t="shared" si="42"/>
        <v>1.0421546603385885</v>
      </c>
      <c r="H191" s="9">
        <f t="shared" si="43"/>
        <v>2.8029275623857588</v>
      </c>
      <c r="I191" s="9">
        <f t="shared" si="44"/>
        <v>3.1676816935042642</v>
      </c>
      <c r="J191" s="9">
        <f t="shared" si="45"/>
        <v>3.05304468086702</v>
      </c>
      <c r="K191" s="11">
        <f t="shared" si="46"/>
        <v>0.36630036630036628</v>
      </c>
      <c r="L191" s="11">
        <f t="shared" si="47"/>
        <v>0.32467532467532467</v>
      </c>
      <c r="M191" s="11">
        <f t="shared" si="48"/>
        <v>0.33670033670033667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-0.28386108039787683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0.23145044790066432</v>
      </c>
      <c r="Q191" s="11">
        <f>2*'OddsRatio_working_3-way'!K191*'OddsRatio_working_3-way'!L191*'OddsRatio_working_3-way'!M191</f>
        <v>8.0086660173240246E-2</v>
      </c>
      <c r="R191" s="11">
        <f t="shared" si="49"/>
        <v>0</v>
      </c>
      <c r="S191" s="11">
        <f t="shared" si="50"/>
        <v>-0.81536520461434658</v>
      </c>
      <c r="T191" s="11">
        <f t="shared" si="51"/>
        <v>-0.28213328879389155</v>
      </c>
      <c r="U191" s="11">
        <f>'OddsRatio_working_3-way'!S191-'OddsRatio_working_3-way'!R191^2/3</f>
        <v>-0.81536520461434658</v>
      </c>
      <c r="V191" s="11">
        <f>'OddsRatio_working_3-way'!S191*'OddsRatio_working_3-way'!R191/3-2*'OddsRatio_working_3-way'!R191^3/27-'OddsRatio_working_3-way'!T191</f>
        <v>0.28213328879389155</v>
      </c>
      <c r="W191" s="11">
        <f>'OddsRatio_working_3-way'!V191^2+4*'OddsRatio_working_3-way'!U191^3/27</f>
        <v>-7.0768665123670249E-4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0.1416923421509558</v>
      </c>
      <c r="Y191" s="11">
        <f>IF('OddsRatio_working_3-way'!W191&gt;=0,IF('OddsRatio_working_3-way'!V191+SQRT('OddsRatio_working_3-way'!W191)&gt;0,0,PI()),ACOS('OddsRatio_working_3-way'!V191/(2*'OddsRatio_working_3-way'!X191)))</f>
        <v>9.4012164578218149E-2</v>
      </c>
      <c r="Z191" s="11">
        <f>'OddsRatio_working_3-way'!X191^(1/3)*COS('OddsRatio_working_3-way'!Y191/3)</f>
        <v>0.52107733016929425</v>
      </c>
      <c r="AA191" s="11">
        <f>'OddsRatio_working_3-way'!X191^(1/3)*COS(('OddsRatio_working_3-way'!Y191+2*PI())/3)</f>
        <v>-0.27468480029242875</v>
      </c>
      <c r="AB191" s="11">
        <f>'OddsRatio_working_3-way'!X191^(1/3)*COS(('OddsRatio_working_3-way'!Y191+4*PI())/3)</f>
        <v>-0.24639252987686541</v>
      </c>
      <c r="AC191" s="11">
        <f>'OddsRatio_working_3-way'!X191^(1/3)*SIN('OddsRatio_working_3-way'!Y191/3)</f>
        <v>1.6334549940411214E-2</v>
      </c>
      <c r="AD191" s="11">
        <f>'OddsRatio_working_3-way'!X191^(1/3)*SIN(('OddsRatio_working_3-way'!Y191+2*PI())/3)</f>
        <v>0.44309893029257474</v>
      </c>
      <c r="AE191" s="11">
        <f>'OddsRatio_working_3-way'!X191^(1/3)*SIN(('OddsRatio_working_3-way'!Y191+4*PI())/3)</f>
        <v>-0.45943348023298597</v>
      </c>
      <c r="AF191" s="11">
        <f>-'OddsRatio_working_3-way'!U191/(3*'OddsRatio_working_3-way'!X191^(1/3))*COS(('OddsRatio_working_3-way'!Y191)/3)</f>
        <v>0.52107733016929425</v>
      </c>
      <c r="AG191" s="11">
        <f>-'OddsRatio_working_3-way'!U191/(3*'OddsRatio_working_3-way'!X191^(1/3))*COS(('OddsRatio_working_3-way'!Y191+2*PI())/3)</f>
        <v>-0.27468480029242875</v>
      </c>
      <c r="AH191" s="11">
        <f>-'OddsRatio_working_3-way'!U191/(3*'OddsRatio_working_3-way'!X191^(1/3))*COS(('OddsRatio_working_3-way'!Y191+4*PI())/3)</f>
        <v>-0.24639252987686541</v>
      </c>
      <c r="AI191" s="11">
        <f>'OddsRatio_working_3-way'!U191/(3*'OddsRatio_working_3-way'!X191^(1/3))*SIN(('OddsRatio_working_3-way'!Y191)/3)</f>
        <v>-1.6334549940411214E-2</v>
      </c>
      <c r="AJ191" s="11">
        <f>'OddsRatio_working_3-way'!U191/(3*'OddsRatio_working_3-way'!X191^(1/3))*SIN(('OddsRatio_working_3-way'!Y191+2*PI())/3)</f>
        <v>-0.44309893029257474</v>
      </c>
      <c r="AK191" s="11">
        <f>'OddsRatio_working_3-way'!U191/(3*'OddsRatio_working_3-way'!X191^(1/3))*SIN(('OddsRatio_working_3-way'!Y191+4*PI())/3)</f>
        <v>0.45943348023298597</v>
      </c>
      <c r="AL191" s="11">
        <f>'OddsRatio_working_3-way'!Z191+'OddsRatio_working_3-way'!AF191</f>
        <v>1.0421546603385885</v>
      </c>
      <c r="AM191" s="11">
        <f>'OddsRatio_working_3-way'!AA191+'OddsRatio_working_3-way'!AG191</f>
        <v>-0.54936960058485751</v>
      </c>
      <c r="AN191" s="11">
        <f>'OddsRatio_working_3-way'!AB191+'OddsRatio_working_3-way'!AH191</f>
        <v>-0.49278505975373083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1.0421546603385885</v>
      </c>
      <c r="AS191" s="11">
        <f>IF(('OddsRatio_working_3-way'!X191=0),IF(Q191&gt;0,-Q191^(1/3),(-Q191)^(1/3)),'OddsRatio_working_3-way'!AM191-'OddsRatio_working_3-way'!R191/3)</f>
        <v>-0.54936960058485751</v>
      </c>
      <c r="AT191" s="11">
        <f>IF(('OddsRatio_working_3-way'!X191=0),IF(Q191&gt;0,-Q191^(1/3),(-Q191)^(1/3)),'OddsRatio_working_3-way'!AN191-'OddsRatio_working_3-way'!R191/3)</f>
        <v>-0.49278505975373083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2.5099999999999998</v>
      </c>
      <c r="B192" s="4">
        <f>IF('True_Odds_Calculator_3-way'!B193="","",'True_Odds_Calculator_3-way'!B193)</f>
        <v>3.35</v>
      </c>
      <c r="C192" s="4">
        <f>IF('True_Odds_Calculator_3-way'!C193="","",'True_Odds_Calculator_3-way'!C193)</f>
        <v>3.03</v>
      </c>
      <c r="D192" s="9">
        <f t="shared" si="39"/>
        <v>0.38874858632960041</v>
      </c>
      <c r="E192" s="9">
        <f t="shared" si="40"/>
        <v>0.29010354635134433</v>
      </c>
      <c r="F192" s="9">
        <f t="shared" si="41"/>
        <v>0.3211478673190552</v>
      </c>
      <c r="G192" s="9">
        <f t="shared" si="42"/>
        <v>1.0412957755829944</v>
      </c>
      <c r="H192" s="9">
        <f t="shared" si="43"/>
        <v>2.5723566211303215</v>
      </c>
      <c r="I192" s="9">
        <f t="shared" si="44"/>
        <v>3.4470450726200372</v>
      </c>
      <c r="J192" s="9">
        <f t="shared" si="45"/>
        <v>3.1138304244334782</v>
      </c>
      <c r="K192" s="11">
        <f t="shared" si="46"/>
        <v>0.39840637450199207</v>
      </c>
      <c r="L192" s="11">
        <f t="shared" si="47"/>
        <v>0.29850746268656714</v>
      </c>
      <c r="M192" s="11">
        <f t="shared" si="48"/>
        <v>0.33003300330033003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-0.28273507614780025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0.23118206451078593</v>
      </c>
      <c r="Q192" s="11">
        <f>2*'OddsRatio_working_3-way'!K192*'OddsRatio_working_3-way'!L192*'OddsRatio_working_3-way'!M192</f>
        <v>7.849985212590356E-2</v>
      </c>
      <c r="R192" s="11">
        <f t="shared" si="49"/>
        <v>0</v>
      </c>
      <c r="S192" s="11">
        <f t="shared" si="50"/>
        <v>-0.81766319078830929</v>
      </c>
      <c r="T192" s="11">
        <f t="shared" si="51"/>
        <v>-0.27764454695698115</v>
      </c>
      <c r="U192" s="11">
        <f>'OddsRatio_working_3-way'!S192-'OddsRatio_working_3-way'!R192^2/3</f>
        <v>-0.81766319078830929</v>
      </c>
      <c r="V192" s="11">
        <f>'OddsRatio_working_3-way'!S192*'OddsRatio_working_3-way'!R192/3-2*'OddsRatio_working_3-way'!R192^3/27-'OddsRatio_working_3-way'!T192</f>
        <v>0.27764454695698115</v>
      </c>
      <c r="W192" s="11">
        <f>'OddsRatio_working_3-way'!V192^2+4*'OddsRatio_working_3-way'!U192^3/27</f>
        <v>-3.9012994656089095E-3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0.14229177235574464</v>
      </c>
      <c r="Y192" s="11">
        <f>IF('OddsRatio_working_3-way'!W192&gt;=0,IF('OddsRatio_working_3-way'!V192+SQRT('OddsRatio_working_3-way'!W192)&gt;0,0,PI()),ACOS('OddsRatio_working_3-way'!V192/(2*'OddsRatio_working_3-way'!X192)))</f>
        <v>0.22128139483978115</v>
      </c>
      <c r="Z192" s="11">
        <f>'OddsRatio_working_3-way'!X192^(1/3)*COS('OddsRatio_working_3-way'!Y192/3)</f>
        <v>0.52064788779149718</v>
      </c>
      <c r="AA192" s="11">
        <f>'OddsRatio_working_3-way'!X192^(1/3)*COS(('OddsRatio_working_3-way'!Y192+2*PI())/3)</f>
        <v>-0.29364256332643279</v>
      </c>
      <c r="AB192" s="11">
        <f>'OddsRatio_working_3-way'!X192^(1/3)*COS(('OddsRatio_working_3-way'!Y192+4*PI())/3)</f>
        <v>-0.22700532446506452</v>
      </c>
      <c r="AC192" s="11">
        <f>'OddsRatio_working_3-way'!X192^(1/3)*SIN('OddsRatio_working_3-way'!Y192/3)</f>
        <v>3.8473027794664313E-2</v>
      </c>
      <c r="AD192" s="11">
        <f>'OddsRatio_working_3-way'!X192^(1/3)*SIN(('OddsRatio_working_3-way'!Y192+2*PI())/3)</f>
        <v>0.43165778335681421</v>
      </c>
      <c r="AE192" s="11">
        <f>'OddsRatio_working_3-way'!X192^(1/3)*SIN(('OddsRatio_working_3-way'!Y192+4*PI())/3)</f>
        <v>-0.47013081115147864</v>
      </c>
      <c r="AF192" s="11">
        <f>-'OddsRatio_working_3-way'!U192/(3*'OddsRatio_working_3-way'!X192^(1/3))*COS(('OddsRatio_working_3-way'!Y192)/3)</f>
        <v>0.52064788779149718</v>
      </c>
      <c r="AG192" s="11">
        <f>-'OddsRatio_working_3-way'!U192/(3*'OddsRatio_working_3-way'!X192^(1/3))*COS(('OddsRatio_working_3-way'!Y192+2*PI())/3)</f>
        <v>-0.29364256332643279</v>
      </c>
      <c r="AH192" s="11">
        <f>-'OddsRatio_working_3-way'!U192/(3*'OddsRatio_working_3-way'!X192^(1/3))*COS(('OddsRatio_working_3-way'!Y192+4*PI())/3)</f>
        <v>-0.22700532446506452</v>
      </c>
      <c r="AI192" s="11">
        <f>'OddsRatio_working_3-way'!U192/(3*'OddsRatio_working_3-way'!X192^(1/3))*SIN(('OddsRatio_working_3-way'!Y192)/3)</f>
        <v>-3.8473027794664313E-2</v>
      </c>
      <c r="AJ192" s="11">
        <f>'OddsRatio_working_3-way'!U192/(3*'OddsRatio_working_3-way'!X192^(1/3))*SIN(('OddsRatio_working_3-way'!Y192+2*PI())/3)</f>
        <v>-0.43165778335681421</v>
      </c>
      <c r="AK192" s="11">
        <f>'OddsRatio_working_3-way'!U192/(3*'OddsRatio_working_3-way'!X192^(1/3))*SIN(('OddsRatio_working_3-way'!Y192+4*PI())/3)</f>
        <v>0.47013081115147864</v>
      </c>
      <c r="AL192" s="11">
        <f>'OddsRatio_working_3-way'!Z192+'OddsRatio_working_3-way'!AF192</f>
        <v>1.0412957755829944</v>
      </c>
      <c r="AM192" s="11">
        <f>'OddsRatio_working_3-way'!AA192+'OddsRatio_working_3-way'!AG192</f>
        <v>-0.58728512665286559</v>
      </c>
      <c r="AN192" s="11">
        <f>'OddsRatio_working_3-way'!AB192+'OddsRatio_working_3-way'!AH192</f>
        <v>-0.45401064893012905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1.0412957755829944</v>
      </c>
      <c r="AS192" s="11">
        <f>IF(('OddsRatio_working_3-way'!X192=0),IF(Q192&gt;0,-Q192^(1/3),(-Q192)^(1/3)),'OddsRatio_working_3-way'!AM192-'OddsRatio_working_3-way'!R192/3)</f>
        <v>-0.58728512665286559</v>
      </c>
      <c r="AT192" s="11">
        <f>IF(('OddsRatio_working_3-way'!X192=0),IF(Q192&gt;0,-Q192^(1/3),(-Q192)^(1/3)),'OddsRatio_working_3-way'!AN192-'OddsRatio_working_3-way'!R192/3)</f>
        <v>-0.45401064893012905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2.61</v>
      </c>
      <c r="B193" s="4">
        <f>IF('True_Odds_Calculator_3-way'!B194="","",'True_Odds_Calculator_3-way'!B194)</f>
        <v>3.29</v>
      </c>
      <c r="C193" s="4">
        <f>IF('True_Odds_Calculator_3-way'!C194="","",'True_Odds_Calculator_3-way'!C194)</f>
        <v>2.93</v>
      </c>
      <c r="D193" s="9">
        <f t="shared" si="39"/>
        <v>0.37315124986195997</v>
      </c>
      <c r="E193" s="9">
        <f t="shared" si="40"/>
        <v>0.29503813516385252</v>
      </c>
      <c r="F193" s="9">
        <f t="shared" si="41"/>
        <v>0.33181061497418762</v>
      </c>
      <c r="G193" s="9">
        <f t="shared" si="42"/>
        <v>1.0434027754676196</v>
      </c>
      <c r="H193" s="9">
        <f t="shared" si="43"/>
        <v>2.6798784685028672</v>
      </c>
      <c r="I193" s="9">
        <f t="shared" si="44"/>
        <v>3.3893923558208483</v>
      </c>
      <c r="J193" s="9">
        <f t="shared" si="45"/>
        <v>3.0137673566525063</v>
      </c>
      <c r="K193" s="11">
        <f t="shared" si="46"/>
        <v>0.38314176245210729</v>
      </c>
      <c r="L193" s="11">
        <f t="shared" si="47"/>
        <v>0.303951367781155</v>
      </c>
      <c r="M193" s="11">
        <f t="shared" si="48"/>
        <v>0.34129692832764502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-0.28282294599317637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0.23172053851217211</v>
      </c>
      <c r="Q193" s="11">
        <f>2*'OddsRatio_working_3-way'!K193*'OddsRatio_working_3-way'!L193*'OddsRatio_working_3-way'!M193</f>
        <v>7.9492466041911514E-2</v>
      </c>
      <c r="R193" s="11">
        <f t="shared" si="49"/>
        <v>0</v>
      </c>
      <c r="S193" s="11">
        <f t="shared" si="50"/>
        <v>-0.81931307835879341</v>
      </c>
      <c r="T193" s="11">
        <f t="shared" si="51"/>
        <v>-0.28106795140953456</v>
      </c>
      <c r="U193" s="11">
        <f>'OddsRatio_working_3-way'!S193-'OddsRatio_working_3-way'!R193^2/3</f>
        <v>-0.81931307835879341</v>
      </c>
      <c r="V193" s="11">
        <f>'OddsRatio_working_3-way'!S193*'OddsRatio_working_3-way'!R193/3-2*'OddsRatio_working_3-way'!R193^3/27-'OddsRatio_working_3-way'!T193</f>
        <v>0.28106795140953456</v>
      </c>
      <c r="W193" s="11">
        <f>'OddsRatio_working_3-way'!V193^2+4*'OddsRatio_working_3-way'!U193^3/27</f>
        <v>-2.4798440415772227E-3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0.14272266581654935</v>
      </c>
      <c r="Y193" s="11">
        <f>IF('OddsRatio_working_3-way'!W193&gt;=0,IF('OddsRatio_working_3-way'!V193+SQRT('OddsRatio_working_3-way'!W193)&gt;0,0,PI()),ACOS('OddsRatio_working_3-way'!V193/(2*'OddsRatio_working_3-way'!X193)))</f>
        <v>0.17535462706418614</v>
      </c>
      <c r="Z193" s="11">
        <f>'OddsRatio_working_3-way'!X193^(1/3)*COS('OddsRatio_working_3-way'!Y193/3)</f>
        <v>0.52170138773380981</v>
      </c>
      <c r="AA193" s="11">
        <f>'OddsRatio_working_3-way'!X193^(1/3)*COS(('OddsRatio_working_3-way'!Y193+2*PI())/3)</f>
        <v>-0.28728960680146304</v>
      </c>
      <c r="AB193" s="11">
        <f>'OddsRatio_working_3-way'!X193^(1/3)*COS(('OddsRatio_working_3-way'!Y193+4*PI())/3)</f>
        <v>-0.23441178093234688</v>
      </c>
      <c r="AC193" s="11">
        <f>'OddsRatio_working_3-way'!X193^(1/3)*SIN('OddsRatio_working_3-way'!Y193/3)</f>
        <v>3.052902699969641E-2</v>
      </c>
      <c r="AD193" s="11">
        <f>'OddsRatio_working_3-way'!X193^(1/3)*SIN(('OddsRatio_working_3-way'!Y193+2*PI())/3)</f>
        <v>0.43654214146722642</v>
      </c>
      <c r="AE193" s="11">
        <f>'OddsRatio_working_3-way'!X193^(1/3)*SIN(('OddsRatio_working_3-way'!Y193+4*PI())/3)</f>
        <v>-0.46707116846692276</v>
      </c>
      <c r="AF193" s="11">
        <f>-'OddsRatio_working_3-way'!U193/(3*'OddsRatio_working_3-way'!X193^(1/3))*COS(('OddsRatio_working_3-way'!Y193)/3)</f>
        <v>0.52170138773380981</v>
      </c>
      <c r="AG193" s="11">
        <f>-'OddsRatio_working_3-way'!U193/(3*'OddsRatio_working_3-way'!X193^(1/3))*COS(('OddsRatio_working_3-way'!Y193+2*PI())/3)</f>
        <v>-0.28728960680146304</v>
      </c>
      <c r="AH193" s="11">
        <f>-'OddsRatio_working_3-way'!U193/(3*'OddsRatio_working_3-way'!X193^(1/3))*COS(('OddsRatio_working_3-way'!Y193+4*PI())/3)</f>
        <v>-0.23441178093234688</v>
      </c>
      <c r="AI193" s="11">
        <f>'OddsRatio_working_3-way'!U193/(3*'OddsRatio_working_3-way'!X193^(1/3))*SIN(('OddsRatio_working_3-way'!Y193)/3)</f>
        <v>-3.052902699969641E-2</v>
      </c>
      <c r="AJ193" s="11">
        <f>'OddsRatio_working_3-way'!U193/(3*'OddsRatio_working_3-way'!X193^(1/3))*SIN(('OddsRatio_working_3-way'!Y193+2*PI())/3)</f>
        <v>-0.43654214146722642</v>
      </c>
      <c r="AK193" s="11">
        <f>'OddsRatio_working_3-way'!U193/(3*'OddsRatio_working_3-way'!X193^(1/3))*SIN(('OddsRatio_working_3-way'!Y193+4*PI())/3)</f>
        <v>0.46707116846692276</v>
      </c>
      <c r="AL193" s="11">
        <f>'OddsRatio_working_3-way'!Z193+'OddsRatio_working_3-way'!AF193</f>
        <v>1.0434027754676196</v>
      </c>
      <c r="AM193" s="11">
        <f>'OddsRatio_working_3-way'!AA193+'OddsRatio_working_3-way'!AG193</f>
        <v>-0.57457921360292608</v>
      </c>
      <c r="AN193" s="11">
        <f>'OddsRatio_working_3-way'!AB193+'OddsRatio_working_3-way'!AH193</f>
        <v>-0.46882356186469376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1.0434027754676196</v>
      </c>
      <c r="AS193" s="11">
        <f>IF(('OddsRatio_working_3-way'!X193=0),IF(Q193&gt;0,-Q193^(1/3),(-Q193)^(1/3)),'OddsRatio_working_3-way'!AM193-'OddsRatio_working_3-way'!R193/3)</f>
        <v>-0.57457921360292608</v>
      </c>
      <c r="AT193" s="11">
        <f>IF(('OddsRatio_working_3-way'!X193=0),IF(Q193&gt;0,-Q193^(1/3),(-Q193)^(1/3)),'OddsRatio_working_3-way'!AN193-'OddsRatio_working_3-way'!R193/3)</f>
        <v>-0.46882356186469376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3.32</v>
      </c>
      <c r="C194" s="4">
        <f>IF('True_Odds_Calculator_3-way'!C195="","",'True_Odds_Calculator_3-way'!C195)</f>
        <v>2.73</v>
      </c>
      <c r="D194" s="9">
        <f t="shared" si="39"/>
        <v>0.35039059348244622</v>
      </c>
      <c r="E194" s="9">
        <f t="shared" si="40"/>
        <v>0.29270623845106514</v>
      </c>
      <c r="F194" s="9">
        <f t="shared" si="41"/>
        <v>0.35690316806648842</v>
      </c>
      <c r="G194" s="9">
        <f t="shared" si="42"/>
        <v>1.0415493782467244</v>
      </c>
      <c r="H194" s="9">
        <f t="shared" si="43"/>
        <v>2.8539578932791692</v>
      </c>
      <c r="I194" s="9">
        <f t="shared" si="44"/>
        <v>3.4163945575324006</v>
      </c>
      <c r="J194" s="9">
        <f t="shared" si="45"/>
        <v>2.8018804243668338</v>
      </c>
      <c r="K194" s="11">
        <f t="shared" si="46"/>
        <v>0.35971223021582738</v>
      </c>
      <c r="L194" s="11">
        <f t="shared" si="47"/>
        <v>0.30120481927710846</v>
      </c>
      <c r="M194" s="11">
        <f t="shared" si="48"/>
        <v>0.36630036630036628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-0.28353623204971035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0.2313785142943503</v>
      </c>
      <c r="Q194" s="11">
        <f>2*'OddsRatio_working_3-way'!K194*'OddsRatio_working_3-way'!L194*'OddsRatio_working_3-way'!M194</f>
        <v>7.9375133548662213E-2</v>
      </c>
      <c r="R194" s="11">
        <f t="shared" si="49"/>
        <v>0</v>
      </c>
      <c r="S194" s="11">
        <f t="shared" si="50"/>
        <v>-0.81604566944299517</v>
      </c>
      <c r="T194" s="11">
        <f t="shared" si="51"/>
        <v>-0.27994705641269135</v>
      </c>
      <c r="U194" s="11">
        <f>'OddsRatio_working_3-way'!S194-'OddsRatio_working_3-way'!R194^2/3</f>
        <v>-0.81604566944299517</v>
      </c>
      <c r="V194" s="11">
        <f>'OddsRatio_working_3-way'!S194*'OddsRatio_working_3-way'!R194/3-2*'OddsRatio_working_3-way'!R194^3/27-'OddsRatio_working_3-way'!T194</f>
        <v>0.27994705641269135</v>
      </c>
      <c r="W194" s="11">
        <f>'OddsRatio_working_3-way'!V194^2+4*'OddsRatio_working_3-way'!U194^3/27</f>
        <v>-2.1377535945788922E-3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0.14186975363754378</v>
      </c>
      <c r="Y194" s="11">
        <f>IF('OddsRatio_working_3-way'!W194&gt;=0,IF('OddsRatio_working_3-way'!V194+SQRT('OddsRatio_working_3-way'!W194)&gt;0,0,PI()),ACOS('OddsRatio_working_3-way'!V194/(2*'OddsRatio_working_3-way'!X194)))</f>
        <v>0.16368164984513256</v>
      </c>
      <c r="Z194" s="11">
        <f>'OddsRatio_working_3-way'!X194^(1/3)*COS('OddsRatio_working_3-way'!Y194/3)</f>
        <v>0.52077468912336211</v>
      </c>
      <c r="AA194" s="11">
        <f>'OddsRatio_working_3-way'!X194^(1/3)*COS(('OddsRatio_working_3-way'!Y194+2*PI())/3)</f>
        <v>-0.28501882314291804</v>
      </c>
      <c r="AB194" s="11">
        <f>'OddsRatio_working_3-way'!X194^(1/3)*COS(('OddsRatio_working_3-way'!Y194+4*PI())/3)</f>
        <v>-0.23575586598044418</v>
      </c>
      <c r="AC194" s="11">
        <f>'OddsRatio_working_3-way'!X194^(1/3)*SIN('OddsRatio_working_3-way'!Y194/3)</f>
        <v>2.8441981578831266E-2</v>
      </c>
      <c r="AD194" s="11">
        <f>'OddsRatio_working_3-way'!X194^(1/3)*SIN(('OddsRatio_working_3-way'!Y194+2*PI())/3)</f>
        <v>0.43678311963935945</v>
      </c>
      <c r="AE194" s="11">
        <f>'OddsRatio_working_3-way'!X194^(1/3)*SIN(('OddsRatio_working_3-way'!Y194+4*PI())/3)</f>
        <v>-0.46522510121819077</v>
      </c>
      <c r="AF194" s="11">
        <f>-'OddsRatio_working_3-way'!U194/(3*'OddsRatio_working_3-way'!X194^(1/3))*COS(('OddsRatio_working_3-way'!Y194)/3)</f>
        <v>0.52077468912336222</v>
      </c>
      <c r="AG194" s="11">
        <f>-'OddsRatio_working_3-way'!U194/(3*'OddsRatio_working_3-way'!X194^(1/3))*COS(('OddsRatio_working_3-way'!Y194+2*PI())/3)</f>
        <v>-0.2850188231429181</v>
      </c>
      <c r="AH194" s="11">
        <f>-'OddsRatio_working_3-way'!U194/(3*'OddsRatio_working_3-way'!X194^(1/3))*COS(('OddsRatio_working_3-way'!Y194+4*PI())/3)</f>
        <v>-0.23575586598044423</v>
      </c>
      <c r="AI194" s="11">
        <f>'OddsRatio_working_3-way'!U194/(3*'OddsRatio_working_3-way'!X194^(1/3))*SIN(('OddsRatio_working_3-way'!Y194)/3)</f>
        <v>-2.8441981578831269E-2</v>
      </c>
      <c r="AJ194" s="11">
        <f>'OddsRatio_working_3-way'!U194/(3*'OddsRatio_working_3-way'!X194^(1/3))*SIN(('OddsRatio_working_3-way'!Y194+2*PI())/3)</f>
        <v>-0.43678311963935956</v>
      </c>
      <c r="AK194" s="11">
        <f>'OddsRatio_working_3-way'!U194/(3*'OddsRatio_working_3-way'!X194^(1/3))*SIN(('OddsRatio_working_3-way'!Y194+4*PI())/3)</f>
        <v>0.46522510121819088</v>
      </c>
      <c r="AL194" s="11">
        <f>'OddsRatio_working_3-way'!Z194+'OddsRatio_working_3-way'!AF194</f>
        <v>1.0415493782467244</v>
      </c>
      <c r="AM194" s="11">
        <f>'OddsRatio_working_3-way'!AA194+'OddsRatio_working_3-way'!AG194</f>
        <v>-0.57003764628583609</v>
      </c>
      <c r="AN194" s="11">
        <f>'OddsRatio_working_3-way'!AB194+'OddsRatio_working_3-way'!AH194</f>
        <v>-0.47151173196088841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1.0415493782467244</v>
      </c>
      <c r="AS194" s="11">
        <f>IF(('OddsRatio_working_3-way'!X194=0),IF(Q194&gt;0,-Q194^(1/3),(-Q194)^(1/3)),'OddsRatio_working_3-way'!AM194-'OddsRatio_working_3-way'!R194/3)</f>
        <v>-0.57003764628583609</v>
      </c>
      <c r="AT194" s="11">
        <f>IF(('OddsRatio_working_3-way'!X194=0),IF(Q194&gt;0,-Q194^(1/3),(-Q194)^(1/3)),'OddsRatio_working_3-way'!AN194-'OddsRatio_working_3-way'!R194/3)</f>
        <v>-0.47151173196088841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2.0099999999999998</v>
      </c>
      <c r="B195" s="4">
        <f>IF('True_Odds_Calculator_3-way'!B196="","",'True_Odds_Calculator_3-way'!B196)</f>
        <v>3.42</v>
      </c>
      <c r="C195" s="4">
        <f>IF('True_Odds_Calculator_3-way'!C196="","",'True_Odds_Calculator_3-way'!C196)</f>
        <v>4.18</v>
      </c>
      <c r="D195" s="9">
        <f t="shared" si="39"/>
        <v>0.48603548130915214</v>
      </c>
      <c r="E195" s="9">
        <f t="shared" si="40"/>
        <v>0.28298764864539527</v>
      </c>
      <c r="F195" s="9">
        <f t="shared" si="41"/>
        <v>0.23097687004545267</v>
      </c>
      <c r="G195" s="9">
        <f t="shared" si="42"/>
        <v>1.0469930296228056</v>
      </c>
      <c r="H195" s="9">
        <f t="shared" si="43"/>
        <v>2.0574629599190328</v>
      </c>
      <c r="I195" s="9">
        <f t="shared" si="44"/>
        <v>3.5337231316871889</v>
      </c>
      <c r="J195" s="9">
        <f t="shared" si="45"/>
        <v>4.3294378342005215</v>
      </c>
      <c r="K195" s="11">
        <f t="shared" si="46"/>
        <v>0.49751243781094534</v>
      </c>
      <c r="L195" s="11">
        <f t="shared" si="47"/>
        <v>0.29239766081871343</v>
      </c>
      <c r="M195" s="11">
        <f t="shared" si="48"/>
        <v>0.23923444976076558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-0.2704988446502482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0.23003981742146873</v>
      </c>
      <c r="Q195" s="11">
        <f>2*'OddsRatio_working_3-way'!K195*'OddsRatio_working_3-way'!L195*'OddsRatio_working_3-way'!M195</f>
        <v>6.9603575619203856E-2</v>
      </c>
      <c r="R195" s="11">
        <f t="shared" si="49"/>
        <v>0</v>
      </c>
      <c r="S195" s="11">
        <f t="shared" si="50"/>
        <v>-0.85042809598284042</v>
      </c>
      <c r="T195" s="11">
        <f t="shared" si="51"/>
        <v>-0.25731561149253873</v>
      </c>
      <c r="U195" s="11">
        <f>'OddsRatio_working_3-way'!S195-'OddsRatio_working_3-way'!R195^2/3</f>
        <v>-0.85042809598284042</v>
      </c>
      <c r="V195" s="11">
        <f>'OddsRatio_working_3-way'!S195*'OddsRatio_working_3-way'!R195/3-2*'OddsRatio_working_3-way'!R195^3/27-'OddsRatio_working_3-way'!T195</f>
        <v>0.25731561149253873</v>
      </c>
      <c r="W195" s="11">
        <f>'OddsRatio_working_3-way'!V195^2+4*'OddsRatio_working_3-way'!U195^3/27</f>
        <v>-2.4907693185924132E-2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0.1509296335247847</v>
      </c>
      <c r="Y195" s="11">
        <f>IF('OddsRatio_working_3-way'!W195&gt;=0,IF('OddsRatio_working_3-way'!V195+SQRT('OddsRatio_working_3-way'!W195)&gt;0,0,PI()),ACOS('OddsRatio_working_3-way'!V195/(2*'OddsRatio_working_3-way'!X195)))</f>
        <v>0.55016993601900754</v>
      </c>
      <c r="Z195" s="11">
        <f>'OddsRatio_working_3-way'!X195^(1/3)*COS('OddsRatio_working_3-way'!Y195/3)</f>
        <v>0.5234965148114028</v>
      </c>
      <c r="AA195" s="11">
        <f>'OddsRatio_working_3-way'!X195^(1/3)*COS(('OddsRatio_working_3-way'!Y195+2*PI())/3)</f>
        <v>-0.34583495808390713</v>
      </c>
      <c r="AB195" s="11">
        <f>'OddsRatio_working_3-way'!X195^(1/3)*COS(('OddsRatio_working_3-way'!Y195+4*PI())/3)</f>
        <v>-0.17766155672749601</v>
      </c>
      <c r="AC195" s="11">
        <f>'OddsRatio_working_3-way'!X195^(1/3)*SIN('OddsRatio_working_3-way'!Y195/3)</f>
        <v>9.709495854365921E-2</v>
      </c>
      <c r="AD195" s="11">
        <f>'OddsRatio_working_3-way'!X195^(1/3)*SIN(('OddsRatio_working_3-way'!Y195+2*PI())/3)</f>
        <v>0.40481380134746192</v>
      </c>
      <c r="AE195" s="11">
        <f>'OddsRatio_working_3-way'!X195^(1/3)*SIN(('OddsRatio_working_3-way'!Y195+4*PI())/3)</f>
        <v>-0.50190875989112094</v>
      </c>
      <c r="AF195" s="11">
        <f>-'OddsRatio_working_3-way'!U195/(3*'OddsRatio_working_3-way'!X195^(1/3))*COS(('OddsRatio_working_3-way'!Y195)/3)</f>
        <v>0.5234965148114028</v>
      </c>
      <c r="AG195" s="11">
        <f>-'OddsRatio_working_3-way'!U195/(3*'OddsRatio_working_3-way'!X195^(1/3))*COS(('OddsRatio_working_3-way'!Y195+2*PI())/3)</f>
        <v>-0.34583495808390713</v>
      </c>
      <c r="AH195" s="11">
        <f>-'OddsRatio_working_3-way'!U195/(3*'OddsRatio_working_3-way'!X195^(1/3))*COS(('OddsRatio_working_3-way'!Y195+4*PI())/3)</f>
        <v>-0.17766155672749601</v>
      </c>
      <c r="AI195" s="11">
        <f>'OddsRatio_working_3-way'!U195/(3*'OddsRatio_working_3-way'!X195^(1/3))*SIN(('OddsRatio_working_3-way'!Y195)/3)</f>
        <v>-9.709495854365921E-2</v>
      </c>
      <c r="AJ195" s="11">
        <f>'OddsRatio_working_3-way'!U195/(3*'OddsRatio_working_3-way'!X195^(1/3))*SIN(('OddsRatio_working_3-way'!Y195+2*PI())/3)</f>
        <v>-0.40481380134746192</v>
      </c>
      <c r="AK195" s="11">
        <f>'OddsRatio_working_3-way'!U195/(3*'OddsRatio_working_3-way'!X195^(1/3))*SIN(('OddsRatio_working_3-way'!Y195+4*PI())/3)</f>
        <v>0.50190875989112094</v>
      </c>
      <c r="AL195" s="11">
        <f>'OddsRatio_working_3-way'!Z195+'OddsRatio_working_3-way'!AF195</f>
        <v>1.0469930296228056</v>
      </c>
      <c r="AM195" s="11">
        <f>'OddsRatio_working_3-way'!AA195+'OddsRatio_working_3-way'!AG195</f>
        <v>-0.69166991616781426</v>
      </c>
      <c r="AN195" s="11">
        <f>'OddsRatio_working_3-way'!AB195+'OddsRatio_working_3-way'!AH195</f>
        <v>-0.35532311345499201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1.0469930296228056</v>
      </c>
      <c r="AS195" s="11">
        <f>IF(('OddsRatio_working_3-way'!X195=0),IF(Q195&gt;0,-Q195^(1/3),(-Q195)^(1/3)),'OddsRatio_working_3-way'!AM195-'OddsRatio_working_3-way'!R195/3)</f>
        <v>-0.69166991616781426</v>
      </c>
      <c r="AT195" s="11">
        <f>IF(('OddsRatio_working_3-way'!X195=0),IF(Q195&gt;0,-Q195^(1/3),(-Q195)^(1/3)),'OddsRatio_working_3-way'!AN195-'OddsRatio_working_3-way'!R195/3)</f>
        <v>-0.35532311345499201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1.64</v>
      </c>
      <c r="B196" s="4">
        <f>IF('True_Odds_Calculator_3-way'!B197="","",'True_Odds_Calculator_3-way'!B197)</f>
        <v>4.01</v>
      </c>
      <c r="C196" s="4">
        <f>IF('True_Odds_Calculator_3-way'!C197="","",'True_Odds_Calculator_3-way'!C197)</f>
        <v>5.87</v>
      </c>
      <c r="D196" s="9">
        <f t="shared" ref="D196:D259" si="52">(K196/(AR196+K196-(AR196*K196)))</f>
        <v>0.59722046815252683</v>
      </c>
      <c r="E196" s="9">
        <f t="shared" ref="E196:E259" si="53">(L196/(AR196+L196-(AR196*L196)))</f>
        <v>0.23969904561518815</v>
      </c>
      <c r="F196" s="9">
        <f t="shared" ref="F196:F259" si="54">(M196/(AR196+M196-(AR196*M196)))</f>
        <v>0.16308048623228499</v>
      </c>
      <c r="G196" s="9">
        <f t="shared" ref="G196:G259" si="55">AR196</f>
        <v>1.0537867539244254</v>
      </c>
      <c r="H196" s="9">
        <f t="shared" ref="H196:H259" si="56">IF(A196="","",1/D196)</f>
        <v>1.6744235225116322</v>
      </c>
      <c r="I196" s="9">
        <f t="shared" ref="I196:I259" si="57">IF(B196="","",1/E196)</f>
        <v>4.1718981293125204</v>
      </c>
      <c r="J196" s="9">
        <f t="shared" ref="J196:J259" si="58">IF(C196="","",1/F196)</f>
        <v>6.1319414916119515</v>
      </c>
      <c r="K196" s="11">
        <f t="shared" ref="K196:K259" si="59">1/A196</f>
        <v>0.6097560975609756</v>
      </c>
      <c r="L196" s="11">
        <f t="shared" ref="L196:L259" si="60">1/B196</f>
        <v>0.24937655860349128</v>
      </c>
      <c r="M196" s="11">
        <f t="shared" ref="M196:M259" si="61">1/C196</f>
        <v>0.17035775127768313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-0.2430239687273692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0.22070555940725328</v>
      </c>
      <c r="Q196" s="11">
        <f>2*'OddsRatio_working_3-way'!K196*'OddsRatio_working_3-way'!L196*'OddsRatio_working_3-way'!M196</f>
        <v>5.1808816762266022E-2</v>
      </c>
      <c r="R196" s="11">
        <f t="shared" ref="R196:R259" si="62">O196/N196</f>
        <v>0</v>
      </c>
      <c r="S196" s="11">
        <f t="shared" ref="S196:S259" si="63">P196/N196</f>
        <v>-0.90816375258379023</v>
      </c>
      <c r="T196" s="11">
        <f t="shared" ref="T196:T259" si="64">Q196/N196</f>
        <v>-0.21318397947976292</v>
      </c>
      <c r="U196" s="11">
        <f>'OddsRatio_working_3-way'!S196-'OddsRatio_working_3-way'!R196^2/3</f>
        <v>-0.90816375258379023</v>
      </c>
      <c r="V196" s="11">
        <f>'OddsRatio_working_3-way'!S196*'OddsRatio_working_3-way'!R196/3-2*'OddsRatio_working_3-way'!R196^3/27-'OddsRatio_working_3-way'!T196</f>
        <v>0.21318397947976292</v>
      </c>
      <c r="W196" s="11">
        <f>'OddsRatio_working_3-way'!V196^2+4*'OddsRatio_working_3-way'!U196^3/27</f>
        <v>-6.5518281171531773E-2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0.1665575653328</v>
      </c>
      <c r="Y196" s="11">
        <f>IF('OddsRatio_working_3-way'!W196&gt;=0,IF('OddsRatio_working_3-way'!V196+SQRT('OddsRatio_working_3-way'!W196)&gt;0,0,PI()),ACOS('OddsRatio_working_3-way'!V196/(2*'OddsRatio_working_3-way'!X196)))</f>
        <v>0.87633597371352046</v>
      </c>
      <c r="Z196" s="11">
        <f>'OddsRatio_working_3-way'!X196^(1/3)*COS('OddsRatio_working_3-way'!Y196/3)</f>
        <v>0.52689337696221272</v>
      </c>
      <c r="AA196" s="11">
        <f>'OddsRatio_working_3-way'!X196^(1/3)*COS(('OddsRatio_working_3-way'!Y196+2*PI())/3)</f>
        <v>-0.40066354287940636</v>
      </c>
      <c r="AB196" s="11">
        <f>'OddsRatio_working_3-way'!X196^(1/3)*COS(('OddsRatio_working_3-way'!Y196+4*PI())/3)</f>
        <v>-0.12622983408280652</v>
      </c>
      <c r="AC196" s="11">
        <f>'OddsRatio_working_3-way'!X196^(1/3)*SIN('OddsRatio_working_3-way'!Y196/3)</f>
        <v>0.15844437564842431</v>
      </c>
      <c r="AD196" s="11">
        <f>'OddsRatio_working_3-way'!X196^(1/3)*SIN(('OddsRatio_working_3-way'!Y196+2*PI())/3)</f>
        <v>0.3770808617108346</v>
      </c>
      <c r="AE196" s="11">
        <f>'OddsRatio_working_3-way'!X196^(1/3)*SIN(('OddsRatio_working_3-way'!Y196+4*PI())/3)</f>
        <v>-0.53552523735925894</v>
      </c>
      <c r="AF196" s="11">
        <f>-'OddsRatio_working_3-way'!U196/(3*'OddsRatio_working_3-way'!X196^(1/3))*COS(('OddsRatio_working_3-way'!Y196)/3)</f>
        <v>0.52689337696221272</v>
      </c>
      <c r="AG196" s="11">
        <f>-'OddsRatio_working_3-way'!U196/(3*'OddsRatio_working_3-way'!X196^(1/3))*COS(('OddsRatio_working_3-way'!Y196+2*PI())/3)</f>
        <v>-0.40066354287940636</v>
      </c>
      <c r="AH196" s="11">
        <f>-'OddsRatio_working_3-way'!U196/(3*'OddsRatio_working_3-way'!X196^(1/3))*COS(('OddsRatio_working_3-way'!Y196+4*PI())/3)</f>
        <v>-0.12622983408280652</v>
      </c>
      <c r="AI196" s="11">
        <f>'OddsRatio_working_3-way'!U196/(3*'OddsRatio_working_3-way'!X196^(1/3))*SIN(('OddsRatio_working_3-way'!Y196)/3)</f>
        <v>-0.15844437564842431</v>
      </c>
      <c r="AJ196" s="11">
        <f>'OddsRatio_working_3-way'!U196/(3*'OddsRatio_working_3-way'!X196^(1/3))*SIN(('OddsRatio_working_3-way'!Y196+2*PI())/3)</f>
        <v>-0.3770808617108346</v>
      </c>
      <c r="AK196" s="11">
        <f>'OddsRatio_working_3-way'!U196/(3*'OddsRatio_working_3-way'!X196^(1/3))*SIN(('OddsRatio_working_3-way'!Y196+4*PI())/3)</f>
        <v>0.53552523735925894</v>
      </c>
      <c r="AL196" s="11">
        <f>'OddsRatio_working_3-way'!Z196+'OddsRatio_working_3-way'!AF196</f>
        <v>1.0537867539244254</v>
      </c>
      <c r="AM196" s="11">
        <f>'OddsRatio_working_3-way'!AA196+'OddsRatio_working_3-way'!AG196</f>
        <v>-0.80132708575881273</v>
      </c>
      <c r="AN196" s="11">
        <f>'OddsRatio_working_3-way'!AB196+'OddsRatio_working_3-way'!AH196</f>
        <v>-0.25245966816561305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1.0537867539244254</v>
      </c>
      <c r="AS196" s="11">
        <f>IF(('OddsRatio_working_3-way'!X196=0),IF(Q196&gt;0,-Q196^(1/3),(-Q196)^(1/3)),'OddsRatio_working_3-way'!AM196-'OddsRatio_working_3-way'!R196/3)</f>
        <v>-0.80132708575881273</v>
      </c>
      <c r="AT196" s="11">
        <f>IF(('OddsRatio_working_3-way'!X196=0),IF(Q196&gt;0,-Q196^(1/3),(-Q196)^(1/3)),'OddsRatio_working_3-way'!AN196-'OddsRatio_working_3-way'!R196/3)</f>
        <v>-0.25245966816561305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3.43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2.31</v>
      </c>
      <c r="D197" s="9">
        <f t="shared" si="52"/>
        <v>0.28300857291478315</v>
      </c>
      <c r="E197" s="9">
        <f t="shared" si="53"/>
        <v>0.29429709310422258</v>
      </c>
      <c r="F197" s="9">
        <f t="shared" si="54"/>
        <v>0.4226943339809941</v>
      </c>
      <c r="G197" s="9">
        <f t="shared" si="55"/>
        <v>1.0425768993769537</v>
      </c>
      <c r="H197" s="9">
        <f t="shared" si="56"/>
        <v>3.5334618654859988</v>
      </c>
      <c r="I197" s="9">
        <f t="shared" si="57"/>
        <v>3.3979268685669934</v>
      </c>
      <c r="J197" s="9">
        <f t="shared" si="58"/>
        <v>2.3657757381838094</v>
      </c>
      <c r="K197" s="11">
        <f t="shared" si="59"/>
        <v>0.29154518950437314</v>
      </c>
      <c r="L197" s="11">
        <f t="shared" si="60"/>
        <v>0.30303030303030304</v>
      </c>
      <c r="M197" s="11">
        <f t="shared" si="61"/>
        <v>0.4329004329004329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-0.28001762351086479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0.23100261637234865</v>
      </c>
      <c r="Q197" s="11">
        <f>2*'OddsRatio_working_3-way'!K197*'OddsRatio_working_3-way'!L197*'OddsRatio_working_3-way'!M197</f>
        <v>7.6490932573625381E-2</v>
      </c>
      <c r="R197" s="11">
        <f t="shared" si="62"/>
        <v>0</v>
      </c>
      <c r="S197" s="11">
        <f t="shared" si="63"/>
        <v>-0.8249574204510226</v>
      </c>
      <c r="T197" s="11">
        <f t="shared" si="64"/>
        <v>-0.27316470875861676</v>
      </c>
      <c r="U197" s="11">
        <f>'OddsRatio_working_3-way'!S197-'OddsRatio_working_3-way'!R197^2/3</f>
        <v>-0.8249574204510226</v>
      </c>
      <c r="V197" s="11">
        <f>'OddsRatio_working_3-way'!S197*'OddsRatio_working_3-way'!R197/3-2*'OddsRatio_working_3-way'!R197^3/27-'OddsRatio_working_3-way'!T197</f>
        <v>0.27316470875861676</v>
      </c>
      <c r="W197" s="11">
        <f>'OddsRatio_working_3-way'!V197^2+4*'OddsRatio_working_3-way'!U197^3/27</f>
        <v>-8.5556622400162624E-3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0.14420005231552119</v>
      </c>
      <c r="Y197" s="11">
        <f>IF('OddsRatio_working_3-way'!W197&gt;=0,IF('OddsRatio_working_3-way'!V197+SQRT('OddsRatio_working_3-way'!W197)&gt;0,0,PI()),ACOS('OddsRatio_working_3-way'!V197/(2*'OddsRatio_working_3-way'!X197)))</f>
        <v>0.32649372361222162</v>
      </c>
      <c r="Z197" s="11">
        <f>'OddsRatio_working_3-way'!X197^(1/3)*COS('OddsRatio_working_3-way'!Y197/3)</f>
        <v>0.52128844968847698</v>
      </c>
      <c r="AA197" s="11">
        <f>'OddsRatio_working_3-way'!X197^(1/3)*COS(('OddsRatio_working_3-way'!Y197+2*PI())/3)</f>
        <v>-0.30997088374988352</v>
      </c>
      <c r="AB197" s="11">
        <f>'OddsRatio_working_3-way'!X197^(1/3)*COS(('OddsRatio_working_3-way'!Y197+4*PI())/3)</f>
        <v>-0.21131756593859358</v>
      </c>
      <c r="AC197" s="11">
        <f>'OddsRatio_working_3-way'!X197^(1/3)*SIN('OddsRatio_working_3-way'!Y197/3)</f>
        <v>5.6957519594798098E-2</v>
      </c>
      <c r="AD197" s="11">
        <f>'OddsRatio_working_3-way'!X197^(1/3)*SIN(('OddsRatio_working_3-way'!Y197+2*PI())/3)</f>
        <v>0.42297028033222828</v>
      </c>
      <c r="AE197" s="11">
        <f>'OddsRatio_working_3-way'!X197^(1/3)*SIN(('OddsRatio_working_3-way'!Y197+4*PI())/3)</f>
        <v>-0.47992779992702628</v>
      </c>
      <c r="AF197" s="11">
        <f>-'OddsRatio_working_3-way'!U197/(3*'OddsRatio_working_3-way'!X197^(1/3))*COS(('OddsRatio_working_3-way'!Y197)/3)</f>
        <v>0.52128844968847687</v>
      </c>
      <c r="AG197" s="11">
        <f>-'OddsRatio_working_3-way'!U197/(3*'OddsRatio_working_3-way'!X197^(1/3))*COS(('OddsRatio_working_3-way'!Y197+2*PI())/3)</f>
        <v>-0.30997088374988346</v>
      </c>
      <c r="AH197" s="11">
        <f>-'OddsRatio_working_3-way'!U197/(3*'OddsRatio_working_3-way'!X197^(1/3))*COS(('OddsRatio_working_3-way'!Y197+4*PI())/3)</f>
        <v>-0.21131756593859352</v>
      </c>
      <c r="AI197" s="11">
        <f>'OddsRatio_working_3-way'!U197/(3*'OddsRatio_working_3-way'!X197^(1/3))*SIN(('OddsRatio_working_3-way'!Y197)/3)</f>
        <v>-5.6957519594798084E-2</v>
      </c>
      <c r="AJ197" s="11">
        <f>'OddsRatio_working_3-way'!U197/(3*'OddsRatio_working_3-way'!X197^(1/3))*SIN(('OddsRatio_working_3-way'!Y197+2*PI())/3)</f>
        <v>-0.42297028033222817</v>
      </c>
      <c r="AK197" s="11">
        <f>'OddsRatio_working_3-way'!U197/(3*'OddsRatio_working_3-way'!X197^(1/3))*SIN(('OddsRatio_working_3-way'!Y197+4*PI())/3)</f>
        <v>0.47992779992702617</v>
      </c>
      <c r="AL197" s="11">
        <f>'OddsRatio_working_3-way'!Z197+'OddsRatio_working_3-way'!AF197</f>
        <v>1.0425768993769537</v>
      </c>
      <c r="AM197" s="11">
        <f>'OddsRatio_working_3-way'!AA197+'OddsRatio_working_3-way'!AG197</f>
        <v>-0.61994176749976693</v>
      </c>
      <c r="AN197" s="11">
        <f>'OddsRatio_working_3-way'!AB197+'OddsRatio_working_3-way'!AH197</f>
        <v>-0.4226351318771871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1.0425768993769537</v>
      </c>
      <c r="AS197" s="11">
        <f>IF(('OddsRatio_working_3-way'!X197=0),IF(Q197&gt;0,-Q197^(1/3),(-Q197)^(1/3)),'OddsRatio_working_3-way'!AM197-'OddsRatio_working_3-way'!R197/3)</f>
        <v>-0.61994176749976693</v>
      </c>
      <c r="AT197" s="11">
        <f>IF(('OddsRatio_working_3-way'!X197=0),IF(Q197&gt;0,-Q197^(1/3),(-Q197)^(1/3)),'OddsRatio_working_3-way'!AN197-'OddsRatio_working_3-way'!R197/3)</f>
        <v>-0.4226351318771871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2.5499999999999998</v>
      </c>
      <c r="B198" s="4">
        <f>IF('True_Odds_Calculator_3-way'!B199="","",'True_Odds_Calculator_3-way'!B199)</f>
        <v>3.55</v>
      </c>
      <c r="C198" s="4">
        <f>IF('True_Odds_Calculator_3-way'!C199="","",'True_Odds_Calculator_3-way'!C199)</f>
        <v>2.82</v>
      </c>
      <c r="D198" s="9">
        <f t="shared" si="52"/>
        <v>0.38200620547027758</v>
      </c>
      <c r="E198" s="9">
        <f t="shared" si="53"/>
        <v>0.27311407439123675</v>
      </c>
      <c r="F198" s="9">
        <f t="shared" si="54"/>
        <v>0.34487972013848561</v>
      </c>
      <c r="G198" s="9">
        <f t="shared" si="55"/>
        <v>1.0437151757765497</v>
      </c>
      <c r="H198" s="9">
        <f t="shared" si="56"/>
        <v>2.6177585224536517</v>
      </c>
      <c r="I198" s="9">
        <f t="shared" si="57"/>
        <v>3.6614736982302016</v>
      </c>
      <c r="J198" s="9">
        <f t="shared" si="58"/>
        <v>2.8995616199133205</v>
      </c>
      <c r="K198" s="11">
        <f t="shared" si="59"/>
        <v>0.39215686274509809</v>
      </c>
      <c r="L198" s="11">
        <f t="shared" si="60"/>
        <v>0.28169014084507044</v>
      </c>
      <c r="M198" s="11">
        <f t="shared" si="61"/>
        <v>0.3546099290780142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-0.28179003096593747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0.23190177079722107</v>
      </c>
      <c r="Q198" s="11">
        <f>2*'OddsRatio_working_3-way'!K198*'OddsRatio_working_3-way'!L198*'OddsRatio_working_3-way'!M198</f>
        <v>7.8345192836899044E-2</v>
      </c>
      <c r="R198" s="11">
        <f t="shared" si="62"/>
        <v>0</v>
      </c>
      <c r="S198" s="11">
        <f t="shared" si="63"/>
        <v>-0.82295945673554771</v>
      </c>
      <c r="T198" s="11">
        <f t="shared" si="64"/>
        <v>-0.27802684349173923</v>
      </c>
      <c r="U198" s="11">
        <f>'OddsRatio_working_3-way'!S198-'OddsRatio_working_3-way'!R198^2/3</f>
        <v>-0.82295945673554771</v>
      </c>
      <c r="V198" s="11">
        <f>'OddsRatio_working_3-way'!S198*'OddsRatio_working_3-way'!R198/3-2*'OddsRatio_working_3-way'!R198^3/27-'OddsRatio_working_3-way'!T198</f>
        <v>0.27802684349173923</v>
      </c>
      <c r="W198" s="11">
        <f>'OddsRatio_working_3-way'!V198^2+4*'OddsRatio_working_3-way'!U198^3/27</f>
        <v>-5.2728354346218698E-3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0.14367651263915923</v>
      </c>
      <c r="Y198" s="11">
        <f>IF('OddsRatio_working_3-way'!W198&gt;=0,IF('OddsRatio_working_3-way'!V198+SQRT('OddsRatio_working_3-way'!W198)&gt;0,0,PI()),ACOS('OddsRatio_working_3-way'!V198/(2*'OddsRatio_working_3-way'!X198)))</f>
        <v>0.25547046861860401</v>
      </c>
      <c r="Z198" s="11">
        <f>'OddsRatio_working_3-way'!X198^(1/3)*COS('OddsRatio_working_3-way'!Y198/3)</f>
        <v>0.52185758788827485</v>
      </c>
      <c r="AA198" s="11">
        <f>'OddsRatio_working_3-way'!X198^(1/3)*COS(('OddsRatio_working_3-way'!Y198+2*PI())/3)</f>
        <v>-0.2995080326154822</v>
      </c>
      <c r="AB198" s="11">
        <f>'OddsRatio_working_3-way'!X198^(1/3)*COS(('OddsRatio_working_3-way'!Y198+4*PI())/3)</f>
        <v>-0.22234955527279271</v>
      </c>
      <c r="AC198" s="11">
        <f>'OddsRatio_working_3-way'!X198^(1/3)*SIN('OddsRatio_working_3-way'!Y198/3)</f>
        <v>4.4547467664063554E-2</v>
      </c>
      <c r="AD198" s="11">
        <f>'OddsRatio_working_3-way'!X198^(1/3)*SIN(('OddsRatio_working_3-way'!Y198+2*PI())/3)</f>
        <v>0.42966819443688464</v>
      </c>
      <c r="AE198" s="11">
        <f>'OddsRatio_working_3-way'!X198^(1/3)*SIN(('OddsRatio_working_3-way'!Y198+4*PI())/3)</f>
        <v>-0.47421566210094807</v>
      </c>
      <c r="AF198" s="11">
        <f>-'OddsRatio_working_3-way'!U198/(3*'OddsRatio_working_3-way'!X198^(1/3))*COS(('OddsRatio_working_3-way'!Y198)/3)</f>
        <v>0.52185758788827485</v>
      </c>
      <c r="AG198" s="11">
        <f>-'OddsRatio_working_3-way'!U198/(3*'OddsRatio_working_3-way'!X198^(1/3))*COS(('OddsRatio_working_3-way'!Y198+2*PI())/3)</f>
        <v>-0.2995080326154822</v>
      </c>
      <c r="AH198" s="11">
        <f>-'OddsRatio_working_3-way'!U198/(3*'OddsRatio_working_3-way'!X198^(1/3))*COS(('OddsRatio_working_3-way'!Y198+4*PI())/3)</f>
        <v>-0.22234955527279271</v>
      </c>
      <c r="AI198" s="11">
        <f>'OddsRatio_working_3-way'!U198/(3*'OddsRatio_working_3-way'!X198^(1/3))*SIN(('OddsRatio_working_3-way'!Y198)/3)</f>
        <v>-4.4547467664063554E-2</v>
      </c>
      <c r="AJ198" s="11">
        <f>'OddsRatio_working_3-way'!U198/(3*'OddsRatio_working_3-way'!X198^(1/3))*SIN(('OddsRatio_working_3-way'!Y198+2*PI())/3)</f>
        <v>-0.42966819443688464</v>
      </c>
      <c r="AK198" s="11">
        <f>'OddsRatio_working_3-way'!U198/(3*'OddsRatio_working_3-way'!X198^(1/3))*SIN(('OddsRatio_working_3-way'!Y198+4*PI())/3)</f>
        <v>0.47421566210094807</v>
      </c>
      <c r="AL198" s="11">
        <f>'OddsRatio_working_3-way'!Z198+'OddsRatio_working_3-way'!AF198</f>
        <v>1.0437151757765497</v>
      </c>
      <c r="AM198" s="11">
        <f>'OddsRatio_working_3-way'!AA198+'OddsRatio_working_3-way'!AG198</f>
        <v>-0.5990160652309644</v>
      </c>
      <c r="AN198" s="11">
        <f>'OddsRatio_working_3-way'!AB198+'OddsRatio_working_3-way'!AH198</f>
        <v>-0.44469911054558542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1.0437151757765497</v>
      </c>
      <c r="AS198" s="11">
        <f>IF(('OddsRatio_working_3-way'!X198=0),IF(Q198&gt;0,-Q198^(1/3),(-Q198)^(1/3)),'OddsRatio_working_3-way'!AM198-'OddsRatio_working_3-way'!R198/3)</f>
        <v>-0.5990160652309644</v>
      </c>
      <c r="AT198" s="11">
        <f>IF(('OddsRatio_working_3-way'!X198=0),IF(Q198&gt;0,-Q198^(1/3),(-Q198)^(1/3)),'OddsRatio_working_3-way'!AN198-'OddsRatio_working_3-way'!R198/3)</f>
        <v>-0.44469911054558542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2.4</v>
      </c>
      <c r="B199" s="4">
        <f>IF('True_Odds_Calculator_3-way'!B200="","",'True_Odds_Calculator_3-way'!B200)</f>
        <v>3.35</v>
      </c>
      <c r="C199" s="4">
        <f>IF('True_Odds_Calculator_3-way'!C200="","",'True_Odds_Calculator_3-way'!C200)</f>
        <v>3.21</v>
      </c>
      <c r="D199" s="9">
        <f t="shared" si="52"/>
        <v>0.40690831479612027</v>
      </c>
      <c r="E199" s="9">
        <f t="shared" si="53"/>
        <v>0.29014000012568131</v>
      </c>
      <c r="F199" s="9">
        <f t="shared" si="54"/>
        <v>0.30295168507819831</v>
      </c>
      <c r="G199" s="9">
        <f t="shared" si="55"/>
        <v>1.0411114803958545</v>
      </c>
      <c r="H199" s="9">
        <f t="shared" si="56"/>
        <v>2.4575560725541967</v>
      </c>
      <c r="I199" s="9">
        <f t="shared" si="57"/>
        <v>3.4466119789302589</v>
      </c>
      <c r="J199" s="9">
        <f t="shared" si="58"/>
        <v>3.3008563716748385</v>
      </c>
      <c r="K199" s="11">
        <f t="shared" si="59"/>
        <v>0.41666666666666669</v>
      </c>
      <c r="L199" s="11">
        <f t="shared" si="60"/>
        <v>0.29850746268656714</v>
      </c>
      <c r="M199" s="11">
        <f t="shared" si="61"/>
        <v>0.3115264797507788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-0.28172610467909665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0.23093256459137337</v>
      </c>
      <c r="Q199" s="11">
        <f>2*'OddsRatio_working_3-way'!K199*'OddsRatio_working_3-way'!L199*'OddsRatio_working_3-way'!M199</f>
        <v>7.7494149191736014E-2</v>
      </c>
      <c r="R199" s="11">
        <f t="shared" si="62"/>
        <v>0</v>
      </c>
      <c r="S199" s="11">
        <f t="shared" si="63"/>
        <v>-0.81970595112021927</v>
      </c>
      <c r="T199" s="11">
        <f t="shared" si="64"/>
        <v>-0.27506911111416749</v>
      </c>
      <c r="U199" s="11">
        <f>'OddsRatio_working_3-way'!S199-'OddsRatio_working_3-way'!R199^2/3</f>
        <v>-0.81970595112021927</v>
      </c>
      <c r="V199" s="11">
        <f>'OddsRatio_working_3-way'!S199*'OddsRatio_working_3-way'!R199/3-2*'OddsRatio_working_3-way'!R199^3/27-'OddsRatio_working_3-way'!T199</f>
        <v>0.27506911111416749</v>
      </c>
      <c r="W199" s="11">
        <f>'OddsRatio_working_3-way'!V199^2+4*'OddsRatio_working_3-way'!U199^3/27</f>
        <v>-5.9332888927211835E-3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0.14282533457151378</v>
      </c>
      <c r="Y199" s="11">
        <f>IF('OddsRatio_working_3-way'!W199&gt;=0,IF('OddsRatio_working_3-way'!V199+SQRT('OddsRatio_working_3-way'!W199)&gt;0,0,PI()),ACOS('OddsRatio_working_3-way'!V199/(2*'OddsRatio_working_3-way'!X199)))</f>
        <v>0.27303733676604613</v>
      </c>
      <c r="Z199" s="11">
        <f>'OddsRatio_working_3-way'!X199^(1/3)*COS('OddsRatio_working_3-way'!Y199/3)</f>
        <v>0.52055574019792739</v>
      </c>
      <c r="AA199" s="11">
        <f>'OddsRatio_working_3-way'!X199^(1/3)*COS(('OddsRatio_working_3-way'!Y199+2*PI())/3)</f>
        <v>-0.30142126313230272</v>
      </c>
      <c r="AB199" s="11">
        <f>'OddsRatio_working_3-way'!X199^(1/3)*COS(('OddsRatio_working_3-way'!Y199+4*PI())/3)</f>
        <v>-0.21913447706562472</v>
      </c>
      <c r="AC199" s="11">
        <f>'OddsRatio_working_3-way'!X199^(1/3)*SIN('OddsRatio_working_3-way'!Y199/3)</f>
        <v>4.750829808634565E-2</v>
      </c>
      <c r="AD199" s="11">
        <f>'OddsRatio_working_3-way'!X199^(1/3)*SIN(('OddsRatio_working_3-way'!Y199+2*PI())/3)</f>
        <v>0.42706034605404453</v>
      </c>
      <c r="AE199" s="11">
        <f>'OddsRatio_working_3-way'!X199^(1/3)*SIN(('OddsRatio_working_3-way'!Y199+4*PI())/3)</f>
        <v>-0.47456864414039018</v>
      </c>
      <c r="AF199" s="11">
        <f>-'OddsRatio_working_3-way'!U199/(3*'OddsRatio_working_3-way'!X199^(1/3))*COS(('OddsRatio_working_3-way'!Y199)/3)</f>
        <v>0.52055574019792727</v>
      </c>
      <c r="AG199" s="11">
        <f>-'OddsRatio_working_3-way'!U199/(3*'OddsRatio_working_3-way'!X199^(1/3))*COS(('OddsRatio_working_3-way'!Y199+2*PI())/3)</f>
        <v>-0.30142126313230266</v>
      </c>
      <c r="AH199" s="11">
        <f>-'OddsRatio_working_3-way'!U199/(3*'OddsRatio_working_3-way'!X199^(1/3))*COS(('OddsRatio_working_3-way'!Y199+4*PI())/3)</f>
        <v>-0.21913447706562469</v>
      </c>
      <c r="AI199" s="11">
        <f>'OddsRatio_working_3-way'!U199/(3*'OddsRatio_working_3-way'!X199^(1/3))*SIN(('OddsRatio_working_3-way'!Y199)/3)</f>
        <v>-4.7508298086345643E-2</v>
      </c>
      <c r="AJ199" s="11">
        <f>'OddsRatio_working_3-way'!U199/(3*'OddsRatio_working_3-way'!X199^(1/3))*SIN(('OddsRatio_working_3-way'!Y199+2*PI())/3)</f>
        <v>-0.42706034605404442</v>
      </c>
      <c r="AK199" s="11">
        <f>'OddsRatio_working_3-way'!U199/(3*'OddsRatio_working_3-way'!X199^(1/3))*SIN(('OddsRatio_working_3-way'!Y199+4*PI())/3)</f>
        <v>0.47456864414039007</v>
      </c>
      <c r="AL199" s="11">
        <f>'OddsRatio_working_3-way'!Z199+'OddsRatio_working_3-way'!AF199</f>
        <v>1.0411114803958545</v>
      </c>
      <c r="AM199" s="11">
        <f>'OddsRatio_working_3-way'!AA199+'OddsRatio_working_3-way'!AG199</f>
        <v>-0.60284252626460533</v>
      </c>
      <c r="AN199" s="11">
        <f>'OddsRatio_working_3-way'!AB199+'OddsRatio_working_3-way'!AH199</f>
        <v>-0.43826895413124944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1.0411114803958545</v>
      </c>
      <c r="AS199" s="11">
        <f>IF(('OddsRatio_working_3-way'!X199=0),IF(Q199&gt;0,-Q199^(1/3),(-Q199)^(1/3)),'OddsRatio_working_3-way'!AM199-'OddsRatio_working_3-way'!R199/3)</f>
        <v>-0.60284252626460533</v>
      </c>
      <c r="AT199" s="11">
        <f>IF(('OddsRatio_working_3-way'!X199=0),IF(Q199&gt;0,-Q199^(1/3),(-Q199)^(1/3)),'OddsRatio_working_3-way'!AN199-'OddsRatio_working_3-way'!R199/3)</f>
        <v>-0.43826895413124944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2.48</v>
      </c>
      <c r="B200" s="4">
        <f>IF('True_Odds_Calculator_3-way'!B201="","",'True_Odds_Calculator_3-way'!B201)</f>
        <v>3.18</v>
      </c>
      <c r="C200" s="4">
        <f>IF('True_Odds_Calculator_3-way'!C201="","",'True_Odds_Calculator_3-way'!C201)</f>
        <v>3.22</v>
      </c>
      <c r="D200" s="9">
        <f t="shared" si="52"/>
        <v>0.39305958319480877</v>
      </c>
      <c r="E200" s="9">
        <f t="shared" si="53"/>
        <v>0.30539184234524741</v>
      </c>
      <c r="F200" s="9">
        <f t="shared" si="54"/>
        <v>0.30154857445994393</v>
      </c>
      <c r="G200" s="9">
        <f t="shared" si="55"/>
        <v>1.0433402307264747</v>
      </c>
      <c r="H200" s="9">
        <f t="shared" si="56"/>
        <v>2.5441435414751825</v>
      </c>
      <c r="I200" s="9">
        <f t="shared" si="57"/>
        <v>3.274481702983715</v>
      </c>
      <c r="J200" s="9">
        <f t="shared" si="58"/>
        <v>3.3162153122127744</v>
      </c>
      <c r="K200" s="11">
        <f t="shared" si="59"/>
        <v>0.40322580645161293</v>
      </c>
      <c r="L200" s="11">
        <f t="shared" si="60"/>
        <v>0.31446540880503143</v>
      </c>
      <c r="M200" s="11">
        <f t="shared" si="61"/>
        <v>0.3105590062111801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-0.28205675876955894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0.23154886342586467</v>
      </c>
      <c r="Q200" s="11">
        <f>2*'OddsRatio_working_3-way'!K200*'OddsRatio_working_3-way'!L200*'OddsRatio_working_3-way'!M200</f>
        <v>7.8758116811518591E-2</v>
      </c>
      <c r="R200" s="11">
        <f t="shared" si="62"/>
        <v>0</v>
      </c>
      <c r="S200" s="11">
        <f t="shared" si="63"/>
        <v>-0.82093002995556885</v>
      </c>
      <c r="T200" s="11">
        <f t="shared" si="64"/>
        <v>-0.27922790134543157</v>
      </c>
      <c r="U200" s="11">
        <f>'OddsRatio_working_3-way'!S200-'OddsRatio_working_3-way'!R200^2/3</f>
        <v>-0.82093002995556885</v>
      </c>
      <c r="V200" s="11">
        <f>'OddsRatio_working_3-way'!S200*'OddsRatio_working_3-way'!R200/3-2*'OddsRatio_working_3-way'!R200^3/27-'OddsRatio_working_3-way'!T200</f>
        <v>0.27922790134543157</v>
      </c>
      <c r="W200" s="11">
        <f>'OddsRatio_working_3-way'!V200^2+4*'OddsRatio_working_3-way'!U200^3/27</f>
        <v>-3.9941768912444831E-3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0.14314537870729407</v>
      </c>
      <c r="Y200" s="11">
        <f>IF('OddsRatio_working_3-way'!W200&gt;=0,IF('OddsRatio_working_3-way'!V200+SQRT('OddsRatio_working_3-way'!W200)&gt;0,0,PI()),ACOS('OddsRatio_working_3-way'!V200/(2*'OddsRatio_working_3-way'!X200)))</f>
        <v>0.22258629625132831</v>
      </c>
      <c r="Z200" s="11">
        <f>'OddsRatio_working_3-way'!X200^(1/3)*COS('OddsRatio_working_3-way'!Y200/3)</f>
        <v>0.52167011536323749</v>
      </c>
      <c r="AA200" s="11">
        <f>'OddsRatio_working_3-way'!X200^(1/3)*COS(('OddsRatio_working_3-way'!Y200+2*PI())/3)</f>
        <v>-0.29441668274015564</v>
      </c>
      <c r="AB200" s="11">
        <f>'OddsRatio_working_3-way'!X200^(1/3)*COS(('OddsRatio_working_3-way'!Y200+4*PI())/3)</f>
        <v>-0.22725343262308195</v>
      </c>
      <c r="AC200" s="11">
        <f>'OddsRatio_working_3-way'!X200^(1/3)*SIN('OddsRatio_working_3-way'!Y200/3)</f>
        <v>3.8776720534742737E-2</v>
      </c>
      <c r="AD200" s="11">
        <f>'OddsRatio_working_3-way'!X200^(1/3)*SIN(('OddsRatio_working_3-way'!Y200+2*PI())/3)</f>
        <v>0.43239121203235104</v>
      </c>
      <c r="AE200" s="11">
        <f>'OddsRatio_working_3-way'!X200^(1/3)*SIN(('OddsRatio_working_3-way'!Y200+4*PI())/3)</f>
        <v>-0.47116793256709377</v>
      </c>
      <c r="AF200" s="11">
        <f>-'OddsRatio_working_3-way'!U200/(3*'OddsRatio_working_3-way'!X200^(1/3))*COS(('OddsRatio_working_3-way'!Y200)/3)</f>
        <v>0.52167011536323726</v>
      </c>
      <c r="AG200" s="11">
        <f>-'OddsRatio_working_3-way'!U200/(3*'OddsRatio_working_3-way'!X200^(1/3))*COS(('OddsRatio_working_3-way'!Y200+2*PI())/3)</f>
        <v>-0.29441668274015553</v>
      </c>
      <c r="AH200" s="11">
        <f>-'OddsRatio_working_3-way'!U200/(3*'OddsRatio_working_3-way'!X200^(1/3))*COS(('OddsRatio_working_3-way'!Y200+4*PI())/3)</f>
        <v>-0.22725343262308184</v>
      </c>
      <c r="AI200" s="11">
        <f>'OddsRatio_working_3-way'!U200/(3*'OddsRatio_working_3-way'!X200^(1/3))*SIN(('OddsRatio_working_3-way'!Y200)/3)</f>
        <v>-3.8776720534742716E-2</v>
      </c>
      <c r="AJ200" s="11">
        <f>'OddsRatio_working_3-way'!U200/(3*'OddsRatio_working_3-way'!X200^(1/3))*SIN(('OddsRatio_working_3-way'!Y200+2*PI())/3)</f>
        <v>-0.43239121203235087</v>
      </c>
      <c r="AK200" s="11">
        <f>'OddsRatio_working_3-way'!U200/(3*'OddsRatio_working_3-way'!X200^(1/3))*SIN(('OddsRatio_working_3-way'!Y200+4*PI())/3)</f>
        <v>0.47116793256709355</v>
      </c>
      <c r="AL200" s="11">
        <f>'OddsRatio_working_3-way'!Z200+'OddsRatio_working_3-way'!AF200</f>
        <v>1.0433402307264747</v>
      </c>
      <c r="AM200" s="11">
        <f>'OddsRatio_working_3-way'!AA200+'OddsRatio_working_3-way'!AG200</f>
        <v>-0.58883336548031118</v>
      </c>
      <c r="AN200" s="11">
        <f>'OddsRatio_working_3-way'!AB200+'OddsRatio_working_3-way'!AH200</f>
        <v>-0.45450686524616379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1.0433402307264747</v>
      </c>
      <c r="AS200" s="11">
        <f>IF(('OddsRatio_working_3-way'!X200=0),IF(Q200&gt;0,-Q200^(1/3),(-Q200)^(1/3)),'OddsRatio_working_3-way'!AM200-'OddsRatio_working_3-way'!R200/3)</f>
        <v>-0.58883336548031118</v>
      </c>
      <c r="AT200" s="11">
        <f>IF(('OddsRatio_working_3-way'!X200=0),IF(Q200&gt;0,-Q200^(1/3),(-Q200)^(1/3)),'OddsRatio_working_3-way'!AN200-'OddsRatio_working_3-way'!R200/3)</f>
        <v>-0.45450686524616379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6.74</v>
      </c>
      <c r="B201" s="4">
        <f>IF('True_Odds_Calculator_3-way'!B202="","",'True_Odds_Calculator_3-way'!B202)</f>
        <v>4.1500000000000004</v>
      </c>
      <c r="C201" s="4">
        <f>IF('True_Odds_Calculator_3-way'!C202="","",'True_Odds_Calculator_3-way'!C202)</f>
        <v>1.56</v>
      </c>
      <c r="D201" s="9">
        <f t="shared" si="52"/>
        <v>0.14135271764586027</v>
      </c>
      <c r="E201" s="9">
        <f t="shared" si="53"/>
        <v>0.23075674261474702</v>
      </c>
      <c r="F201" s="9">
        <f t="shared" si="54"/>
        <v>0.62789053973939279</v>
      </c>
      <c r="G201" s="9">
        <f t="shared" si="55"/>
        <v>1.0582755066075573</v>
      </c>
      <c r="H201" s="9">
        <f t="shared" si="56"/>
        <v>7.0745014079273805</v>
      </c>
      <c r="I201" s="9">
        <f t="shared" si="57"/>
        <v>4.3335678458138052</v>
      </c>
      <c r="J201" s="9">
        <f t="shared" si="58"/>
        <v>1.5926342837002321</v>
      </c>
      <c r="K201" s="11">
        <f t="shared" si="59"/>
        <v>0.14836795252225518</v>
      </c>
      <c r="L201" s="11">
        <f t="shared" si="60"/>
        <v>0.24096385542168672</v>
      </c>
      <c r="M201" s="11">
        <f t="shared" si="61"/>
        <v>0.64102564102564097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-0.23204802776502043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0.21657045896436689</v>
      </c>
      <c r="Q201" s="11">
        <f>2*'OddsRatio_working_3-way'!K201*'OddsRatio_working_3-way'!L201*'OddsRatio_working_3-way'!M201</f>
        <v>4.5835017770236373E-2</v>
      </c>
      <c r="R201" s="11">
        <f t="shared" si="62"/>
        <v>0</v>
      </c>
      <c r="S201" s="11">
        <f t="shared" si="63"/>
        <v>-0.93330014932802341</v>
      </c>
      <c r="T201" s="11">
        <f t="shared" si="64"/>
        <v>-0.19752384112762397</v>
      </c>
      <c r="U201" s="11">
        <f>'OddsRatio_working_3-way'!S201-'OddsRatio_working_3-way'!R201^2/3</f>
        <v>-0.93330014932802341</v>
      </c>
      <c r="V201" s="11">
        <f>'OddsRatio_working_3-way'!S201*'OddsRatio_working_3-way'!R201/3-2*'OddsRatio_working_3-way'!R201^3/27-'OddsRatio_working_3-way'!T201</f>
        <v>0.19752384112762397</v>
      </c>
      <c r="W201" s="11">
        <f>'OddsRatio_working_3-way'!V201^2+4*'OddsRatio_working_3-way'!U201^3/27</f>
        <v>-8.1421416519980222E-2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0.17352023249018472</v>
      </c>
      <c r="Y201" s="11">
        <f>IF('OddsRatio_working_3-way'!W201&gt;=0,IF('OddsRatio_working_3-way'!V201+SQRT('OddsRatio_working_3-way'!W201)&gt;0,0,PI()),ACOS('OddsRatio_working_3-way'!V201/(2*'OddsRatio_working_3-way'!X201)))</f>
        <v>0.96530442354888768</v>
      </c>
      <c r="Z201" s="11">
        <f>'OddsRatio_working_3-way'!X201^(1/3)*COS('OddsRatio_working_3-way'!Y201/3)</f>
        <v>0.52913775330377866</v>
      </c>
      <c r="AA201" s="11">
        <f>'OddsRatio_working_3-way'!X201^(1/3)*COS(('OddsRatio_working_3-way'!Y201+2*PI())/3)</f>
        <v>-0.41732674340014536</v>
      </c>
      <c r="AB201" s="11">
        <f>'OddsRatio_working_3-way'!X201^(1/3)*COS(('OddsRatio_working_3-way'!Y201+4*PI())/3)</f>
        <v>-0.11181100990363346</v>
      </c>
      <c r="AC201" s="11">
        <f>'OddsRatio_working_3-way'!X201^(1/3)*SIN('OddsRatio_working_3-way'!Y201/3)</f>
        <v>0.17638959097587723</v>
      </c>
      <c r="AD201" s="11">
        <f>'OddsRatio_working_3-way'!X201^(1/3)*SIN(('OddsRatio_working_3-way'!Y201+2*PI())/3)</f>
        <v>0.37005194097455701</v>
      </c>
      <c r="AE201" s="11">
        <f>'OddsRatio_working_3-way'!X201^(1/3)*SIN(('OddsRatio_working_3-way'!Y201+4*PI())/3)</f>
        <v>-0.54644153195043421</v>
      </c>
      <c r="AF201" s="11">
        <f>-'OddsRatio_working_3-way'!U201/(3*'OddsRatio_working_3-way'!X201^(1/3))*COS(('OddsRatio_working_3-way'!Y201)/3)</f>
        <v>0.52913775330377855</v>
      </c>
      <c r="AG201" s="11">
        <f>-'OddsRatio_working_3-way'!U201/(3*'OddsRatio_working_3-way'!X201^(1/3))*COS(('OddsRatio_working_3-way'!Y201+2*PI())/3)</f>
        <v>-0.41732674340014531</v>
      </c>
      <c r="AH201" s="11">
        <f>-'OddsRatio_working_3-way'!U201/(3*'OddsRatio_working_3-way'!X201^(1/3))*COS(('OddsRatio_working_3-way'!Y201+4*PI())/3)</f>
        <v>-0.11181100990363345</v>
      </c>
      <c r="AI201" s="11">
        <f>'OddsRatio_working_3-way'!U201/(3*'OddsRatio_working_3-way'!X201^(1/3))*SIN(('OddsRatio_working_3-way'!Y201)/3)</f>
        <v>-0.17638959097587717</v>
      </c>
      <c r="AJ201" s="11">
        <f>'OddsRatio_working_3-way'!U201/(3*'OddsRatio_working_3-way'!X201^(1/3))*SIN(('OddsRatio_working_3-way'!Y201+2*PI())/3)</f>
        <v>-0.37005194097455696</v>
      </c>
      <c r="AK201" s="11">
        <f>'OddsRatio_working_3-way'!U201/(3*'OddsRatio_working_3-way'!X201^(1/3))*SIN(('OddsRatio_working_3-way'!Y201+4*PI())/3)</f>
        <v>0.5464415319504341</v>
      </c>
      <c r="AL201" s="11">
        <f>'OddsRatio_working_3-way'!Z201+'OddsRatio_working_3-way'!AF201</f>
        <v>1.0582755066075573</v>
      </c>
      <c r="AM201" s="11">
        <f>'OddsRatio_working_3-way'!AA201+'OddsRatio_working_3-way'!AG201</f>
        <v>-0.83465348680029061</v>
      </c>
      <c r="AN201" s="11">
        <f>'OddsRatio_working_3-way'!AB201+'OddsRatio_working_3-way'!AH201</f>
        <v>-0.22362201980726693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1.0582755066075573</v>
      </c>
      <c r="AS201" s="11">
        <f>IF(('OddsRatio_working_3-way'!X201=0),IF(Q201&gt;0,-Q201^(1/3),(-Q201)^(1/3)),'OddsRatio_working_3-way'!AM201-'OddsRatio_working_3-way'!R201/3)</f>
        <v>-0.83465348680029061</v>
      </c>
      <c r="AT201" s="11">
        <f>IF(('OddsRatio_working_3-way'!X201=0),IF(Q201&gt;0,-Q201^(1/3),(-Q201)^(1/3)),'OddsRatio_working_3-way'!AN201-'OddsRatio_working_3-way'!R201/3)</f>
        <v>-0.22362201980726693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3.49</v>
      </c>
      <c r="B202" s="4">
        <f>IF('True_Odds_Calculator_3-way'!B203="","",'True_Odds_Calculator_3-way'!B203)</f>
        <v>3.68</v>
      </c>
      <c r="C202" s="4">
        <f>IF('True_Odds_Calculator_3-way'!C203="","",'True_Odds_Calculator_3-way'!C203)</f>
        <v>2.08</v>
      </c>
      <c r="D202" s="9">
        <f t="shared" si="52"/>
        <v>0.27434237980870013</v>
      </c>
      <c r="E202" s="9">
        <f t="shared" si="53"/>
        <v>0.25994864264226192</v>
      </c>
      <c r="F202" s="9">
        <f t="shared" si="54"/>
        <v>0.46570897754903795</v>
      </c>
      <c r="G202" s="9">
        <f t="shared" si="55"/>
        <v>1.062281238984113</v>
      </c>
      <c r="H202" s="9">
        <f t="shared" si="56"/>
        <v>3.6450802850704416</v>
      </c>
      <c r="I202" s="9">
        <f t="shared" si="57"/>
        <v>3.8469137204774233</v>
      </c>
      <c r="J202" s="9">
        <f t="shared" si="58"/>
        <v>2.1472637381028425</v>
      </c>
      <c r="K202" s="11">
        <f t="shared" si="59"/>
        <v>0.28653295128939826</v>
      </c>
      <c r="L202" s="11">
        <f t="shared" si="60"/>
        <v>0.27173913043478259</v>
      </c>
      <c r="M202" s="11">
        <f t="shared" si="61"/>
        <v>0.48076923076923073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-0.26978718459813522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0.23396098264511117</v>
      </c>
      <c r="Q202" s="11">
        <f>2*'OddsRatio_working_3-way'!K202*'OddsRatio_working_3-way'!L202*'OddsRatio_working_3-way'!M202</f>
        <v>7.4867514446435565E-2</v>
      </c>
      <c r="R202" s="11">
        <f t="shared" si="62"/>
        <v>0</v>
      </c>
      <c r="S202" s="11">
        <f t="shared" si="63"/>
        <v>-0.86720569397545921</v>
      </c>
      <c r="T202" s="11">
        <f t="shared" si="64"/>
        <v>-0.27750582207214691</v>
      </c>
      <c r="U202" s="11">
        <f>'OddsRatio_working_3-way'!S202-'OddsRatio_working_3-way'!R202^2/3</f>
        <v>-0.86720569397545921</v>
      </c>
      <c r="V202" s="11">
        <f>'OddsRatio_working_3-way'!S202*'OddsRatio_working_3-way'!R202/3-2*'OddsRatio_working_3-way'!R202^3/27-'OddsRatio_working_3-way'!T202</f>
        <v>0.27750582207214691</v>
      </c>
      <c r="W202" s="11">
        <f>'OddsRatio_working_3-way'!V202^2+4*'OddsRatio_working_3-way'!U202^3/27</f>
        <v>-1.9609530086906343E-2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0.15541799394764783</v>
      </c>
      <c r="Y202" s="11">
        <f>IF('OddsRatio_working_3-way'!W202&gt;=0,IF('OddsRatio_working_3-way'!V202+SQRT('OddsRatio_working_3-way'!W202)&gt;0,0,PI()),ACOS('OddsRatio_working_3-way'!V202/(2*'OddsRatio_working_3-way'!X202)))</f>
        <v>0.46733402873723184</v>
      </c>
      <c r="Z202" s="11">
        <f>'OddsRatio_working_3-way'!X202^(1/3)*COS('OddsRatio_working_3-way'!Y202/3)</f>
        <v>0.53114061949205649</v>
      </c>
      <c r="AA202" s="11">
        <f>'OddsRatio_working_3-way'!X202^(1/3)*COS(('OddsRatio_working_3-way'!Y202+2*PI())/3)</f>
        <v>-0.33781057025262268</v>
      </c>
      <c r="AB202" s="11">
        <f>'OddsRatio_working_3-way'!X202^(1/3)*COS(('OddsRatio_working_3-way'!Y202+4*PI())/3)</f>
        <v>-0.19333004923943387</v>
      </c>
      <c r="AC202" s="11">
        <f>'OddsRatio_working_3-way'!X202^(1/3)*SIN('OddsRatio_working_3-way'!Y202/3)</f>
        <v>8.3415867699621921E-2</v>
      </c>
      <c r="AD202" s="11">
        <f>'OddsRatio_working_3-way'!X202^(1/3)*SIN(('OddsRatio_working_3-way'!Y202+2*PI())/3)</f>
        <v>0.41827333561211411</v>
      </c>
      <c r="AE202" s="11">
        <f>'OddsRatio_working_3-way'!X202^(1/3)*SIN(('OddsRatio_working_3-way'!Y202+4*PI())/3)</f>
        <v>-0.50168920331173605</v>
      </c>
      <c r="AF202" s="11">
        <f>-'OddsRatio_working_3-way'!U202/(3*'OddsRatio_working_3-way'!X202^(1/3))*COS(('OddsRatio_working_3-way'!Y202)/3)</f>
        <v>0.5311406194920566</v>
      </c>
      <c r="AG202" s="11">
        <f>-'OddsRatio_working_3-way'!U202/(3*'OddsRatio_working_3-way'!X202^(1/3))*COS(('OddsRatio_working_3-way'!Y202+2*PI())/3)</f>
        <v>-0.33781057025262279</v>
      </c>
      <c r="AH202" s="11">
        <f>-'OddsRatio_working_3-way'!U202/(3*'OddsRatio_working_3-way'!X202^(1/3))*COS(('OddsRatio_working_3-way'!Y202+4*PI())/3)</f>
        <v>-0.19333004923943392</v>
      </c>
      <c r="AI202" s="11">
        <f>'OddsRatio_working_3-way'!U202/(3*'OddsRatio_working_3-way'!X202^(1/3))*SIN(('OddsRatio_working_3-way'!Y202)/3)</f>
        <v>-8.3415867699621934E-2</v>
      </c>
      <c r="AJ202" s="11">
        <f>'OddsRatio_working_3-way'!U202/(3*'OddsRatio_working_3-way'!X202^(1/3))*SIN(('OddsRatio_working_3-way'!Y202+2*PI())/3)</f>
        <v>-0.41827333561211416</v>
      </c>
      <c r="AK202" s="11">
        <f>'OddsRatio_working_3-way'!U202/(3*'OddsRatio_working_3-way'!X202^(1/3))*SIN(('OddsRatio_working_3-way'!Y202+4*PI())/3)</f>
        <v>0.50168920331173616</v>
      </c>
      <c r="AL202" s="11">
        <f>'OddsRatio_working_3-way'!Z202+'OddsRatio_working_3-way'!AF202</f>
        <v>1.062281238984113</v>
      </c>
      <c r="AM202" s="11">
        <f>'OddsRatio_working_3-way'!AA202+'OddsRatio_working_3-way'!AG202</f>
        <v>-0.67562114050524547</v>
      </c>
      <c r="AN202" s="11">
        <f>'OddsRatio_working_3-way'!AB202+'OddsRatio_working_3-way'!AH202</f>
        <v>-0.38666009847886779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1.062281238984113</v>
      </c>
      <c r="AS202" s="11">
        <f>IF(('OddsRatio_working_3-way'!X202=0),IF(Q202&gt;0,-Q202^(1/3),(-Q202)^(1/3)),'OddsRatio_working_3-way'!AM202-'OddsRatio_working_3-way'!R202/3)</f>
        <v>-0.67562114050524547</v>
      </c>
      <c r="AT202" s="11">
        <f>IF(('OddsRatio_working_3-way'!X202=0),IF(Q202&gt;0,-Q202^(1/3),(-Q202)^(1/3)),'OddsRatio_working_3-way'!AN202-'OddsRatio_working_3-way'!R202/3)</f>
        <v>-0.38666009847886779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</v>
      </c>
      <c r="B203" s="4">
        <f>IF('True_Odds_Calculator_3-way'!B204="","",'True_Odds_Calculator_3-way'!B204)</f>
        <v>3.35</v>
      </c>
      <c r="C203" s="4">
        <f>IF('True_Odds_Calculator_3-way'!C204="","",'True_Odds_Calculator_3-way'!C204)</f>
        <v>2.46</v>
      </c>
      <c r="D203" s="9">
        <f t="shared" si="52"/>
        <v>0.32068095196715046</v>
      </c>
      <c r="E203" s="9">
        <f t="shared" si="53"/>
        <v>0.28660867394701306</v>
      </c>
      <c r="F203" s="9">
        <f t="shared" si="54"/>
        <v>0.39271037408583637</v>
      </c>
      <c r="G203" s="9">
        <f t="shared" si="55"/>
        <v>1.0591820996315939</v>
      </c>
      <c r="H203" s="9">
        <f t="shared" si="56"/>
        <v>3.1183641992631879</v>
      </c>
      <c r="I203" s="9">
        <f t="shared" si="57"/>
        <v>3.4890779341342459</v>
      </c>
      <c r="J203" s="9">
        <f t="shared" si="58"/>
        <v>2.5464058654621273</v>
      </c>
      <c r="K203" s="11">
        <f t="shared" si="59"/>
        <v>0.33333333333333331</v>
      </c>
      <c r="L203" s="11">
        <f t="shared" si="60"/>
        <v>0.29850746268656714</v>
      </c>
      <c r="M203" s="11">
        <f t="shared" si="61"/>
        <v>0.4065040650406504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-0.27755531286656154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0.2350038425757392</v>
      </c>
      <c r="Q203" s="11">
        <f>2*'OddsRatio_working_3-way'!K203*'OddsRatio_working_3-way'!L203*'OddsRatio_working_3-way'!M203</f>
        <v>8.089633135137321E-2</v>
      </c>
      <c r="R203" s="11">
        <f t="shared" si="62"/>
        <v>0</v>
      </c>
      <c r="S203" s="11">
        <f t="shared" si="63"/>
        <v>-0.84669192655202552</v>
      </c>
      <c r="T203" s="11">
        <f t="shared" si="64"/>
        <v>-0.29146021568055952</v>
      </c>
      <c r="U203" s="11">
        <f>'OddsRatio_working_3-way'!S203-'OddsRatio_working_3-way'!R203^2/3</f>
        <v>-0.84669192655202552</v>
      </c>
      <c r="V203" s="11">
        <f>'OddsRatio_working_3-way'!S203*'OddsRatio_working_3-way'!R203/3-2*'OddsRatio_working_3-way'!R203^3/27-'OddsRatio_working_3-way'!T203</f>
        <v>0.29146021568055952</v>
      </c>
      <c r="W203" s="11">
        <f>'OddsRatio_working_3-way'!V203^2+4*'OddsRatio_working_3-way'!U203^3/27</f>
        <v>-4.9742938076565019E-3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0.14993611233806783</v>
      </c>
      <c r="Y203" s="11">
        <f>IF('OddsRatio_working_3-way'!W203&gt;=0,IF('OddsRatio_working_3-way'!V203+SQRT('OddsRatio_working_3-way'!W203)&gt;0,0,PI()),ACOS('OddsRatio_working_3-way'!V203/(2*'OddsRatio_working_3-way'!X203)))</f>
        <v>0.23741996582853653</v>
      </c>
      <c r="Z203" s="11">
        <f>'OddsRatio_working_3-way'!X203^(1/3)*COS('OddsRatio_working_3-way'!Y203/3)</f>
        <v>0.52959104981579697</v>
      </c>
      <c r="AA203" s="11">
        <f>'OddsRatio_working_3-way'!X203^(1/3)*COS(('OddsRatio_working_3-way'!Y203+2*PI())/3)</f>
        <v>-0.30116820152452883</v>
      </c>
      <c r="AB203" s="11">
        <f>'OddsRatio_working_3-way'!X203^(1/3)*COS(('OddsRatio_working_3-way'!Y203+4*PI())/3)</f>
        <v>-0.22842284829126824</v>
      </c>
      <c r="AC203" s="11">
        <f>'OddsRatio_working_3-way'!X203^(1/3)*SIN('OddsRatio_working_3-way'!Y203/3)</f>
        <v>4.1999549271517625E-2</v>
      </c>
      <c r="AD203" s="11">
        <f>'OddsRatio_working_3-way'!X203^(1/3)*SIN(('OddsRatio_working_3-way'!Y203+2*PI())/3)</f>
        <v>0.43763952812159157</v>
      </c>
      <c r="AE203" s="11">
        <f>'OddsRatio_working_3-way'!X203^(1/3)*SIN(('OddsRatio_working_3-way'!Y203+4*PI())/3)</f>
        <v>-0.47963907739310901</v>
      </c>
      <c r="AF203" s="11">
        <f>-'OddsRatio_working_3-way'!U203/(3*'OddsRatio_working_3-way'!X203^(1/3))*COS(('OddsRatio_working_3-way'!Y203)/3)</f>
        <v>0.52959104981579685</v>
      </c>
      <c r="AG203" s="11">
        <f>-'OddsRatio_working_3-way'!U203/(3*'OddsRatio_working_3-way'!X203^(1/3))*COS(('OddsRatio_working_3-way'!Y203+2*PI())/3)</f>
        <v>-0.30116820152452878</v>
      </c>
      <c r="AH203" s="11">
        <f>-'OddsRatio_working_3-way'!U203/(3*'OddsRatio_working_3-way'!X203^(1/3))*COS(('OddsRatio_working_3-way'!Y203+4*PI())/3)</f>
        <v>-0.22842284829126819</v>
      </c>
      <c r="AI203" s="11">
        <f>'OddsRatio_working_3-way'!U203/(3*'OddsRatio_working_3-way'!X203^(1/3))*SIN(('OddsRatio_working_3-way'!Y203)/3)</f>
        <v>-4.1999549271517618E-2</v>
      </c>
      <c r="AJ203" s="11">
        <f>'OddsRatio_working_3-way'!U203/(3*'OddsRatio_working_3-way'!X203^(1/3))*SIN(('OddsRatio_working_3-way'!Y203+2*PI())/3)</f>
        <v>-0.43763952812159146</v>
      </c>
      <c r="AK203" s="11">
        <f>'OddsRatio_working_3-way'!U203/(3*'OddsRatio_working_3-way'!X203^(1/3))*SIN(('OddsRatio_working_3-way'!Y203+4*PI())/3)</f>
        <v>0.4796390773931089</v>
      </c>
      <c r="AL203" s="11">
        <f>'OddsRatio_working_3-way'!Z203+'OddsRatio_working_3-way'!AF203</f>
        <v>1.0591820996315939</v>
      </c>
      <c r="AM203" s="11">
        <f>'OddsRatio_working_3-way'!AA203+'OddsRatio_working_3-way'!AG203</f>
        <v>-0.60233640304905767</v>
      </c>
      <c r="AN203" s="11">
        <f>'OddsRatio_working_3-way'!AB203+'OddsRatio_working_3-way'!AH203</f>
        <v>-0.45684569658253643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1.0591820996315939</v>
      </c>
      <c r="AS203" s="11">
        <f>IF(('OddsRatio_working_3-way'!X203=0),IF(Q203&gt;0,-Q203^(1/3),(-Q203)^(1/3)),'OddsRatio_working_3-way'!AM203-'OddsRatio_working_3-way'!R203/3)</f>
        <v>-0.60233640304905767</v>
      </c>
      <c r="AT203" s="11">
        <f>IF(('OddsRatio_working_3-way'!X203=0),IF(Q203&gt;0,-Q203^(1/3),(-Q203)^(1/3)),'OddsRatio_working_3-way'!AN203-'OddsRatio_working_3-way'!R203/3)</f>
        <v>-0.45684569658253643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2.79</v>
      </c>
      <c r="B204" s="4">
        <f>IF('True_Odds_Calculator_3-way'!B205="","",'True_Odds_Calculator_3-way'!B205)</f>
        <v>3.8</v>
      </c>
      <c r="C204" s="4">
        <f>IF('True_Odds_Calculator_3-way'!C205="","",'True_Odds_Calculator_3-way'!C205)</f>
        <v>2.4</v>
      </c>
      <c r="D204" s="9">
        <f t="shared" si="52"/>
        <v>0.34523030731555676</v>
      </c>
      <c r="E204" s="9">
        <f t="shared" si="53"/>
        <v>0.2520939363926426</v>
      </c>
      <c r="F204" s="9">
        <f t="shared" si="54"/>
        <v>0.40267575629180075</v>
      </c>
      <c r="G204" s="9">
        <f t="shared" si="55"/>
        <v>1.0595626069132011</v>
      </c>
      <c r="H204" s="9">
        <f t="shared" si="56"/>
        <v>2.8966170663746302</v>
      </c>
      <c r="I204" s="9">
        <f t="shared" si="57"/>
        <v>3.9667752993569629</v>
      </c>
      <c r="J204" s="9">
        <f t="shared" si="58"/>
        <v>2.4833876496784812</v>
      </c>
      <c r="K204" s="11">
        <f t="shared" si="59"/>
        <v>0.35842293906810035</v>
      </c>
      <c r="L204" s="11">
        <f t="shared" si="60"/>
        <v>0.26315789473684209</v>
      </c>
      <c r="M204" s="11">
        <f t="shared" si="61"/>
        <v>0.41666666666666669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-0.27576557882160602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0.2354115575677545</v>
      </c>
      <c r="Q204" s="11">
        <f>2*'OddsRatio_working_3-way'!K204*'OddsRatio_working_3-way'!L204*'OddsRatio_working_3-way'!M204</f>
        <v>7.8601521725460602E-2</v>
      </c>
      <c r="R204" s="11">
        <f t="shared" si="62"/>
        <v>0</v>
      </c>
      <c r="S204" s="11">
        <f t="shared" si="63"/>
        <v>-0.85366548854178526</v>
      </c>
      <c r="T204" s="11">
        <f t="shared" si="64"/>
        <v>-0.28503021320259941</v>
      </c>
      <c r="U204" s="11">
        <f>'OddsRatio_working_3-way'!S204-'OddsRatio_working_3-way'!R204^2/3</f>
        <v>-0.85366548854178526</v>
      </c>
      <c r="V204" s="11">
        <f>'OddsRatio_working_3-way'!S204*'OddsRatio_working_3-way'!R204/3-2*'OddsRatio_working_3-way'!R204^3/27-'OddsRatio_working_3-way'!T204</f>
        <v>0.28503021320259941</v>
      </c>
      <c r="W204" s="11">
        <f>'OddsRatio_working_3-way'!V204^2+4*'OddsRatio_working_3-way'!U204^3/27</f>
        <v>-1.0921371186725287E-2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0.15179228704470177</v>
      </c>
      <c r="Y204" s="11">
        <f>IF('OddsRatio_working_3-way'!W204&gt;=0,IF('OddsRatio_working_3-way'!V204+SQRT('OddsRatio_working_3-way'!W204)&gt;0,0,PI()),ACOS('OddsRatio_working_3-way'!V204/(2*'OddsRatio_working_3-way'!X204)))</f>
        <v>0.35142712336008475</v>
      </c>
      <c r="Z204" s="11">
        <f>'OddsRatio_working_3-way'!X204^(1/3)*COS('OddsRatio_working_3-way'!Y204/3)</f>
        <v>0.52978130345660057</v>
      </c>
      <c r="AA204" s="11">
        <f>'OddsRatio_working_3-way'!X204^(1/3)*COS(('OddsRatio_working_3-way'!Y204+2*PI())/3)</f>
        <v>-0.31888324396385886</v>
      </c>
      <c r="AB204" s="11">
        <f>'OddsRatio_working_3-way'!X204^(1/3)*COS(('OddsRatio_working_3-way'!Y204+4*PI())/3)</f>
        <v>-0.21089805949274179</v>
      </c>
      <c r="AC204" s="11">
        <f>'OddsRatio_working_3-way'!X204^(1/3)*SIN('OddsRatio_working_3-way'!Y204/3)</f>
        <v>6.2345275322890831E-2</v>
      </c>
      <c r="AD204" s="11">
        <f>'OddsRatio_working_3-way'!X204^(1/3)*SIN(('OddsRatio_working_3-way'!Y204+2*PI())/3)</f>
        <v>0.42763142958200329</v>
      </c>
      <c r="AE204" s="11">
        <f>'OddsRatio_working_3-way'!X204^(1/3)*SIN(('OddsRatio_working_3-way'!Y204+4*PI())/3)</f>
        <v>-0.48997670490489414</v>
      </c>
      <c r="AF204" s="11">
        <f>-'OddsRatio_working_3-way'!U204/(3*'OddsRatio_working_3-way'!X204^(1/3))*COS(('OddsRatio_working_3-way'!Y204)/3)</f>
        <v>0.52978130345660057</v>
      </c>
      <c r="AG204" s="11">
        <f>-'OddsRatio_working_3-way'!U204/(3*'OddsRatio_working_3-way'!X204^(1/3))*COS(('OddsRatio_working_3-way'!Y204+2*PI())/3)</f>
        <v>-0.31888324396385886</v>
      </c>
      <c r="AH204" s="11">
        <f>-'OddsRatio_working_3-way'!U204/(3*'OddsRatio_working_3-way'!X204^(1/3))*COS(('OddsRatio_working_3-way'!Y204+4*PI())/3)</f>
        <v>-0.21089805949274179</v>
      </c>
      <c r="AI204" s="11">
        <f>'OddsRatio_working_3-way'!U204/(3*'OddsRatio_working_3-way'!X204^(1/3))*SIN(('OddsRatio_working_3-way'!Y204)/3)</f>
        <v>-6.2345275322890831E-2</v>
      </c>
      <c r="AJ204" s="11">
        <f>'OddsRatio_working_3-way'!U204/(3*'OddsRatio_working_3-way'!X204^(1/3))*SIN(('OddsRatio_working_3-way'!Y204+2*PI())/3)</f>
        <v>-0.42763142958200329</v>
      </c>
      <c r="AK204" s="11">
        <f>'OddsRatio_working_3-way'!U204/(3*'OddsRatio_working_3-way'!X204^(1/3))*SIN(('OddsRatio_working_3-way'!Y204+4*PI())/3)</f>
        <v>0.48997670490489414</v>
      </c>
      <c r="AL204" s="11">
        <f>'OddsRatio_working_3-way'!Z204+'OddsRatio_working_3-way'!AF204</f>
        <v>1.0595626069132011</v>
      </c>
      <c r="AM204" s="11">
        <f>'OddsRatio_working_3-way'!AA204+'OddsRatio_working_3-way'!AG204</f>
        <v>-0.63776648792771773</v>
      </c>
      <c r="AN204" s="11">
        <f>'OddsRatio_working_3-way'!AB204+'OddsRatio_working_3-way'!AH204</f>
        <v>-0.42179611898548358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1.0595626069132011</v>
      </c>
      <c r="AS204" s="11">
        <f>IF(('OddsRatio_working_3-way'!X204=0),IF(Q204&gt;0,-Q204^(1/3),(-Q204)^(1/3)),'OddsRatio_working_3-way'!AM204-'OddsRatio_working_3-way'!R204/3)</f>
        <v>-0.63776648792771773</v>
      </c>
      <c r="AT204" s="11">
        <f>IF(('OddsRatio_working_3-way'!X204=0),IF(Q204&gt;0,-Q204^(1/3),(-Q204)^(1/3)),'OddsRatio_working_3-way'!AN204-'OddsRatio_working_3-way'!R204/3)</f>
        <v>-0.42179611898548358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2.4500000000000002</v>
      </c>
      <c r="B205" s="4">
        <f>IF('True_Odds_Calculator_3-way'!B206="","",'True_Odds_Calculator_3-way'!B206)</f>
        <v>3.54</v>
      </c>
      <c r="C205" s="4">
        <f>IF('True_Odds_Calculator_3-way'!C206="","",'True_Odds_Calculator_3-way'!C206)</f>
        <v>2.87</v>
      </c>
      <c r="D205" s="9">
        <f t="shared" si="52"/>
        <v>0.3940519215946493</v>
      </c>
      <c r="E205" s="9">
        <f t="shared" si="53"/>
        <v>0.27073194929348843</v>
      </c>
      <c r="F205" s="9">
        <f t="shared" si="54"/>
        <v>0.33521612911186216</v>
      </c>
      <c r="G205" s="9">
        <f t="shared" si="55"/>
        <v>1.0605080284732791</v>
      </c>
      <c r="H205" s="9">
        <f t="shared" si="56"/>
        <v>2.537736641286255</v>
      </c>
      <c r="I205" s="9">
        <f t="shared" si="57"/>
        <v>3.6936903923221291</v>
      </c>
      <c r="J205" s="9">
        <f t="shared" si="58"/>
        <v>2.9831500132450319</v>
      </c>
      <c r="K205" s="11">
        <f t="shared" si="59"/>
        <v>0.4081632653061224</v>
      </c>
      <c r="L205" s="11">
        <f t="shared" si="60"/>
        <v>0.2824858757062147</v>
      </c>
      <c r="M205" s="11">
        <f t="shared" si="61"/>
        <v>0.34843205574912889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-0.27668912010561031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0.23542163573041569</v>
      </c>
      <c r="Q205" s="11">
        <f>2*'OddsRatio_working_3-way'!K205*'OddsRatio_working_3-way'!L205*'OddsRatio_working_3-way'!M205</f>
        <v>8.0348681136660646E-2</v>
      </c>
      <c r="R205" s="11">
        <f t="shared" si="62"/>
        <v>0</v>
      </c>
      <c r="S205" s="11">
        <f t="shared" si="63"/>
        <v>-0.85085252228405983</v>
      </c>
      <c r="T205" s="11">
        <f t="shared" si="64"/>
        <v>-0.29039335231537877</v>
      </c>
      <c r="U205" s="11">
        <f>'OddsRatio_working_3-way'!S205-'OddsRatio_working_3-way'!R205^2/3</f>
        <v>-0.85085252228405983</v>
      </c>
      <c r="V205" s="11">
        <f>'OddsRatio_working_3-way'!S205*'OddsRatio_working_3-way'!R205/3-2*'OddsRatio_working_3-way'!R205^3/27-'OddsRatio_working_3-way'!T205</f>
        <v>0.29039335231537877</v>
      </c>
      <c r="W205" s="11">
        <f>'OddsRatio_working_3-way'!V205^2+4*'OddsRatio_working_3-way'!U205^3/27</f>
        <v>-6.9272114489077469E-3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0.15104263513812205</v>
      </c>
      <c r="Y205" s="11">
        <f>IF('OddsRatio_working_3-way'!W205&gt;=0,IF('OddsRatio_working_3-way'!V205+SQRT('OddsRatio_working_3-way'!W205)&gt;0,0,PI()),ACOS('OddsRatio_working_3-way'!V205/(2*'OddsRatio_working_3-way'!X205)))</f>
        <v>0.27912831576288166</v>
      </c>
      <c r="Z205" s="11">
        <f>'OddsRatio_working_3-way'!X205^(1/3)*COS('OddsRatio_working_3-way'!Y205/3)</f>
        <v>0.53025401423663954</v>
      </c>
      <c r="AA205" s="11">
        <f>'OddsRatio_working_3-way'!X205^(1/3)*COS(('OddsRatio_working_3-way'!Y205+2*PI())/3)</f>
        <v>-0.30797722135888372</v>
      </c>
      <c r="AB205" s="11">
        <f>'OddsRatio_working_3-way'!X205^(1/3)*COS(('OddsRatio_working_3-way'!Y205+4*PI())/3)</f>
        <v>-0.22227679287775548</v>
      </c>
      <c r="AC205" s="11">
        <f>'OddsRatio_working_3-way'!X205^(1/3)*SIN('OddsRatio_working_3-way'!Y205/3)</f>
        <v>4.9479165453245599E-2</v>
      </c>
      <c r="AD205" s="11">
        <f>'OddsRatio_working_3-way'!X205^(1/3)*SIN(('OddsRatio_working_3-way'!Y205+2*PI())/3)</f>
        <v>0.43447386406098248</v>
      </c>
      <c r="AE205" s="11">
        <f>'OddsRatio_working_3-way'!X205^(1/3)*SIN(('OddsRatio_working_3-way'!Y205+4*PI())/3)</f>
        <v>-0.48395302951422814</v>
      </c>
      <c r="AF205" s="11">
        <f>-'OddsRatio_working_3-way'!U205/(3*'OddsRatio_working_3-way'!X205^(1/3))*COS(('OddsRatio_working_3-way'!Y205)/3)</f>
        <v>0.53025401423663954</v>
      </c>
      <c r="AG205" s="11">
        <f>-'OddsRatio_working_3-way'!U205/(3*'OddsRatio_working_3-way'!X205^(1/3))*COS(('OddsRatio_working_3-way'!Y205+2*PI())/3)</f>
        <v>-0.30797722135888372</v>
      </c>
      <c r="AH205" s="11">
        <f>-'OddsRatio_working_3-way'!U205/(3*'OddsRatio_working_3-way'!X205^(1/3))*COS(('OddsRatio_working_3-way'!Y205+4*PI())/3)</f>
        <v>-0.22227679287775548</v>
      </c>
      <c r="AI205" s="11">
        <f>'OddsRatio_working_3-way'!U205/(3*'OddsRatio_working_3-way'!X205^(1/3))*SIN(('OddsRatio_working_3-way'!Y205)/3)</f>
        <v>-4.9479165453245599E-2</v>
      </c>
      <c r="AJ205" s="11">
        <f>'OddsRatio_working_3-way'!U205/(3*'OddsRatio_working_3-way'!X205^(1/3))*SIN(('OddsRatio_working_3-way'!Y205+2*PI())/3)</f>
        <v>-0.43447386406098248</v>
      </c>
      <c r="AK205" s="11">
        <f>'OddsRatio_working_3-way'!U205/(3*'OddsRatio_working_3-way'!X205^(1/3))*SIN(('OddsRatio_working_3-way'!Y205+4*PI())/3)</f>
        <v>0.48395302951422814</v>
      </c>
      <c r="AL205" s="11">
        <f>'OddsRatio_working_3-way'!Z205+'OddsRatio_working_3-way'!AF205</f>
        <v>1.0605080284732791</v>
      </c>
      <c r="AM205" s="11">
        <f>'OddsRatio_working_3-way'!AA205+'OddsRatio_working_3-way'!AG205</f>
        <v>-0.61595444271776745</v>
      </c>
      <c r="AN205" s="11">
        <f>'OddsRatio_working_3-way'!AB205+'OddsRatio_working_3-way'!AH205</f>
        <v>-0.44455358575551096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1.0605080284732791</v>
      </c>
      <c r="AS205" s="11">
        <f>IF(('OddsRatio_working_3-way'!X205=0),IF(Q205&gt;0,-Q205^(1/3),(-Q205)^(1/3)),'OddsRatio_working_3-way'!AM205-'OddsRatio_working_3-way'!R205/3)</f>
        <v>-0.61595444271776745</v>
      </c>
      <c r="AT205" s="11">
        <f>IF(('OddsRatio_working_3-way'!X205=0),IF(Q205&gt;0,-Q205^(1/3),(-Q205)^(1/3)),'OddsRatio_working_3-way'!AN205-'OddsRatio_working_3-way'!R205/3)</f>
        <v>-0.44455358575551096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2.99</v>
      </c>
      <c r="B206" s="4">
        <f>IF('True_Odds_Calculator_3-way'!B207="","",'True_Odds_Calculator_3-way'!B207)</f>
        <v>3.59</v>
      </c>
      <c r="C206" s="4">
        <f>IF('True_Odds_Calculator_3-way'!C207="","",'True_Odds_Calculator_3-way'!C207)</f>
        <v>2.35</v>
      </c>
      <c r="D206" s="9">
        <f t="shared" si="52"/>
        <v>0.32162108980390769</v>
      </c>
      <c r="E206" s="9">
        <f t="shared" si="53"/>
        <v>0.26700820486941629</v>
      </c>
      <c r="F206" s="9">
        <f t="shared" si="54"/>
        <v>0.41137070532667613</v>
      </c>
      <c r="G206" s="9">
        <f t="shared" si="55"/>
        <v>1.0599240395880054</v>
      </c>
      <c r="H206" s="9">
        <f t="shared" si="56"/>
        <v>3.1092488387801303</v>
      </c>
      <c r="I206" s="9">
        <f t="shared" si="57"/>
        <v>3.7452032625329341</v>
      </c>
      <c r="J206" s="9">
        <f t="shared" si="58"/>
        <v>2.4308974534438077</v>
      </c>
      <c r="K206" s="11">
        <f t="shared" si="59"/>
        <v>0.33444816053511706</v>
      </c>
      <c r="L206" s="11">
        <f t="shared" si="60"/>
        <v>0.2785515320334262</v>
      </c>
      <c r="M206" s="11">
        <f t="shared" si="61"/>
        <v>0.42553191489361702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-0.27583737411117926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0.23508298369860064</v>
      </c>
      <c r="Q206" s="11">
        <f>2*'OddsRatio_working_3-way'!K206*'OddsRatio_working_3-way'!L206*'OddsRatio_working_3-way'!M206</f>
        <v>7.9285997874738834E-2</v>
      </c>
      <c r="R206" s="11">
        <f t="shared" si="62"/>
        <v>0</v>
      </c>
      <c r="S206" s="11">
        <f t="shared" si="63"/>
        <v>-0.85225210853351541</v>
      </c>
      <c r="T206" s="11">
        <f t="shared" si="64"/>
        <v>-0.28743747336712155</v>
      </c>
      <c r="U206" s="11">
        <f>'OddsRatio_working_3-way'!S206-'OddsRatio_working_3-way'!R206^2/3</f>
        <v>-0.85225210853351541</v>
      </c>
      <c r="V206" s="11">
        <f>'OddsRatio_working_3-way'!S206*'OddsRatio_working_3-way'!R206/3-2*'OddsRatio_working_3-way'!R206^3/27-'OddsRatio_working_3-way'!T206</f>
        <v>0.28743747336712155</v>
      </c>
      <c r="W206" s="11">
        <f>'OddsRatio_working_3-way'!V206^2+4*'OddsRatio_working_3-way'!U206^3/27</f>
        <v>-9.08627523778191E-3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0.1514154684415174</v>
      </c>
      <c r="Y206" s="11">
        <f>IF('OddsRatio_working_3-way'!W206&gt;=0,IF('OddsRatio_working_3-way'!V206+SQRT('OddsRatio_working_3-way'!W206)&gt;0,0,PI()),ACOS('OddsRatio_working_3-way'!V206/(2*'OddsRatio_working_3-way'!X206)))</f>
        <v>0.32021384565184552</v>
      </c>
      <c r="Z206" s="11">
        <f>'OddsRatio_working_3-way'!X206^(1/3)*COS('OddsRatio_working_3-way'!Y206/3)</f>
        <v>0.52996201979400281</v>
      </c>
      <c r="AA206" s="11">
        <f>'OddsRatio_working_3-way'!X206^(1/3)*COS(('OddsRatio_working_3-way'!Y206+2*PI())/3)</f>
        <v>-0.31415641345685641</v>
      </c>
      <c r="AB206" s="11">
        <f>'OddsRatio_working_3-way'!X206^(1/3)*COS(('OddsRatio_working_3-way'!Y206+4*PI())/3)</f>
        <v>-0.21580560633714629</v>
      </c>
      <c r="AC206" s="11">
        <f>'OddsRatio_working_3-way'!X206^(1/3)*SIN('OddsRatio_working_3-way'!Y206/3)</f>
        <v>5.6782864965581652E-2</v>
      </c>
      <c r="AD206" s="11">
        <f>'OddsRatio_working_3-way'!X206^(1/3)*SIN(('OddsRatio_working_3-way'!Y206+2*PI())/3)</f>
        <v>0.43056913969972721</v>
      </c>
      <c r="AE206" s="11">
        <f>'OddsRatio_working_3-way'!X206^(1/3)*SIN(('OddsRatio_working_3-way'!Y206+4*PI())/3)</f>
        <v>-0.48735200466530881</v>
      </c>
      <c r="AF206" s="11">
        <f>-'OddsRatio_working_3-way'!U206/(3*'OddsRatio_working_3-way'!X206^(1/3))*COS(('OddsRatio_working_3-way'!Y206)/3)</f>
        <v>0.5299620197940027</v>
      </c>
      <c r="AG206" s="11">
        <f>-'OddsRatio_working_3-way'!U206/(3*'OddsRatio_working_3-way'!X206^(1/3))*COS(('OddsRatio_working_3-way'!Y206+2*PI())/3)</f>
        <v>-0.31415641345685635</v>
      </c>
      <c r="AH206" s="11">
        <f>-'OddsRatio_working_3-way'!U206/(3*'OddsRatio_working_3-way'!X206^(1/3))*COS(('OddsRatio_working_3-way'!Y206+4*PI())/3)</f>
        <v>-0.21580560633714624</v>
      </c>
      <c r="AI206" s="11">
        <f>'OddsRatio_working_3-way'!U206/(3*'OddsRatio_working_3-way'!X206^(1/3))*SIN(('OddsRatio_working_3-way'!Y206)/3)</f>
        <v>-5.6782864965581638E-2</v>
      </c>
      <c r="AJ206" s="11">
        <f>'OddsRatio_working_3-way'!U206/(3*'OddsRatio_working_3-way'!X206^(1/3))*SIN(('OddsRatio_working_3-way'!Y206+2*PI())/3)</f>
        <v>-0.4305691396997271</v>
      </c>
      <c r="AK206" s="11">
        <f>'OddsRatio_working_3-way'!U206/(3*'OddsRatio_working_3-way'!X206^(1/3))*SIN(('OddsRatio_working_3-way'!Y206+4*PI())/3)</f>
        <v>0.4873520046653087</v>
      </c>
      <c r="AL206" s="11">
        <f>'OddsRatio_working_3-way'!Z206+'OddsRatio_working_3-way'!AF206</f>
        <v>1.0599240395880054</v>
      </c>
      <c r="AM206" s="11">
        <f>'OddsRatio_working_3-way'!AA206+'OddsRatio_working_3-way'!AG206</f>
        <v>-0.62831282691371282</v>
      </c>
      <c r="AN206" s="11">
        <f>'OddsRatio_working_3-way'!AB206+'OddsRatio_working_3-way'!AH206</f>
        <v>-0.43161121267429253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1.0599240395880054</v>
      </c>
      <c r="AS206" s="11">
        <f>IF(('OddsRatio_working_3-way'!X206=0),IF(Q206&gt;0,-Q206^(1/3),(-Q206)^(1/3)),'OddsRatio_working_3-way'!AM206-'OddsRatio_working_3-way'!R206/3)</f>
        <v>-0.62831282691371282</v>
      </c>
      <c r="AT206" s="11">
        <f>IF(('OddsRatio_working_3-way'!X206=0),IF(Q206&gt;0,-Q206^(1/3),(-Q206)^(1/3)),'OddsRatio_working_3-way'!AN206-'OddsRatio_working_3-way'!R206/3)</f>
        <v>-0.43161121267429253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1.67</v>
      </c>
      <c r="B207" s="4">
        <f>IF('True_Odds_Calculator_3-way'!B208="","",'True_Odds_Calculator_3-way'!B208)</f>
        <v>3.69</v>
      </c>
      <c r="C207" s="4">
        <f>IF('True_Odds_Calculator_3-way'!C208="","",'True_Odds_Calculator_3-way'!C208)</f>
        <v>5.79</v>
      </c>
      <c r="D207" s="9">
        <f t="shared" si="52"/>
        <v>0.58093268667182385</v>
      </c>
      <c r="E207" s="9">
        <f t="shared" si="53"/>
        <v>0.25665730333188264</v>
      </c>
      <c r="F207" s="9">
        <f t="shared" si="54"/>
        <v>0.16241000999629329</v>
      </c>
      <c r="G207" s="9">
        <f t="shared" si="55"/>
        <v>1.0766713878086369</v>
      </c>
      <c r="H207" s="9">
        <f t="shared" si="56"/>
        <v>1.7213698298317865</v>
      </c>
      <c r="I207" s="9">
        <f t="shared" si="57"/>
        <v>3.8962460332052333</v>
      </c>
      <c r="J207" s="9">
        <f t="shared" si="58"/>
        <v>6.1572559476033719</v>
      </c>
      <c r="K207" s="11">
        <f t="shared" si="59"/>
        <v>0.5988023952095809</v>
      </c>
      <c r="L207" s="11">
        <f t="shared" si="60"/>
        <v>0.2710027100271003</v>
      </c>
      <c r="M207" s="11">
        <f t="shared" si="61"/>
        <v>0.17271157167530224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-0.24195867360719248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0.22842109425923982</v>
      </c>
      <c r="Q207" s="11">
        <f>2*'OddsRatio_working_3-way'!K207*'OddsRatio_working_3-way'!L207*'OddsRatio_working_3-way'!M207</f>
        <v>5.6054256259936153E-2</v>
      </c>
      <c r="R207" s="11">
        <f t="shared" si="62"/>
        <v>0</v>
      </c>
      <c r="S207" s="11">
        <f t="shared" si="63"/>
        <v>-0.94405003488351802</v>
      </c>
      <c r="T207" s="11">
        <f t="shared" si="64"/>
        <v>-0.23166872021681426</v>
      </c>
      <c r="U207" s="11">
        <f>'OddsRatio_working_3-way'!S207-'OddsRatio_working_3-way'!R207^2/3</f>
        <v>-0.94405003488351802</v>
      </c>
      <c r="V207" s="11">
        <f>'OddsRatio_working_3-way'!S207*'OddsRatio_working_3-way'!R207/3-2*'OddsRatio_working_3-way'!R207^3/27-'OddsRatio_working_3-way'!T207</f>
        <v>0.23166872021681426</v>
      </c>
      <c r="W207" s="11">
        <f>'OddsRatio_working_3-way'!V207^2+4*'OddsRatio_working_3-way'!U207^3/27</f>
        <v>-7.0976441813530661E-2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0.17652679523264111</v>
      </c>
      <c r="Y207" s="11">
        <f>IF('OddsRatio_working_3-way'!W207&gt;=0,IF('OddsRatio_working_3-way'!V207+SQRT('OddsRatio_working_3-way'!W207)&gt;0,0,PI()),ACOS('OddsRatio_working_3-way'!V207/(2*'OddsRatio_working_3-way'!X207)))</f>
        <v>0.8550434699126358</v>
      </c>
      <c r="Z207" s="11">
        <f>'OddsRatio_working_3-way'!X207^(1/3)*COS('OddsRatio_working_3-way'!Y207/3)</f>
        <v>0.53833569390431835</v>
      </c>
      <c r="AA207" s="11">
        <f>'OddsRatio_working_3-way'!X207^(1/3)*COS(('OddsRatio_working_3-way'!Y207+2*PI())/3)</f>
        <v>-0.40576403731739791</v>
      </c>
      <c r="AB207" s="11">
        <f>'OddsRatio_working_3-way'!X207^(1/3)*COS(('OddsRatio_working_3-way'!Y207+4*PI())/3)</f>
        <v>-0.13257165658692074</v>
      </c>
      <c r="AC207" s="11">
        <f>'OddsRatio_working_3-way'!X207^(1/3)*SIN('OddsRatio_working_3-way'!Y207/3)</f>
        <v>0.15772769455529589</v>
      </c>
      <c r="AD207" s="11">
        <f>'OddsRatio_working_3-way'!X207^(1/3)*SIN(('OddsRatio_working_3-way'!Y207+2*PI())/3)</f>
        <v>0.38734853940741526</v>
      </c>
      <c r="AE207" s="11">
        <f>'OddsRatio_working_3-way'!X207^(1/3)*SIN(('OddsRatio_working_3-way'!Y207+4*PI())/3)</f>
        <v>-0.5450762339627111</v>
      </c>
      <c r="AF207" s="11">
        <f>-'OddsRatio_working_3-way'!U207/(3*'OddsRatio_working_3-way'!X207^(1/3))*COS(('OddsRatio_working_3-way'!Y207)/3)</f>
        <v>0.53833569390431846</v>
      </c>
      <c r="AG207" s="11">
        <f>-'OddsRatio_working_3-way'!U207/(3*'OddsRatio_working_3-way'!X207^(1/3))*COS(('OddsRatio_working_3-way'!Y207+2*PI())/3)</f>
        <v>-0.40576403731739796</v>
      </c>
      <c r="AH207" s="11">
        <f>-'OddsRatio_working_3-way'!U207/(3*'OddsRatio_working_3-way'!X207^(1/3))*COS(('OddsRatio_working_3-way'!Y207+4*PI())/3)</f>
        <v>-0.13257165658692077</v>
      </c>
      <c r="AI207" s="11">
        <f>'OddsRatio_working_3-way'!U207/(3*'OddsRatio_working_3-way'!X207^(1/3))*SIN(('OddsRatio_working_3-way'!Y207)/3)</f>
        <v>-0.15772769455529592</v>
      </c>
      <c r="AJ207" s="11">
        <f>'OddsRatio_working_3-way'!U207/(3*'OddsRatio_working_3-way'!X207^(1/3))*SIN(('OddsRatio_working_3-way'!Y207+2*PI())/3)</f>
        <v>-0.38734853940741532</v>
      </c>
      <c r="AK207" s="11">
        <f>'OddsRatio_working_3-way'!U207/(3*'OddsRatio_working_3-way'!X207^(1/3))*SIN(('OddsRatio_working_3-way'!Y207+4*PI())/3)</f>
        <v>0.54507623396271121</v>
      </c>
      <c r="AL207" s="11">
        <f>'OddsRatio_working_3-way'!Z207+'OddsRatio_working_3-way'!AF207</f>
        <v>1.0766713878086369</v>
      </c>
      <c r="AM207" s="11">
        <f>'OddsRatio_working_3-way'!AA207+'OddsRatio_working_3-way'!AG207</f>
        <v>-0.81152807463479593</v>
      </c>
      <c r="AN207" s="11">
        <f>'OddsRatio_working_3-way'!AB207+'OddsRatio_working_3-way'!AH207</f>
        <v>-0.26514331317384154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1.0766713878086369</v>
      </c>
      <c r="AS207" s="11">
        <f>IF(('OddsRatio_working_3-way'!X207=0),IF(Q207&gt;0,-Q207^(1/3),(-Q207)^(1/3)),'OddsRatio_working_3-way'!AM207-'OddsRatio_working_3-way'!R207/3)</f>
        <v>-0.81152807463479593</v>
      </c>
      <c r="AT207" s="11">
        <f>IF(('OddsRatio_working_3-way'!X207=0),IF(Q207&gt;0,-Q207^(1/3),(-Q207)^(1/3)),'OddsRatio_working_3-way'!AN207-'OddsRatio_working_3-way'!R207/3)</f>
        <v>-0.26514331317384154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3.77</v>
      </c>
      <c r="B208" s="4">
        <f>IF('True_Odds_Calculator_3-way'!B209="","",'True_Odds_Calculator_3-way'!B209)</f>
        <v>3.3</v>
      </c>
      <c r="C208" s="4">
        <f>IF('True_Odds_Calculator_3-way'!C209="","",'True_Odds_Calculator_3-way'!C209)</f>
        <v>2.12</v>
      </c>
      <c r="D208" s="9">
        <f t="shared" si="52"/>
        <v>0.25342709237202132</v>
      </c>
      <c r="E208" s="9">
        <f t="shared" si="53"/>
        <v>0.29018640452210964</v>
      </c>
      <c r="F208" s="9">
        <f t="shared" si="54"/>
        <v>0.45638650310586909</v>
      </c>
      <c r="G208" s="9">
        <f t="shared" si="55"/>
        <v>1.0635047056658502</v>
      </c>
      <c r="H208" s="9">
        <f t="shared" si="56"/>
        <v>3.9459080346944044</v>
      </c>
      <c r="I208" s="9">
        <f t="shared" si="57"/>
        <v>3.4460608230314556</v>
      </c>
      <c r="J208" s="9">
        <f t="shared" si="58"/>
        <v>2.1911252703457524</v>
      </c>
      <c r="K208" s="11">
        <f t="shared" si="59"/>
        <v>0.26525198938992045</v>
      </c>
      <c r="L208" s="11">
        <f t="shared" si="60"/>
        <v>0.30303030303030304</v>
      </c>
      <c r="M208" s="11">
        <f t="shared" si="61"/>
        <v>0.47169811320754712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-0.27054186325494067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0.23469265499193931</v>
      </c>
      <c r="Q208" s="11">
        <f>2*'OddsRatio_working_3-way'!K208*'OddsRatio_working_3-way'!L208*'OddsRatio_working_3-way'!M208</f>
        <v>7.5829613890771988E-2</v>
      </c>
      <c r="R208" s="11">
        <f t="shared" si="62"/>
        <v>0</v>
      </c>
      <c r="S208" s="11">
        <f t="shared" si="63"/>
        <v>-0.86749108684440657</v>
      </c>
      <c r="T208" s="11">
        <f t="shared" si="64"/>
        <v>-0.28028791174294232</v>
      </c>
      <c r="U208" s="11">
        <f>'OddsRatio_working_3-way'!S208-'OddsRatio_working_3-way'!R208^2/3</f>
        <v>-0.86749108684440657</v>
      </c>
      <c r="V208" s="11">
        <f>'OddsRatio_working_3-way'!S208*'OddsRatio_working_3-way'!R208/3-2*'OddsRatio_working_3-way'!R208^3/27-'OddsRatio_working_3-way'!T208</f>
        <v>0.28028791174294232</v>
      </c>
      <c r="W208" s="11">
        <f>'OddsRatio_working_3-way'!V208^2+4*'OddsRatio_working_3-way'!U208^3/27</f>
        <v>-1.815311973506295E-2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0.15549472113570478</v>
      </c>
      <c r="Y208" s="11">
        <f>IF('OddsRatio_working_3-way'!W208&gt;=0,IF('OddsRatio_working_3-way'!V208+SQRT('OddsRatio_working_3-way'!W208)&gt;0,0,PI()),ACOS('OddsRatio_working_3-way'!V208/(2*'OddsRatio_working_3-way'!X208)))</f>
        <v>0.44808617448985921</v>
      </c>
      <c r="Z208" s="11">
        <f>'OddsRatio_working_3-way'!X208^(1/3)*COS('OddsRatio_working_3-way'!Y208/3)</f>
        <v>0.5317523528329251</v>
      </c>
      <c r="AA208" s="11">
        <f>'OddsRatio_working_3-way'!X208^(1/3)*COS(('OddsRatio_working_3-way'!Y208+2*PI())/3)</f>
        <v>-0.33517515298601847</v>
      </c>
      <c r="AB208" s="11">
        <f>'OddsRatio_working_3-way'!X208^(1/3)*COS(('OddsRatio_working_3-way'!Y208+4*PI())/3)</f>
        <v>-0.1965771998469068</v>
      </c>
      <c r="AC208" s="11">
        <f>'OddsRatio_working_3-way'!X208^(1/3)*SIN('OddsRatio_working_3-way'!Y208/3)</f>
        <v>8.0019565553997321E-2</v>
      </c>
      <c r="AD208" s="11">
        <f>'OddsRatio_working_3-way'!X208^(1/3)*SIN(('OddsRatio_working_3-way'!Y208+2*PI())/3)</f>
        <v>0.42050126329846066</v>
      </c>
      <c r="AE208" s="11">
        <f>'OddsRatio_working_3-way'!X208^(1/3)*SIN(('OddsRatio_working_3-way'!Y208+4*PI())/3)</f>
        <v>-0.50052082885245797</v>
      </c>
      <c r="AF208" s="11">
        <f>-'OddsRatio_working_3-way'!U208/(3*'OddsRatio_working_3-way'!X208^(1/3))*COS(('OddsRatio_working_3-way'!Y208)/3)</f>
        <v>0.53175235283292499</v>
      </c>
      <c r="AG208" s="11">
        <f>-'OddsRatio_working_3-way'!U208/(3*'OddsRatio_working_3-way'!X208^(1/3))*COS(('OddsRatio_working_3-way'!Y208+2*PI())/3)</f>
        <v>-0.33517515298601841</v>
      </c>
      <c r="AH208" s="11">
        <f>-'OddsRatio_working_3-way'!U208/(3*'OddsRatio_working_3-way'!X208^(1/3))*COS(('OddsRatio_working_3-way'!Y208+4*PI())/3)</f>
        <v>-0.19657719984690677</v>
      </c>
      <c r="AI208" s="11">
        <f>'OddsRatio_working_3-way'!U208/(3*'OddsRatio_working_3-way'!X208^(1/3))*SIN(('OddsRatio_working_3-way'!Y208)/3)</f>
        <v>-8.0019565553997307E-2</v>
      </c>
      <c r="AJ208" s="11">
        <f>'OddsRatio_working_3-way'!U208/(3*'OddsRatio_working_3-way'!X208^(1/3))*SIN(('OddsRatio_working_3-way'!Y208+2*PI())/3)</f>
        <v>-0.42050126329846055</v>
      </c>
      <c r="AK208" s="11">
        <f>'OddsRatio_working_3-way'!U208/(3*'OddsRatio_working_3-way'!X208^(1/3))*SIN(('OddsRatio_working_3-way'!Y208+4*PI())/3)</f>
        <v>0.50052082885245786</v>
      </c>
      <c r="AL208" s="11">
        <f>'OddsRatio_working_3-way'!Z208+'OddsRatio_working_3-way'!AF208</f>
        <v>1.0635047056658502</v>
      </c>
      <c r="AM208" s="11">
        <f>'OddsRatio_working_3-way'!AA208+'OddsRatio_working_3-way'!AG208</f>
        <v>-0.67035030597203682</v>
      </c>
      <c r="AN208" s="11">
        <f>'OddsRatio_working_3-way'!AB208+'OddsRatio_working_3-way'!AH208</f>
        <v>-0.39315439969381361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1.0635047056658502</v>
      </c>
      <c r="AS208" s="11">
        <f>IF(('OddsRatio_working_3-way'!X208=0),IF(Q208&gt;0,-Q208^(1/3),(-Q208)^(1/3)),'OddsRatio_working_3-way'!AM208-'OddsRatio_working_3-way'!R208/3)</f>
        <v>-0.67035030597203682</v>
      </c>
      <c r="AT208" s="11">
        <f>IF(('OddsRatio_working_3-way'!X208=0),IF(Q208&gt;0,-Q208^(1/3),(-Q208)^(1/3)),'OddsRatio_working_3-way'!AN208-'OddsRatio_working_3-way'!R208/3)</f>
        <v>-0.39315439969381361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</v>
      </c>
      <c r="B209" s="4">
        <f>IF('True_Odds_Calculator_3-way'!B210="","",'True_Odds_Calculator_3-way'!B210)</f>
        <v>3.42</v>
      </c>
      <c r="C209" s="4">
        <f>IF('True_Odds_Calculator_3-way'!C210="","",'True_Odds_Calculator_3-way'!C210)</f>
        <v>3.68</v>
      </c>
      <c r="D209" s="9">
        <f t="shared" si="52"/>
        <v>0.46070123412718206</v>
      </c>
      <c r="E209" s="9">
        <f t="shared" si="53"/>
        <v>0.27969453382885356</v>
      </c>
      <c r="F209" s="9">
        <f t="shared" si="54"/>
        <v>0.25960423204396432</v>
      </c>
      <c r="G209" s="9">
        <f t="shared" si="55"/>
        <v>1.0641855697820422</v>
      </c>
      <c r="H209" s="9">
        <f t="shared" si="56"/>
        <v>2.1706041267602467</v>
      </c>
      <c r="I209" s="9">
        <f t="shared" si="57"/>
        <v>3.5753290788725418</v>
      </c>
      <c r="J209" s="9">
        <f t="shared" si="58"/>
        <v>3.8520173270158735</v>
      </c>
      <c r="K209" s="11">
        <f t="shared" si="59"/>
        <v>0.47619047619047616</v>
      </c>
      <c r="L209" s="11">
        <f t="shared" si="60"/>
        <v>0.29239766081871343</v>
      </c>
      <c r="M209" s="11">
        <f t="shared" si="61"/>
        <v>0.27173913043478259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-0.26992904967733333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0.23458404465269456</v>
      </c>
      <c r="Q209" s="11">
        <f>2*'OddsRatio_working_3-way'!K209*'OddsRatio_working_3-way'!L209*'OddsRatio_working_3-way'!M209</f>
        <v>7.5672272468611135E-2</v>
      </c>
      <c r="R209" s="11">
        <f t="shared" si="62"/>
        <v>0</v>
      </c>
      <c r="S209" s="11">
        <f t="shared" si="63"/>
        <v>-0.86905816522197465</v>
      </c>
      <c r="T209" s="11">
        <f t="shared" si="64"/>
        <v>-0.2803413436199918</v>
      </c>
      <c r="U209" s="11">
        <f>'OddsRatio_working_3-way'!S209-'OddsRatio_working_3-way'!R209^2/3</f>
        <v>-0.86905816522197465</v>
      </c>
      <c r="V209" s="11">
        <f>'OddsRatio_working_3-way'!S209*'OddsRatio_working_3-way'!R209/3-2*'OddsRatio_working_3-way'!R209^3/27-'OddsRatio_working_3-way'!T209</f>
        <v>0.2803413436199918</v>
      </c>
      <c r="W209" s="11">
        <f>'OddsRatio_working_3-way'!V209^2+4*'OddsRatio_working_3-way'!U209^3/27</f>
        <v>-1.8648240707968181E-2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0.15591625127823469</v>
      </c>
      <c r="Y209" s="11">
        <f>IF('OddsRatio_working_3-way'!W209&gt;=0,IF('OddsRatio_working_3-way'!V209+SQRT('OddsRatio_working_3-way'!W209)&gt;0,0,PI()),ACOS('OddsRatio_working_3-way'!V209/(2*'OddsRatio_working_3-way'!X209)))</f>
        <v>0.45328683041003237</v>
      </c>
      <c r="Z209" s="11">
        <f>'OddsRatio_working_3-way'!X209^(1/3)*COS('OddsRatio_working_3-way'!Y209/3)</f>
        <v>0.53209278489102119</v>
      </c>
      <c r="AA209" s="11">
        <f>'OddsRatio_working_3-way'!X209^(1/3)*COS(('OddsRatio_working_3-way'!Y209+2*PI())/3)</f>
        <v>-0.33620686925177057</v>
      </c>
      <c r="AB209" s="11">
        <f>'OddsRatio_working_3-way'!X209^(1/3)*COS(('OddsRatio_working_3-way'!Y209+4*PI())/3)</f>
        <v>-0.19588591563925076</v>
      </c>
      <c r="AC209" s="11">
        <f>'OddsRatio_working_3-way'!X209^(1/3)*SIN('OddsRatio_working_3-way'!Y209/3)</f>
        <v>8.1014340341133306E-2</v>
      </c>
      <c r="AD209" s="11">
        <f>'OddsRatio_working_3-way'!X209^(1/3)*SIN(('OddsRatio_working_3-way'!Y209+2*PI())/3)</f>
        <v>0.42029869871546638</v>
      </c>
      <c r="AE209" s="11">
        <f>'OddsRatio_working_3-way'!X209^(1/3)*SIN(('OddsRatio_working_3-way'!Y209+4*PI())/3)</f>
        <v>-0.50131303905659974</v>
      </c>
      <c r="AF209" s="11">
        <f>-'OddsRatio_working_3-way'!U209/(3*'OddsRatio_working_3-way'!X209^(1/3))*COS(('OddsRatio_working_3-way'!Y209)/3)</f>
        <v>0.53209278489102108</v>
      </c>
      <c r="AG209" s="11">
        <f>-'OddsRatio_working_3-way'!U209/(3*'OddsRatio_working_3-way'!X209^(1/3))*COS(('OddsRatio_working_3-way'!Y209+2*PI())/3)</f>
        <v>-0.33620686925177051</v>
      </c>
      <c r="AH209" s="11">
        <f>-'OddsRatio_working_3-way'!U209/(3*'OddsRatio_working_3-way'!X209^(1/3))*COS(('OddsRatio_working_3-way'!Y209+4*PI())/3)</f>
        <v>-0.19588591563925073</v>
      </c>
      <c r="AI209" s="11">
        <f>'OddsRatio_working_3-way'!U209/(3*'OddsRatio_working_3-way'!X209^(1/3))*SIN(('OddsRatio_working_3-way'!Y209)/3)</f>
        <v>-8.1014340341133279E-2</v>
      </c>
      <c r="AJ209" s="11">
        <f>'OddsRatio_working_3-way'!U209/(3*'OddsRatio_working_3-way'!X209^(1/3))*SIN(('OddsRatio_working_3-way'!Y209+2*PI())/3)</f>
        <v>-0.42029869871546632</v>
      </c>
      <c r="AK209" s="11">
        <f>'OddsRatio_working_3-way'!U209/(3*'OddsRatio_working_3-way'!X209^(1/3))*SIN(('OddsRatio_working_3-way'!Y209+4*PI())/3)</f>
        <v>0.50131303905659963</v>
      </c>
      <c r="AL209" s="11">
        <f>'OddsRatio_working_3-way'!Z209+'OddsRatio_working_3-way'!AF209</f>
        <v>1.0641855697820422</v>
      </c>
      <c r="AM209" s="11">
        <f>'OddsRatio_working_3-way'!AA209+'OddsRatio_working_3-way'!AG209</f>
        <v>-0.67241373850354114</v>
      </c>
      <c r="AN209" s="11">
        <f>'OddsRatio_working_3-way'!AB209+'OddsRatio_working_3-way'!AH209</f>
        <v>-0.39177183127850146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1.0641855697820422</v>
      </c>
      <c r="AS209" s="11">
        <f>IF(('OddsRatio_working_3-way'!X209=0),IF(Q209&gt;0,-Q209^(1/3),(-Q209)^(1/3)),'OddsRatio_working_3-way'!AM209-'OddsRatio_working_3-way'!R209/3)</f>
        <v>-0.67241373850354114</v>
      </c>
      <c r="AT209" s="11">
        <f>IF(('OddsRatio_working_3-way'!X209=0),IF(Q209&gt;0,-Q209^(1/3),(-Q209)^(1/3)),'OddsRatio_working_3-way'!AN209-'OddsRatio_working_3-way'!R209/3)</f>
        <v>-0.39177183127850146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5.68</v>
      </c>
      <c r="B210" s="4">
        <f>IF('True_Odds_Calculator_3-way'!B211="","",'True_Odds_Calculator_3-way'!B211)</f>
        <v>3.74</v>
      </c>
      <c r="C210" s="4">
        <f>IF('True_Odds_Calculator_3-way'!C211="","",'True_Odds_Calculator_3-way'!C211)</f>
        <v>1.67</v>
      </c>
      <c r="D210" s="9">
        <f t="shared" si="52"/>
        <v>0.16567091378060209</v>
      </c>
      <c r="E210" s="9">
        <f t="shared" si="53"/>
        <v>0.25326304245695647</v>
      </c>
      <c r="F210" s="9">
        <f t="shared" si="54"/>
        <v>0.58106604376244142</v>
      </c>
      <c r="G210" s="9">
        <f t="shared" si="55"/>
        <v>1.0760817436515486</v>
      </c>
      <c r="H210" s="9">
        <f t="shared" si="56"/>
        <v>6.0360625602892464</v>
      </c>
      <c r="I210" s="9">
        <f t="shared" si="57"/>
        <v>3.9484639776052437</v>
      </c>
      <c r="J210" s="9">
        <f t="shared" si="58"/>
        <v>1.7209747682465375</v>
      </c>
      <c r="K210" s="11">
        <f t="shared" si="59"/>
        <v>0.17605633802816903</v>
      </c>
      <c r="L210" s="11">
        <f t="shared" si="60"/>
        <v>0.26737967914438499</v>
      </c>
      <c r="M210" s="11">
        <f t="shared" si="61"/>
        <v>0.5988023952095809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-0.24217806760509253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0.22804056720482357</v>
      </c>
      <c r="Q210" s="11">
        <f>2*'OddsRatio_working_3-way'!K210*'OddsRatio_working_3-way'!L210*'OddsRatio_working_3-way'!M210</f>
        <v>5.6375912782403857E-2</v>
      </c>
      <c r="R210" s="11">
        <f t="shared" si="62"/>
        <v>0</v>
      </c>
      <c r="S210" s="11">
        <f t="shared" si="63"/>
        <v>-0.94162353123024234</v>
      </c>
      <c r="T210" s="11">
        <f t="shared" si="64"/>
        <v>-0.23278702873429974</v>
      </c>
      <c r="U210" s="11">
        <f>'OddsRatio_working_3-way'!S210-'OddsRatio_working_3-way'!R210^2/3</f>
        <v>-0.94162353123024234</v>
      </c>
      <c r="V210" s="11">
        <f>'OddsRatio_working_3-way'!S210*'OddsRatio_working_3-way'!R210/3-2*'OddsRatio_working_3-way'!R210^3/27-'OddsRatio_working_3-way'!T210</f>
        <v>0.23278702873429974</v>
      </c>
      <c r="W210" s="11">
        <f>'OddsRatio_working_3-way'!V210^2+4*'OddsRatio_working_3-way'!U210^3/27</f>
        <v>-6.949836132295642E-2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0.1758466391986922</v>
      </c>
      <c r="Y210" s="11">
        <f>IF('OddsRatio_working_3-way'!W210&gt;=0,IF('OddsRatio_working_3-way'!V210+SQRT('OddsRatio_working_3-way'!W210)&gt;0,0,PI()),ACOS('OddsRatio_working_3-way'!V210/(2*'OddsRatio_working_3-way'!X210)))</f>
        <v>0.84744094867606834</v>
      </c>
      <c r="Z210" s="11">
        <f>'OddsRatio_working_3-way'!X210^(1/3)*COS('OddsRatio_working_3-way'!Y210/3)</f>
        <v>0.53804087182577431</v>
      </c>
      <c r="AA210" s="11">
        <f>'OddsRatio_working_3-way'!X210^(1/3)*COS(('OddsRatio_working_3-way'!Y210+2*PI())/3)</f>
        <v>-0.40426058524466335</v>
      </c>
      <c r="AB210" s="11">
        <f>'OddsRatio_working_3-way'!X210^(1/3)*COS(('OddsRatio_working_3-way'!Y210+4*PI())/3)</f>
        <v>-0.13378028658111085</v>
      </c>
      <c r="AC210" s="11">
        <f>'OddsRatio_working_3-way'!X210^(1/3)*SIN('OddsRatio_working_3-way'!Y210/3)</f>
        <v>0.15616187324389244</v>
      </c>
      <c r="AD210" s="11">
        <f>'OddsRatio_working_3-way'!X210^(1/3)*SIN(('OddsRatio_working_3-way'!Y210+2*PI())/3)</f>
        <v>0.38787612665350146</v>
      </c>
      <c r="AE210" s="11">
        <f>'OddsRatio_working_3-way'!X210^(1/3)*SIN(('OddsRatio_working_3-way'!Y210+4*PI())/3)</f>
        <v>-0.54403799989739376</v>
      </c>
      <c r="AF210" s="11">
        <f>-'OddsRatio_working_3-way'!U210/(3*'OddsRatio_working_3-way'!X210^(1/3))*COS(('OddsRatio_working_3-way'!Y210)/3)</f>
        <v>0.5380408718257742</v>
      </c>
      <c r="AG210" s="11">
        <f>-'OddsRatio_working_3-way'!U210/(3*'OddsRatio_working_3-way'!X210^(1/3))*COS(('OddsRatio_working_3-way'!Y210+2*PI())/3)</f>
        <v>-0.4042605852446633</v>
      </c>
      <c r="AH210" s="11">
        <f>-'OddsRatio_working_3-way'!U210/(3*'OddsRatio_working_3-way'!X210^(1/3))*COS(('OddsRatio_working_3-way'!Y210+4*PI())/3)</f>
        <v>-0.13378028658111082</v>
      </c>
      <c r="AI210" s="11">
        <f>'OddsRatio_working_3-way'!U210/(3*'OddsRatio_working_3-way'!X210^(1/3))*SIN(('OddsRatio_working_3-way'!Y210)/3)</f>
        <v>-0.15616187324389241</v>
      </c>
      <c r="AJ210" s="11">
        <f>'OddsRatio_working_3-way'!U210/(3*'OddsRatio_working_3-way'!X210^(1/3))*SIN(('OddsRatio_working_3-way'!Y210+2*PI())/3)</f>
        <v>-0.38787612665350135</v>
      </c>
      <c r="AK210" s="11">
        <f>'OddsRatio_working_3-way'!U210/(3*'OddsRatio_working_3-way'!X210^(1/3))*SIN(('OddsRatio_working_3-way'!Y210+4*PI())/3)</f>
        <v>0.54403799989739365</v>
      </c>
      <c r="AL210" s="11">
        <f>'OddsRatio_working_3-way'!Z210+'OddsRatio_working_3-way'!AF210</f>
        <v>1.0760817436515486</v>
      </c>
      <c r="AM210" s="11">
        <f>'OddsRatio_working_3-way'!AA210+'OddsRatio_working_3-way'!AG210</f>
        <v>-0.8085211704893267</v>
      </c>
      <c r="AN210" s="11">
        <f>'OddsRatio_working_3-way'!AB210+'OddsRatio_working_3-way'!AH210</f>
        <v>-0.2675605731622217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1.0760817436515486</v>
      </c>
      <c r="AS210" s="11">
        <f>IF(('OddsRatio_working_3-way'!X210=0),IF(Q210&gt;0,-Q210^(1/3),(-Q210)^(1/3)),'OddsRatio_working_3-way'!AM210-'OddsRatio_working_3-way'!R210/3)</f>
        <v>-0.8085211704893267</v>
      </c>
      <c r="AT210" s="11">
        <f>IF(('OddsRatio_working_3-way'!X210=0),IF(Q210&gt;0,-Q210^(1/3),(-Q210)^(1/3)),'OddsRatio_working_3-way'!AN210-'OddsRatio_working_3-way'!R210/3)</f>
        <v>-0.2675605731622217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1.96</v>
      </c>
      <c r="B211" s="4">
        <f>IF('True_Odds_Calculator_3-way'!B212="","",'True_Odds_Calculator_3-way'!B212)</f>
        <v>3.7</v>
      </c>
      <c r="C211" s="4">
        <f>IF('True_Odds_Calculator_3-way'!C212="","",'True_Odds_Calculator_3-way'!C212)</f>
        <v>3.85</v>
      </c>
      <c r="D211" s="9">
        <f t="shared" si="52"/>
        <v>0.4943388411656926</v>
      </c>
      <c r="E211" s="9">
        <f t="shared" si="53"/>
        <v>0.25793688622520666</v>
      </c>
      <c r="F211" s="9">
        <f t="shared" si="54"/>
        <v>0.24772427260910088</v>
      </c>
      <c r="G211" s="9">
        <f t="shared" si="55"/>
        <v>1.0655249596484511</v>
      </c>
      <c r="H211" s="9">
        <f t="shared" si="56"/>
        <v>2.0229039612625135</v>
      </c>
      <c r="I211" s="9">
        <f t="shared" si="57"/>
        <v>3.8769173910508186</v>
      </c>
      <c r="J211" s="9">
        <f t="shared" si="58"/>
        <v>4.0367461349980855</v>
      </c>
      <c r="K211" s="11">
        <f t="shared" si="59"/>
        <v>0.51020408163265307</v>
      </c>
      <c r="L211" s="11">
        <f t="shared" si="60"/>
        <v>0.27027027027027023</v>
      </c>
      <c r="M211" s="11">
        <f t="shared" si="61"/>
        <v>0.25974025974025972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-0.26458263192957088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0.23316451887880457</v>
      </c>
      <c r="Q211" s="11">
        <f>2*'OddsRatio_working_3-way'!K211*'OddsRatio_working_3-way'!L211*'OddsRatio_working_3-way'!M211</f>
        <v>7.1632724693949171E-2</v>
      </c>
      <c r="R211" s="11">
        <f t="shared" si="62"/>
        <v>0</v>
      </c>
      <c r="S211" s="11">
        <f t="shared" si="63"/>
        <v>-0.88125406107862181</v>
      </c>
      <c r="T211" s="11">
        <f t="shared" si="64"/>
        <v>-0.27073857483214187</v>
      </c>
      <c r="U211" s="11">
        <f>'OddsRatio_working_3-way'!S211-'OddsRatio_working_3-way'!R211^2/3</f>
        <v>-0.88125406107862181</v>
      </c>
      <c r="V211" s="11">
        <f>'OddsRatio_working_3-way'!S211*'OddsRatio_working_3-way'!R211/3-2*'OddsRatio_working_3-way'!R211^3/27-'OddsRatio_working_3-way'!T211</f>
        <v>0.27073857483214187</v>
      </c>
      <c r="W211" s="11">
        <f>'OddsRatio_working_3-way'!V211^2+4*'OddsRatio_working_3-way'!U211^3/27</f>
        <v>-2.8091674248488296E-2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0.15920980666295934</v>
      </c>
      <c r="Y211" s="11">
        <f>IF('OddsRatio_working_3-way'!W211&gt;=0,IF('OddsRatio_working_3-way'!V211+SQRT('OddsRatio_working_3-way'!W211)&gt;0,0,PI()),ACOS('OddsRatio_working_3-way'!V211/(2*'OddsRatio_working_3-way'!X211)))</f>
        <v>0.55432255792833796</v>
      </c>
      <c r="Z211" s="11">
        <f>'OddsRatio_working_3-way'!X211^(1/3)*COS('OddsRatio_working_3-way'!Y211/3)</f>
        <v>0.53276247982422553</v>
      </c>
      <c r="AA211" s="11">
        <f>'OddsRatio_working_3-way'!X211^(1/3)*COS(('OddsRatio_working_3-way'!Y211+2*PI())/3)</f>
        <v>-0.35261708129092501</v>
      </c>
      <c r="AB211" s="11">
        <f>'OddsRatio_working_3-way'!X211^(1/3)*COS(('OddsRatio_working_3-way'!Y211+4*PI())/3)</f>
        <v>-0.18014539853330064</v>
      </c>
      <c r="AC211" s="11">
        <f>'OddsRatio_working_3-way'!X211^(1/3)*SIN('OddsRatio_working_3-way'!Y211/3)</f>
        <v>9.9576572467702337E-2</v>
      </c>
      <c r="AD211" s="11">
        <f>'OddsRatio_working_3-way'!X211^(1/3)*SIN(('OddsRatio_working_3-way'!Y211+2*PI())/3)</f>
        <v>0.41159755547712268</v>
      </c>
      <c r="AE211" s="11">
        <f>'OddsRatio_working_3-way'!X211^(1/3)*SIN(('OddsRatio_working_3-way'!Y211+4*PI())/3)</f>
        <v>-0.51117412794482486</v>
      </c>
      <c r="AF211" s="11">
        <f>-'OddsRatio_working_3-way'!U211/(3*'OddsRatio_working_3-way'!X211^(1/3))*COS(('OddsRatio_working_3-way'!Y211)/3)</f>
        <v>0.53276247982422553</v>
      </c>
      <c r="AG211" s="11">
        <f>-'OddsRatio_working_3-way'!U211/(3*'OddsRatio_working_3-way'!X211^(1/3))*COS(('OddsRatio_working_3-way'!Y211+2*PI())/3)</f>
        <v>-0.35261708129092501</v>
      </c>
      <c r="AH211" s="11">
        <f>-'OddsRatio_working_3-way'!U211/(3*'OddsRatio_working_3-way'!X211^(1/3))*COS(('OddsRatio_working_3-way'!Y211+4*PI())/3)</f>
        <v>-0.18014539853330064</v>
      </c>
      <c r="AI211" s="11">
        <f>'OddsRatio_working_3-way'!U211/(3*'OddsRatio_working_3-way'!X211^(1/3))*SIN(('OddsRatio_working_3-way'!Y211)/3)</f>
        <v>-9.9576572467702337E-2</v>
      </c>
      <c r="AJ211" s="11">
        <f>'OddsRatio_working_3-way'!U211/(3*'OddsRatio_working_3-way'!X211^(1/3))*SIN(('OddsRatio_working_3-way'!Y211+2*PI())/3)</f>
        <v>-0.41159755547712268</v>
      </c>
      <c r="AK211" s="11">
        <f>'OddsRatio_working_3-way'!U211/(3*'OddsRatio_working_3-way'!X211^(1/3))*SIN(('OddsRatio_working_3-way'!Y211+4*PI())/3)</f>
        <v>0.51117412794482486</v>
      </c>
      <c r="AL211" s="11">
        <f>'OddsRatio_working_3-way'!Z211+'OddsRatio_working_3-way'!AF211</f>
        <v>1.0655249596484511</v>
      </c>
      <c r="AM211" s="11">
        <f>'OddsRatio_working_3-way'!AA211+'OddsRatio_working_3-way'!AG211</f>
        <v>-0.70523416258185001</v>
      </c>
      <c r="AN211" s="11">
        <f>'OddsRatio_working_3-way'!AB211+'OddsRatio_working_3-way'!AH211</f>
        <v>-0.36029079706660128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1.0655249596484511</v>
      </c>
      <c r="AS211" s="11">
        <f>IF(('OddsRatio_working_3-way'!X211=0),IF(Q211&gt;0,-Q211^(1/3),(-Q211)^(1/3)),'OddsRatio_working_3-way'!AM211-'OddsRatio_working_3-way'!R211/3)</f>
        <v>-0.70523416258185001</v>
      </c>
      <c r="AT211" s="11">
        <f>IF(('OddsRatio_working_3-way'!X211=0),IF(Q211&gt;0,-Q211^(1/3),(-Q211)^(1/3)),'OddsRatio_working_3-way'!AN211-'OddsRatio_working_3-way'!R211/3)</f>
        <v>-0.36029079706660128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4.17</v>
      </c>
      <c r="B212" s="4">
        <f>IF('True_Odds_Calculator_3-way'!B213="","",'True_Odds_Calculator_3-way'!B213)</f>
        <v>3.62</v>
      </c>
      <c r="C212" s="4">
        <f>IF('True_Odds_Calculator_3-way'!C213="","",'True_Odds_Calculator_3-way'!C213)</f>
        <v>1.9</v>
      </c>
      <c r="D212" s="9">
        <f t="shared" si="52"/>
        <v>0.22768085039592856</v>
      </c>
      <c r="E212" s="9">
        <f t="shared" si="53"/>
        <v>0.26291048482280149</v>
      </c>
      <c r="F212" s="9">
        <f t="shared" si="54"/>
        <v>0.50940866478126989</v>
      </c>
      <c r="G212" s="9">
        <f t="shared" si="55"/>
        <v>1.0700671607351295</v>
      </c>
      <c r="H212" s="9">
        <f t="shared" si="56"/>
        <v>4.3921128995303604</v>
      </c>
      <c r="I212" s="9">
        <f t="shared" si="57"/>
        <v>3.8035759611260387</v>
      </c>
      <c r="J212" s="9">
        <f t="shared" si="58"/>
        <v>1.9630604446616164</v>
      </c>
      <c r="K212" s="11">
        <f t="shared" si="59"/>
        <v>0.23980815347721823</v>
      </c>
      <c r="L212" s="11">
        <f t="shared" si="60"/>
        <v>0.27624309392265195</v>
      </c>
      <c r="M212" s="11">
        <f t="shared" si="61"/>
        <v>0.52631578947368418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-0.26061825735689426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0.233253350794212</v>
      </c>
      <c r="Q212" s="11">
        <f>2*'OddsRatio_working_3-way'!K212*'OddsRatio_working_3-way'!L212*'OddsRatio_working_3-way'!M212</f>
        <v>6.9731943436236773E-2</v>
      </c>
      <c r="R212" s="11">
        <f t="shared" si="62"/>
        <v>0</v>
      </c>
      <c r="S212" s="11">
        <f t="shared" si="63"/>
        <v>-0.89500004013453138</v>
      </c>
      <c r="T212" s="11">
        <f t="shared" si="64"/>
        <v>-0.26756353965157892</v>
      </c>
      <c r="U212" s="11">
        <f>'OddsRatio_working_3-way'!S212-'OddsRatio_working_3-way'!R212^2/3</f>
        <v>-0.89500004013453138</v>
      </c>
      <c r="V212" s="11">
        <f>'OddsRatio_working_3-way'!S212*'OddsRatio_working_3-way'!R212/3-2*'OddsRatio_working_3-way'!R212^3/27-'OddsRatio_working_3-way'!T212</f>
        <v>0.26756353965157892</v>
      </c>
      <c r="W212" s="11">
        <f>'OddsRatio_working_3-way'!V212^2+4*'OddsRatio_working_3-way'!U212^3/27</f>
        <v>-3.4619748018939189E-2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0.16294937539756116</v>
      </c>
      <c r="Y212" s="11">
        <f>IF('OddsRatio_working_3-way'!W212&gt;=0,IF('OddsRatio_working_3-way'!V212+SQRT('OddsRatio_working_3-way'!W212)&gt;0,0,PI()),ACOS('OddsRatio_working_3-way'!V212/(2*'OddsRatio_working_3-way'!X212)))</f>
        <v>0.6076323982884605</v>
      </c>
      <c r="Z212" s="11">
        <f>'OddsRatio_working_3-way'!X212^(1/3)*COS('OddsRatio_working_3-way'!Y212/3)</f>
        <v>0.53503358036756488</v>
      </c>
      <c r="AA212" s="11">
        <f>'OddsRatio_working_3-way'!X212^(1/3)*COS(('OddsRatio_working_3-way'!Y212+2*PI())/3)</f>
        <v>-0.36267093325139299</v>
      </c>
      <c r="AB212" s="11">
        <f>'OddsRatio_working_3-way'!X212^(1/3)*COS(('OddsRatio_working_3-way'!Y212+4*PI())/3)</f>
        <v>-0.17236264711617175</v>
      </c>
      <c r="AC212" s="11">
        <f>'OddsRatio_working_3-way'!X212^(1/3)*SIN('OddsRatio_working_3-way'!Y212/3)</f>
        <v>0.10987454022918626</v>
      </c>
      <c r="AD212" s="11">
        <f>'OddsRatio_working_3-way'!X212^(1/3)*SIN(('OddsRatio_working_3-way'!Y212+2*PI())/3)</f>
        <v>0.40841540236146112</v>
      </c>
      <c r="AE212" s="11">
        <f>'OddsRatio_working_3-way'!X212^(1/3)*SIN(('OddsRatio_working_3-way'!Y212+4*PI())/3)</f>
        <v>-0.51828994259064742</v>
      </c>
      <c r="AF212" s="11">
        <f>-'OddsRatio_working_3-way'!U212/(3*'OddsRatio_working_3-way'!X212^(1/3))*COS(('OddsRatio_working_3-way'!Y212)/3)</f>
        <v>0.53503358036756477</v>
      </c>
      <c r="AG212" s="11">
        <f>-'OddsRatio_working_3-way'!U212/(3*'OddsRatio_working_3-way'!X212^(1/3))*COS(('OddsRatio_working_3-way'!Y212+2*PI())/3)</f>
        <v>-0.36267093325139288</v>
      </c>
      <c r="AH212" s="11">
        <f>-'OddsRatio_working_3-way'!U212/(3*'OddsRatio_working_3-way'!X212^(1/3))*COS(('OddsRatio_working_3-way'!Y212+4*PI())/3)</f>
        <v>-0.17236264711617172</v>
      </c>
      <c r="AI212" s="11">
        <f>'OddsRatio_working_3-way'!U212/(3*'OddsRatio_working_3-way'!X212^(1/3))*SIN(('OddsRatio_working_3-way'!Y212)/3)</f>
        <v>-0.10987454022918625</v>
      </c>
      <c r="AJ212" s="11">
        <f>'OddsRatio_working_3-way'!U212/(3*'OddsRatio_working_3-way'!X212^(1/3))*SIN(('OddsRatio_working_3-way'!Y212+2*PI())/3)</f>
        <v>-0.40841540236146101</v>
      </c>
      <c r="AK212" s="11">
        <f>'OddsRatio_working_3-way'!U212/(3*'OddsRatio_working_3-way'!X212^(1/3))*SIN(('OddsRatio_working_3-way'!Y212+4*PI())/3)</f>
        <v>0.51828994259064731</v>
      </c>
      <c r="AL212" s="11">
        <f>'OddsRatio_working_3-way'!Z212+'OddsRatio_working_3-way'!AF212</f>
        <v>1.0700671607351295</v>
      </c>
      <c r="AM212" s="11">
        <f>'OddsRatio_working_3-way'!AA212+'OddsRatio_working_3-way'!AG212</f>
        <v>-0.72534186650278587</v>
      </c>
      <c r="AN212" s="11">
        <f>'OddsRatio_working_3-way'!AB212+'OddsRatio_working_3-way'!AH212</f>
        <v>-0.34472529423234344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1.0700671607351295</v>
      </c>
      <c r="AS212" s="11">
        <f>IF(('OddsRatio_working_3-way'!X212=0),IF(Q212&gt;0,-Q212^(1/3),(-Q212)^(1/3)),'OddsRatio_working_3-way'!AM212-'OddsRatio_working_3-way'!R212/3)</f>
        <v>-0.72534186650278587</v>
      </c>
      <c r="AT212" s="11">
        <f>IF(('OddsRatio_working_3-way'!X212=0),IF(Q212&gt;0,-Q212^(1/3),(-Q212)^(1/3)),'OddsRatio_working_3-way'!AN212-'OddsRatio_working_3-way'!R212/3)</f>
        <v>-0.34472529423234344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3.08</v>
      </c>
      <c r="B213" s="4">
        <f>IF('True_Odds_Calculator_3-way'!B214="","",'True_Odds_Calculator_3-way'!B214)</f>
        <v>3.46</v>
      </c>
      <c r="C213" s="4">
        <f>IF('True_Odds_Calculator_3-way'!C214="","",'True_Odds_Calculator_3-way'!C214)</f>
        <v>2.35</v>
      </c>
      <c r="D213" s="9">
        <f t="shared" si="52"/>
        <v>0.31184318201503014</v>
      </c>
      <c r="E213" s="9">
        <f t="shared" si="53"/>
        <v>0.27701641338325028</v>
      </c>
      <c r="F213" s="9">
        <f t="shared" si="54"/>
        <v>0.41114040460171947</v>
      </c>
      <c r="G213" s="9">
        <f t="shared" si="55"/>
        <v>1.0609326838362287</v>
      </c>
      <c r="H213" s="9">
        <f t="shared" si="56"/>
        <v>3.2067399823793559</v>
      </c>
      <c r="I213" s="9">
        <f t="shared" si="57"/>
        <v>3.6098944022371229</v>
      </c>
      <c r="J213" s="9">
        <f t="shared" si="58"/>
        <v>2.432259123178909</v>
      </c>
      <c r="K213" s="11">
        <f t="shared" si="59"/>
        <v>0.32467532467532467</v>
      </c>
      <c r="L213" s="11">
        <f t="shared" si="60"/>
        <v>0.28901734104046245</v>
      </c>
      <c r="M213" s="11">
        <f t="shared" si="61"/>
        <v>0.42553191489361702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-0.27582748084531383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0.23519095588951694</v>
      </c>
      <c r="Q213" s="11">
        <f>2*'OddsRatio_working_3-way'!K213*'OddsRatio_working_3-way'!L213*'OddsRatio_working_3-way'!M213</f>
        <v>7.9861105565201013E-2</v>
      </c>
      <c r="R213" s="11">
        <f t="shared" si="62"/>
        <v>0</v>
      </c>
      <c r="S213" s="11">
        <f t="shared" si="63"/>
        <v>-0.85267412503184858</v>
      </c>
      <c r="T213" s="11">
        <f t="shared" si="64"/>
        <v>-0.28953280985801316</v>
      </c>
      <c r="U213" s="11">
        <f>'OddsRatio_working_3-way'!S213-'OddsRatio_working_3-way'!R213^2/3</f>
        <v>-0.85267412503184858</v>
      </c>
      <c r="V213" s="11">
        <f>'OddsRatio_working_3-way'!S213*'OddsRatio_working_3-way'!R213/3-2*'OddsRatio_working_3-way'!R213^3/27-'OddsRatio_working_3-way'!T213</f>
        <v>0.28953280985801316</v>
      </c>
      <c r="W213" s="11">
        <f>'OddsRatio_working_3-way'!V213^2+4*'OddsRatio_working_3-way'!U213^3/27</f>
        <v>-8.0136290583904396E-3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0.15152794877733516</v>
      </c>
      <c r="Y213" s="11">
        <f>IF('OddsRatio_working_3-way'!W213&gt;=0,IF('OddsRatio_working_3-way'!V213+SQRT('OddsRatio_working_3-way'!W213)&gt;0,0,PI()),ACOS('OddsRatio_working_3-way'!V213/(2*'OddsRatio_working_3-way'!X213)))</f>
        <v>0.29986092453423208</v>
      </c>
      <c r="Z213" s="11">
        <f>'OddsRatio_working_3-way'!X213^(1/3)*COS('OddsRatio_working_3-way'!Y213/3)</f>
        <v>0.53046634191811426</v>
      </c>
      <c r="AA213" s="11">
        <f>'OddsRatio_working_3-way'!X213^(1/3)*COS(('OddsRatio_working_3-way'!Y213+2*PI())/3)</f>
        <v>-0.3113051399529348</v>
      </c>
      <c r="AB213" s="11">
        <f>'OddsRatio_working_3-way'!X213^(1/3)*COS(('OddsRatio_working_3-way'!Y213+4*PI())/3)</f>
        <v>-0.2191612019651793</v>
      </c>
      <c r="AC213" s="11">
        <f>'OddsRatio_working_3-way'!X213^(1/3)*SIN('OddsRatio_working_3-way'!Y213/3)</f>
        <v>5.3199327401422816E-2</v>
      </c>
      <c r="AD213" s="11">
        <f>'OddsRatio_working_3-way'!X213^(1/3)*SIN(('OddsRatio_working_3-way'!Y213+2*PI())/3)</f>
        <v>0.43279766425297761</v>
      </c>
      <c r="AE213" s="11">
        <f>'OddsRatio_working_3-way'!X213^(1/3)*SIN(('OddsRatio_working_3-way'!Y213+4*PI())/3)</f>
        <v>-0.48599699165440047</v>
      </c>
      <c r="AF213" s="11">
        <f>-'OddsRatio_working_3-way'!U213/(3*'OddsRatio_working_3-way'!X213^(1/3))*COS(('OddsRatio_working_3-way'!Y213)/3)</f>
        <v>0.53046634191811437</v>
      </c>
      <c r="AG213" s="11">
        <f>-'OddsRatio_working_3-way'!U213/(3*'OddsRatio_working_3-way'!X213^(1/3))*COS(('OddsRatio_working_3-way'!Y213+2*PI())/3)</f>
        <v>-0.31130513995293491</v>
      </c>
      <c r="AH213" s="11">
        <f>-'OddsRatio_working_3-way'!U213/(3*'OddsRatio_working_3-way'!X213^(1/3))*COS(('OddsRatio_working_3-way'!Y213+4*PI())/3)</f>
        <v>-0.21916120196517935</v>
      </c>
      <c r="AI213" s="11">
        <f>'OddsRatio_working_3-way'!U213/(3*'OddsRatio_working_3-way'!X213^(1/3))*SIN(('OddsRatio_working_3-way'!Y213)/3)</f>
        <v>-5.3199327401422823E-2</v>
      </c>
      <c r="AJ213" s="11">
        <f>'OddsRatio_working_3-way'!U213/(3*'OddsRatio_working_3-way'!X213^(1/3))*SIN(('OddsRatio_working_3-way'!Y213+2*PI())/3)</f>
        <v>-0.43279766425297772</v>
      </c>
      <c r="AK213" s="11">
        <f>'OddsRatio_working_3-way'!U213/(3*'OddsRatio_working_3-way'!X213^(1/3))*SIN(('OddsRatio_working_3-way'!Y213+4*PI())/3)</f>
        <v>0.48599699165440058</v>
      </c>
      <c r="AL213" s="11">
        <f>'OddsRatio_working_3-way'!Z213+'OddsRatio_working_3-way'!AF213</f>
        <v>1.0609326838362287</v>
      </c>
      <c r="AM213" s="11">
        <f>'OddsRatio_working_3-way'!AA213+'OddsRatio_working_3-way'!AG213</f>
        <v>-0.6226102799058697</v>
      </c>
      <c r="AN213" s="11">
        <f>'OddsRatio_working_3-way'!AB213+'OddsRatio_working_3-way'!AH213</f>
        <v>-0.43832240393035865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1.0609326838362287</v>
      </c>
      <c r="AS213" s="11">
        <f>IF(('OddsRatio_working_3-way'!X213=0),IF(Q213&gt;0,-Q213^(1/3),(-Q213)^(1/3)),'OddsRatio_working_3-way'!AM213-'OddsRatio_working_3-way'!R213/3)</f>
        <v>-0.6226102799058697</v>
      </c>
      <c r="AT213" s="11">
        <f>IF(('OddsRatio_working_3-way'!X213=0),IF(Q213&gt;0,-Q213^(1/3),(-Q213)^(1/3)),'OddsRatio_working_3-way'!AN213-'OddsRatio_working_3-way'!R213/3)</f>
        <v>-0.43832240393035865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2.16</v>
      </c>
      <c r="B214" s="4">
        <f>IF('True_Odds_Calculator_3-way'!B215="","",'True_Odds_Calculator_3-way'!B215)</f>
        <v>3.35</v>
      </c>
      <c r="C214" s="4">
        <f>IF('True_Odds_Calculator_3-way'!C215="","",'True_Odds_Calculator_3-way'!C215)</f>
        <v>3.6</v>
      </c>
      <c r="D214" s="9">
        <f t="shared" si="52"/>
        <v>0.44805120878151455</v>
      </c>
      <c r="E214" s="9">
        <f t="shared" si="53"/>
        <v>0.28607108610097215</v>
      </c>
      <c r="F214" s="9">
        <f t="shared" si="54"/>
        <v>0.26587770511751346</v>
      </c>
      <c r="G214" s="9">
        <f t="shared" si="55"/>
        <v>1.0619721900945414</v>
      </c>
      <c r="H214" s="9">
        <f t="shared" si="56"/>
        <v>2.2318877405096678</v>
      </c>
      <c r="I214" s="9">
        <f t="shared" si="57"/>
        <v>3.4956346467221726</v>
      </c>
      <c r="J214" s="9">
        <f t="shared" si="58"/>
        <v>3.7611276942458072</v>
      </c>
      <c r="K214" s="11">
        <f t="shared" si="59"/>
        <v>0.46296296296296291</v>
      </c>
      <c r="L214" s="11">
        <f t="shared" si="60"/>
        <v>0.29850746268656714</v>
      </c>
      <c r="M214" s="11">
        <f t="shared" si="61"/>
        <v>0.27777777777777779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-0.27208095325839943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0.23455254591241326</v>
      </c>
      <c r="Q214" s="11">
        <f>2*'OddsRatio_working_3-way'!K214*'OddsRatio_working_3-way'!L214*'OddsRatio_working_3-way'!M214</f>
        <v>7.6776610773294021E-2</v>
      </c>
      <c r="R214" s="11">
        <f t="shared" si="62"/>
        <v>0</v>
      </c>
      <c r="S214" s="11">
        <f t="shared" si="63"/>
        <v>-0.86206896551724121</v>
      </c>
      <c r="T214" s="11">
        <f t="shared" si="64"/>
        <v>-0.28218296743608551</v>
      </c>
      <c r="U214" s="11">
        <f>'OddsRatio_working_3-way'!S214-'OddsRatio_working_3-way'!R214^2/3</f>
        <v>-0.86206896551724121</v>
      </c>
      <c r="V214" s="11">
        <f>'OddsRatio_working_3-way'!S214*'OddsRatio_working_3-way'!R214/3-2*'OddsRatio_working_3-way'!R214^3/27-'OddsRatio_working_3-way'!T214</f>
        <v>0.28218296743608551</v>
      </c>
      <c r="W214" s="11">
        <f>'OddsRatio_working_3-way'!V214^2+4*'OddsRatio_working_3-way'!U214^3/27</f>
        <v>-1.5285020821017001E-2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0.15403915730428083</v>
      </c>
      <c r="Y214" s="11">
        <f>IF('OddsRatio_working_3-way'!W214&gt;=0,IF('OddsRatio_working_3-way'!V214+SQRT('OddsRatio_working_3-way'!W214)&gt;0,0,PI()),ACOS('OddsRatio_working_3-way'!V214/(2*'OddsRatio_working_3-way'!X214)))</f>
        <v>0.41293845405989971</v>
      </c>
      <c r="Z214" s="11">
        <f>'OddsRatio_working_3-way'!X214^(1/3)*COS('OddsRatio_working_3-way'!Y214/3)</f>
        <v>0.53098609504727068</v>
      </c>
      <c r="AA214" s="11">
        <f>'OddsRatio_working_3-way'!X214^(1/3)*COS(('OddsRatio_working_3-way'!Y214+2*PI())/3)</f>
        <v>-0.32919207835730147</v>
      </c>
      <c r="AB214" s="11">
        <f>'OddsRatio_working_3-way'!X214^(1/3)*COS(('OddsRatio_working_3-way'!Y214+4*PI())/3)</f>
        <v>-0.20179401668996941</v>
      </c>
      <c r="AC214" s="11">
        <f>'OddsRatio_working_3-way'!X214^(1/3)*SIN('OddsRatio_working_3-way'!Y214/3)</f>
        <v>7.3553305197870955E-2</v>
      </c>
      <c r="AD214" s="11">
        <f>'OddsRatio_working_3-way'!X214^(1/3)*SIN(('OddsRatio_working_3-way'!Y214+2*PI())/3)</f>
        <v>0.42307079476829956</v>
      </c>
      <c r="AE214" s="11">
        <f>'OddsRatio_working_3-way'!X214^(1/3)*SIN(('OddsRatio_working_3-way'!Y214+4*PI())/3)</f>
        <v>-0.4966240999661703</v>
      </c>
      <c r="AF214" s="11">
        <f>-'OddsRatio_working_3-way'!U214/(3*'OddsRatio_working_3-way'!X214^(1/3))*COS(('OddsRatio_working_3-way'!Y214)/3)</f>
        <v>0.53098609504727079</v>
      </c>
      <c r="AG214" s="11">
        <f>-'OddsRatio_working_3-way'!U214/(3*'OddsRatio_working_3-way'!X214^(1/3))*COS(('OddsRatio_working_3-way'!Y214+2*PI())/3)</f>
        <v>-0.32919207835730152</v>
      </c>
      <c r="AH214" s="11">
        <f>-'OddsRatio_working_3-way'!U214/(3*'OddsRatio_working_3-way'!X214^(1/3))*COS(('OddsRatio_working_3-way'!Y214+4*PI())/3)</f>
        <v>-0.20179401668996944</v>
      </c>
      <c r="AI214" s="11">
        <f>'OddsRatio_working_3-way'!U214/(3*'OddsRatio_working_3-way'!X214^(1/3))*SIN(('OddsRatio_working_3-way'!Y214)/3)</f>
        <v>-7.3553305197870969E-2</v>
      </c>
      <c r="AJ214" s="11">
        <f>'OddsRatio_working_3-way'!U214/(3*'OddsRatio_working_3-way'!X214^(1/3))*SIN(('OddsRatio_working_3-way'!Y214+2*PI())/3)</f>
        <v>-0.42307079476829962</v>
      </c>
      <c r="AK214" s="11">
        <f>'OddsRatio_working_3-way'!U214/(3*'OddsRatio_working_3-way'!X214^(1/3))*SIN(('OddsRatio_working_3-way'!Y214+4*PI())/3)</f>
        <v>0.49662409996617041</v>
      </c>
      <c r="AL214" s="11">
        <f>'OddsRatio_working_3-way'!Z214+'OddsRatio_working_3-way'!AF214</f>
        <v>1.0619721900945414</v>
      </c>
      <c r="AM214" s="11">
        <f>'OddsRatio_working_3-way'!AA214+'OddsRatio_working_3-way'!AG214</f>
        <v>-0.65838415671460293</v>
      </c>
      <c r="AN214" s="11">
        <f>'OddsRatio_working_3-way'!AB214+'OddsRatio_working_3-way'!AH214</f>
        <v>-0.40358803337993887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1.0619721900945414</v>
      </c>
      <c r="AS214" s="11">
        <f>IF(('OddsRatio_working_3-way'!X214=0),IF(Q214&gt;0,-Q214^(1/3),(-Q214)^(1/3)),'OddsRatio_working_3-way'!AM214-'OddsRatio_working_3-way'!R214/3)</f>
        <v>-0.65838415671460293</v>
      </c>
      <c r="AT214" s="11">
        <f>IF(('OddsRatio_working_3-way'!X214=0),IF(Q214&gt;0,-Q214^(1/3),(-Q214)^(1/3)),'OddsRatio_working_3-way'!AN214-'OddsRatio_working_3-way'!R214/3)</f>
        <v>-0.40358803337993887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2.15</v>
      </c>
      <c r="B215" s="4">
        <f>IF('True_Odds_Calculator_3-way'!B216="","",'True_Odds_Calculator_3-way'!B216)</f>
        <v>3.61</v>
      </c>
      <c r="C215" s="4">
        <f>IF('True_Odds_Calculator_3-way'!C216="","",'True_Odds_Calculator_3-way'!C216)</f>
        <v>3.36</v>
      </c>
      <c r="D215" s="9">
        <f t="shared" si="52"/>
        <v>0.44999141849284108</v>
      </c>
      <c r="E215" s="9">
        <f t="shared" si="53"/>
        <v>0.26497020555808598</v>
      </c>
      <c r="F215" s="9">
        <f t="shared" si="54"/>
        <v>0.28503837594907294</v>
      </c>
      <c r="G215" s="9">
        <f t="shared" si="55"/>
        <v>1.062838783342186</v>
      </c>
      <c r="H215" s="9">
        <f t="shared" si="56"/>
        <v>2.2222646008435136</v>
      </c>
      <c r="I215" s="9">
        <f t="shared" si="57"/>
        <v>3.7740092245231058</v>
      </c>
      <c r="J215" s="9">
        <f t="shared" si="58"/>
        <v>3.5082995286875596</v>
      </c>
      <c r="K215" s="11">
        <f t="shared" si="59"/>
        <v>0.46511627906976744</v>
      </c>
      <c r="L215" s="11">
        <f t="shared" si="60"/>
        <v>0.2770083102493075</v>
      </c>
      <c r="M215" s="11">
        <f t="shared" si="61"/>
        <v>0.29761904761904762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-0.2716222931870681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0.23467481433080867</v>
      </c>
      <c r="Q215" s="11">
        <f>2*'OddsRatio_working_3-way'!K215*'OddsRatio_working_3-way'!L215*'OddsRatio_working_3-way'!M215</f>
        <v>7.6691115794381912E-2</v>
      </c>
      <c r="R215" s="11">
        <f t="shared" si="62"/>
        <v>0</v>
      </c>
      <c r="S215" s="11">
        <f t="shared" si="63"/>
        <v>-0.86397479226488438</v>
      </c>
      <c r="T215" s="11">
        <f t="shared" si="64"/>
        <v>-0.28234470335453732</v>
      </c>
      <c r="U215" s="11">
        <f>'OddsRatio_working_3-way'!S215-'OddsRatio_working_3-way'!R215^2/3</f>
        <v>-0.86397479226488438</v>
      </c>
      <c r="V215" s="11">
        <f>'OddsRatio_working_3-way'!S215*'OddsRatio_working_3-way'!R215/3-2*'OddsRatio_working_3-way'!R215^3/27-'OddsRatio_working_3-way'!T215</f>
        <v>0.28234470335453732</v>
      </c>
      <c r="W215" s="11">
        <f>'OddsRatio_working_3-way'!V215^2+4*'OddsRatio_working_3-way'!U215^3/27</f>
        <v>-1.5824593410115315E-2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0.15455025470900799</v>
      </c>
      <c r="Y215" s="11">
        <f>IF('OddsRatio_working_3-way'!W215&gt;=0,IF('OddsRatio_working_3-way'!V215+SQRT('OddsRatio_working_3-way'!W215)&gt;0,0,PI()),ACOS('OddsRatio_working_3-way'!V215/(2*'OddsRatio_working_3-way'!X215)))</f>
        <v>0.41913874689566488</v>
      </c>
      <c r="Z215" s="11">
        <f>'OddsRatio_working_3-way'!X215^(1/3)*COS('OddsRatio_working_3-way'!Y215/3)</f>
        <v>0.53141939167109298</v>
      </c>
      <c r="AA215" s="11">
        <f>'OddsRatio_working_3-way'!X215^(1/3)*COS(('OddsRatio_working_3-way'!Y215+2*PI())/3)</f>
        <v>-0.33043040877325441</v>
      </c>
      <c r="AB215" s="11">
        <f>'OddsRatio_working_3-way'!X215^(1/3)*COS(('OddsRatio_working_3-way'!Y215+4*PI())/3)</f>
        <v>-0.20098898289783851</v>
      </c>
      <c r="AC215" s="11">
        <f>'OddsRatio_working_3-way'!X215^(1/3)*SIN('OddsRatio_working_3-way'!Y215/3)</f>
        <v>7.4733042073460404E-2</v>
      </c>
      <c r="AD215" s="11">
        <f>'OddsRatio_working_3-way'!X215^(1/3)*SIN(('OddsRatio_working_3-way'!Y215+2*PI())/3)</f>
        <v>0.42285617221410898</v>
      </c>
      <c r="AE215" s="11">
        <f>'OddsRatio_working_3-way'!X215^(1/3)*SIN(('OddsRatio_working_3-way'!Y215+4*PI())/3)</f>
        <v>-0.49758921428756936</v>
      </c>
      <c r="AF215" s="11">
        <f>-'OddsRatio_working_3-way'!U215/(3*'OddsRatio_working_3-way'!X215^(1/3))*COS(('OddsRatio_working_3-way'!Y215)/3)</f>
        <v>0.53141939167109287</v>
      </c>
      <c r="AG215" s="11">
        <f>-'OddsRatio_working_3-way'!U215/(3*'OddsRatio_working_3-way'!X215^(1/3))*COS(('OddsRatio_working_3-way'!Y215+2*PI())/3)</f>
        <v>-0.33043040877325436</v>
      </c>
      <c r="AH215" s="11">
        <f>-'OddsRatio_working_3-way'!U215/(3*'OddsRatio_working_3-way'!X215^(1/3))*COS(('OddsRatio_working_3-way'!Y215+4*PI())/3)</f>
        <v>-0.20098898289783848</v>
      </c>
      <c r="AI215" s="11">
        <f>'OddsRatio_working_3-way'!U215/(3*'OddsRatio_working_3-way'!X215^(1/3))*SIN(('OddsRatio_working_3-way'!Y215)/3)</f>
        <v>-7.473304207346039E-2</v>
      </c>
      <c r="AJ215" s="11">
        <f>'OddsRatio_working_3-way'!U215/(3*'OddsRatio_working_3-way'!X215^(1/3))*SIN(('OddsRatio_working_3-way'!Y215+2*PI())/3)</f>
        <v>-0.42285617221410887</v>
      </c>
      <c r="AK215" s="11">
        <f>'OddsRatio_working_3-way'!U215/(3*'OddsRatio_working_3-way'!X215^(1/3))*SIN(('OddsRatio_working_3-way'!Y215+4*PI())/3)</f>
        <v>0.49758921428756925</v>
      </c>
      <c r="AL215" s="11">
        <f>'OddsRatio_working_3-way'!Z215+'OddsRatio_working_3-way'!AF215</f>
        <v>1.062838783342186</v>
      </c>
      <c r="AM215" s="11">
        <f>'OddsRatio_working_3-way'!AA215+'OddsRatio_working_3-way'!AG215</f>
        <v>-0.66086081754650872</v>
      </c>
      <c r="AN215" s="11">
        <f>'OddsRatio_working_3-way'!AB215+'OddsRatio_working_3-way'!AH215</f>
        <v>-0.40197796579567702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1.062838783342186</v>
      </c>
      <c r="AS215" s="11">
        <f>IF(('OddsRatio_working_3-way'!X215=0),IF(Q215&gt;0,-Q215^(1/3),(-Q215)^(1/3)),'OddsRatio_working_3-way'!AM215-'OddsRatio_working_3-way'!R215/3)</f>
        <v>-0.66086081754650872</v>
      </c>
      <c r="AT215" s="11">
        <f>IF(('OddsRatio_working_3-way'!X215=0),IF(Q215&gt;0,-Q215^(1/3),(-Q215)^(1/3)),'OddsRatio_working_3-way'!AN215-'OddsRatio_working_3-way'!R215/3)</f>
        <v>-0.40197796579567702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1.78</v>
      </c>
      <c r="B216" s="4">
        <f>IF('True_Odds_Calculator_3-way'!B217="","",'True_Odds_Calculator_3-way'!B217)</f>
        <v>3.69</v>
      </c>
      <c r="C216" s="4">
        <f>IF('True_Odds_Calculator_3-way'!C217="","",'True_Odds_Calculator_3-way'!C217)</f>
        <v>4.7699999999999996</v>
      </c>
      <c r="D216" s="9">
        <f t="shared" si="52"/>
        <v>0.54442468472397998</v>
      </c>
      <c r="E216" s="9">
        <f t="shared" si="53"/>
        <v>0.25734118078161344</v>
      </c>
      <c r="F216" s="9">
        <f t="shared" si="54"/>
        <v>0.19823413449440661</v>
      </c>
      <c r="G216" s="9">
        <f t="shared" si="55"/>
        <v>1.0728222533051732</v>
      </c>
      <c r="H216" s="9">
        <f t="shared" si="56"/>
        <v>1.8368013575780349</v>
      </c>
      <c r="I216" s="9">
        <f t="shared" si="57"/>
        <v>3.8858918613909155</v>
      </c>
      <c r="J216" s="9">
        <f t="shared" si="58"/>
        <v>5.0445398949605025</v>
      </c>
      <c r="K216" s="11">
        <f t="shared" si="59"/>
        <v>0.5617977528089888</v>
      </c>
      <c r="L216" s="11">
        <f t="shared" si="60"/>
        <v>0.2710027100271003</v>
      </c>
      <c r="M216" s="11">
        <f t="shared" si="61"/>
        <v>0.20964360587002098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-0.25247796750457085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0.23108609763694038</v>
      </c>
      <c r="Q216" s="11">
        <f>2*'OddsRatio_working_3-way'!K216*'OddsRatio_working_3-way'!L216*'OddsRatio_working_3-way'!M216</f>
        <v>6.3835938573740453E-2</v>
      </c>
      <c r="R216" s="11">
        <f t="shared" si="62"/>
        <v>0</v>
      </c>
      <c r="S216" s="11">
        <f t="shared" si="63"/>
        <v>-0.91527233017968901</v>
      </c>
      <c r="T216" s="11">
        <f t="shared" si="64"/>
        <v>-0.25283766027063242</v>
      </c>
      <c r="U216" s="11">
        <f>'OddsRatio_working_3-way'!S216-'OddsRatio_working_3-way'!R216^2/3</f>
        <v>-0.91527233017968901</v>
      </c>
      <c r="V216" s="11">
        <f>'OddsRatio_working_3-way'!S216*'OddsRatio_working_3-way'!R216/3-2*'OddsRatio_working_3-way'!R216^3/27-'OddsRatio_working_3-way'!T216</f>
        <v>0.25283766027063242</v>
      </c>
      <c r="W216" s="11">
        <f>'OddsRatio_working_3-way'!V216^2+4*'OddsRatio_working_3-way'!U216^3/27</f>
        <v>-4.9664981771642247E-2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0.16851696073598199</v>
      </c>
      <c r="Y216" s="11">
        <f>IF('OddsRatio_working_3-way'!W216&gt;=0,IF('OddsRatio_working_3-way'!V216+SQRT('OddsRatio_working_3-way'!W216)&gt;0,0,PI()),ACOS('OddsRatio_working_3-way'!V216/(2*'OddsRatio_working_3-way'!X216)))</f>
        <v>0.72245510253232725</v>
      </c>
      <c r="Z216" s="11">
        <f>'OddsRatio_working_3-way'!X216^(1/3)*COS('OddsRatio_working_3-way'!Y216/3)</f>
        <v>0.53641112665258661</v>
      </c>
      <c r="AA216" s="11">
        <f>'OddsRatio_working_3-way'!X216^(1/3)*COS(('OddsRatio_working_3-way'!Y216+2*PI())/3)</f>
        <v>-0.38229066291164393</v>
      </c>
      <c r="AB216" s="11">
        <f>'OddsRatio_working_3-way'!X216^(1/3)*COS(('OddsRatio_working_3-way'!Y216+4*PI())/3)</f>
        <v>-0.15412046374094249</v>
      </c>
      <c r="AC216" s="11">
        <f>'OddsRatio_working_3-way'!X216^(1/3)*SIN('OddsRatio_working_3-way'!Y216/3)</f>
        <v>0.13173412591225495</v>
      </c>
      <c r="AD216" s="11">
        <f>'OddsRatio_working_3-way'!X216^(1/3)*SIN(('OddsRatio_working_3-way'!Y216+2*PI())/3)</f>
        <v>0.39867859959764446</v>
      </c>
      <c r="AE216" s="11">
        <f>'OddsRatio_working_3-way'!X216^(1/3)*SIN(('OddsRatio_working_3-way'!Y216+4*PI())/3)</f>
        <v>-0.53041272550989949</v>
      </c>
      <c r="AF216" s="11">
        <f>-'OddsRatio_working_3-way'!U216/(3*'OddsRatio_working_3-way'!X216^(1/3))*COS(('OddsRatio_working_3-way'!Y216)/3)</f>
        <v>0.5364111266525865</v>
      </c>
      <c r="AG216" s="11">
        <f>-'OddsRatio_working_3-way'!U216/(3*'OddsRatio_working_3-way'!X216^(1/3))*COS(('OddsRatio_working_3-way'!Y216+2*PI())/3)</f>
        <v>-0.38229066291164382</v>
      </c>
      <c r="AH216" s="11">
        <f>-'OddsRatio_working_3-way'!U216/(3*'OddsRatio_working_3-way'!X216^(1/3))*COS(('OddsRatio_working_3-way'!Y216+4*PI())/3)</f>
        <v>-0.15412046374094246</v>
      </c>
      <c r="AI216" s="11">
        <f>'OddsRatio_working_3-way'!U216/(3*'OddsRatio_working_3-way'!X216^(1/3))*SIN(('OddsRatio_working_3-way'!Y216)/3)</f>
        <v>-0.13173412591225492</v>
      </c>
      <c r="AJ216" s="11">
        <f>'OddsRatio_working_3-way'!U216/(3*'OddsRatio_working_3-way'!X216^(1/3))*SIN(('OddsRatio_working_3-way'!Y216+2*PI())/3)</f>
        <v>-0.3986785995976444</v>
      </c>
      <c r="AK216" s="11">
        <f>'OddsRatio_working_3-way'!U216/(3*'OddsRatio_working_3-way'!X216^(1/3))*SIN(('OddsRatio_working_3-way'!Y216+4*PI())/3)</f>
        <v>0.53041272550989937</v>
      </c>
      <c r="AL216" s="11">
        <f>'OddsRatio_working_3-way'!Z216+'OddsRatio_working_3-way'!AF216</f>
        <v>1.0728222533051732</v>
      </c>
      <c r="AM216" s="11">
        <f>'OddsRatio_working_3-way'!AA216+'OddsRatio_working_3-way'!AG216</f>
        <v>-0.76458132582328775</v>
      </c>
      <c r="AN216" s="11">
        <f>'OddsRatio_working_3-way'!AB216+'OddsRatio_working_3-way'!AH216</f>
        <v>-0.30824092748188492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1.0728222533051732</v>
      </c>
      <c r="AS216" s="11">
        <f>IF(('OddsRatio_working_3-way'!X216=0),IF(Q216&gt;0,-Q216^(1/3),(-Q216)^(1/3)),'OddsRatio_working_3-way'!AM216-'OddsRatio_working_3-way'!R216/3)</f>
        <v>-0.76458132582328775</v>
      </c>
      <c r="AT216" s="11">
        <f>IF(('OddsRatio_working_3-way'!X216=0),IF(Q216&gt;0,-Q216^(1/3),(-Q216)^(1/3)),'OddsRatio_working_3-way'!AN216-'OddsRatio_working_3-way'!R216/3)</f>
        <v>-0.30824092748188492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5.19</v>
      </c>
      <c r="B217" s="4">
        <f>IF('True_Odds_Calculator_3-way'!B218="","",'True_Odds_Calculator_3-way'!B218)</f>
        <v>3.79</v>
      </c>
      <c r="C217" s="4">
        <f>IF('True_Odds_Calculator_3-way'!C218="","",'True_Odds_Calculator_3-way'!C218)</f>
        <v>1.7</v>
      </c>
      <c r="D217" s="9">
        <f t="shared" si="52"/>
        <v>0.18108016746666486</v>
      </c>
      <c r="E217" s="9">
        <f t="shared" si="53"/>
        <v>0.24929287061716265</v>
      </c>
      <c r="F217" s="9">
        <f t="shared" si="54"/>
        <v>0.56962696191617246</v>
      </c>
      <c r="G217" s="9">
        <f t="shared" si="55"/>
        <v>1.0793355422746251</v>
      </c>
      <c r="H217" s="9">
        <f t="shared" si="56"/>
        <v>5.5224159221306799</v>
      </c>
      <c r="I217" s="9">
        <f t="shared" si="57"/>
        <v>4.0113461629462046</v>
      </c>
      <c r="J217" s="9">
        <f t="shared" si="58"/>
        <v>1.7555348795922376</v>
      </c>
      <c r="K217" s="11">
        <f t="shared" si="59"/>
        <v>0.19267822736030826</v>
      </c>
      <c r="L217" s="11">
        <f t="shared" si="60"/>
        <v>0.26385224274406333</v>
      </c>
      <c r="M217" s="11">
        <f t="shared" si="61"/>
        <v>0.58823529411764708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-0.24471510506989258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0.22967077233077257</v>
      </c>
      <c r="Q217" s="11">
        <f>2*'OddsRatio_working_3-way'!K217*'OddsRatio_working_3-way'!L217*'OddsRatio_working_3-way'!M217</f>
        <v>5.9810096961138683E-2</v>
      </c>
      <c r="R217" s="11">
        <f t="shared" si="62"/>
        <v>0</v>
      </c>
      <c r="S217" s="11">
        <f t="shared" si="63"/>
        <v>-0.93852307263655332</v>
      </c>
      <c r="T217" s="11">
        <f t="shared" si="64"/>
        <v>-0.24440705016576905</v>
      </c>
      <c r="U217" s="11">
        <f>'OddsRatio_working_3-way'!S217-'OddsRatio_working_3-way'!R217^2/3</f>
        <v>-0.93852307263655332</v>
      </c>
      <c r="V217" s="11">
        <f>'OddsRatio_working_3-way'!S217*'OddsRatio_working_3-way'!R217/3-2*'OddsRatio_working_3-way'!R217^3/27-'OddsRatio_working_3-way'!T217</f>
        <v>0.24440705016576905</v>
      </c>
      <c r="W217" s="11">
        <f>'OddsRatio_working_3-way'!V217^2+4*'OddsRatio_working_3-way'!U217^3/27</f>
        <v>-6.2735580352236822E-2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0.17497884623788784</v>
      </c>
      <c r="Y217" s="11">
        <f>IF('OddsRatio_working_3-way'!W217&gt;=0,IF('OddsRatio_working_3-way'!V217+SQRT('OddsRatio_working_3-way'!W217)&gt;0,0,PI()),ACOS('OddsRatio_working_3-way'!V217/(2*'OddsRatio_working_3-way'!X217)))</f>
        <v>0.79765040902298756</v>
      </c>
      <c r="Z217" s="11">
        <f>'OddsRatio_working_3-way'!X217^(1/3)*COS('OddsRatio_working_3-way'!Y217/3)</f>
        <v>0.53966777113731268</v>
      </c>
      <c r="AA217" s="11">
        <f>'OddsRatio_working_3-way'!X217^(1/3)*COS(('OddsRatio_working_3-way'!Y217+2*PI())/3)</f>
        <v>-0.39711228419113348</v>
      </c>
      <c r="AB217" s="11">
        <f>'OddsRatio_working_3-way'!X217^(1/3)*COS(('OddsRatio_working_3-way'!Y217+4*PI())/3)</f>
        <v>-0.14255548694617934</v>
      </c>
      <c r="AC217" s="11">
        <f>'OddsRatio_working_3-way'!X217^(1/3)*SIN('OddsRatio_working_3-way'!Y217/3)</f>
        <v>0.14696843541342341</v>
      </c>
      <c r="AD217" s="11">
        <f>'OddsRatio_working_3-way'!X217^(1/3)*SIN(('OddsRatio_working_3-way'!Y217+2*PI())/3)</f>
        <v>0.39388178170192761</v>
      </c>
      <c r="AE217" s="11">
        <f>'OddsRatio_working_3-way'!X217^(1/3)*SIN(('OddsRatio_working_3-way'!Y217+4*PI())/3)</f>
        <v>-0.54085021711535086</v>
      </c>
      <c r="AF217" s="11">
        <f>-'OddsRatio_working_3-way'!U217/(3*'OddsRatio_working_3-way'!X217^(1/3))*COS(('OddsRatio_working_3-way'!Y217)/3)</f>
        <v>0.53966777113731246</v>
      </c>
      <c r="AG217" s="11">
        <f>-'OddsRatio_working_3-way'!U217/(3*'OddsRatio_working_3-way'!X217^(1/3))*COS(('OddsRatio_working_3-way'!Y217+2*PI())/3)</f>
        <v>-0.39711228419113331</v>
      </c>
      <c r="AH217" s="11">
        <f>-'OddsRatio_working_3-way'!U217/(3*'OddsRatio_working_3-way'!X217^(1/3))*COS(('OddsRatio_working_3-way'!Y217+4*PI())/3)</f>
        <v>-0.14255548694617928</v>
      </c>
      <c r="AI217" s="11">
        <f>'OddsRatio_working_3-way'!U217/(3*'OddsRatio_working_3-way'!X217^(1/3))*SIN(('OddsRatio_working_3-way'!Y217)/3)</f>
        <v>-0.14696843541342336</v>
      </c>
      <c r="AJ217" s="11">
        <f>'OddsRatio_working_3-way'!U217/(3*'OddsRatio_working_3-way'!X217^(1/3))*SIN(('OddsRatio_working_3-way'!Y217+2*PI())/3)</f>
        <v>-0.39388178170192745</v>
      </c>
      <c r="AK217" s="11">
        <f>'OddsRatio_working_3-way'!U217/(3*'OddsRatio_working_3-way'!X217^(1/3))*SIN(('OddsRatio_working_3-way'!Y217+4*PI())/3)</f>
        <v>0.54085021711535064</v>
      </c>
      <c r="AL217" s="11">
        <f>'OddsRatio_working_3-way'!Z217+'OddsRatio_working_3-way'!AF217</f>
        <v>1.0793355422746251</v>
      </c>
      <c r="AM217" s="11">
        <f>'OddsRatio_working_3-way'!AA217+'OddsRatio_working_3-way'!AG217</f>
        <v>-0.79422456838226685</v>
      </c>
      <c r="AN217" s="11">
        <f>'OddsRatio_working_3-way'!AB217+'OddsRatio_working_3-way'!AH217</f>
        <v>-0.28511097389235862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1.0793355422746251</v>
      </c>
      <c r="AS217" s="11">
        <f>IF(('OddsRatio_working_3-way'!X217=0),IF(Q217&gt;0,-Q217^(1/3),(-Q217)^(1/3)),'OddsRatio_working_3-way'!AM217-'OddsRatio_working_3-way'!R217/3)</f>
        <v>-0.79422456838226685</v>
      </c>
      <c r="AT217" s="11">
        <f>IF(('OddsRatio_working_3-way'!X217=0),IF(Q217&gt;0,-Q217^(1/3),(-Q217)^(1/3)),'OddsRatio_working_3-way'!AN217-'OddsRatio_working_3-way'!R217/3)</f>
        <v>-0.28511097389235862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2.68</v>
      </c>
      <c r="B218" s="4">
        <f>IF('True_Odds_Calculator_3-way'!B219="","",'True_Odds_Calculator_3-way'!B219)</f>
        <v>3.26</v>
      </c>
      <c r="C218" s="4">
        <f>IF('True_Odds_Calculator_3-way'!C219="","",'True_Odds_Calculator_3-way'!C219)</f>
        <v>2.79</v>
      </c>
      <c r="D218" s="9">
        <f t="shared" si="52"/>
        <v>0.35987072256690383</v>
      </c>
      <c r="E218" s="9">
        <f t="shared" si="53"/>
        <v>0.29473513767707393</v>
      </c>
      <c r="F218" s="9">
        <f t="shared" si="54"/>
        <v>0.34539413975602207</v>
      </c>
      <c r="G218" s="9">
        <f t="shared" si="55"/>
        <v>1.0587950280800542</v>
      </c>
      <c r="H218" s="9">
        <f t="shared" si="56"/>
        <v>2.7787756471744913</v>
      </c>
      <c r="I218" s="9">
        <f t="shared" si="57"/>
        <v>3.3928767634609227</v>
      </c>
      <c r="J218" s="9">
        <f t="shared" si="58"/>
        <v>2.8952431002632975</v>
      </c>
      <c r="K218" s="11">
        <f t="shared" si="59"/>
        <v>0.37313432835820892</v>
      </c>
      <c r="L218" s="11">
        <f t="shared" si="60"/>
        <v>0.30674846625766872</v>
      </c>
      <c r="M218" s="11">
        <f t="shared" si="61"/>
        <v>0.35842293906810035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-0.27881372870458698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0.23507044236565039</v>
      </c>
      <c r="Q218" s="11">
        <f>2*'OddsRatio_working_3-way'!K218*'OddsRatio_working_3-way'!L218*'OddsRatio_working_3-way'!M218</f>
        <v>8.2049020022914643E-2</v>
      </c>
      <c r="R218" s="11">
        <f t="shared" si="62"/>
        <v>0</v>
      </c>
      <c r="S218" s="11">
        <f t="shared" si="63"/>
        <v>-0.84310928108822014</v>
      </c>
      <c r="T218" s="11">
        <f t="shared" si="64"/>
        <v>-0.29427898118262491</v>
      </c>
      <c r="U218" s="11">
        <f>'OddsRatio_working_3-way'!S218-'OddsRatio_working_3-way'!R218^2/3</f>
        <v>-0.84310928108822014</v>
      </c>
      <c r="V218" s="11">
        <f>'OddsRatio_working_3-way'!S218*'OddsRatio_working_3-way'!R218/3-2*'OddsRatio_working_3-way'!R218^3/27-'OddsRatio_working_3-way'!T218</f>
        <v>0.29427898118262491</v>
      </c>
      <c r="W218" s="11">
        <f>'OddsRatio_working_3-way'!V218^2+4*'OddsRatio_working_3-way'!U218^3/27</f>
        <v>-2.1865654847402494E-3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0.14898547265641704</v>
      </c>
      <c r="Y218" s="11">
        <f>IF('OddsRatio_working_3-way'!W218&gt;=0,IF('OddsRatio_working_3-way'!V218+SQRT('OddsRatio_working_3-way'!W218)&gt;0,0,PI()),ACOS('OddsRatio_working_3-way'!V218/(2*'OddsRatio_working_3-way'!X218)))</f>
        <v>0.15758185869618169</v>
      </c>
      <c r="Z218" s="11">
        <f>'OddsRatio_working_3-way'!X218^(1/3)*COS('OddsRatio_working_3-way'!Y218/3)</f>
        <v>0.529397514040027</v>
      </c>
      <c r="AA218" s="11">
        <f>'OddsRatio_working_3-way'!X218^(1/3)*COS(('OddsRatio_working_3-way'!Y218+2*PI())/3)</f>
        <v>-0.28880320408346116</v>
      </c>
      <c r="AB218" s="11">
        <f>'OddsRatio_working_3-way'!X218^(1/3)*COS(('OddsRatio_working_3-way'!Y218+4*PI())/3)</f>
        <v>-0.24059430995656597</v>
      </c>
      <c r="AC218" s="11">
        <f>'OddsRatio_working_3-way'!X218^(1/3)*SIN('OddsRatio_working_3-way'!Y218/3)</f>
        <v>2.7833418001497207E-2</v>
      </c>
      <c r="AD218" s="11">
        <f>'OddsRatio_working_3-way'!X218^(1/3)*SIN(('OddsRatio_working_3-way'!Y218+2*PI())/3)</f>
        <v>0.44455498685824385</v>
      </c>
      <c r="AE218" s="11">
        <f>'OddsRatio_working_3-way'!X218^(1/3)*SIN(('OddsRatio_working_3-way'!Y218+4*PI())/3)</f>
        <v>-0.47238840485974098</v>
      </c>
      <c r="AF218" s="11">
        <f>-'OddsRatio_working_3-way'!U218/(3*'OddsRatio_working_3-way'!X218^(1/3))*COS(('OddsRatio_working_3-way'!Y218)/3)</f>
        <v>0.52939751404002711</v>
      </c>
      <c r="AG218" s="11">
        <f>-'OddsRatio_working_3-way'!U218/(3*'OddsRatio_working_3-way'!X218^(1/3))*COS(('OddsRatio_working_3-way'!Y218+2*PI())/3)</f>
        <v>-0.28880320408346122</v>
      </c>
      <c r="AH218" s="11">
        <f>-'OddsRatio_working_3-way'!U218/(3*'OddsRatio_working_3-way'!X218^(1/3))*COS(('OddsRatio_working_3-way'!Y218+4*PI())/3)</f>
        <v>-0.24059430995656603</v>
      </c>
      <c r="AI218" s="11">
        <f>'OddsRatio_working_3-way'!U218/(3*'OddsRatio_working_3-way'!X218^(1/3))*SIN(('OddsRatio_working_3-way'!Y218)/3)</f>
        <v>-2.7833418001497211E-2</v>
      </c>
      <c r="AJ218" s="11">
        <f>'OddsRatio_working_3-way'!U218/(3*'OddsRatio_working_3-way'!X218^(1/3))*SIN(('OddsRatio_working_3-way'!Y218+2*PI())/3)</f>
        <v>-0.44455498685824396</v>
      </c>
      <c r="AK218" s="11">
        <f>'OddsRatio_working_3-way'!U218/(3*'OddsRatio_working_3-way'!X218^(1/3))*SIN(('OddsRatio_working_3-way'!Y218+4*PI())/3)</f>
        <v>0.47238840485974104</v>
      </c>
      <c r="AL218" s="11">
        <f>'OddsRatio_working_3-way'!Z218+'OddsRatio_working_3-way'!AF218</f>
        <v>1.0587950280800542</v>
      </c>
      <c r="AM218" s="11">
        <f>'OddsRatio_working_3-way'!AA218+'OddsRatio_working_3-way'!AG218</f>
        <v>-0.57760640816692232</v>
      </c>
      <c r="AN218" s="11">
        <f>'OddsRatio_working_3-way'!AB218+'OddsRatio_working_3-way'!AH218</f>
        <v>-0.481188619913132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1.0587950280800542</v>
      </c>
      <c r="AS218" s="11">
        <f>IF(('OddsRatio_working_3-way'!X218=0),IF(Q218&gt;0,-Q218^(1/3),(-Q218)^(1/3)),'OddsRatio_working_3-way'!AM218-'OddsRatio_working_3-way'!R218/3)</f>
        <v>-0.57760640816692232</v>
      </c>
      <c r="AT218" s="11">
        <f>IF(('OddsRatio_working_3-way'!X218=0),IF(Q218&gt;0,-Q218^(1/3),(-Q218)^(1/3)),'OddsRatio_working_3-way'!AN218-'OddsRatio_working_3-way'!R218/3)</f>
        <v>-0.481188619913132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3.39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2.1800000000000002</v>
      </c>
      <c r="D219" s="9">
        <f t="shared" si="52"/>
        <v>0.28286354068015362</v>
      </c>
      <c r="E219" s="9">
        <f t="shared" si="53"/>
        <v>0.27303249999436918</v>
      </c>
      <c r="F219" s="9">
        <f t="shared" si="54"/>
        <v>0.44410395932547725</v>
      </c>
      <c r="G219" s="9">
        <f t="shared" si="55"/>
        <v>1.0607839215624271</v>
      </c>
      <c r="H219" s="9">
        <f t="shared" si="56"/>
        <v>3.535273572534201</v>
      </c>
      <c r="I219" s="9">
        <f t="shared" si="57"/>
        <v>3.6625676431216916</v>
      </c>
      <c r="J219" s="9">
        <f t="shared" si="58"/>
        <v>2.2517250274436638</v>
      </c>
      <c r="K219" s="11">
        <f t="shared" si="59"/>
        <v>0.29498525073746312</v>
      </c>
      <c r="L219" s="11">
        <f t="shared" si="60"/>
        <v>0.28490028490028491</v>
      </c>
      <c r="M219" s="11">
        <f t="shared" si="61"/>
        <v>0.4587155963302752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-0.27289169664206869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0.23439064331056425</v>
      </c>
      <c r="Q219" s="11">
        <f>2*'OddsRatio_working_3-way'!K219*'OddsRatio_working_3-way'!L219*'OddsRatio_working_3-way'!M219</f>
        <v>7.7102185299527726E-2</v>
      </c>
      <c r="R219" s="11">
        <f t="shared" si="62"/>
        <v>0</v>
      </c>
      <c r="S219" s="11">
        <f t="shared" si="63"/>
        <v>-0.85891452981069139</v>
      </c>
      <c r="T219" s="11">
        <f t="shared" si="64"/>
        <v>-0.28253767427983273</v>
      </c>
      <c r="U219" s="11">
        <f>'OddsRatio_working_3-way'!S219-'OddsRatio_working_3-way'!R219^2/3</f>
        <v>-0.85891452981069139</v>
      </c>
      <c r="V219" s="11">
        <f>'OddsRatio_working_3-way'!S219*'OddsRatio_working_3-way'!R219/3-2*'OddsRatio_working_3-way'!R219^3/27-'OddsRatio_working_3-way'!T219</f>
        <v>0.28253767427983273</v>
      </c>
      <c r="W219" s="11">
        <f>'OddsRatio_working_3-way'!V219^2+4*'OddsRatio_working_3-way'!U219^3/27</f>
        <v>-1.4046625181207445E-2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0.15319445369257359</v>
      </c>
      <c r="Y219" s="11">
        <f>IF('OddsRatio_working_3-way'!W219&gt;=0,IF('OddsRatio_working_3-way'!V219+SQRT('OddsRatio_working_3-way'!W219)&gt;0,0,PI()),ACOS('OddsRatio_working_3-way'!V219/(2*'OddsRatio_working_3-way'!X219)))</f>
        <v>0.39718454552666138</v>
      </c>
      <c r="Z219" s="11">
        <f>'OddsRatio_working_3-way'!X219^(1/3)*COS('OddsRatio_working_3-way'!Y219/3)</f>
        <v>0.53039196078121364</v>
      </c>
      <c r="AA219" s="11">
        <f>'OddsRatio_working_3-way'!X219^(1/3)*COS(('OddsRatio_working_3-way'!Y219+2*PI())/3)</f>
        <v>-0.32636712069931395</v>
      </c>
      <c r="AB219" s="11">
        <f>'OddsRatio_working_3-way'!X219^(1/3)*COS(('OddsRatio_working_3-way'!Y219+4*PI())/3)</f>
        <v>-0.20402484008189961</v>
      </c>
      <c r="AC219" s="11">
        <f>'OddsRatio_working_3-way'!X219^(1/3)*SIN('OddsRatio_working_3-way'!Y219/3)</f>
        <v>7.0634348647736905E-2</v>
      </c>
      <c r="AD219" s="11">
        <f>'OddsRatio_working_3-way'!X219^(1/3)*SIN(('OddsRatio_working_3-way'!Y219+2*PI())/3)</f>
        <v>0.42401573767570233</v>
      </c>
      <c r="AE219" s="11">
        <f>'OddsRatio_working_3-way'!X219^(1/3)*SIN(('OddsRatio_working_3-way'!Y219+4*PI())/3)</f>
        <v>-0.49465008632343921</v>
      </c>
      <c r="AF219" s="11">
        <f>-'OddsRatio_working_3-way'!U219/(3*'OddsRatio_working_3-way'!X219^(1/3))*COS(('OddsRatio_working_3-way'!Y219)/3)</f>
        <v>0.53039196078121353</v>
      </c>
      <c r="AG219" s="11">
        <f>-'OddsRatio_working_3-way'!U219/(3*'OddsRatio_working_3-way'!X219^(1/3))*COS(('OddsRatio_working_3-way'!Y219+2*PI())/3)</f>
        <v>-0.32636712069931384</v>
      </c>
      <c r="AH219" s="11">
        <f>-'OddsRatio_working_3-way'!U219/(3*'OddsRatio_working_3-way'!X219^(1/3))*COS(('OddsRatio_working_3-way'!Y219+4*PI())/3)</f>
        <v>-0.20402484008189953</v>
      </c>
      <c r="AI219" s="11">
        <f>'OddsRatio_working_3-way'!U219/(3*'OddsRatio_working_3-way'!X219^(1/3))*SIN(('OddsRatio_working_3-way'!Y219)/3)</f>
        <v>-7.0634348647736878E-2</v>
      </c>
      <c r="AJ219" s="11">
        <f>'OddsRatio_working_3-way'!U219/(3*'OddsRatio_working_3-way'!X219^(1/3))*SIN(('OddsRatio_working_3-way'!Y219+2*PI())/3)</f>
        <v>-0.42401573767570211</v>
      </c>
      <c r="AK219" s="11">
        <f>'OddsRatio_working_3-way'!U219/(3*'OddsRatio_working_3-way'!X219^(1/3))*SIN(('OddsRatio_working_3-way'!Y219+4*PI())/3)</f>
        <v>0.49465008632343904</v>
      </c>
      <c r="AL219" s="11">
        <f>'OddsRatio_working_3-way'!Z219+'OddsRatio_working_3-way'!AF219</f>
        <v>1.0607839215624271</v>
      </c>
      <c r="AM219" s="11">
        <f>'OddsRatio_working_3-way'!AA219+'OddsRatio_working_3-way'!AG219</f>
        <v>-0.65273424139862779</v>
      </c>
      <c r="AN219" s="11">
        <f>'OddsRatio_working_3-way'!AB219+'OddsRatio_working_3-way'!AH219</f>
        <v>-0.40804968016379917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1.0607839215624271</v>
      </c>
      <c r="AS219" s="11">
        <f>IF(('OddsRatio_working_3-way'!X219=0),IF(Q219&gt;0,-Q219^(1/3),(-Q219)^(1/3)),'OddsRatio_working_3-way'!AM219-'OddsRatio_working_3-way'!R219/3)</f>
        <v>-0.65273424139862779</v>
      </c>
      <c r="AT219" s="11">
        <f>IF(('OddsRatio_working_3-way'!X219=0),IF(Q219&gt;0,-Q219^(1/3),(-Q219)^(1/3)),'OddsRatio_working_3-way'!AN219-'OddsRatio_working_3-way'!R219/3)</f>
        <v>-0.40804968016379917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3.08</v>
      </c>
      <c r="B220" s="4">
        <f>IF('True_Odds_Calculator_3-way'!B221="","",'True_Odds_Calculator_3-way'!B221)</f>
        <v>3.19</v>
      </c>
      <c r="C220" s="4">
        <f>IF('True_Odds_Calculator_3-way'!C221="","",'True_Odds_Calculator_3-way'!C221)</f>
        <v>2.5</v>
      </c>
      <c r="D220" s="9">
        <f t="shared" si="52"/>
        <v>0.31228802177382137</v>
      </c>
      <c r="E220" s="9">
        <f t="shared" si="53"/>
        <v>0.30132887632212074</v>
      </c>
      <c r="F220" s="9">
        <f t="shared" si="54"/>
        <v>0.386383101904058</v>
      </c>
      <c r="G220" s="9">
        <f t="shared" si="55"/>
        <v>1.0587366011817432</v>
      </c>
      <c r="H220" s="9">
        <f t="shared" si="56"/>
        <v>3.2021721304580262</v>
      </c>
      <c r="I220" s="9">
        <f t="shared" si="57"/>
        <v>3.3186331565880178</v>
      </c>
      <c r="J220" s="9">
        <f t="shared" si="58"/>
        <v>2.5881049017726143</v>
      </c>
      <c r="K220" s="11">
        <f t="shared" si="59"/>
        <v>0.32467532467532467</v>
      </c>
      <c r="L220" s="11">
        <f t="shared" si="60"/>
        <v>0.31347962382445144</v>
      </c>
      <c r="M220" s="11">
        <f t="shared" si="61"/>
        <v>0.4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-0.27817449008671591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0.23490615967105</v>
      </c>
      <c r="Q220" s="11">
        <f>2*'OddsRatio_working_3-way'!K220*'OddsRatio_working_3-way'!L220*'OddsRatio_working_3-way'!M220</f>
        <v>8.1423278915441932E-2</v>
      </c>
      <c r="R220" s="11">
        <f t="shared" si="62"/>
        <v>0</v>
      </c>
      <c r="S220" s="11">
        <f t="shared" si="63"/>
        <v>-0.84445615267533058</v>
      </c>
      <c r="T220" s="11">
        <f t="shared" si="64"/>
        <v>-0.29270577215782684</v>
      </c>
      <c r="U220" s="11">
        <f>'OddsRatio_working_3-way'!S220-'OddsRatio_working_3-way'!R220^2/3</f>
        <v>-0.84445615267533058</v>
      </c>
      <c r="V220" s="11">
        <f>'OddsRatio_working_3-way'!S220*'OddsRatio_working_3-way'!R220/3-2*'OddsRatio_working_3-way'!R220^3/27-'OddsRatio_working_3-way'!T220</f>
        <v>0.29270577215782684</v>
      </c>
      <c r="W220" s="11">
        <f>'OddsRatio_working_3-way'!V220^2+4*'OddsRatio_working_3-way'!U220^3/27</f>
        <v>-3.5362069244360417E-3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0.14934262283332383</v>
      </c>
      <c r="Y220" s="11">
        <f>IF('OddsRatio_working_3-way'!W220&gt;=0,IF('OddsRatio_working_3-way'!V220+SQRT('OddsRatio_working_3-way'!W220)&gt;0,0,PI()),ACOS('OddsRatio_working_3-way'!V220/(2*'OddsRatio_working_3-way'!X220)))</f>
        <v>0.20043187208691182</v>
      </c>
      <c r="Z220" s="11">
        <f>'OddsRatio_working_3-way'!X220^(1/3)*COS('OddsRatio_working_3-way'!Y220/3)</f>
        <v>0.5293683005908717</v>
      </c>
      <c r="AA220" s="11">
        <f>'OddsRatio_working_3-way'!X220^(1/3)*COS(('OddsRatio_working_3-way'!Y220+2*PI())/3)</f>
        <v>-0.2953588942386558</v>
      </c>
      <c r="AB220" s="11">
        <f>'OddsRatio_working_3-way'!X220^(1/3)*COS(('OddsRatio_working_3-way'!Y220+4*PI())/3)</f>
        <v>-0.23400940635221593</v>
      </c>
      <c r="AC220" s="11">
        <f>'OddsRatio_working_3-way'!X220^(1/3)*SIN('OddsRatio_working_3-way'!Y220/3)</f>
        <v>3.5420143345881741E-2</v>
      </c>
      <c r="AD220" s="11">
        <f>'OddsRatio_working_3-way'!X220^(1/3)*SIN(('OddsRatio_working_3-way'!Y220+2*PI())/3)</f>
        <v>0.44073632459695083</v>
      </c>
      <c r="AE220" s="11">
        <f>'OddsRatio_working_3-way'!X220^(1/3)*SIN(('OddsRatio_working_3-way'!Y220+4*PI())/3)</f>
        <v>-0.47615646794283256</v>
      </c>
      <c r="AF220" s="11">
        <f>-'OddsRatio_working_3-way'!U220/(3*'OddsRatio_working_3-way'!X220^(1/3))*COS(('OddsRatio_working_3-way'!Y220)/3)</f>
        <v>0.52936830059087159</v>
      </c>
      <c r="AG220" s="11">
        <f>-'OddsRatio_working_3-way'!U220/(3*'OddsRatio_working_3-way'!X220^(1/3))*COS(('OddsRatio_working_3-way'!Y220+2*PI())/3)</f>
        <v>-0.29535889423865574</v>
      </c>
      <c r="AH220" s="11">
        <f>-'OddsRatio_working_3-way'!U220/(3*'OddsRatio_working_3-way'!X220^(1/3))*COS(('OddsRatio_working_3-way'!Y220+4*PI())/3)</f>
        <v>-0.23400940635221587</v>
      </c>
      <c r="AI220" s="11">
        <f>'OddsRatio_working_3-way'!U220/(3*'OddsRatio_working_3-way'!X220^(1/3))*SIN(('OddsRatio_working_3-way'!Y220)/3)</f>
        <v>-3.5420143345881734E-2</v>
      </c>
      <c r="AJ220" s="11">
        <f>'OddsRatio_working_3-way'!U220/(3*'OddsRatio_working_3-way'!X220^(1/3))*SIN(('OddsRatio_working_3-way'!Y220+2*PI())/3)</f>
        <v>-0.44073632459695072</v>
      </c>
      <c r="AK220" s="11">
        <f>'OddsRatio_working_3-way'!U220/(3*'OddsRatio_working_3-way'!X220^(1/3))*SIN(('OddsRatio_working_3-way'!Y220+4*PI())/3)</f>
        <v>0.47615646794283251</v>
      </c>
      <c r="AL220" s="11">
        <f>'OddsRatio_working_3-way'!Z220+'OddsRatio_working_3-way'!AF220</f>
        <v>1.0587366011817432</v>
      </c>
      <c r="AM220" s="11">
        <f>'OddsRatio_working_3-way'!AA220+'OddsRatio_working_3-way'!AG220</f>
        <v>-0.5907177884773116</v>
      </c>
      <c r="AN220" s="11">
        <f>'OddsRatio_working_3-way'!AB220+'OddsRatio_working_3-way'!AH220</f>
        <v>-0.4680188127044318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1.0587366011817432</v>
      </c>
      <c r="AS220" s="11">
        <f>IF(('OddsRatio_working_3-way'!X220=0),IF(Q220&gt;0,-Q220^(1/3),(-Q220)^(1/3)),'OddsRatio_working_3-way'!AM220-'OddsRatio_working_3-way'!R220/3)</f>
        <v>-0.5907177884773116</v>
      </c>
      <c r="AT220" s="11">
        <f>IF(('OddsRatio_working_3-way'!X220=0),IF(Q220&gt;0,-Q220^(1/3),(-Q220)^(1/3)),'OddsRatio_working_3-way'!AN220-'OddsRatio_working_3-way'!R220/3)</f>
        <v>-0.4680188127044318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1.93</v>
      </c>
      <c r="B221" s="4">
        <f>IF('True_Odds_Calculator_3-way'!B222="","",'True_Odds_Calculator_3-way'!B222)</f>
        <v>3.71</v>
      </c>
      <c r="C221" s="4">
        <f>IF('True_Odds_Calculator_3-way'!C222="","",'True_Odds_Calculator_3-way'!C222)</f>
        <v>3.96</v>
      </c>
      <c r="D221" s="9">
        <f t="shared" si="52"/>
        <v>0.50217950536694567</v>
      </c>
      <c r="E221" s="9">
        <f t="shared" si="53"/>
        <v>0.25715636435989775</v>
      </c>
      <c r="F221" s="9">
        <f t="shared" si="54"/>
        <v>0.24066413027315656</v>
      </c>
      <c r="G221" s="9">
        <f t="shared" si="55"/>
        <v>1.0659352855370001</v>
      </c>
      <c r="H221" s="9">
        <f t="shared" si="56"/>
        <v>1.9913198155494096</v>
      </c>
      <c r="I221" s="9">
        <f t="shared" si="57"/>
        <v>3.8886846238052701</v>
      </c>
      <c r="J221" s="9">
        <f t="shared" si="58"/>
        <v>4.1551684451895197</v>
      </c>
      <c r="K221" s="11">
        <f t="shared" si="59"/>
        <v>0.5181347150259068</v>
      </c>
      <c r="L221" s="11">
        <f t="shared" si="60"/>
        <v>0.26954177897574122</v>
      </c>
      <c r="M221" s="11">
        <f t="shared" si="61"/>
        <v>0.25252525252525254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-0.26309799953362356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0.23276492139528604</v>
      </c>
      <c r="Q221" s="11">
        <f>2*'OddsRatio_working_3-way'!K221*'OddsRatio_working_3-way'!L221*'OddsRatio_working_3-way'!M221</f>
        <v>7.0534824665238208E-2</v>
      </c>
      <c r="R221" s="11">
        <f t="shared" si="62"/>
        <v>0</v>
      </c>
      <c r="S221" s="11">
        <f t="shared" si="63"/>
        <v>-0.88470806242500144</v>
      </c>
      <c r="T221" s="11">
        <f t="shared" si="64"/>
        <v>-0.26809335225000047</v>
      </c>
      <c r="U221" s="11">
        <f>'OddsRatio_working_3-way'!S221-'OddsRatio_working_3-way'!R221^2/3</f>
        <v>-0.88470806242500144</v>
      </c>
      <c r="V221" s="11">
        <f>'OddsRatio_working_3-way'!S221*'OddsRatio_working_3-way'!R221/3-2*'OddsRatio_working_3-way'!R221^3/27-'OddsRatio_working_3-way'!T221</f>
        <v>0.26809335225000047</v>
      </c>
      <c r="W221" s="11">
        <f>'OddsRatio_working_3-way'!V221^2+4*'OddsRatio_working_3-way'!U221^3/27</f>
        <v>-3.0713864528649493E-2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0.16014673743889721</v>
      </c>
      <c r="Y221" s="11">
        <f>IF('OddsRatio_working_3-way'!W221&gt;=0,IF('OddsRatio_working_3-way'!V221+SQRT('OddsRatio_working_3-way'!W221)&gt;0,0,PI()),ACOS('OddsRatio_working_3-way'!V221/(2*'OddsRatio_working_3-way'!X221)))</f>
        <v>0.57897472856679388</v>
      </c>
      <c r="Z221" s="11">
        <f>'OddsRatio_working_3-way'!X221^(1/3)*COS('OddsRatio_working_3-way'!Y221/3)</f>
        <v>0.53296764276850006</v>
      </c>
      <c r="AA221" s="11">
        <f>'OddsRatio_working_3-way'!X221^(1/3)*COS(('OddsRatio_working_3-way'!Y221+2*PI())/3)</f>
        <v>-0.35668434481727523</v>
      </c>
      <c r="AB221" s="11">
        <f>'OddsRatio_working_3-way'!X221^(1/3)*COS(('OddsRatio_working_3-way'!Y221+4*PI())/3)</f>
        <v>-0.17628329795122502</v>
      </c>
      <c r="AC221" s="11">
        <f>'OddsRatio_working_3-way'!X221^(1/3)*SIN('OddsRatio_working_3-way'!Y221/3)</f>
        <v>0.10415459297020453</v>
      </c>
      <c r="AD221" s="11">
        <f>'OddsRatio_working_3-way'!X221^(1/3)*SIN(('OddsRatio_working_3-way'!Y221+2*PI())/3)</f>
        <v>0.40948622154752851</v>
      </c>
      <c r="AE221" s="11">
        <f>'OddsRatio_working_3-way'!X221^(1/3)*SIN(('OddsRatio_working_3-way'!Y221+4*PI())/3)</f>
        <v>-0.51364081451773291</v>
      </c>
      <c r="AF221" s="11">
        <f>-'OddsRatio_working_3-way'!U221/(3*'OddsRatio_working_3-way'!X221^(1/3))*COS(('OddsRatio_working_3-way'!Y221)/3)</f>
        <v>0.53296764276850006</v>
      </c>
      <c r="AG221" s="11">
        <f>-'OddsRatio_working_3-way'!U221/(3*'OddsRatio_working_3-way'!X221^(1/3))*COS(('OddsRatio_working_3-way'!Y221+2*PI())/3)</f>
        <v>-0.35668434481727523</v>
      </c>
      <c r="AH221" s="11">
        <f>-'OddsRatio_working_3-way'!U221/(3*'OddsRatio_working_3-way'!X221^(1/3))*COS(('OddsRatio_working_3-way'!Y221+4*PI())/3)</f>
        <v>-0.17628329795122502</v>
      </c>
      <c r="AI221" s="11">
        <f>'OddsRatio_working_3-way'!U221/(3*'OddsRatio_working_3-way'!X221^(1/3))*SIN(('OddsRatio_working_3-way'!Y221)/3)</f>
        <v>-0.10415459297020453</v>
      </c>
      <c r="AJ221" s="11">
        <f>'OddsRatio_working_3-way'!U221/(3*'OddsRatio_working_3-way'!X221^(1/3))*SIN(('OddsRatio_working_3-way'!Y221+2*PI())/3)</f>
        <v>-0.40948622154752851</v>
      </c>
      <c r="AK221" s="11">
        <f>'OddsRatio_working_3-way'!U221/(3*'OddsRatio_working_3-way'!X221^(1/3))*SIN(('OddsRatio_working_3-way'!Y221+4*PI())/3)</f>
        <v>0.51364081451773291</v>
      </c>
      <c r="AL221" s="11">
        <f>'OddsRatio_working_3-way'!Z221+'OddsRatio_working_3-way'!AF221</f>
        <v>1.0659352855370001</v>
      </c>
      <c r="AM221" s="11">
        <f>'OddsRatio_working_3-way'!AA221+'OddsRatio_working_3-way'!AG221</f>
        <v>-0.71336868963455047</v>
      </c>
      <c r="AN221" s="11">
        <f>'OddsRatio_working_3-way'!AB221+'OddsRatio_working_3-way'!AH221</f>
        <v>-0.35256659590245004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1.0659352855370001</v>
      </c>
      <c r="AS221" s="11">
        <f>IF(('OddsRatio_working_3-way'!X221=0),IF(Q221&gt;0,-Q221^(1/3),(-Q221)^(1/3)),'OddsRatio_working_3-way'!AM221-'OddsRatio_working_3-way'!R221/3)</f>
        <v>-0.71336868963455047</v>
      </c>
      <c r="AT221" s="11">
        <f>IF(('OddsRatio_working_3-way'!X221=0),IF(Q221&gt;0,-Q221^(1/3),(-Q221)^(1/3)),'OddsRatio_working_3-way'!AN221-'OddsRatio_working_3-way'!R221/3)</f>
        <v>-0.35256659590245004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3.02</v>
      </c>
      <c r="B222" s="4">
        <f>IF('True_Odds_Calculator_3-way'!B223="","",'True_Odds_Calculator_3-way'!B223)</f>
        <v>3.31</v>
      </c>
      <c r="C222" s="4">
        <f>IF('True_Odds_Calculator_3-way'!C223="","",'True_Odds_Calculator_3-way'!C223)</f>
        <v>2.4700000000000002</v>
      </c>
      <c r="D222" s="9">
        <f t="shared" si="52"/>
        <v>0.31860501007101283</v>
      </c>
      <c r="E222" s="9">
        <f t="shared" si="53"/>
        <v>0.29021500753641849</v>
      </c>
      <c r="F222" s="9">
        <f t="shared" si="54"/>
        <v>0.39117998239256879</v>
      </c>
      <c r="G222" s="9">
        <f t="shared" si="55"/>
        <v>1.0587537602277743</v>
      </c>
      <c r="H222" s="9">
        <f t="shared" si="56"/>
        <v>3.1386825956601037</v>
      </c>
      <c r="I222" s="9">
        <f t="shared" si="57"/>
        <v>3.4457211861261587</v>
      </c>
      <c r="J222" s="9">
        <f t="shared" si="58"/>
        <v>2.5563680275348286</v>
      </c>
      <c r="K222" s="11">
        <f t="shared" si="59"/>
        <v>0.33112582781456956</v>
      </c>
      <c r="L222" s="11">
        <f t="shared" si="60"/>
        <v>0.30211480362537763</v>
      </c>
      <c r="M222" s="11">
        <f t="shared" si="61"/>
        <v>0.40485829959514169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-0.27781058826645622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0.23490707845499509</v>
      </c>
      <c r="Q222" s="11">
        <f>2*'OddsRatio_working_3-way'!K222*'OddsRatio_working_3-way'!L222*'OddsRatio_working_3-way'!M222</f>
        <v>8.1002440846550033E-2</v>
      </c>
      <c r="R222" s="11">
        <f t="shared" si="62"/>
        <v>0</v>
      </c>
      <c r="S222" s="11">
        <f t="shared" si="63"/>
        <v>-0.84556560612329457</v>
      </c>
      <c r="T222" s="11">
        <f t="shared" si="64"/>
        <v>-0.29157434693906714</v>
      </c>
      <c r="U222" s="11">
        <f>'OddsRatio_working_3-way'!S222-'OddsRatio_working_3-way'!R222^2/3</f>
        <v>-0.84556560612329457</v>
      </c>
      <c r="V222" s="11">
        <f>'OddsRatio_working_3-way'!S222*'OddsRatio_working_3-way'!R222/3-2*'OddsRatio_working_3-way'!R222^3/27-'OddsRatio_working_3-way'!T222</f>
        <v>0.29157434693906714</v>
      </c>
      <c r="W222" s="11">
        <f>'OddsRatio_working_3-way'!V222^2+4*'OddsRatio_working_3-way'!U222^3/27</f>
        <v>-4.5493641907715099E-3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0.1496370308310371</v>
      </c>
      <c r="Y222" s="11">
        <f>IF('OddsRatio_working_3-way'!W222&gt;=0,IF('OddsRatio_working_3-way'!V222+SQRT('OddsRatio_working_3-way'!W222)&gt;0,0,PI()),ACOS('OddsRatio_working_3-way'!V222/(2*'OddsRatio_working_3-way'!X222)))</f>
        <v>0.22732820670772047</v>
      </c>
      <c r="Z222" s="11">
        <f>'OddsRatio_working_3-way'!X222^(1/3)*COS('OddsRatio_working_3-way'!Y222/3)</f>
        <v>0.52937688011388728</v>
      </c>
      <c r="AA222" s="11">
        <f>'OddsRatio_working_3-way'!X222^(1/3)*COS(('OddsRatio_working_3-way'!Y222+2*PI())/3)</f>
        <v>-0.29949491404511047</v>
      </c>
      <c r="AB222" s="11">
        <f>'OddsRatio_working_3-way'!X222^(1/3)*COS(('OddsRatio_working_3-way'!Y222+4*PI())/3)</f>
        <v>-0.22988196606877701</v>
      </c>
      <c r="AC222" s="11">
        <f>'OddsRatio_working_3-way'!X222^(1/3)*SIN('OddsRatio_working_3-way'!Y222/3)</f>
        <v>4.0191054253219581E-2</v>
      </c>
      <c r="AD222" s="11">
        <f>'OddsRatio_working_3-way'!X222^(1/3)*SIN(('OddsRatio_working_3-way'!Y222+2*PI())/3)</f>
        <v>0.43835829922816588</v>
      </c>
      <c r="AE222" s="11">
        <f>'OddsRatio_working_3-way'!X222^(1/3)*SIN(('OddsRatio_working_3-way'!Y222+4*PI())/3)</f>
        <v>-0.47854935348138533</v>
      </c>
      <c r="AF222" s="11">
        <f>-'OddsRatio_working_3-way'!U222/(3*'OddsRatio_working_3-way'!X222^(1/3))*COS(('OddsRatio_working_3-way'!Y222)/3)</f>
        <v>0.52937688011388717</v>
      </c>
      <c r="AG222" s="11">
        <f>-'OddsRatio_working_3-way'!U222/(3*'OddsRatio_working_3-way'!X222^(1/3))*COS(('OddsRatio_working_3-way'!Y222+2*PI())/3)</f>
        <v>-0.29949491404511036</v>
      </c>
      <c r="AH222" s="11">
        <f>-'OddsRatio_working_3-way'!U222/(3*'OddsRatio_working_3-way'!X222^(1/3))*COS(('OddsRatio_working_3-way'!Y222+4*PI())/3)</f>
        <v>-0.22988196606877698</v>
      </c>
      <c r="AI222" s="11">
        <f>'OddsRatio_working_3-way'!U222/(3*'OddsRatio_working_3-way'!X222^(1/3))*SIN(('OddsRatio_working_3-way'!Y222)/3)</f>
        <v>-4.0191054253219567E-2</v>
      </c>
      <c r="AJ222" s="11">
        <f>'OddsRatio_working_3-way'!U222/(3*'OddsRatio_working_3-way'!X222^(1/3))*SIN(('OddsRatio_working_3-way'!Y222+2*PI())/3)</f>
        <v>-0.43835829922816577</v>
      </c>
      <c r="AK222" s="11">
        <f>'OddsRatio_working_3-way'!U222/(3*'OddsRatio_working_3-way'!X222^(1/3))*SIN(('OddsRatio_working_3-way'!Y222+4*PI())/3)</f>
        <v>0.47854935348138528</v>
      </c>
      <c r="AL222" s="11">
        <f>'OddsRatio_working_3-way'!Z222+'OddsRatio_working_3-way'!AF222</f>
        <v>1.0587537602277743</v>
      </c>
      <c r="AM222" s="11">
        <f>'OddsRatio_working_3-way'!AA222+'OddsRatio_working_3-way'!AG222</f>
        <v>-0.59898982809022083</v>
      </c>
      <c r="AN222" s="11">
        <f>'OddsRatio_working_3-way'!AB222+'OddsRatio_working_3-way'!AH222</f>
        <v>-0.45976393213755395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1.0587537602277743</v>
      </c>
      <c r="AS222" s="11">
        <f>IF(('OddsRatio_working_3-way'!X222=0),IF(Q222&gt;0,-Q222^(1/3),(-Q222)^(1/3)),'OddsRatio_working_3-way'!AM222-'OddsRatio_working_3-way'!R222/3)</f>
        <v>-0.59898982809022083</v>
      </c>
      <c r="AT222" s="11">
        <f>IF(('OddsRatio_working_3-way'!X222=0),IF(Q222&gt;0,-Q222^(1/3),(-Q222)^(1/3)),'OddsRatio_working_3-way'!AN222-'OddsRatio_working_3-way'!R222/3)</f>
        <v>-0.45976393213755395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2.31</v>
      </c>
      <c r="B223" s="4">
        <f>IF('True_Odds_Calculator_3-way'!B224="","",'True_Odds_Calculator_3-way'!B224)</f>
        <v>3.32</v>
      </c>
      <c r="C223" s="4">
        <f>IF('True_Odds_Calculator_3-way'!C224="","",'True_Odds_Calculator_3-way'!C224)</f>
        <v>3.29</v>
      </c>
      <c r="D223" s="9">
        <f t="shared" si="52"/>
        <v>0.41883874606902488</v>
      </c>
      <c r="E223" s="9">
        <f t="shared" si="53"/>
        <v>0.28923911725282303</v>
      </c>
      <c r="F223" s="9">
        <f t="shared" si="54"/>
        <v>0.29192213667815242</v>
      </c>
      <c r="G223" s="9">
        <f t="shared" si="55"/>
        <v>1.0592013015729114</v>
      </c>
      <c r="H223" s="9">
        <f t="shared" si="56"/>
        <v>2.3875537050605136</v>
      </c>
      <c r="I223" s="9">
        <f t="shared" si="57"/>
        <v>3.4573470196491543</v>
      </c>
      <c r="J223" s="9">
        <f t="shared" si="58"/>
        <v>3.4255709806019667</v>
      </c>
      <c r="K223" s="11">
        <f t="shared" si="59"/>
        <v>0.4329004329004329</v>
      </c>
      <c r="L223" s="11">
        <f t="shared" si="60"/>
        <v>0.30120481927710846</v>
      </c>
      <c r="M223" s="11">
        <f t="shared" si="61"/>
        <v>0.303951367781155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-0.27583463764662741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0.23462578851307014</v>
      </c>
      <c r="Q223" s="11">
        <f>2*'OddsRatio_working_3-way'!K223*'OddsRatio_working_3-way'!L223*'OddsRatio_working_3-way'!M223</f>
        <v>7.9265469092253432E-2</v>
      </c>
      <c r="R223" s="11">
        <f t="shared" si="62"/>
        <v>0</v>
      </c>
      <c r="S223" s="11">
        <f t="shared" si="63"/>
        <v>-0.85060306607921354</v>
      </c>
      <c r="T223" s="11">
        <f t="shared" si="64"/>
        <v>-0.287365900702437</v>
      </c>
      <c r="U223" s="11">
        <f>'OddsRatio_working_3-way'!S223-'OddsRatio_working_3-way'!R223^2/3</f>
        <v>-0.85060306607921354</v>
      </c>
      <c r="V223" s="11">
        <f>'OddsRatio_working_3-way'!S223*'OddsRatio_working_3-way'!R223/3-2*'OddsRatio_working_3-way'!R223^3/27-'OddsRatio_working_3-way'!T223</f>
        <v>0.287365900702437</v>
      </c>
      <c r="W223" s="11">
        <f>'OddsRatio_working_3-way'!V223^2+4*'OddsRatio_working_3-way'!U223^3/27</f>
        <v>-8.5961092397286998E-3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0.15097621511868317</v>
      </c>
      <c r="Y223" s="11">
        <f>IF('OddsRatio_working_3-way'!W223&gt;=0,IF('OddsRatio_working_3-way'!V223+SQRT('OddsRatio_working_3-way'!W223)&gt;0,0,PI()),ACOS('OddsRatio_working_3-way'!V223/(2*'OddsRatio_working_3-way'!X223)))</f>
        <v>0.31209421332136511</v>
      </c>
      <c r="Z223" s="11">
        <f>'OddsRatio_working_3-way'!X223^(1/3)*COS('OddsRatio_working_3-way'!Y223/3)</f>
        <v>0.52960065078645568</v>
      </c>
      <c r="AA223" s="11">
        <f>'OddsRatio_working_3-way'!X223^(1/3)*COS(('OddsRatio_working_3-way'!Y223+2*PI())/3)</f>
        <v>-0.31268695750204611</v>
      </c>
      <c r="AB223" s="11">
        <f>'OddsRatio_working_3-way'!X223^(1/3)*COS(('OddsRatio_working_3-way'!Y223+4*PI())/3)</f>
        <v>-0.21691369328440971</v>
      </c>
      <c r="AC223" s="11">
        <f>'OddsRatio_working_3-way'!X223^(1/3)*SIN('OddsRatio_working_3-way'!Y223/3)</f>
        <v>5.5294719877221579E-2</v>
      </c>
      <c r="AD223" s="11">
        <f>'OddsRatio_working_3-way'!X223^(1/3)*SIN(('OddsRatio_working_3-way'!Y223+2*PI())/3)</f>
        <v>0.43100025750323101</v>
      </c>
      <c r="AE223" s="11">
        <f>'OddsRatio_working_3-way'!X223^(1/3)*SIN(('OddsRatio_working_3-way'!Y223+4*PI())/3)</f>
        <v>-0.48629497738045258</v>
      </c>
      <c r="AF223" s="11">
        <f>-'OddsRatio_working_3-way'!U223/(3*'OddsRatio_working_3-way'!X223^(1/3))*COS(('OddsRatio_working_3-way'!Y223)/3)</f>
        <v>0.52960065078645568</v>
      </c>
      <c r="AG223" s="11">
        <f>-'OddsRatio_working_3-way'!U223/(3*'OddsRatio_working_3-way'!X223^(1/3))*COS(('OddsRatio_working_3-way'!Y223+2*PI())/3)</f>
        <v>-0.31268695750204611</v>
      </c>
      <c r="AH223" s="11">
        <f>-'OddsRatio_working_3-way'!U223/(3*'OddsRatio_working_3-way'!X223^(1/3))*COS(('OddsRatio_working_3-way'!Y223+4*PI())/3)</f>
        <v>-0.21691369328440971</v>
      </c>
      <c r="AI223" s="11">
        <f>'OddsRatio_working_3-way'!U223/(3*'OddsRatio_working_3-way'!X223^(1/3))*SIN(('OddsRatio_working_3-way'!Y223)/3)</f>
        <v>-5.5294719877221579E-2</v>
      </c>
      <c r="AJ223" s="11">
        <f>'OddsRatio_working_3-way'!U223/(3*'OddsRatio_working_3-way'!X223^(1/3))*SIN(('OddsRatio_working_3-way'!Y223+2*PI())/3)</f>
        <v>-0.43100025750323101</v>
      </c>
      <c r="AK223" s="11">
        <f>'OddsRatio_working_3-way'!U223/(3*'OddsRatio_working_3-way'!X223^(1/3))*SIN(('OddsRatio_working_3-way'!Y223+4*PI())/3)</f>
        <v>0.48629497738045258</v>
      </c>
      <c r="AL223" s="11">
        <f>'OddsRatio_working_3-way'!Z223+'OddsRatio_working_3-way'!AF223</f>
        <v>1.0592013015729114</v>
      </c>
      <c r="AM223" s="11">
        <f>'OddsRatio_working_3-way'!AA223+'OddsRatio_working_3-way'!AG223</f>
        <v>-0.62537391500409223</v>
      </c>
      <c r="AN223" s="11">
        <f>'OddsRatio_working_3-way'!AB223+'OddsRatio_working_3-way'!AH223</f>
        <v>-0.43382738656881942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1.0592013015729114</v>
      </c>
      <c r="AS223" s="11">
        <f>IF(('OddsRatio_working_3-way'!X223=0),IF(Q223&gt;0,-Q223^(1/3),(-Q223)^(1/3)),'OddsRatio_working_3-way'!AM223-'OddsRatio_working_3-way'!R223/3)</f>
        <v>-0.62537391500409223</v>
      </c>
      <c r="AT223" s="11">
        <f>IF(('OddsRatio_working_3-way'!X223=0),IF(Q223&gt;0,-Q223^(1/3),(-Q223)^(1/3)),'OddsRatio_working_3-way'!AN223-'OddsRatio_working_3-way'!R223/3)</f>
        <v>-0.43382738656881942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3.14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2.29</v>
      </c>
      <c r="D224" s="9">
        <f t="shared" si="52"/>
        <v>0.30571518865916175</v>
      </c>
      <c r="E224" s="9">
        <f t="shared" si="53"/>
        <v>0.27216191906968779</v>
      </c>
      <c r="F224" s="9">
        <f t="shared" si="54"/>
        <v>0.42212289227115057</v>
      </c>
      <c r="G224" s="9">
        <f t="shared" si="55"/>
        <v>1.0612235402993766</v>
      </c>
      <c r="H224" s="9">
        <f t="shared" si="56"/>
        <v>3.2710183762406655</v>
      </c>
      <c r="I224" s="9">
        <f t="shared" si="57"/>
        <v>3.6742833215544284</v>
      </c>
      <c r="J224" s="9">
        <f t="shared" si="58"/>
        <v>2.3689783669861955</v>
      </c>
      <c r="K224" s="11">
        <f t="shared" si="59"/>
        <v>0.31847133757961782</v>
      </c>
      <c r="L224" s="11">
        <f t="shared" si="60"/>
        <v>0.28409090909090912</v>
      </c>
      <c r="M224" s="11">
        <f t="shared" si="61"/>
        <v>0.4366812227074236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-0.27485030962139967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0.23507647610643193</v>
      </c>
      <c r="Q224" s="11">
        <f>2*'OddsRatio_working_3-way'!K224*'OddsRatio_working_3-way'!L224*'OddsRatio_working_3-way'!M224</f>
        <v>7.9017302892918292E-2</v>
      </c>
      <c r="R224" s="11">
        <f t="shared" si="62"/>
        <v>0</v>
      </c>
      <c r="S224" s="11">
        <f t="shared" si="63"/>
        <v>-0.85528910784290058</v>
      </c>
      <c r="T224" s="11">
        <f t="shared" si="64"/>
        <v>-0.28749213709005061</v>
      </c>
      <c r="U224" s="11">
        <f>'OddsRatio_working_3-way'!S224-'OddsRatio_working_3-way'!R224^2/3</f>
        <v>-0.85528910784290058</v>
      </c>
      <c r="V224" s="11">
        <f>'OddsRatio_working_3-way'!S224*'OddsRatio_working_3-way'!R224/3-2*'OddsRatio_working_3-way'!R224^3/27-'OddsRatio_working_3-way'!T224</f>
        <v>0.28749213709005061</v>
      </c>
      <c r="W224" s="11">
        <f>'OddsRatio_working_3-way'!V224^2+4*'OddsRatio_working_3-way'!U224^3/27</f>
        <v>-1.0038734014804915E-2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0.15222554229120797</v>
      </c>
      <c r="Y224" s="11">
        <f>IF('OddsRatio_working_3-way'!W224&gt;=0,IF('OddsRatio_working_3-way'!V224+SQRT('OddsRatio_working_3-way'!W224)&gt;0,0,PI()),ACOS('OddsRatio_working_3-way'!V224/(2*'OddsRatio_working_3-way'!X224)))</f>
        <v>0.33534556273868743</v>
      </c>
      <c r="Z224" s="11">
        <f>'OddsRatio_working_3-way'!X224^(1/3)*COS('OddsRatio_working_3-way'!Y224/3)</f>
        <v>0.5306117701496883</v>
      </c>
      <c r="AA224" s="11">
        <f>'OddsRatio_working_3-way'!X224^(1/3)*COS(('OddsRatio_working_3-way'!Y224+2*PI())/3)</f>
        <v>-0.31688726732353834</v>
      </c>
      <c r="AB224" s="11">
        <f>'OddsRatio_working_3-way'!X224^(1/3)*COS(('OddsRatio_working_3-way'!Y224+4*PI())/3)</f>
        <v>-0.21372450282614983</v>
      </c>
      <c r="AC224" s="11">
        <f>'OddsRatio_working_3-way'!X224^(1/3)*SIN('OddsRatio_working_3-way'!Y224/3)</f>
        <v>5.9561049852913148E-2</v>
      </c>
      <c r="AD224" s="11">
        <f>'OddsRatio_working_3-way'!X224^(1/3)*SIN(('OddsRatio_working_3-way'!Y224+2*PI())/3)</f>
        <v>0.42974274757020298</v>
      </c>
      <c r="AE224" s="11">
        <f>'OddsRatio_working_3-way'!X224^(1/3)*SIN(('OddsRatio_working_3-way'!Y224+4*PI())/3)</f>
        <v>-0.48930379742311619</v>
      </c>
      <c r="AF224" s="11">
        <f>-'OddsRatio_working_3-way'!U224/(3*'OddsRatio_working_3-way'!X224^(1/3))*COS(('OddsRatio_working_3-way'!Y224)/3)</f>
        <v>0.5306117701496883</v>
      </c>
      <c r="AG224" s="11">
        <f>-'OddsRatio_working_3-way'!U224/(3*'OddsRatio_working_3-way'!X224^(1/3))*COS(('OddsRatio_working_3-way'!Y224+2*PI())/3)</f>
        <v>-0.31688726732353834</v>
      </c>
      <c r="AH224" s="11">
        <f>-'OddsRatio_working_3-way'!U224/(3*'OddsRatio_working_3-way'!X224^(1/3))*COS(('OddsRatio_working_3-way'!Y224+4*PI())/3)</f>
        <v>-0.21372450282614983</v>
      </c>
      <c r="AI224" s="11">
        <f>'OddsRatio_working_3-way'!U224/(3*'OddsRatio_working_3-way'!X224^(1/3))*SIN(('OddsRatio_working_3-way'!Y224)/3)</f>
        <v>-5.9561049852913148E-2</v>
      </c>
      <c r="AJ224" s="11">
        <f>'OddsRatio_working_3-way'!U224/(3*'OddsRatio_working_3-way'!X224^(1/3))*SIN(('OddsRatio_working_3-way'!Y224+2*PI())/3)</f>
        <v>-0.42974274757020298</v>
      </c>
      <c r="AK224" s="11">
        <f>'OddsRatio_working_3-way'!U224/(3*'OddsRatio_working_3-way'!X224^(1/3))*SIN(('OddsRatio_working_3-way'!Y224+4*PI())/3)</f>
        <v>0.48930379742311619</v>
      </c>
      <c r="AL224" s="11">
        <f>'OddsRatio_working_3-way'!Z224+'OddsRatio_working_3-way'!AF224</f>
        <v>1.0612235402993766</v>
      </c>
      <c r="AM224" s="11">
        <f>'OddsRatio_working_3-way'!AA224+'OddsRatio_working_3-way'!AG224</f>
        <v>-0.63377453464707667</v>
      </c>
      <c r="AN224" s="11">
        <f>'OddsRatio_working_3-way'!AB224+'OddsRatio_working_3-way'!AH224</f>
        <v>-0.42744900565229965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1.0612235402993766</v>
      </c>
      <c r="AS224" s="11">
        <f>IF(('OddsRatio_working_3-way'!X224=0),IF(Q224&gt;0,-Q224^(1/3),(-Q224)^(1/3)),'OddsRatio_working_3-way'!AM224-'OddsRatio_working_3-way'!R224/3)</f>
        <v>-0.63377453464707667</v>
      </c>
      <c r="AT224" s="11">
        <f>IF(('OddsRatio_working_3-way'!X224=0),IF(Q224&gt;0,-Q224^(1/3),(-Q224)^(1/3)),'OddsRatio_working_3-way'!AN224-'OddsRatio_working_3-way'!R224/3)</f>
        <v>-0.42744900565229965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3.21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2.4</v>
      </c>
      <c r="D225" s="9">
        <f t="shared" si="52"/>
        <v>0.29610319775070698</v>
      </c>
      <c r="E225" s="9">
        <f t="shared" si="53"/>
        <v>0.30484162958004968</v>
      </c>
      <c r="F225" s="9">
        <f t="shared" si="54"/>
        <v>0.39905517266924323</v>
      </c>
      <c r="G225" s="9">
        <f t="shared" si="55"/>
        <v>1.075656537328074</v>
      </c>
      <c r="H225" s="9">
        <f t="shared" si="56"/>
        <v>3.377200947495044</v>
      </c>
      <c r="I225" s="9">
        <f t="shared" si="57"/>
        <v>3.2803918591355177</v>
      </c>
      <c r="J225" s="9">
        <f t="shared" si="58"/>
        <v>2.5059191522593034</v>
      </c>
      <c r="K225" s="11">
        <f t="shared" si="59"/>
        <v>0.3115264797507788</v>
      </c>
      <c r="L225" s="11">
        <f t="shared" si="60"/>
        <v>0.32051282051282048</v>
      </c>
      <c r="M225" s="11">
        <f t="shared" si="61"/>
        <v>0.41666666666666669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-0.27288854274835583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0.2383876507708283</v>
      </c>
      <c r="Q225" s="11">
        <f>2*'OddsRatio_working_3-way'!K225*'OddsRatio_working_3-way'!L225*'OddsRatio_working_3-way'!M225</f>
        <v>8.3206858907793474E-2</v>
      </c>
      <c r="R225" s="11">
        <f t="shared" si="62"/>
        <v>0</v>
      </c>
      <c r="S225" s="11">
        <f t="shared" si="63"/>
        <v>-0.87357148955373132</v>
      </c>
      <c r="T225" s="11">
        <f t="shared" si="64"/>
        <v>-0.30491151467844024</v>
      </c>
      <c r="U225" s="11">
        <f>'OddsRatio_working_3-way'!S225-'OddsRatio_working_3-way'!R225^2/3</f>
        <v>-0.87357148955373132</v>
      </c>
      <c r="V225" s="11">
        <f>'OddsRatio_working_3-way'!S225*'OddsRatio_working_3-way'!R225/3-2*'OddsRatio_working_3-way'!R225^3/27-'OddsRatio_working_3-way'!T225</f>
        <v>0.30491151467844024</v>
      </c>
      <c r="W225" s="11">
        <f>'OddsRatio_working_3-way'!V225^2+4*'OddsRatio_working_3-way'!U225^3/27</f>
        <v>-5.7913561926693502E-3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0.15713241866032135</v>
      </c>
      <c r="Y225" s="11">
        <f>IF('OddsRatio_working_3-way'!W225&gt;=0,IF('OddsRatio_working_3-way'!V225+SQRT('OddsRatio_working_3-way'!W225)&gt;0,0,PI()),ACOS('OddsRatio_working_3-way'!V225/(2*'OddsRatio_working_3-way'!X225)))</f>
        <v>0.24458686399548624</v>
      </c>
      <c r="Z225" s="11">
        <f>'OddsRatio_working_3-way'!X225^(1/3)*COS('OddsRatio_working_3-way'!Y225/3)</f>
        <v>0.53782826866403688</v>
      </c>
      <c r="AA225" s="11">
        <f>'OddsRatio_working_3-way'!X225^(1/3)*COS(('OddsRatio_working_3-way'!Y225+2*PI())/3)</f>
        <v>-0.30697247714691517</v>
      </c>
      <c r="AB225" s="11">
        <f>'OddsRatio_working_3-way'!X225^(1/3)*COS(('OddsRatio_working_3-way'!Y225+4*PI())/3)</f>
        <v>-0.23085579151712185</v>
      </c>
      <c r="AC225" s="11">
        <f>'OddsRatio_working_3-way'!X225^(1/3)*SIN('OddsRatio_working_3-way'!Y225/3)</f>
        <v>4.3945988938183238E-2</v>
      </c>
      <c r="AD225" s="11">
        <f>'OddsRatio_working_3-way'!X225^(1/3)*SIN(('OddsRatio_working_3-way'!Y225+2*PI())/3)</f>
        <v>0.44379994906736642</v>
      </c>
      <c r="AE225" s="11">
        <f>'OddsRatio_working_3-way'!X225^(1/3)*SIN(('OddsRatio_working_3-way'!Y225+4*PI())/3)</f>
        <v>-0.48774593800554972</v>
      </c>
      <c r="AF225" s="11">
        <f>-'OddsRatio_working_3-way'!U225/(3*'OddsRatio_working_3-way'!X225^(1/3))*COS(('OddsRatio_working_3-way'!Y225)/3)</f>
        <v>0.53782826866403699</v>
      </c>
      <c r="AG225" s="11">
        <f>-'OddsRatio_working_3-way'!U225/(3*'OddsRatio_working_3-way'!X225^(1/3))*COS(('OddsRatio_working_3-way'!Y225+2*PI())/3)</f>
        <v>-0.30697247714691522</v>
      </c>
      <c r="AH225" s="11">
        <f>-'OddsRatio_working_3-way'!U225/(3*'OddsRatio_working_3-way'!X225^(1/3))*COS(('OddsRatio_working_3-way'!Y225+4*PI())/3)</f>
        <v>-0.23085579151712191</v>
      </c>
      <c r="AI225" s="11">
        <f>'OddsRatio_working_3-way'!U225/(3*'OddsRatio_working_3-way'!X225^(1/3))*SIN(('OddsRatio_working_3-way'!Y225)/3)</f>
        <v>-4.3945988938183252E-2</v>
      </c>
      <c r="AJ225" s="11">
        <f>'OddsRatio_working_3-way'!U225/(3*'OddsRatio_working_3-way'!X225^(1/3))*SIN(('OddsRatio_working_3-way'!Y225+2*PI())/3)</f>
        <v>-0.44379994906736653</v>
      </c>
      <c r="AK225" s="11">
        <f>'OddsRatio_working_3-way'!U225/(3*'OddsRatio_working_3-way'!X225^(1/3))*SIN(('OddsRatio_working_3-way'!Y225+4*PI())/3)</f>
        <v>0.48774593800554983</v>
      </c>
      <c r="AL225" s="11">
        <f>'OddsRatio_working_3-way'!Z225+'OddsRatio_working_3-way'!AF225</f>
        <v>1.075656537328074</v>
      </c>
      <c r="AM225" s="11">
        <f>'OddsRatio_working_3-way'!AA225+'OddsRatio_working_3-way'!AG225</f>
        <v>-0.61394495429383045</v>
      </c>
      <c r="AN225" s="11">
        <f>'OddsRatio_working_3-way'!AB225+'OddsRatio_working_3-way'!AH225</f>
        <v>-0.46171158303424376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1.075656537328074</v>
      </c>
      <c r="AS225" s="11">
        <f>IF(('OddsRatio_working_3-way'!X225=0),IF(Q225&gt;0,-Q225^(1/3),(-Q225)^(1/3)),'OddsRatio_working_3-way'!AM225-'OddsRatio_working_3-way'!R225/3)</f>
        <v>-0.61394495429383045</v>
      </c>
      <c r="AT225" s="11">
        <f>IF(('OddsRatio_working_3-way'!X225=0),IF(Q225&gt;0,-Q225^(1/3),(-Q225)^(1/3)),'OddsRatio_working_3-way'!AN225-'OddsRatio_working_3-way'!R225/3)</f>
        <v>-0.46171158303424376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4.41</v>
      </c>
      <c r="B226" s="4">
        <f>IF('True_Odds_Calculator_3-way'!B227="","",'True_Odds_Calculator_3-way'!B227)</f>
        <v>3.56</v>
      </c>
      <c r="C226" s="4">
        <f>IF('True_Odds_Calculator_3-way'!C227="","",'True_Odds_Calculator_3-way'!C227)</f>
        <v>1.83</v>
      </c>
      <c r="D226" s="9">
        <f t="shared" si="52"/>
        <v>0.21177249413216528</v>
      </c>
      <c r="E226" s="9">
        <f t="shared" si="53"/>
        <v>0.26355564242667096</v>
      </c>
      <c r="F226" s="9">
        <f t="shared" si="54"/>
        <v>0.52467186344116379</v>
      </c>
      <c r="G226" s="9">
        <f t="shared" si="55"/>
        <v>1.091509840306762</v>
      </c>
      <c r="H226" s="9">
        <f t="shared" si="56"/>
        <v>4.7220485554460589</v>
      </c>
      <c r="I226" s="9">
        <f t="shared" si="57"/>
        <v>3.7942651911853105</v>
      </c>
      <c r="J226" s="9">
        <f t="shared" si="58"/>
        <v>1.9059531674546124</v>
      </c>
      <c r="K226" s="11">
        <f t="shared" si="59"/>
        <v>0.22675736961451246</v>
      </c>
      <c r="L226" s="11">
        <f t="shared" si="60"/>
        <v>0.2808988764044944</v>
      </c>
      <c r="M226" s="11">
        <f t="shared" si="61"/>
        <v>0.54644808743169393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-0.25219284414611098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0.23668418268844549</v>
      </c>
      <c r="Q226" s="11">
        <f>2*'OddsRatio_working_3-way'!K226*'OddsRatio_working_3-way'!L226*'OddsRatio_working_3-way'!M226</f>
        <v>6.9612994908366324E-2</v>
      </c>
      <c r="R226" s="11">
        <f t="shared" si="62"/>
        <v>0</v>
      </c>
      <c r="S226" s="11">
        <f t="shared" si="63"/>
        <v>-0.93850475214641549</v>
      </c>
      <c r="T226" s="11">
        <f t="shared" si="64"/>
        <v>-0.27603080945482811</v>
      </c>
      <c r="U226" s="11">
        <f>'OddsRatio_working_3-way'!S226-'OddsRatio_working_3-way'!R226^2/3</f>
        <v>-0.93850475214641549</v>
      </c>
      <c r="V226" s="11">
        <f>'OddsRatio_working_3-way'!S226*'OddsRatio_working_3-way'!R226/3-2*'OddsRatio_working_3-way'!R226^3/27-'OddsRatio_working_3-way'!T226</f>
        <v>0.27603080945482811</v>
      </c>
      <c r="W226" s="11">
        <f>'OddsRatio_working_3-way'!V226^2+4*'OddsRatio_working_3-way'!U226^3/27</f>
        <v>-4.627020682537443E-2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0.17497372273691703</v>
      </c>
      <c r="Y226" s="11">
        <f>IF('OddsRatio_working_3-way'!W226&gt;=0,IF('OddsRatio_working_3-way'!V226+SQRT('OddsRatio_working_3-way'!W226)&gt;0,0,PI()),ACOS('OddsRatio_working_3-way'!V226/(2*'OddsRatio_working_3-way'!X226)))</f>
        <v>0.66197807579092938</v>
      </c>
      <c r="Z226" s="11">
        <f>'OddsRatio_working_3-way'!X226^(1/3)*COS('OddsRatio_working_3-way'!Y226/3)</f>
        <v>0.54575492015338101</v>
      </c>
      <c r="AA226" s="11">
        <f>'OddsRatio_working_3-way'!X226^(1/3)*COS(('OddsRatio_working_3-way'!Y226+2*PI())/3)</f>
        <v>-0.37889568201464985</v>
      </c>
      <c r="AB226" s="11">
        <f>'OddsRatio_working_3-way'!X226^(1/3)*COS(('OddsRatio_working_3-way'!Y226+4*PI())/3)</f>
        <v>-0.16685923813873127</v>
      </c>
      <c r="AC226" s="11">
        <f>'OddsRatio_working_3-way'!X226^(1/3)*SIN('OddsRatio_working_3-way'!Y226/3)</f>
        <v>0.12241929794977276</v>
      </c>
      <c r="AD226" s="11">
        <f>'OddsRatio_working_3-way'!X226^(1/3)*SIN(('OddsRatio_working_3-way'!Y226+2*PI())/3)</f>
        <v>0.41142797611828952</v>
      </c>
      <c r="AE226" s="11">
        <f>'OddsRatio_working_3-way'!X226^(1/3)*SIN(('OddsRatio_working_3-way'!Y226+4*PI())/3)</f>
        <v>-0.53384727406806221</v>
      </c>
      <c r="AF226" s="11">
        <f>-'OddsRatio_working_3-way'!U226/(3*'OddsRatio_working_3-way'!X226^(1/3))*COS(('OddsRatio_working_3-way'!Y226)/3)</f>
        <v>0.54575492015338101</v>
      </c>
      <c r="AG226" s="11">
        <f>-'OddsRatio_working_3-way'!U226/(3*'OddsRatio_working_3-way'!X226^(1/3))*COS(('OddsRatio_working_3-way'!Y226+2*PI())/3)</f>
        <v>-0.37889568201464985</v>
      </c>
      <c r="AH226" s="11">
        <f>-'OddsRatio_working_3-way'!U226/(3*'OddsRatio_working_3-way'!X226^(1/3))*COS(('OddsRatio_working_3-way'!Y226+4*PI())/3)</f>
        <v>-0.16685923813873127</v>
      </c>
      <c r="AI226" s="11">
        <f>'OddsRatio_working_3-way'!U226/(3*'OddsRatio_working_3-way'!X226^(1/3))*SIN(('OddsRatio_working_3-way'!Y226)/3)</f>
        <v>-0.12241929794977276</v>
      </c>
      <c r="AJ226" s="11">
        <f>'OddsRatio_working_3-way'!U226/(3*'OddsRatio_working_3-way'!X226^(1/3))*SIN(('OddsRatio_working_3-way'!Y226+2*PI())/3)</f>
        <v>-0.41142797611828952</v>
      </c>
      <c r="AK226" s="11">
        <f>'OddsRatio_working_3-way'!U226/(3*'OddsRatio_working_3-way'!X226^(1/3))*SIN(('OddsRatio_working_3-way'!Y226+4*PI())/3)</f>
        <v>0.53384727406806221</v>
      </c>
      <c r="AL226" s="11">
        <f>'OddsRatio_working_3-way'!Z226+'OddsRatio_working_3-way'!AF226</f>
        <v>1.091509840306762</v>
      </c>
      <c r="AM226" s="11">
        <f>'OddsRatio_working_3-way'!AA226+'OddsRatio_working_3-way'!AG226</f>
        <v>-0.7577913640292997</v>
      </c>
      <c r="AN226" s="11">
        <f>'OddsRatio_working_3-way'!AB226+'OddsRatio_working_3-way'!AH226</f>
        <v>-0.33371847627746254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1.091509840306762</v>
      </c>
      <c r="AS226" s="11">
        <f>IF(('OddsRatio_working_3-way'!X226=0),IF(Q226&gt;0,-Q226^(1/3),(-Q226)^(1/3)),'OddsRatio_working_3-way'!AM226-'OddsRatio_working_3-way'!R226/3)</f>
        <v>-0.7577913640292997</v>
      </c>
      <c r="AT226" s="11">
        <f>IF(('OddsRatio_working_3-way'!X226=0),IF(Q226&gt;0,-Q226^(1/3),(-Q226)^(1/3)),'OddsRatio_working_3-way'!AN226-'OddsRatio_working_3-way'!R226/3)</f>
        <v>-0.33371847627746254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3.66</v>
      </c>
      <c r="B227" s="4">
        <f>IF('True_Odds_Calculator_3-way'!B228="","",'True_Odds_Calculator_3-way'!B228)</f>
        <v>3.65</v>
      </c>
      <c r="C227" s="4">
        <f>IF('True_Odds_Calculator_3-way'!C228="","",'True_Odds_Calculator_3-way'!C228)</f>
        <v>1.98</v>
      </c>
      <c r="D227" s="9">
        <f t="shared" si="52"/>
        <v>0.25731658971580468</v>
      </c>
      <c r="E227" s="9">
        <f t="shared" si="53"/>
        <v>0.2580370402007518</v>
      </c>
      <c r="F227" s="9">
        <f t="shared" si="54"/>
        <v>0.48464637008344336</v>
      </c>
      <c r="G227" s="9">
        <f t="shared" si="55"/>
        <v>1.0850613630815404</v>
      </c>
      <c r="H227" s="9">
        <f t="shared" si="56"/>
        <v>3.8862632257968981</v>
      </c>
      <c r="I227" s="9">
        <f t="shared" si="57"/>
        <v>3.8754126121660826</v>
      </c>
      <c r="J227" s="9">
        <f t="shared" si="58"/>
        <v>2.0633601358199098</v>
      </c>
      <c r="K227" s="11">
        <f t="shared" si="59"/>
        <v>0.27322404371584696</v>
      </c>
      <c r="L227" s="11">
        <f t="shared" si="60"/>
        <v>0.27397260273972601</v>
      </c>
      <c r="M227" s="11">
        <f t="shared" si="61"/>
        <v>0.50505050505050508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-0.26116468222913314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0.23779981112116749</v>
      </c>
      <c r="Q227" s="11">
        <f>2*'OddsRatio_working_3-way'!K227*'OddsRatio_working_3-way'!L227*'OddsRatio_working_3-way'!M227</f>
        <v>7.5612022614043706E-2</v>
      </c>
      <c r="R227" s="11">
        <f t="shared" si="62"/>
        <v>0</v>
      </c>
      <c r="S227" s="11">
        <f t="shared" si="63"/>
        <v>-0.91053586990194013</v>
      </c>
      <c r="T227" s="11">
        <f t="shared" si="64"/>
        <v>-0.2895185595872623</v>
      </c>
      <c r="U227" s="11">
        <f>'OddsRatio_working_3-way'!S227-'OddsRatio_working_3-way'!R227^2/3</f>
        <v>-0.91053586990194013</v>
      </c>
      <c r="V227" s="11">
        <f>'OddsRatio_working_3-way'!S227*'OddsRatio_working_3-way'!R227/3-2*'OddsRatio_working_3-way'!R227^3/27-'OddsRatio_working_3-way'!T227</f>
        <v>0.2895185595872623</v>
      </c>
      <c r="W227" s="11">
        <f>'OddsRatio_working_3-way'!V227^2+4*'OddsRatio_working_3-way'!U227^3/27</f>
        <v>-2.801649190468794E-2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0.16721056205438331</v>
      </c>
      <c r="Y227" s="11">
        <f>IF('OddsRatio_working_3-way'!W227&gt;=0,IF('OddsRatio_working_3-way'!V227+SQRT('OddsRatio_working_3-way'!W227)&gt;0,0,PI()),ACOS('OddsRatio_working_3-way'!V227/(2*'OddsRatio_working_3-way'!X227)))</f>
        <v>0.52418832644022872</v>
      </c>
      <c r="Z227" s="11">
        <f>'OddsRatio_working_3-way'!X227^(1/3)*COS('OddsRatio_working_3-way'!Y227/3)</f>
        <v>0.54253068154077022</v>
      </c>
      <c r="AA227" s="11">
        <f>'OddsRatio_working_3-way'!X227^(1/3)*COS(('OddsRatio_working_3-way'!Y227+2*PI())/3)</f>
        <v>-0.35420695979042577</v>
      </c>
      <c r="AB227" s="11">
        <f>'OddsRatio_working_3-way'!X227^(1/3)*COS(('OddsRatio_working_3-way'!Y227+4*PI())/3)</f>
        <v>-0.18832372175034434</v>
      </c>
      <c r="AC227" s="11">
        <f>'OddsRatio_working_3-way'!X227^(1/3)*SIN('OddsRatio_working_3-way'!Y227/3)</f>
        <v>9.5772732136487848E-2</v>
      </c>
      <c r="AD227" s="11">
        <f>'OddsRatio_working_3-way'!X227^(1/3)*SIN(('OddsRatio_working_3-way'!Y227+2*PI())/3)</f>
        <v>0.4219589864785484</v>
      </c>
      <c r="AE227" s="11">
        <f>'OddsRatio_working_3-way'!X227^(1/3)*SIN(('OddsRatio_working_3-way'!Y227+4*PI())/3)</f>
        <v>-0.5177317186150362</v>
      </c>
      <c r="AF227" s="11">
        <f>-'OddsRatio_working_3-way'!U227/(3*'OddsRatio_working_3-way'!X227^(1/3))*COS(('OddsRatio_working_3-way'!Y227)/3)</f>
        <v>0.54253068154077011</v>
      </c>
      <c r="AG227" s="11">
        <f>-'OddsRatio_working_3-way'!U227/(3*'OddsRatio_working_3-way'!X227^(1/3))*COS(('OddsRatio_working_3-way'!Y227+2*PI())/3)</f>
        <v>-0.35420695979042571</v>
      </c>
      <c r="AH227" s="11">
        <f>-'OddsRatio_working_3-way'!U227/(3*'OddsRatio_working_3-way'!X227^(1/3))*COS(('OddsRatio_working_3-way'!Y227+4*PI())/3)</f>
        <v>-0.18832372175034431</v>
      </c>
      <c r="AI227" s="11">
        <f>'OddsRatio_working_3-way'!U227/(3*'OddsRatio_working_3-way'!X227^(1/3))*SIN(('OddsRatio_working_3-way'!Y227)/3)</f>
        <v>-9.577273213648782E-2</v>
      </c>
      <c r="AJ227" s="11">
        <f>'OddsRatio_working_3-way'!U227/(3*'OddsRatio_working_3-way'!X227^(1/3))*SIN(('OddsRatio_working_3-way'!Y227+2*PI())/3)</f>
        <v>-0.42195898647854835</v>
      </c>
      <c r="AK227" s="11">
        <f>'OddsRatio_working_3-way'!U227/(3*'OddsRatio_working_3-way'!X227^(1/3))*SIN(('OddsRatio_working_3-way'!Y227+4*PI())/3)</f>
        <v>0.51773171861503609</v>
      </c>
      <c r="AL227" s="11">
        <f>'OddsRatio_working_3-way'!Z227+'OddsRatio_working_3-way'!AF227</f>
        <v>1.0850613630815404</v>
      </c>
      <c r="AM227" s="11">
        <f>'OddsRatio_working_3-way'!AA227+'OddsRatio_working_3-way'!AG227</f>
        <v>-0.70841391958085143</v>
      </c>
      <c r="AN227" s="11">
        <f>'OddsRatio_working_3-way'!AB227+'OddsRatio_working_3-way'!AH227</f>
        <v>-0.37664744350068868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1.0850613630815404</v>
      </c>
      <c r="AS227" s="11">
        <f>IF(('OddsRatio_working_3-way'!X227=0),IF(Q227&gt;0,-Q227^(1/3),(-Q227)^(1/3)),'OddsRatio_working_3-way'!AM227-'OddsRatio_working_3-way'!R227/3)</f>
        <v>-0.70841391958085143</v>
      </c>
      <c r="AT227" s="11">
        <f>IF(('OddsRatio_working_3-way'!X227=0),IF(Q227&gt;0,-Q227^(1/3),(-Q227)^(1/3)),'OddsRatio_working_3-way'!AN227-'OddsRatio_working_3-way'!R227/3)</f>
        <v>-0.37664744350068868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3.34</v>
      </c>
      <c r="B228" s="4">
        <f>IF('True_Odds_Calculator_3-way'!B229="","",'True_Odds_Calculator_3-way'!B229)</f>
        <v>4.03</v>
      </c>
      <c r="C228" s="4">
        <f>IF('True_Odds_Calculator_3-way'!C229="","",'True_Odds_Calculator_3-way'!C229)</f>
        <v>1.98</v>
      </c>
      <c r="D228" s="9">
        <f t="shared" si="52"/>
        <v>0.28242353429209405</v>
      </c>
      <c r="E228" s="9">
        <f t="shared" si="53"/>
        <v>0.23310098375655025</v>
      </c>
      <c r="F228" s="9">
        <f t="shared" si="54"/>
        <v>0.48447548195135542</v>
      </c>
      <c r="G228" s="9">
        <f t="shared" si="55"/>
        <v>1.0858040214160272</v>
      </c>
      <c r="H228" s="9">
        <f t="shared" si="56"/>
        <v>3.5407814101135027</v>
      </c>
      <c r="I228" s="9">
        <f t="shared" si="57"/>
        <v>4.2899861848905623</v>
      </c>
      <c r="J228" s="9">
        <f t="shared" si="58"/>
        <v>2.0640879409877066</v>
      </c>
      <c r="K228" s="11">
        <f t="shared" si="59"/>
        <v>0.29940119760479045</v>
      </c>
      <c r="L228" s="11">
        <f t="shared" si="60"/>
        <v>0.24813895781637715</v>
      </c>
      <c r="M228" s="11">
        <f t="shared" si="61"/>
        <v>0.50505050505050508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-0.26071610444799531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0.23826322841196321</v>
      </c>
      <c r="Q228" s="11">
        <f>2*'OddsRatio_working_3-way'!K228*'OddsRatio_working_3-way'!L228*'OddsRatio_working_3-way'!M228</f>
        <v>7.5043536507704955E-2</v>
      </c>
      <c r="R228" s="11">
        <f t="shared" si="62"/>
        <v>0</v>
      </c>
      <c r="S228" s="11">
        <f t="shared" si="63"/>
        <v>-0.9138799803580574</v>
      </c>
      <c r="T228" s="11">
        <f t="shared" si="64"/>
        <v>-0.28783621428600237</v>
      </c>
      <c r="U228" s="11">
        <f>'OddsRatio_working_3-way'!S228-'OddsRatio_working_3-way'!R228^2/3</f>
        <v>-0.9138799803580574</v>
      </c>
      <c r="V228" s="11">
        <f>'OddsRatio_working_3-way'!S228*'OddsRatio_working_3-way'!R228/3-2*'OddsRatio_working_3-way'!R228^3/27-'OddsRatio_working_3-way'!T228</f>
        <v>0.28783621428600237</v>
      </c>
      <c r="W228" s="11">
        <f>'OddsRatio_working_3-way'!V228^2+4*'OddsRatio_working_3-way'!U228^3/27</f>
        <v>-3.0224564369146584E-2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0.16813257464248565</v>
      </c>
      <c r="Y228" s="11">
        <f>IF('OddsRatio_working_3-way'!W228&gt;=0,IF('OddsRatio_working_3-way'!V228+SQRT('OddsRatio_working_3-way'!W228)&gt;0,0,PI()),ACOS('OddsRatio_working_3-way'!V228/(2*'OddsRatio_working_3-way'!X228)))</f>
        <v>0.54335309484573879</v>
      </c>
      <c r="Z228" s="11">
        <f>'OddsRatio_working_3-way'!X228^(1/3)*COS('OddsRatio_working_3-way'!Y228/3)</f>
        <v>0.54290201070801347</v>
      </c>
      <c r="AA228" s="11">
        <f>'OddsRatio_working_3-way'!X228^(1/3)*COS(('OddsRatio_working_3-way'!Y228+2*PI())/3)</f>
        <v>-0.35755007716323917</v>
      </c>
      <c r="AB228" s="11">
        <f>'OddsRatio_working_3-way'!X228^(1/3)*COS(('OddsRatio_working_3-way'!Y228+4*PI())/3)</f>
        <v>-0.18535193354477467</v>
      </c>
      <c r="AC228" s="11">
        <f>'OddsRatio_working_3-way'!X228^(1/3)*SIN('OddsRatio_working_3-way'!Y228/3)</f>
        <v>9.9418644572074513E-2</v>
      </c>
      <c r="AD228" s="11">
        <f>'OddsRatio_working_3-way'!X228^(1/3)*SIN(('OddsRatio_working_3-way'!Y228+2*PI())/3)</f>
        <v>0.42045761075275373</v>
      </c>
      <c r="AE228" s="11">
        <f>'OddsRatio_working_3-way'!X228^(1/3)*SIN(('OddsRatio_working_3-way'!Y228+4*PI())/3)</f>
        <v>-0.51987625532482806</v>
      </c>
      <c r="AF228" s="11">
        <f>-'OddsRatio_working_3-way'!U228/(3*'OddsRatio_working_3-way'!X228^(1/3))*COS(('OddsRatio_working_3-way'!Y228)/3)</f>
        <v>0.54290201070801358</v>
      </c>
      <c r="AG228" s="11">
        <f>-'OddsRatio_working_3-way'!U228/(3*'OddsRatio_working_3-way'!X228^(1/3))*COS(('OddsRatio_working_3-way'!Y228+2*PI())/3)</f>
        <v>-0.35755007716323922</v>
      </c>
      <c r="AH228" s="11">
        <f>-'OddsRatio_working_3-way'!U228/(3*'OddsRatio_working_3-way'!X228^(1/3))*COS(('OddsRatio_working_3-way'!Y228+4*PI())/3)</f>
        <v>-0.18535193354477469</v>
      </c>
      <c r="AI228" s="11">
        <f>'OddsRatio_working_3-way'!U228/(3*'OddsRatio_working_3-way'!X228^(1/3))*SIN(('OddsRatio_working_3-way'!Y228)/3)</f>
        <v>-9.9418644572074527E-2</v>
      </c>
      <c r="AJ228" s="11">
        <f>'OddsRatio_working_3-way'!U228/(3*'OddsRatio_working_3-way'!X228^(1/3))*SIN(('OddsRatio_working_3-way'!Y228+2*PI())/3)</f>
        <v>-0.42045761075275384</v>
      </c>
      <c r="AK228" s="11">
        <f>'OddsRatio_working_3-way'!U228/(3*'OddsRatio_working_3-way'!X228^(1/3))*SIN(('OddsRatio_working_3-way'!Y228+4*PI())/3)</f>
        <v>0.51987625532482817</v>
      </c>
      <c r="AL228" s="11">
        <f>'OddsRatio_working_3-way'!Z228+'OddsRatio_working_3-way'!AF228</f>
        <v>1.0858040214160272</v>
      </c>
      <c r="AM228" s="11">
        <f>'OddsRatio_working_3-way'!AA228+'OddsRatio_working_3-way'!AG228</f>
        <v>-0.71510015432647833</v>
      </c>
      <c r="AN228" s="11">
        <f>'OddsRatio_working_3-way'!AB228+'OddsRatio_working_3-way'!AH228</f>
        <v>-0.37070386708954939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1.0858040214160272</v>
      </c>
      <c r="AS228" s="11">
        <f>IF(('OddsRatio_working_3-way'!X228=0),IF(Q228&gt;0,-Q228^(1/3),(-Q228)^(1/3)),'OddsRatio_working_3-way'!AM228-'OddsRatio_working_3-way'!R228/3)</f>
        <v>-0.71510015432647833</v>
      </c>
      <c r="AT228" s="11">
        <f>IF(('OddsRatio_working_3-way'!X228=0),IF(Q228&gt;0,-Q228^(1/3),(-Q228)^(1/3)),'OddsRatio_working_3-way'!AN228-'OddsRatio_working_3-way'!R228/3)</f>
        <v>-0.37070386708954939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1.84</v>
      </c>
      <c r="B229" s="4">
        <f>IF('True_Odds_Calculator_3-way'!B230="","",'True_Odds_Calculator_3-way'!B230)</f>
        <v>3.42</v>
      </c>
      <c r="C229" s="4">
        <f>IF('True_Odds_Calculator_3-way'!C230="","",'True_Odds_Calculator_3-way'!C230)</f>
        <v>4.59</v>
      </c>
      <c r="D229" s="9">
        <f t="shared" si="52"/>
        <v>0.52184235421262271</v>
      </c>
      <c r="E229" s="9">
        <f t="shared" si="53"/>
        <v>0.27474182239096023</v>
      </c>
      <c r="F229" s="9">
        <f t="shared" si="54"/>
        <v>0.20341582339641737</v>
      </c>
      <c r="G229" s="9">
        <f t="shared" si="55"/>
        <v>1.0908184972124508</v>
      </c>
      <c r="H229" s="9">
        <f t="shared" si="56"/>
        <v>1.9162875376584587</v>
      </c>
      <c r="I229" s="9">
        <f t="shared" si="57"/>
        <v>3.6397807632541306</v>
      </c>
      <c r="J229" s="9">
        <f t="shared" si="58"/>
        <v>4.9160384049926984</v>
      </c>
      <c r="K229" s="11">
        <f t="shared" si="59"/>
        <v>0.54347826086956519</v>
      </c>
      <c r="L229" s="11">
        <f t="shared" si="60"/>
        <v>0.29239766081871343</v>
      </c>
      <c r="M229" s="11">
        <f t="shared" si="61"/>
        <v>0.2178649237472767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-0.25265766955989966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0.237155912736595</v>
      </c>
      <c r="Q229" s="11">
        <f>2*'OddsRatio_working_3-way'!K229*'OddsRatio_working_3-way'!L229*'OddsRatio_working_3-way'!M229</f>
        <v>6.9242602258859864E-2</v>
      </c>
      <c r="R229" s="11">
        <f t="shared" si="62"/>
        <v>0</v>
      </c>
      <c r="S229" s="11">
        <f t="shared" si="63"/>
        <v>-0.93864521567737513</v>
      </c>
      <c r="T229" s="11">
        <f t="shared" si="64"/>
        <v>-0.27405699727806576</v>
      </c>
      <c r="U229" s="11">
        <f>'OddsRatio_working_3-way'!S229-'OddsRatio_working_3-way'!R229^2/3</f>
        <v>-0.93864521567737513</v>
      </c>
      <c r="V229" s="11">
        <f>'OddsRatio_working_3-way'!S229*'OddsRatio_working_3-way'!R229/3-2*'OddsRatio_working_3-way'!R229^3/27-'OddsRatio_working_3-way'!T229</f>
        <v>0.27405699727806576</v>
      </c>
      <c r="W229" s="11">
        <f>'OddsRatio_working_3-way'!V229^2+4*'OddsRatio_working_3-way'!U229^3/27</f>
        <v>-4.7410971305647504E-2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0.17501300599006725</v>
      </c>
      <c r="Y229" s="11">
        <f>IF('OddsRatio_working_3-way'!W229&gt;=0,IF('OddsRatio_working_3-way'!V229+SQRT('OddsRatio_working_3-way'!W229)&gt;0,0,PI()),ACOS('OddsRatio_working_3-way'!V229/(2*'OddsRatio_working_3-way'!X229)))</f>
        <v>0.67138346680438166</v>
      </c>
      <c r="Z229" s="11">
        <f>'OddsRatio_working_3-way'!X229^(1/3)*COS('OddsRatio_working_3-way'!Y229/3)</f>
        <v>0.54540924860622553</v>
      </c>
      <c r="AA229" s="11">
        <f>'OddsRatio_working_3-way'!X229^(1/3)*COS(('OddsRatio_working_3-way'!Y229+2*PI())/3)</f>
        <v>-0.38021214762328853</v>
      </c>
      <c r="AB229" s="11">
        <f>'OddsRatio_working_3-way'!X229^(1/3)*COS(('OddsRatio_working_3-way'!Y229+4*PI())/3)</f>
        <v>-0.16519710098293672</v>
      </c>
      <c r="AC229" s="11">
        <f>'OddsRatio_working_3-way'!X229^(1/3)*SIN('OddsRatio_working_3-way'!Y229/3)</f>
        <v>0.12413899505762702</v>
      </c>
      <c r="AD229" s="11">
        <f>'OddsRatio_working_3-way'!X229^(1/3)*SIN(('OddsRatio_working_3-way'!Y229+2*PI())/3)</f>
        <v>0.41026876722316041</v>
      </c>
      <c r="AE229" s="11">
        <f>'OddsRatio_working_3-way'!X229^(1/3)*SIN(('OddsRatio_working_3-way'!Y229+4*PI())/3)</f>
        <v>-0.53440776228078735</v>
      </c>
      <c r="AF229" s="11">
        <f>-'OddsRatio_working_3-way'!U229/(3*'OddsRatio_working_3-way'!X229^(1/3))*COS(('OddsRatio_working_3-way'!Y229)/3)</f>
        <v>0.54540924860622542</v>
      </c>
      <c r="AG229" s="11">
        <f>-'OddsRatio_working_3-way'!U229/(3*'OddsRatio_working_3-way'!X229^(1/3))*COS(('OddsRatio_working_3-way'!Y229+2*PI())/3)</f>
        <v>-0.38021214762328842</v>
      </c>
      <c r="AH229" s="11">
        <f>-'OddsRatio_working_3-way'!U229/(3*'OddsRatio_working_3-way'!X229^(1/3))*COS(('OddsRatio_working_3-way'!Y229+4*PI())/3)</f>
        <v>-0.16519710098293669</v>
      </c>
      <c r="AI229" s="11">
        <f>'OddsRatio_working_3-way'!U229/(3*'OddsRatio_working_3-way'!X229^(1/3))*SIN(('OddsRatio_working_3-way'!Y229)/3)</f>
        <v>-0.12413899505762699</v>
      </c>
      <c r="AJ229" s="11">
        <f>'OddsRatio_working_3-way'!U229/(3*'OddsRatio_working_3-way'!X229^(1/3))*SIN(('OddsRatio_working_3-way'!Y229+2*PI())/3)</f>
        <v>-0.4102687672231603</v>
      </c>
      <c r="AK229" s="11">
        <f>'OddsRatio_working_3-way'!U229/(3*'OddsRatio_working_3-way'!X229^(1/3))*SIN(('OddsRatio_working_3-way'!Y229+4*PI())/3)</f>
        <v>0.53440776228078724</v>
      </c>
      <c r="AL229" s="11">
        <f>'OddsRatio_working_3-way'!Z229+'OddsRatio_working_3-way'!AF229</f>
        <v>1.0908184972124508</v>
      </c>
      <c r="AM229" s="11">
        <f>'OddsRatio_working_3-way'!AA229+'OddsRatio_working_3-way'!AG229</f>
        <v>-0.76042429524657695</v>
      </c>
      <c r="AN229" s="11">
        <f>'OddsRatio_working_3-way'!AB229+'OddsRatio_working_3-way'!AH229</f>
        <v>-0.33039420196587344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1.0908184972124508</v>
      </c>
      <c r="AS229" s="11">
        <f>IF(('OddsRatio_working_3-way'!X229=0),IF(Q229&gt;0,-Q229^(1/3),(-Q229)^(1/3)),'OddsRatio_working_3-way'!AM229-'OddsRatio_working_3-way'!R229/3)</f>
        <v>-0.76042429524657695</v>
      </c>
      <c r="AT229" s="11">
        <f>IF(('OddsRatio_working_3-way'!X229=0),IF(Q229&gt;0,-Q229^(1/3),(-Q229)^(1/3)),'OddsRatio_working_3-way'!AN229-'OddsRatio_working_3-way'!R229/3)</f>
        <v>-0.33039420196587344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1.86</v>
      </c>
      <c r="B230" s="4">
        <f>IF('True_Odds_Calculator_3-way'!B231="","",'True_Odds_Calculator_3-way'!B231)</f>
        <v>3.32</v>
      </c>
      <c r="C230" s="4">
        <f>IF('True_Odds_Calculator_3-way'!C231="","",'True_Odds_Calculator_3-way'!C231)</f>
        <v>4.6399999999999997</v>
      </c>
      <c r="D230" s="9">
        <f t="shared" si="52"/>
        <v>0.51581266102587042</v>
      </c>
      <c r="E230" s="9">
        <f t="shared" si="53"/>
        <v>0.28310362011902612</v>
      </c>
      <c r="F230" s="9">
        <f t="shared" si="54"/>
        <v>0.20108371885510365</v>
      </c>
      <c r="G230" s="9">
        <f t="shared" si="55"/>
        <v>1.0914980888043979</v>
      </c>
      <c r="H230" s="9">
        <f t="shared" si="56"/>
        <v>1.9386883563717823</v>
      </c>
      <c r="I230" s="9">
        <f t="shared" si="57"/>
        <v>3.5322755660262026</v>
      </c>
      <c r="J230" s="9">
        <f t="shared" si="58"/>
        <v>4.973053043248008</v>
      </c>
      <c r="K230" s="11">
        <f t="shared" si="59"/>
        <v>0.5376344086021505</v>
      </c>
      <c r="L230" s="11">
        <f t="shared" si="60"/>
        <v>0.30120481927710846</v>
      </c>
      <c r="M230" s="11">
        <f t="shared" si="61"/>
        <v>0.21551724137931036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-0.25346547480243564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0.23802104971610577</v>
      </c>
      <c r="Q230" s="11">
        <f>2*'OddsRatio_working_3-way'!K230*'OddsRatio_working_3-way'!L230*'OddsRatio_working_3-way'!M230</f>
        <v>6.980089434489907E-2</v>
      </c>
      <c r="R230" s="11">
        <f t="shared" si="62"/>
        <v>0</v>
      </c>
      <c r="S230" s="11">
        <f t="shared" si="63"/>
        <v>-0.93906694748715547</v>
      </c>
      <c r="T230" s="11">
        <f t="shared" si="64"/>
        <v>-0.27538620160913657</v>
      </c>
      <c r="U230" s="11">
        <f>'OddsRatio_working_3-way'!S230-'OddsRatio_working_3-way'!R230^2/3</f>
        <v>-0.93906694748715547</v>
      </c>
      <c r="V230" s="11">
        <f>'OddsRatio_working_3-way'!S230*'OddsRatio_working_3-way'!R230/3-2*'OddsRatio_working_3-way'!R230^3/27-'OddsRatio_working_3-way'!T230</f>
        <v>0.27538620160913657</v>
      </c>
      <c r="W230" s="11">
        <f>'OddsRatio_working_3-way'!V230^2+4*'OddsRatio_working_3-way'!U230^3/27</f>
        <v>-4.6845864947286806E-2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0.17513096883760651</v>
      </c>
      <c r="Y230" s="11">
        <f>IF('OddsRatio_working_3-way'!W230&gt;=0,IF('OddsRatio_working_3-way'!V230+SQRT('OddsRatio_working_3-way'!W230)&gt;0,0,PI()),ACOS('OddsRatio_working_3-way'!V230/(2*'OddsRatio_working_3-way'!X230)))</f>
        <v>0.6661133252149074</v>
      </c>
      <c r="Z230" s="11">
        <f>'OddsRatio_working_3-way'!X230^(1/3)*COS('OddsRatio_working_3-way'!Y230/3)</f>
        <v>0.54574904440219896</v>
      </c>
      <c r="AA230" s="11">
        <f>'OddsRatio_working_3-way'!X230^(1/3)*COS(('OddsRatio_working_3-way'!Y230+2*PI())/3)</f>
        <v>-0.37957607922982273</v>
      </c>
      <c r="AB230" s="11">
        <f>'OddsRatio_working_3-way'!X230^(1/3)*COS(('OddsRatio_working_3-way'!Y230+4*PI())/3)</f>
        <v>-0.16617296517237662</v>
      </c>
      <c r="AC230" s="11">
        <f>'OddsRatio_working_3-way'!X230^(1/3)*SIN('OddsRatio_working_3-way'!Y230/3)</f>
        <v>0.12320834534697113</v>
      </c>
      <c r="AD230" s="11">
        <f>'OddsRatio_working_3-way'!X230^(1/3)*SIN(('OddsRatio_working_3-way'!Y230+2*PI())/3)</f>
        <v>0.41102836386990033</v>
      </c>
      <c r="AE230" s="11">
        <f>'OddsRatio_working_3-way'!X230^(1/3)*SIN(('OddsRatio_working_3-way'!Y230+4*PI())/3)</f>
        <v>-0.53423670921687139</v>
      </c>
      <c r="AF230" s="11">
        <f>-'OddsRatio_working_3-way'!U230/(3*'OddsRatio_working_3-way'!X230^(1/3))*COS(('OddsRatio_working_3-way'!Y230)/3)</f>
        <v>0.54574904440219896</v>
      </c>
      <c r="AG230" s="11">
        <f>-'OddsRatio_working_3-way'!U230/(3*'OddsRatio_working_3-way'!X230^(1/3))*COS(('OddsRatio_working_3-way'!Y230+2*PI())/3)</f>
        <v>-0.37957607922982273</v>
      </c>
      <c r="AH230" s="11">
        <f>-'OddsRatio_working_3-way'!U230/(3*'OddsRatio_working_3-way'!X230^(1/3))*COS(('OddsRatio_working_3-way'!Y230+4*PI())/3)</f>
        <v>-0.16617296517237662</v>
      </c>
      <c r="AI230" s="11">
        <f>'OddsRatio_working_3-way'!U230/(3*'OddsRatio_working_3-way'!X230^(1/3))*SIN(('OddsRatio_working_3-way'!Y230)/3)</f>
        <v>-0.12320834534697113</v>
      </c>
      <c r="AJ230" s="11">
        <f>'OddsRatio_working_3-way'!U230/(3*'OddsRatio_working_3-way'!X230^(1/3))*SIN(('OddsRatio_working_3-way'!Y230+2*PI())/3)</f>
        <v>-0.41102836386990033</v>
      </c>
      <c r="AK230" s="11">
        <f>'OddsRatio_working_3-way'!U230/(3*'OddsRatio_working_3-way'!X230^(1/3))*SIN(('OddsRatio_working_3-way'!Y230+4*PI())/3)</f>
        <v>0.53423670921687139</v>
      </c>
      <c r="AL230" s="11">
        <f>'OddsRatio_working_3-way'!Z230+'OddsRatio_working_3-way'!AF230</f>
        <v>1.0914980888043979</v>
      </c>
      <c r="AM230" s="11">
        <f>'OddsRatio_working_3-way'!AA230+'OddsRatio_working_3-way'!AG230</f>
        <v>-0.75915215845964545</v>
      </c>
      <c r="AN230" s="11">
        <f>'OddsRatio_working_3-way'!AB230+'OddsRatio_working_3-way'!AH230</f>
        <v>-0.33234593034475324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1.0914980888043979</v>
      </c>
      <c r="AS230" s="11">
        <f>IF(('OddsRatio_working_3-way'!X230=0),IF(Q230&gt;0,-Q230^(1/3),(-Q230)^(1/3)),'OddsRatio_working_3-way'!AM230-'OddsRatio_working_3-way'!R230/3)</f>
        <v>-0.75915215845964545</v>
      </c>
      <c r="AT230" s="11">
        <f>IF(('OddsRatio_working_3-way'!X230=0),IF(Q230&gt;0,-Q230^(1/3),(-Q230)^(1/3)),'OddsRatio_working_3-way'!AN230-'OddsRatio_working_3-way'!R230/3)</f>
        <v>-0.33234593034475324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5.42</v>
      </c>
      <c r="B231" s="4">
        <f>IF('True_Odds_Calculator_3-way'!B232="","",'True_Odds_Calculator_3-way'!B232)</f>
        <v>4.07</v>
      </c>
      <c r="C231" s="4">
        <f>IF('True_Odds_Calculator_3-way'!C232="","",'True_Odds_Calculator_3-way'!C232)</f>
        <v>1.6</v>
      </c>
      <c r="D231" s="9">
        <f t="shared" si="52"/>
        <v>0.17021800970161141</v>
      </c>
      <c r="E231" s="9">
        <f t="shared" si="53"/>
        <v>0.22800318186346483</v>
      </c>
      <c r="F231" s="9">
        <f t="shared" si="54"/>
        <v>0.60177880843492393</v>
      </c>
      <c r="G231" s="9">
        <f t="shared" si="55"/>
        <v>1.1029002295177466</v>
      </c>
      <c r="H231" s="9">
        <f t="shared" si="56"/>
        <v>5.8748190144684393</v>
      </c>
      <c r="I231" s="9">
        <f t="shared" si="57"/>
        <v>4.3859037046194826</v>
      </c>
      <c r="J231" s="9">
        <f t="shared" si="58"/>
        <v>1.6617401377106478</v>
      </c>
      <c r="K231" s="11">
        <f t="shared" si="59"/>
        <v>0.18450184501845018</v>
      </c>
      <c r="L231" s="11">
        <f t="shared" si="60"/>
        <v>0.24570024570024568</v>
      </c>
      <c r="M231" s="11">
        <f t="shared" si="61"/>
        <v>0.625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-0.23067377172543224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0.22921067662765074</v>
      </c>
      <c r="Q231" s="11">
        <f>2*'OddsRatio_working_3-way'!K231*'OddsRatio_working_3-way'!L231*'OddsRatio_working_3-way'!M231</f>
        <v>5.6665185816477323E-2</v>
      </c>
      <c r="R231" s="11">
        <f t="shared" si="62"/>
        <v>0</v>
      </c>
      <c r="S231" s="11">
        <f t="shared" si="63"/>
        <v>-0.99365729754693133</v>
      </c>
      <c r="T231" s="11">
        <f t="shared" si="64"/>
        <v>-0.24565075341086068</v>
      </c>
      <c r="U231" s="11">
        <f>'OddsRatio_working_3-way'!S231-'OddsRatio_working_3-way'!R231^2/3</f>
        <v>-0.99365729754693133</v>
      </c>
      <c r="V231" s="11">
        <f>'OddsRatio_working_3-way'!S231*'OddsRatio_working_3-way'!R231/3-2*'OddsRatio_working_3-way'!R231^3/27-'OddsRatio_working_3-way'!T231</f>
        <v>0.24565075341086068</v>
      </c>
      <c r="W231" s="11">
        <f>'OddsRatio_working_3-way'!V231^2+4*'OddsRatio_working_3-way'!U231^3/27</f>
        <v>-8.5002718770586932E-2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0.19062201566313794</v>
      </c>
      <c r="Y231" s="11">
        <f>IF('OddsRatio_working_3-way'!W231&gt;=0,IF('OddsRatio_working_3-way'!V231+SQRT('OddsRatio_working_3-way'!W231)&gt;0,0,PI()),ACOS('OddsRatio_working_3-way'!V231/(2*'OddsRatio_working_3-way'!X231)))</f>
        <v>0.87063648533390914</v>
      </c>
      <c r="Z231" s="11">
        <f>'OddsRatio_working_3-way'!X231^(1/3)*COS('OddsRatio_working_3-way'!Y231/3)</f>
        <v>0.55145011475887329</v>
      </c>
      <c r="AA231" s="11">
        <f>'OddsRatio_working_3-way'!X231^(1/3)*COS(('OddsRatio_working_3-way'!Y231+2*PI())/3)</f>
        <v>-0.41834834645261681</v>
      </c>
      <c r="AB231" s="11">
        <f>'OddsRatio_working_3-way'!X231^(1/3)*COS(('OddsRatio_working_3-way'!Y231+4*PI())/3)</f>
        <v>-0.13310176830625658</v>
      </c>
      <c r="AC231" s="11">
        <f>'OddsRatio_working_3-way'!X231^(1/3)*SIN('OddsRatio_working_3-way'!Y231/3)</f>
        <v>0.16468718867822071</v>
      </c>
      <c r="AD231" s="11">
        <f>'OddsRatio_working_3-way'!X231^(1/3)*SIN(('OddsRatio_working_3-way'!Y231+2*PI())/3)</f>
        <v>0.39522621396191787</v>
      </c>
      <c r="AE231" s="11">
        <f>'OddsRatio_working_3-way'!X231^(1/3)*SIN(('OddsRatio_working_3-way'!Y231+4*PI())/3)</f>
        <v>-0.55991340264013856</v>
      </c>
      <c r="AF231" s="11">
        <f>-'OddsRatio_working_3-way'!U231/(3*'OddsRatio_working_3-way'!X231^(1/3))*COS(('OddsRatio_working_3-way'!Y231)/3)</f>
        <v>0.5514501147588734</v>
      </c>
      <c r="AG231" s="11">
        <f>-'OddsRatio_working_3-way'!U231/(3*'OddsRatio_working_3-way'!X231^(1/3))*COS(('OddsRatio_working_3-way'!Y231+2*PI())/3)</f>
        <v>-0.41834834645261687</v>
      </c>
      <c r="AH231" s="11">
        <f>-'OddsRatio_working_3-way'!U231/(3*'OddsRatio_working_3-way'!X231^(1/3))*COS(('OddsRatio_working_3-way'!Y231+4*PI())/3)</f>
        <v>-0.13310176830625661</v>
      </c>
      <c r="AI231" s="11">
        <f>'OddsRatio_working_3-way'!U231/(3*'OddsRatio_working_3-way'!X231^(1/3))*SIN(('OddsRatio_working_3-way'!Y231)/3)</f>
        <v>-0.16468718867822074</v>
      </c>
      <c r="AJ231" s="11">
        <f>'OddsRatio_working_3-way'!U231/(3*'OddsRatio_working_3-way'!X231^(1/3))*SIN(('OddsRatio_working_3-way'!Y231+2*PI())/3)</f>
        <v>-0.39522621396191793</v>
      </c>
      <c r="AK231" s="11">
        <f>'OddsRatio_working_3-way'!U231/(3*'OddsRatio_working_3-way'!X231^(1/3))*SIN(('OddsRatio_working_3-way'!Y231+4*PI())/3)</f>
        <v>0.55991340264013867</v>
      </c>
      <c r="AL231" s="11">
        <f>'OddsRatio_working_3-way'!Z231+'OddsRatio_working_3-way'!AF231</f>
        <v>1.1029002295177466</v>
      </c>
      <c r="AM231" s="11">
        <f>'OddsRatio_working_3-way'!AA231+'OddsRatio_working_3-way'!AG231</f>
        <v>-0.83669669290523374</v>
      </c>
      <c r="AN231" s="11">
        <f>'OddsRatio_working_3-way'!AB231+'OddsRatio_working_3-way'!AH231</f>
        <v>-0.26620353661251317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1.1029002295177466</v>
      </c>
      <c r="AS231" s="11">
        <f>IF(('OddsRatio_working_3-way'!X231=0),IF(Q231&gt;0,-Q231^(1/3),(-Q231)^(1/3)),'OddsRatio_working_3-way'!AM231-'OddsRatio_working_3-way'!R231/3)</f>
        <v>-0.83669669290523374</v>
      </c>
      <c r="AT231" s="11">
        <f>IF(('OddsRatio_working_3-way'!X231=0),IF(Q231&gt;0,-Q231^(1/3),(-Q231)^(1/3)),'OddsRatio_working_3-way'!AN231-'OddsRatio_working_3-way'!R231/3)</f>
        <v>-0.26620353661251317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2.2599999999999998</v>
      </c>
      <c r="B232" s="4">
        <f>IF('True_Odds_Calculator_3-way'!B233="","",'True_Odds_Calculator_3-way'!B233)</f>
        <v>3.4</v>
      </c>
      <c r="C232" s="4">
        <f>IF('True_Odds_Calculator_3-way'!C233="","",'True_Odds_Calculator_3-way'!C233)</f>
        <v>3.18</v>
      </c>
      <c r="D232" s="9">
        <f t="shared" si="52"/>
        <v>0.42354881533330702</v>
      </c>
      <c r="E232" s="9">
        <f t="shared" si="53"/>
        <v>0.27836647955612331</v>
      </c>
      <c r="F232" s="9">
        <f t="shared" si="54"/>
        <v>0.29808470511056973</v>
      </c>
      <c r="G232" s="9">
        <f t="shared" si="55"/>
        <v>1.0801610667984889</v>
      </c>
      <c r="H232" s="9">
        <f t="shared" si="56"/>
        <v>2.361002944166096</v>
      </c>
      <c r="I232" s="9">
        <f t="shared" si="57"/>
        <v>3.5923865603163736</v>
      </c>
      <c r="J232" s="9">
        <f t="shared" si="58"/>
        <v>3.3547511256207061</v>
      </c>
      <c r="K232" s="11">
        <f t="shared" si="59"/>
        <v>0.44247787610619471</v>
      </c>
      <c r="L232" s="11">
        <f t="shared" si="60"/>
        <v>0.29411764705882354</v>
      </c>
      <c r="M232" s="11">
        <f t="shared" si="61"/>
        <v>0.31446540880503143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-0.26978873031931094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0.2390002586441155</v>
      </c>
      <c r="Q232" s="11">
        <f>2*'OddsRatio_working_3-way'!K232*'OddsRatio_working_3-way'!L232*'OddsRatio_working_3-way'!M232</f>
        <v>8.1849403645245039E-2</v>
      </c>
      <c r="R232" s="11">
        <f t="shared" si="62"/>
        <v>0</v>
      </c>
      <c r="S232" s="11">
        <f t="shared" si="63"/>
        <v>-0.8858793262462985</v>
      </c>
      <c r="T232" s="11">
        <f t="shared" si="64"/>
        <v>-0.30338333090626662</v>
      </c>
      <c r="U232" s="11">
        <f>'OddsRatio_working_3-way'!S232-'OddsRatio_working_3-way'!R232^2/3</f>
        <v>-0.8858793262462985</v>
      </c>
      <c r="V232" s="11">
        <f>'OddsRatio_working_3-way'!S232*'OddsRatio_working_3-way'!R232/3-2*'OddsRatio_working_3-way'!R232^3/27-'OddsRatio_working_3-way'!T232</f>
        <v>0.30338333090626662</v>
      </c>
      <c r="W232" s="11">
        <f>'OddsRatio_working_3-way'!V232^2+4*'OddsRatio_working_3-way'!U232^3/27</f>
        <v>-1.095445222637699E-2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0.16046486975204127</v>
      </c>
      <c r="Y232" s="11">
        <f>IF('OddsRatio_working_3-way'!W232&gt;=0,IF('OddsRatio_working_3-way'!V232+SQRT('OddsRatio_working_3-way'!W232)&gt;0,0,PI()),ACOS('OddsRatio_working_3-way'!V232/(2*'OddsRatio_working_3-way'!X232)))</f>
        <v>0.33220256350928334</v>
      </c>
      <c r="Z232" s="11">
        <f>'OddsRatio_working_3-way'!X232^(1/3)*COS('OddsRatio_working_3-way'!Y232/3)</f>
        <v>0.54008053339924444</v>
      </c>
      <c r="AA232" s="11">
        <f>'OddsRatio_working_3-way'!X232^(1/3)*COS(('OddsRatio_working_3-way'!Y232+2*PI())/3)</f>
        <v>-0.32204598411574203</v>
      </c>
      <c r="AB232" s="11">
        <f>'OddsRatio_working_3-way'!X232^(1/3)*COS(('OddsRatio_working_3-way'!Y232+4*PI())/3)</f>
        <v>-0.21803454928350258</v>
      </c>
      <c r="AC232" s="11">
        <f>'OddsRatio_working_3-way'!X232^(1/3)*SIN('OddsRatio_working_3-way'!Y232/3)</f>
        <v>6.0051029899192691E-2</v>
      </c>
      <c r="AD232" s="11">
        <f>'OddsRatio_working_3-way'!X232^(1/3)*SIN(('OddsRatio_working_3-way'!Y232+2*PI())/3)</f>
        <v>0.43769794706359932</v>
      </c>
      <c r="AE232" s="11">
        <f>'OddsRatio_working_3-way'!X232^(1/3)*SIN(('OddsRatio_working_3-way'!Y232+4*PI())/3)</f>
        <v>-0.49774897696279208</v>
      </c>
      <c r="AF232" s="11">
        <f>-'OddsRatio_working_3-way'!U232/(3*'OddsRatio_working_3-way'!X232^(1/3))*COS(('OddsRatio_working_3-way'!Y232)/3)</f>
        <v>0.54008053339924444</v>
      </c>
      <c r="AG232" s="11">
        <f>-'OddsRatio_working_3-way'!U232/(3*'OddsRatio_working_3-way'!X232^(1/3))*COS(('OddsRatio_working_3-way'!Y232+2*PI())/3)</f>
        <v>-0.32204598411574203</v>
      </c>
      <c r="AH232" s="11">
        <f>-'OddsRatio_working_3-way'!U232/(3*'OddsRatio_working_3-way'!X232^(1/3))*COS(('OddsRatio_working_3-way'!Y232+4*PI())/3)</f>
        <v>-0.21803454928350258</v>
      </c>
      <c r="AI232" s="11">
        <f>'OddsRatio_working_3-way'!U232/(3*'OddsRatio_working_3-way'!X232^(1/3))*SIN(('OddsRatio_working_3-way'!Y232)/3)</f>
        <v>-6.0051029899192691E-2</v>
      </c>
      <c r="AJ232" s="11">
        <f>'OddsRatio_working_3-way'!U232/(3*'OddsRatio_working_3-way'!X232^(1/3))*SIN(('OddsRatio_working_3-way'!Y232+2*PI())/3)</f>
        <v>-0.43769794706359932</v>
      </c>
      <c r="AK232" s="11">
        <f>'OddsRatio_working_3-way'!U232/(3*'OddsRatio_working_3-way'!X232^(1/3))*SIN(('OddsRatio_working_3-way'!Y232+4*PI())/3)</f>
        <v>0.49774897696279208</v>
      </c>
      <c r="AL232" s="11">
        <f>'OddsRatio_working_3-way'!Z232+'OddsRatio_working_3-way'!AF232</f>
        <v>1.0801610667984889</v>
      </c>
      <c r="AM232" s="11">
        <f>'OddsRatio_working_3-way'!AA232+'OddsRatio_working_3-way'!AG232</f>
        <v>-0.64409196823148407</v>
      </c>
      <c r="AN232" s="11">
        <f>'OddsRatio_working_3-way'!AB232+'OddsRatio_working_3-way'!AH232</f>
        <v>-0.43606909856700515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1.0801610667984889</v>
      </c>
      <c r="AS232" s="11">
        <f>IF(('OddsRatio_working_3-way'!X232=0),IF(Q232&gt;0,-Q232^(1/3),(-Q232)^(1/3)),'OddsRatio_working_3-way'!AM232-'OddsRatio_working_3-way'!R232/3)</f>
        <v>-0.64409196823148407</v>
      </c>
      <c r="AT232" s="11">
        <f>IF(('OddsRatio_working_3-way'!X232=0),IF(Q232&gt;0,-Q232^(1/3),(-Q232)^(1/3)),'OddsRatio_working_3-way'!AN232-'OddsRatio_working_3-way'!R232/3)</f>
        <v>-0.43606909856700515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2.2400000000000002</v>
      </c>
      <c r="B233" s="4">
        <f>IF('True_Odds_Calculator_3-way'!B234="","",'True_Odds_Calculator_3-way'!B234)</f>
        <v>3.2</v>
      </c>
      <c r="C233" s="4">
        <f>IF('True_Odds_Calculator_3-way'!C234="","",'True_Odds_Calculator_3-way'!C234)</f>
        <v>3.43</v>
      </c>
      <c r="D233" s="9">
        <f t="shared" si="52"/>
        <v>0.42764167771195855</v>
      </c>
      <c r="E233" s="9">
        <f t="shared" si="53"/>
        <v>0.2963321326972661</v>
      </c>
      <c r="F233" s="9">
        <f t="shared" si="54"/>
        <v>0.27602618959077546</v>
      </c>
      <c r="G233" s="9">
        <f t="shared" si="55"/>
        <v>1.0793599319818299</v>
      </c>
      <c r="H233" s="9">
        <f t="shared" si="56"/>
        <v>2.3384063156574695</v>
      </c>
      <c r="I233" s="9">
        <f t="shared" si="57"/>
        <v>3.3745918503600261</v>
      </c>
      <c r="J233" s="9">
        <f t="shared" si="58"/>
        <v>3.6228446347158467</v>
      </c>
      <c r="K233" s="11">
        <f t="shared" si="59"/>
        <v>0.4464285714285714</v>
      </c>
      <c r="L233" s="11">
        <f t="shared" si="60"/>
        <v>0.3125</v>
      </c>
      <c r="M233" s="11">
        <f t="shared" si="61"/>
        <v>0.29154518950437314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-0.26962398479800098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0.238751431695127</v>
      </c>
      <c r="Q233" s="11">
        <f>2*'OddsRatio_working_3-way'!K233*'OddsRatio_working_3-way'!L233*'OddsRatio_working_3-way'!M233</f>
        <v>8.1346314035818379E-2</v>
      </c>
      <c r="R233" s="11">
        <f t="shared" si="62"/>
        <v>0</v>
      </c>
      <c r="S233" s="11">
        <f t="shared" si="63"/>
        <v>-0.88549774929703184</v>
      </c>
      <c r="T233" s="11">
        <f t="shared" si="64"/>
        <v>-0.30170281066338384</v>
      </c>
      <c r="U233" s="11">
        <f>'OddsRatio_working_3-way'!S233-'OddsRatio_working_3-way'!R233^2/3</f>
        <v>-0.88549774929703184</v>
      </c>
      <c r="V233" s="11">
        <f>'OddsRatio_working_3-way'!S233*'OddsRatio_working_3-way'!R233/3-2*'OddsRatio_working_3-way'!R233^3/27-'OddsRatio_working_3-way'!T233</f>
        <v>0.30170281066338384</v>
      </c>
      <c r="W233" s="11">
        <f>'OddsRatio_working_3-way'!V233^2+4*'OddsRatio_working_3-way'!U233^3/27</f>
        <v>-1.1838278036430033E-2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0.1603612047836194</v>
      </c>
      <c r="Y233" s="11">
        <f>IF('OddsRatio_working_3-way'!W233&gt;=0,IF('OddsRatio_working_3-way'!V233+SQRT('OddsRatio_working_3-way'!W233)&gt;0,0,PI()),ACOS('OddsRatio_working_3-way'!V233/(2*'OddsRatio_working_3-way'!X233)))</f>
        <v>0.3461154365777912</v>
      </c>
      <c r="Z233" s="11">
        <f>'OddsRatio_working_3-way'!X233^(1/3)*COS('OddsRatio_working_3-way'!Y233/3)</f>
        <v>0.53967996599091494</v>
      </c>
      <c r="AA233" s="11">
        <f>'OddsRatio_working_3-way'!X233^(1/3)*COS(('OddsRatio_working_3-way'!Y233+2*PI())/3)</f>
        <v>-0.32400259053323777</v>
      </c>
      <c r="AB233" s="11">
        <f>'OddsRatio_working_3-way'!X233^(1/3)*COS(('OddsRatio_working_3-way'!Y233+4*PI())/3)</f>
        <v>-0.21567737545767734</v>
      </c>
      <c r="AC233" s="11">
        <f>'OddsRatio_working_3-way'!X233^(1/3)*SIN('OddsRatio_working_3-way'!Y233/3)</f>
        <v>6.2541592083898992E-2</v>
      </c>
      <c r="AD233" s="11">
        <f>'OddsRatio_working_3-way'!X233^(1/3)*SIN(('OddsRatio_working_3-way'!Y233+2*PI())/3)</f>
        <v>0.43610576441970478</v>
      </c>
      <c r="AE233" s="11">
        <f>'OddsRatio_working_3-way'!X233^(1/3)*SIN(('OddsRatio_working_3-way'!Y233+4*PI())/3)</f>
        <v>-0.4986473565036037</v>
      </c>
      <c r="AF233" s="11">
        <f>-'OddsRatio_working_3-way'!U233/(3*'OddsRatio_working_3-way'!X233^(1/3))*COS(('OddsRatio_working_3-way'!Y233)/3)</f>
        <v>0.53967996599091494</v>
      </c>
      <c r="AG233" s="11">
        <f>-'OddsRatio_working_3-way'!U233/(3*'OddsRatio_working_3-way'!X233^(1/3))*COS(('OddsRatio_working_3-way'!Y233+2*PI())/3)</f>
        <v>-0.32400259053323777</v>
      </c>
      <c r="AH233" s="11">
        <f>-'OddsRatio_working_3-way'!U233/(3*'OddsRatio_working_3-way'!X233^(1/3))*COS(('OddsRatio_working_3-way'!Y233+4*PI())/3)</f>
        <v>-0.21567737545767734</v>
      </c>
      <c r="AI233" s="11">
        <f>'OddsRatio_working_3-way'!U233/(3*'OddsRatio_working_3-way'!X233^(1/3))*SIN(('OddsRatio_working_3-way'!Y233)/3)</f>
        <v>-6.2541592083898992E-2</v>
      </c>
      <c r="AJ233" s="11">
        <f>'OddsRatio_working_3-way'!U233/(3*'OddsRatio_working_3-way'!X233^(1/3))*SIN(('OddsRatio_working_3-way'!Y233+2*PI())/3)</f>
        <v>-0.43610576441970478</v>
      </c>
      <c r="AK233" s="11">
        <f>'OddsRatio_working_3-way'!U233/(3*'OddsRatio_working_3-way'!X233^(1/3))*SIN(('OddsRatio_working_3-way'!Y233+4*PI())/3)</f>
        <v>0.4986473565036037</v>
      </c>
      <c r="AL233" s="11">
        <f>'OddsRatio_working_3-way'!Z233+'OddsRatio_working_3-way'!AF233</f>
        <v>1.0793599319818299</v>
      </c>
      <c r="AM233" s="11">
        <f>'OddsRatio_working_3-way'!AA233+'OddsRatio_working_3-way'!AG233</f>
        <v>-0.64800518106647553</v>
      </c>
      <c r="AN233" s="11">
        <f>'OddsRatio_working_3-way'!AB233+'OddsRatio_working_3-way'!AH233</f>
        <v>-0.43135475091535469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1.0793599319818299</v>
      </c>
      <c r="AS233" s="11">
        <f>IF(('OddsRatio_working_3-way'!X233=0),IF(Q233&gt;0,-Q233^(1/3),(-Q233)^(1/3)),'OddsRatio_working_3-way'!AM233-'OddsRatio_working_3-way'!R233/3)</f>
        <v>-0.64800518106647553</v>
      </c>
      <c r="AT233" s="11">
        <f>IF(('OddsRatio_working_3-way'!X233=0),IF(Q233&gt;0,-Q233^(1/3),(-Q233)^(1/3)),'OddsRatio_working_3-way'!AN233-'OddsRatio_working_3-way'!R233/3)</f>
        <v>-0.43135475091535469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2.27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3.33</v>
      </c>
      <c r="D234" s="9">
        <f t="shared" si="52"/>
        <v>0.42255726839586749</v>
      </c>
      <c r="E234" s="9">
        <f t="shared" si="53"/>
        <v>0.29230868820579531</v>
      </c>
      <c r="F234" s="9">
        <f t="shared" si="54"/>
        <v>0.28513404339833737</v>
      </c>
      <c r="G234" s="9">
        <f t="shared" si="55"/>
        <v>1.0760182115664518</v>
      </c>
      <c r="H234" s="9">
        <f t="shared" si="56"/>
        <v>2.3665431286893934</v>
      </c>
      <c r="I234" s="9">
        <f t="shared" si="57"/>
        <v>3.4210409760245164</v>
      </c>
      <c r="J234" s="9">
        <f t="shared" si="58"/>
        <v>3.5071224329498323</v>
      </c>
      <c r="K234" s="11">
        <f t="shared" si="59"/>
        <v>0.44052863436123346</v>
      </c>
      <c r="L234" s="11">
        <f t="shared" si="60"/>
        <v>0.30769230769230771</v>
      </c>
      <c r="M234" s="11">
        <f t="shared" si="61"/>
        <v>0.3003003003003003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-0.27101211682709481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0.23812358614120727</v>
      </c>
      <c r="Q234" s="11">
        <f>2*'OddsRatio_working_3-way'!K234*'OddsRatio_working_3-way'!L234*'OddsRatio_working_3-way'!M234</f>
        <v>8.1409773039728989E-2</v>
      </c>
      <c r="R234" s="11">
        <f t="shared" si="62"/>
        <v>0</v>
      </c>
      <c r="S234" s="11">
        <f t="shared" si="63"/>
        <v>-0.87864553411510249</v>
      </c>
      <c r="T234" s="11">
        <f t="shared" si="64"/>
        <v>-0.30039163559490684</v>
      </c>
      <c r="U234" s="11">
        <f>'OddsRatio_working_3-way'!S234-'OddsRatio_working_3-way'!R234^2/3</f>
        <v>-0.87864553411510249</v>
      </c>
      <c r="V234" s="11">
        <f>'OddsRatio_working_3-way'!S234*'OddsRatio_working_3-way'!R234/3-2*'OddsRatio_working_3-way'!R234^3/27-'OddsRatio_working_3-way'!T234</f>
        <v>0.30039163559490684</v>
      </c>
      <c r="W234" s="11">
        <f>'OddsRatio_working_3-way'!V234^2+4*'OddsRatio_working_3-way'!U234^3/27</f>
        <v>-1.0258220176737151E-2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0.15850343443607182</v>
      </c>
      <c r="Y234" s="11">
        <f>IF('OddsRatio_working_3-way'!W234&gt;=0,IF('OddsRatio_working_3-way'!V234+SQRT('OddsRatio_working_3-way'!W234)&gt;0,0,PI()),ACOS('OddsRatio_working_3-way'!V234/(2*'OddsRatio_working_3-way'!X234)))</f>
        <v>0.32519904570854563</v>
      </c>
      <c r="Z234" s="11">
        <f>'OddsRatio_working_3-way'!X234^(1/3)*COS('OddsRatio_working_3-way'!Y234/3)</f>
        <v>0.53800910578322603</v>
      </c>
      <c r="AA234" s="11">
        <f>'OddsRatio_working_3-way'!X234^(1/3)*COS(('OddsRatio_working_3-way'!Y234+2*PI())/3)</f>
        <v>-0.31970992834161671</v>
      </c>
      <c r="AB234" s="11">
        <f>'OddsRatio_working_3-way'!X234^(1/3)*COS(('OddsRatio_working_3-way'!Y234+4*PI())/3)</f>
        <v>-0.21829917744160915</v>
      </c>
      <c r="AC234" s="11">
        <f>'OddsRatio_working_3-way'!X234^(1/3)*SIN('OddsRatio_working_3-way'!Y234/3)</f>
        <v>5.8549524330841422E-2</v>
      </c>
      <c r="AD234" s="11">
        <f>'OddsRatio_working_3-way'!X234^(1/3)*SIN(('OddsRatio_working_3-way'!Y234+2*PI())/3)</f>
        <v>0.43665479091020237</v>
      </c>
      <c r="AE234" s="11">
        <f>'OddsRatio_working_3-way'!X234^(1/3)*SIN(('OddsRatio_working_3-way'!Y234+4*PI())/3)</f>
        <v>-0.4952043152410438</v>
      </c>
      <c r="AF234" s="11">
        <f>-'OddsRatio_working_3-way'!U234/(3*'OddsRatio_working_3-way'!X234^(1/3))*COS(('OddsRatio_working_3-way'!Y234)/3)</f>
        <v>0.53800910578322581</v>
      </c>
      <c r="AG234" s="11">
        <f>-'OddsRatio_working_3-way'!U234/(3*'OddsRatio_working_3-way'!X234^(1/3))*COS(('OddsRatio_working_3-way'!Y234+2*PI())/3)</f>
        <v>-0.3197099283416166</v>
      </c>
      <c r="AH234" s="11">
        <f>-'OddsRatio_working_3-way'!U234/(3*'OddsRatio_working_3-way'!X234^(1/3))*COS(('OddsRatio_working_3-way'!Y234+4*PI())/3)</f>
        <v>-0.21829917744160904</v>
      </c>
      <c r="AI234" s="11">
        <f>'OddsRatio_working_3-way'!U234/(3*'OddsRatio_working_3-way'!X234^(1/3))*SIN(('OddsRatio_working_3-way'!Y234)/3)</f>
        <v>-5.8549524330841402E-2</v>
      </c>
      <c r="AJ234" s="11">
        <f>'OddsRatio_working_3-way'!U234/(3*'OddsRatio_working_3-way'!X234^(1/3))*SIN(('OddsRatio_working_3-way'!Y234+2*PI())/3)</f>
        <v>-0.43665479091020215</v>
      </c>
      <c r="AK234" s="11">
        <f>'OddsRatio_working_3-way'!U234/(3*'OddsRatio_working_3-way'!X234^(1/3))*SIN(('OddsRatio_working_3-way'!Y234+4*PI())/3)</f>
        <v>0.49520431524104358</v>
      </c>
      <c r="AL234" s="11">
        <f>'OddsRatio_working_3-way'!Z234+'OddsRatio_working_3-way'!AF234</f>
        <v>1.0760182115664518</v>
      </c>
      <c r="AM234" s="11">
        <f>'OddsRatio_working_3-way'!AA234+'OddsRatio_working_3-way'!AG234</f>
        <v>-0.63941985668323331</v>
      </c>
      <c r="AN234" s="11">
        <f>'OddsRatio_working_3-way'!AB234+'OddsRatio_working_3-way'!AH234</f>
        <v>-0.43659835488321819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1.0760182115664518</v>
      </c>
      <c r="AS234" s="11">
        <f>IF(('OddsRatio_working_3-way'!X234=0),IF(Q234&gt;0,-Q234^(1/3),(-Q234)^(1/3)),'OddsRatio_working_3-way'!AM234-'OddsRatio_working_3-way'!R234/3)</f>
        <v>-0.63941985668323331</v>
      </c>
      <c r="AT234" s="11">
        <f>IF(('OddsRatio_working_3-way'!X234=0),IF(Q234&gt;0,-Q234^(1/3),(-Q234)^(1/3)),'OddsRatio_working_3-way'!AN234-'OddsRatio_working_3-way'!R234/3)</f>
        <v>-0.43659835488321819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5.6</v>
      </c>
      <c r="C235" s="4">
        <f>IF('True_Odds_Calculator_3-way'!C236="","",'True_Odds_Calculator_3-way'!C236)</f>
        <v>8.7799999999999994</v>
      </c>
      <c r="D235" s="9">
        <f t="shared" si="52"/>
        <v>0.72282490062507665</v>
      </c>
      <c r="E235" s="9">
        <f t="shared" si="53"/>
        <v>0.16949789203590487</v>
      </c>
      <c r="F235" s="9">
        <f t="shared" si="54"/>
        <v>0.1076772073390183</v>
      </c>
      <c r="G235" s="9">
        <f t="shared" si="55"/>
        <v>1.0651692144683955</v>
      </c>
      <c r="H235" s="9">
        <f t="shared" si="56"/>
        <v>1.3834609172086225</v>
      </c>
      <c r="I235" s="9">
        <f t="shared" si="57"/>
        <v>5.8997783865546198</v>
      </c>
      <c r="J235" s="9">
        <f t="shared" si="58"/>
        <v>9.2870164885641167</v>
      </c>
      <c r="K235" s="11">
        <f t="shared" si="59"/>
        <v>0.73529411764705876</v>
      </c>
      <c r="L235" s="11">
        <f t="shared" si="60"/>
        <v>0.17857142857142858</v>
      </c>
      <c r="M235" s="11">
        <f t="shared" si="61"/>
        <v>0.11389521640091117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-0.19267194349265893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0.19052324802358303</v>
      </c>
      <c r="Q235" s="11">
        <f>2*'OddsRatio_working_3-way'!K235*'OddsRatio_working_3-way'!L235*'OddsRatio_working_3-way'!M235</f>
        <v>2.9909458088474575E-2</v>
      </c>
      <c r="R235" s="11">
        <f t="shared" si="62"/>
        <v>0</v>
      </c>
      <c r="S235" s="11">
        <f t="shared" si="63"/>
        <v>-0.98884790680923529</v>
      </c>
      <c r="T235" s="11">
        <f t="shared" si="64"/>
        <v>-0.15523515020553144</v>
      </c>
      <c r="U235" s="11">
        <f>'OddsRatio_working_3-way'!S235-'OddsRatio_working_3-way'!R235^2/3</f>
        <v>-0.98884790680923529</v>
      </c>
      <c r="V235" s="11">
        <f>'OddsRatio_working_3-way'!S235*'OddsRatio_working_3-way'!R235/3-2*'OddsRatio_working_3-way'!R235^3/27-'OddsRatio_working_3-way'!T235</f>
        <v>0.15523515020553144</v>
      </c>
      <c r="W235" s="11">
        <f>'OddsRatio_working_3-way'!V235^2+4*'OddsRatio_working_3-way'!U235^3/27</f>
        <v>-0.11914878014045849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0.18923975005254076</v>
      </c>
      <c r="Y235" s="11">
        <f>IF('OddsRatio_working_3-way'!W235&gt;=0,IF('OddsRatio_working_3-way'!V235+SQRT('OddsRatio_working_3-way'!W235)&gt;0,0,PI()),ACOS('OddsRatio_working_3-way'!V235/(2*'OddsRatio_working_3-way'!X235)))</f>
        <v>1.1481726341531644</v>
      </c>
      <c r="Z235" s="11">
        <f>'OddsRatio_working_3-way'!X235^(1/3)*COS('OddsRatio_working_3-way'!Y235/3)</f>
        <v>0.53258460723419776</v>
      </c>
      <c r="AA235" s="11">
        <f>'OddsRatio_working_3-way'!X235^(1/3)*COS(('OddsRatio_working_3-way'!Y235+2*PI())/3)</f>
        <v>-0.45197268439332744</v>
      </c>
      <c r="AB235" s="11">
        <f>'OddsRatio_working_3-way'!X235^(1/3)*COS(('OddsRatio_working_3-way'!Y235+4*PI())/3)</f>
        <v>-8.0611922840870223E-2</v>
      </c>
      <c r="AC235" s="11">
        <f>'OddsRatio_working_3-way'!X235^(1/3)*SIN('OddsRatio_working_3-way'!Y235/3)</f>
        <v>0.21440523564877559</v>
      </c>
      <c r="AD235" s="11">
        <f>'OddsRatio_working_3-way'!X235^(1/3)*SIN(('OddsRatio_working_3-way'!Y235+2*PI())/3)</f>
        <v>0.35402918170498504</v>
      </c>
      <c r="AE235" s="11">
        <f>'OddsRatio_working_3-way'!X235^(1/3)*SIN(('OddsRatio_working_3-way'!Y235+4*PI())/3)</f>
        <v>-0.56843441735376055</v>
      </c>
      <c r="AF235" s="11">
        <f>-'OddsRatio_working_3-way'!U235/(3*'OddsRatio_working_3-way'!X235^(1/3))*COS(('OddsRatio_working_3-way'!Y235)/3)</f>
        <v>0.53258460723419787</v>
      </c>
      <c r="AG235" s="11">
        <f>-'OddsRatio_working_3-way'!U235/(3*'OddsRatio_working_3-way'!X235^(1/3))*COS(('OddsRatio_working_3-way'!Y235+2*PI())/3)</f>
        <v>-0.45197268439332755</v>
      </c>
      <c r="AH235" s="11">
        <f>-'OddsRatio_working_3-way'!U235/(3*'OddsRatio_working_3-way'!X235^(1/3))*COS(('OddsRatio_working_3-way'!Y235+4*PI())/3)</f>
        <v>-8.0611922840870237E-2</v>
      </c>
      <c r="AI235" s="11">
        <f>'OddsRatio_working_3-way'!U235/(3*'OddsRatio_working_3-way'!X235^(1/3))*SIN(('OddsRatio_working_3-way'!Y235)/3)</f>
        <v>-0.21440523564877564</v>
      </c>
      <c r="AJ235" s="11">
        <f>'OddsRatio_working_3-way'!U235/(3*'OddsRatio_working_3-way'!X235^(1/3))*SIN(('OddsRatio_working_3-way'!Y235+2*PI())/3)</f>
        <v>-0.3540291817049851</v>
      </c>
      <c r="AK235" s="11">
        <f>'OddsRatio_working_3-way'!U235/(3*'OddsRatio_working_3-way'!X235^(1/3))*SIN(('OddsRatio_working_3-way'!Y235+4*PI())/3)</f>
        <v>0.56843441735376066</v>
      </c>
      <c r="AL235" s="11">
        <f>'OddsRatio_working_3-way'!Z235+'OddsRatio_working_3-way'!AF235</f>
        <v>1.0651692144683955</v>
      </c>
      <c r="AM235" s="11">
        <f>'OddsRatio_working_3-way'!AA235+'OddsRatio_working_3-way'!AG235</f>
        <v>-0.90394536878665499</v>
      </c>
      <c r="AN235" s="11">
        <f>'OddsRatio_working_3-way'!AB235+'OddsRatio_working_3-way'!AH235</f>
        <v>-0.16122384568174047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1.0651692144683955</v>
      </c>
      <c r="AS235" s="11">
        <f>IF(('OddsRatio_working_3-way'!X235=0),IF(Q235&gt;0,-Q235^(1/3),(-Q235)^(1/3)),'OddsRatio_working_3-way'!AM235-'OddsRatio_working_3-way'!R235/3)</f>
        <v>-0.90394536878665499</v>
      </c>
      <c r="AT235" s="11">
        <f>IF(('OddsRatio_working_3-way'!X235=0),IF(Q235&gt;0,-Q235^(1/3),(-Q235)^(1/3)),'OddsRatio_working_3-way'!AN235-'OddsRatio_working_3-way'!R235/3)</f>
        <v>-0.16122384568174047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1.43</v>
      </c>
      <c r="B236" s="4">
        <f>IF('True_Odds_Calculator_3-way'!B237="","",'True_Odds_Calculator_3-way'!B237)</f>
        <v>4.74</v>
      </c>
      <c r="C236" s="4">
        <f>IF('True_Odds_Calculator_3-way'!C237="","",'True_Odds_Calculator_3-way'!C237)</f>
        <v>8.8000000000000007</v>
      </c>
      <c r="D236" s="9">
        <f t="shared" si="52"/>
        <v>0.68861630517150185</v>
      </c>
      <c r="E236" s="9">
        <f t="shared" si="53"/>
        <v>0.20271723112939366</v>
      </c>
      <c r="F236" s="9">
        <f t="shared" si="54"/>
        <v>0.10866646369910458</v>
      </c>
      <c r="G236" s="9">
        <f t="shared" si="55"/>
        <v>1.0515988687310915</v>
      </c>
      <c r="H236" s="9">
        <f t="shared" si="56"/>
        <v>1.4521875135543691</v>
      </c>
      <c r="I236" s="9">
        <f t="shared" si="57"/>
        <v>4.9329797690542829</v>
      </c>
      <c r="J236" s="9">
        <f t="shared" si="58"/>
        <v>9.2024711761025131</v>
      </c>
      <c r="K236" s="11">
        <f t="shared" si="59"/>
        <v>0.69930069930069938</v>
      </c>
      <c r="L236" s="11">
        <f t="shared" si="60"/>
        <v>0.21097046413502107</v>
      </c>
      <c r="M236" s="11">
        <f t="shared" si="61"/>
        <v>0.11363636363636363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-0.21029919447640966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0.20067676857089978</v>
      </c>
      <c r="Q236" s="11">
        <f>2*'OddsRatio_working_3-way'!K236*'OddsRatio_working_3-way'!L236*'OddsRatio_working_3-way'!M236</f>
        <v>3.3529952977593938E-2</v>
      </c>
      <c r="R236" s="11">
        <f t="shared" si="62"/>
        <v>0</v>
      </c>
      <c r="S236" s="11">
        <f t="shared" si="63"/>
        <v>-0.95424411429883405</v>
      </c>
      <c r="T236" s="11">
        <f t="shared" si="64"/>
        <v>-0.15943928392628801</v>
      </c>
      <c r="U236" s="11">
        <f>'OddsRatio_working_3-way'!S236-'OddsRatio_working_3-way'!R236^2/3</f>
        <v>-0.95424411429883405</v>
      </c>
      <c r="V236" s="11">
        <f>'OddsRatio_working_3-way'!S236*'OddsRatio_working_3-way'!R236/3-2*'OddsRatio_working_3-way'!R236^3/27-'OddsRatio_working_3-way'!T236</f>
        <v>0.15943928392628801</v>
      </c>
      <c r="W236" s="11">
        <f>'OddsRatio_working_3-way'!V236^2+4*'OddsRatio_working_3-way'!U236^3/27</f>
        <v>-0.1033076112675682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0.1793937683745562</v>
      </c>
      <c r="Y236" s="11">
        <f>IF('OddsRatio_working_3-way'!W236&gt;=0,IF('OddsRatio_working_3-way'!V236+SQRT('OddsRatio_working_3-way'!W236)&gt;0,0,PI()),ACOS('OddsRatio_working_3-way'!V236/(2*'OddsRatio_working_3-way'!X236)))</f>
        <v>1.1103102967364928</v>
      </c>
      <c r="Z236" s="11">
        <f>'OddsRatio_working_3-way'!X236^(1/3)*COS('OddsRatio_working_3-way'!Y236/3)</f>
        <v>0.52579943436554577</v>
      </c>
      <c r="AA236" s="11">
        <f>'OddsRatio_working_3-way'!X236^(1/3)*COS(('OddsRatio_working_3-way'!Y236+2*PI())/3)</f>
        <v>-0.4395695920634739</v>
      </c>
      <c r="AB236" s="11">
        <f>'OddsRatio_working_3-way'!X236^(1/3)*COS(('OddsRatio_working_3-way'!Y236+4*PI())/3)</f>
        <v>-8.6229842302071771E-2</v>
      </c>
      <c r="AC236" s="11">
        <f>'OddsRatio_working_3-way'!X236^(1/3)*SIN('OddsRatio_working_3-way'!Y236/3)</f>
        <v>0.20400079964014042</v>
      </c>
      <c r="AD236" s="11">
        <f>'OddsRatio_working_3-way'!X236^(1/3)*SIN(('OddsRatio_working_3-way'!Y236+2*PI())/3)</f>
        <v>0.35335526763598102</v>
      </c>
      <c r="AE236" s="11">
        <f>'OddsRatio_working_3-way'!X236^(1/3)*SIN(('OddsRatio_working_3-way'!Y236+4*PI())/3)</f>
        <v>-0.55735606727612153</v>
      </c>
      <c r="AF236" s="11">
        <f>-'OddsRatio_working_3-way'!U236/(3*'OddsRatio_working_3-way'!X236^(1/3))*COS(('OddsRatio_working_3-way'!Y236)/3)</f>
        <v>0.52579943436554577</v>
      </c>
      <c r="AG236" s="11">
        <f>-'OddsRatio_working_3-way'!U236/(3*'OddsRatio_working_3-way'!X236^(1/3))*COS(('OddsRatio_working_3-way'!Y236+2*PI())/3)</f>
        <v>-0.4395695920634739</v>
      </c>
      <c r="AH236" s="11">
        <f>-'OddsRatio_working_3-way'!U236/(3*'OddsRatio_working_3-way'!X236^(1/3))*COS(('OddsRatio_working_3-way'!Y236+4*PI())/3)</f>
        <v>-8.6229842302071771E-2</v>
      </c>
      <c r="AI236" s="11">
        <f>'OddsRatio_working_3-way'!U236/(3*'OddsRatio_working_3-way'!X236^(1/3))*SIN(('OddsRatio_working_3-way'!Y236)/3)</f>
        <v>-0.20400079964014042</v>
      </c>
      <c r="AJ236" s="11">
        <f>'OddsRatio_working_3-way'!U236/(3*'OddsRatio_working_3-way'!X236^(1/3))*SIN(('OddsRatio_working_3-way'!Y236+2*PI())/3)</f>
        <v>-0.35335526763598102</v>
      </c>
      <c r="AK236" s="11">
        <f>'OddsRatio_working_3-way'!U236/(3*'OddsRatio_working_3-way'!X236^(1/3))*SIN(('OddsRatio_working_3-way'!Y236+4*PI())/3)</f>
        <v>0.55735606727612153</v>
      </c>
      <c r="AL236" s="11">
        <f>'OddsRatio_working_3-way'!Z236+'OddsRatio_working_3-way'!AF236</f>
        <v>1.0515988687310915</v>
      </c>
      <c r="AM236" s="11">
        <f>'OddsRatio_working_3-way'!AA236+'OddsRatio_working_3-way'!AG236</f>
        <v>-0.8791391841269478</v>
      </c>
      <c r="AN236" s="11">
        <f>'OddsRatio_working_3-way'!AB236+'OddsRatio_working_3-way'!AH236</f>
        <v>-0.17245968460414354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1.0515988687310915</v>
      </c>
      <c r="AS236" s="11">
        <f>IF(('OddsRatio_working_3-way'!X236=0),IF(Q236&gt;0,-Q236^(1/3),(-Q236)^(1/3)),'OddsRatio_working_3-way'!AM236-'OddsRatio_working_3-way'!R236/3)</f>
        <v>-0.8791391841269478</v>
      </c>
      <c r="AT236" s="11">
        <f>IF(('OddsRatio_working_3-way'!X236=0),IF(Q236&gt;0,-Q236^(1/3),(-Q236)^(1/3)),'OddsRatio_working_3-way'!AN236-'OddsRatio_working_3-way'!R236/3)</f>
        <v>-0.17245968460414354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2.59</v>
      </c>
      <c r="B237" s="4">
        <f>IF('True_Odds_Calculator_3-way'!B238="","",'True_Odds_Calculator_3-way'!B238)</f>
        <v>3.18</v>
      </c>
      <c r="C237" s="4">
        <f>IF('True_Odds_Calculator_3-way'!C238="","",'True_Odds_Calculator_3-way'!C238)</f>
        <v>2.95</v>
      </c>
      <c r="D237" s="9">
        <f t="shared" si="52"/>
        <v>0.3722160587036662</v>
      </c>
      <c r="E237" s="9">
        <f t="shared" si="53"/>
        <v>0.30189032333138921</v>
      </c>
      <c r="F237" s="9">
        <f t="shared" si="54"/>
        <v>0.32589361796494448</v>
      </c>
      <c r="G237" s="9">
        <f t="shared" si="55"/>
        <v>1.0607620446497461</v>
      </c>
      <c r="H237" s="9">
        <f t="shared" si="56"/>
        <v>2.6866116509930964</v>
      </c>
      <c r="I237" s="9">
        <f t="shared" si="57"/>
        <v>3.3124612573364471</v>
      </c>
      <c r="J237" s="9">
        <f t="shared" si="58"/>
        <v>3.0684859870670045</v>
      </c>
      <c r="K237" s="11">
        <f t="shared" si="59"/>
        <v>0.38610038610038611</v>
      </c>
      <c r="L237" s="11">
        <f t="shared" si="60"/>
        <v>0.31446540880503143</v>
      </c>
      <c r="M237" s="11">
        <f t="shared" si="61"/>
        <v>0.33898305084745761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-0.27818860022249847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0.23542204546361889</v>
      </c>
      <c r="Q237" s="11">
        <f>2*'OddsRatio_working_3-way'!K237*'OddsRatio_working_3-way'!L237*'OddsRatio_working_3-way'!M237</f>
        <v>8.2315400511754844E-2</v>
      </c>
      <c r="R237" s="11">
        <f t="shared" si="62"/>
        <v>0</v>
      </c>
      <c r="S237" s="11">
        <f t="shared" si="63"/>
        <v>-0.84626776681476379</v>
      </c>
      <c r="T237" s="11">
        <f t="shared" si="64"/>
        <v>-0.29589782056460268</v>
      </c>
      <c r="U237" s="11">
        <f>'OddsRatio_working_3-way'!S237-'OddsRatio_working_3-way'!R237^2/3</f>
        <v>-0.84626776681476379</v>
      </c>
      <c r="V237" s="11">
        <f>'OddsRatio_working_3-way'!S237*'OddsRatio_working_3-way'!R237/3-2*'OddsRatio_working_3-way'!R237^3/27-'OddsRatio_working_3-way'!T237</f>
        <v>0.29589782056460268</v>
      </c>
      <c r="W237" s="11">
        <f>'OddsRatio_working_3-way'!V237^2+4*'OddsRatio_working_3-way'!U237^3/27</f>
        <v>-2.2327542995207728E-3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0.14982345820531792</v>
      </c>
      <c r="Y237" s="11">
        <f>IF('OddsRatio_working_3-way'!W237&gt;=0,IF('OddsRatio_working_3-way'!V237+SQRT('OddsRatio_working_3-way'!W237)&gt;0,0,PI()),ACOS('OddsRatio_working_3-way'!V237/(2*'OddsRatio_working_3-way'!X237)))</f>
        <v>0.15835333683688235</v>
      </c>
      <c r="Z237" s="11">
        <f>'OddsRatio_working_3-way'!X237^(1/3)*COS('OddsRatio_working_3-way'!Y237/3)</f>
        <v>0.53038102232487316</v>
      </c>
      <c r="AA237" s="11">
        <f>'OddsRatio_working_3-way'!X237^(1/3)*COS(('OddsRatio_working_3-way'!Y237+2*PI())/3)</f>
        <v>-0.28945818661575956</v>
      </c>
      <c r="AB237" s="11">
        <f>'OddsRatio_working_3-way'!X237^(1/3)*COS(('OddsRatio_working_3-way'!Y237+4*PI())/3)</f>
        <v>-0.24092283570911352</v>
      </c>
      <c r="AC237" s="11">
        <f>'OddsRatio_working_3-way'!X237^(1/3)*SIN('OddsRatio_working_3-way'!Y237/3)</f>
        <v>2.8021897911165088E-2</v>
      </c>
      <c r="AD237" s="11">
        <f>'OddsRatio_working_3-way'!X237^(1/3)*SIN(('OddsRatio_working_3-way'!Y237+2*PI())/3)</f>
        <v>0.44531249006291912</v>
      </c>
      <c r="AE237" s="11">
        <f>'OddsRatio_working_3-way'!X237^(1/3)*SIN(('OddsRatio_working_3-way'!Y237+4*PI())/3)</f>
        <v>-0.47333438797408417</v>
      </c>
      <c r="AF237" s="11">
        <f>-'OddsRatio_working_3-way'!U237/(3*'OddsRatio_working_3-way'!X237^(1/3))*COS(('OddsRatio_working_3-way'!Y237)/3)</f>
        <v>0.53038102232487305</v>
      </c>
      <c r="AG237" s="11">
        <f>-'OddsRatio_working_3-way'!U237/(3*'OddsRatio_working_3-way'!X237^(1/3))*COS(('OddsRatio_working_3-way'!Y237+2*PI())/3)</f>
        <v>-0.28945818661575951</v>
      </c>
      <c r="AH237" s="11">
        <f>-'OddsRatio_working_3-way'!U237/(3*'OddsRatio_working_3-way'!X237^(1/3))*COS(('OddsRatio_working_3-way'!Y237+4*PI())/3)</f>
        <v>-0.24092283570911346</v>
      </c>
      <c r="AI237" s="11">
        <f>'OddsRatio_working_3-way'!U237/(3*'OddsRatio_working_3-way'!X237^(1/3))*SIN(('OddsRatio_working_3-way'!Y237)/3)</f>
        <v>-2.8021897911165081E-2</v>
      </c>
      <c r="AJ237" s="11">
        <f>'OddsRatio_working_3-way'!U237/(3*'OddsRatio_working_3-way'!X237^(1/3))*SIN(('OddsRatio_working_3-way'!Y237+2*PI())/3)</f>
        <v>-0.44531249006291901</v>
      </c>
      <c r="AK237" s="11">
        <f>'OddsRatio_working_3-way'!U237/(3*'OddsRatio_working_3-way'!X237^(1/3))*SIN(('OddsRatio_working_3-way'!Y237+4*PI())/3)</f>
        <v>0.47333438797408406</v>
      </c>
      <c r="AL237" s="11">
        <f>'OddsRatio_working_3-way'!Z237+'OddsRatio_working_3-way'!AF237</f>
        <v>1.0607620446497461</v>
      </c>
      <c r="AM237" s="11">
        <f>'OddsRatio_working_3-way'!AA237+'OddsRatio_working_3-way'!AG237</f>
        <v>-0.57891637323151901</v>
      </c>
      <c r="AN237" s="11">
        <f>'OddsRatio_working_3-way'!AB237+'OddsRatio_working_3-way'!AH237</f>
        <v>-0.48184567141822698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1.0607620446497461</v>
      </c>
      <c r="AS237" s="11">
        <f>IF(('OddsRatio_working_3-way'!X237=0),IF(Q237&gt;0,-Q237^(1/3),(-Q237)^(1/3)),'OddsRatio_working_3-way'!AM237-'OddsRatio_working_3-way'!R237/3)</f>
        <v>-0.57891637323151901</v>
      </c>
      <c r="AT237" s="11">
        <f>IF(('OddsRatio_working_3-way'!X237=0),IF(Q237&gt;0,-Q237^(1/3),(-Q237)^(1/3)),'OddsRatio_working_3-way'!AN237-'OddsRatio_working_3-way'!R237/3)</f>
        <v>-0.48184567141822698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3.31</v>
      </c>
      <c r="B238" s="4">
        <f>IF('True_Odds_Calculator_3-way'!B239="","",'True_Odds_Calculator_3-way'!B239)</f>
        <v>3.31</v>
      </c>
      <c r="C238" s="4">
        <f>IF('True_Odds_Calculator_3-way'!C239="","",'True_Odds_Calculator_3-way'!C239)</f>
        <v>2.2999999999999998</v>
      </c>
      <c r="D238" s="9">
        <f t="shared" si="52"/>
        <v>0.28982607833771112</v>
      </c>
      <c r="E238" s="9">
        <f t="shared" si="53"/>
        <v>0.28982607833771112</v>
      </c>
      <c r="F238" s="9">
        <f t="shared" si="54"/>
        <v>0.42034784332457759</v>
      </c>
      <c r="G238" s="9">
        <f t="shared" si="55"/>
        <v>1.0607554706101157</v>
      </c>
      <c r="H238" s="9">
        <f t="shared" si="56"/>
        <v>3.450345137109367</v>
      </c>
      <c r="I238" s="9">
        <f t="shared" si="57"/>
        <v>3.450345137109367</v>
      </c>
      <c r="J238" s="9">
        <f t="shared" si="58"/>
        <v>2.3789821117931504</v>
      </c>
      <c r="K238" s="11">
        <f t="shared" si="59"/>
        <v>0.30211480362537763</v>
      </c>
      <c r="L238" s="11">
        <f t="shared" si="60"/>
        <v>0.30211480362537763</v>
      </c>
      <c r="M238" s="11">
        <f t="shared" si="61"/>
        <v>0.43478260869565222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-0.27528559631065164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0.23492967784871088</v>
      </c>
      <c r="Q238" s="11">
        <f>2*'OddsRatio_working_3-way'!K238*'OddsRatio_working_3-way'!L238*'OddsRatio_working_3-way'!M238</f>
        <v>7.9368134408348265E-2</v>
      </c>
      <c r="R238" s="11">
        <f t="shared" si="62"/>
        <v>0</v>
      </c>
      <c r="S238" s="11">
        <f t="shared" si="63"/>
        <v>-0.8534034508060484</v>
      </c>
      <c r="T238" s="11">
        <f t="shared" si="64"/>
        <v>-0.28831197662366498</v>
      </c>
      <c r="U238" s="11">
        <f>'OddsRatio_working_3-way'!S238-'OddsRatio_working_3-way'!R238^2/3</f>
        <v>-0.8534034508060484</v>
      </c>
      <c r="V238" s="11">
        <f>'OddsRatio_working_3-way'!S238*'OddsRatio_working_3-way'!R238/3-2*'OddsRatio_working_3-way'!R238^3/27-'OddsRatio_working_3-way'!T238</f>
        <v>0.28831197662366498</v>
      </c>
      <c r="W238" s="11">
        <f>'OddsRatio_working_3-way'!V238^2+4*'OddsRatio_working_3-way'!U238^3/27</f>
        <v>-8.9549533076882792E-3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0.1517224020805209</v>
      </c>
      <c r="Y238" s="11">
        <f>IF('OddsRatio_working_3-way'!W238&gt;=0,IF('OddsRatio_working_3-way'!V238+SQRT('OddsRatio_working_3-way'!W238)&gt;0,0,PI()),ACOS('OddsRatio_working_3-way'!V238/(2*'OddsRatio_working_3-way'!X238)))</f>
        <v>0.31714420355268458</v>
      </c>
      <c r="Z238" s="11">
        <f>'OddsRatio_working_3-way'!X238^(1/3)*COS('OddsRatio_working_3-way'!Y238/3)</f>
        <v>0.53037773530505783</v>
      </c>
      <c r="AA238" s="11">
        <f>'OddsRatio_working_3-way'!X238^(1/3)*COS(('OddsRatio_working_3-way'!Y238+2*PI())/3)</f>
        <v>-0.31392751885484138</v>
      </c>
      <c r="AB238" s="11">
        <f>'OddsRatio_working_3-way'!X238^(1/3)*COS(('OddsRatio_working_3-way'!Y238+4*PI())/3)</f>
        <v>-0.21645021645021631</v>
      </c>
      <c r="AC238" s="11">
        <f>'OddsRatio_working_3-way'!X238^(1/3)*SIN('OddsRatio_working_3-way'!Y238/3)</f>
        <v>5.6278546783188776E-2</v>
      </c>
      <c r="AD238" s="11">
        <f>'OddsRatio_working_3-way'!X238^(1/3)*SIN(('OddsRatio_working_3-way'!Y238+2*PI())/3)</f>
        <v>0.43118131898424439</v>
      </c>
      <c r="AE238" s="11">
        <f>'OddsRatio_working_3-way'!X238^(1/3)*SIN(('OddsRatio_working_3-way'!Y238+4*PI())/3)</f>
        <v>-0.48745986576743322</v>
      </c>
      <c r="AF238" s="11">
        <f>-'OddsRatio_working_3-way'!U238/(3*'OddsRatio_working_3-way'!X238^(1/3))*COS(('OddsRatio_working_3-way'!Y238)/3)</f>
        <v>0.53037773530505783</v>
      </c>
      <c r="AG238" s="11">
        <f>-'OddsRatio_working_3-way'!U238/(3*'OddsRatio_working_3-way'!X238^(1/3))*COS(('OddsRatio_working_3-way'!Y238+2*PI())/3)</f>
        <v>-0.31392751885484138</v>
      </c>
      <c r="AH238" s="11">
        <f>-'OddsRatio_working_3-way'!U238/(3*'OddsRatio_working_3-way'!X238^(1/3))*COS(('OddsRatio_working_3-way'!Y238+4*PI())/3)</f>
        <v>-0.21645021645021631</v>
      </c>
      <c r="AI238" s="11">
        <f>'OddsRatio_working_3-way'!U238/(3*'OddsRatio_working_3-way'!X238^(1/3))*SIN(('OddsRatio_working_3-way'!Y238)/3)</f>
        <v>-5.6278546783188776E-2</v>
      </c>
      <c r="AJ238" s="11">
        <f>'OddsRatio_working_3-way'!U238/(3*'OddsRatio_working_3-way'!X238^(1/3))*SIN(('OddsRatio_working_3-way'!Y238+2*PI())/3)</f>
        <v>-0.43118131898424439</v>
      </c>
      <c r="AK238" s="11">
        <f>'OddsRatio_working_3-way'!U238/(3*'OddsRatio_working_3-way'!X238^(1/3))*SIN(('OddsRatio_working_3-way'!Y238+4*PI())/3)</f>
        <v>0.48745986576743322</v>
      </c>
      <c r="AL238" s="11">
        <f>'OddsRatio_working_3-way'!Z238+'OddsRatio_working_3-way'!AF238</f>
        <v>1.0607554706101157</v>
      </c>
      <c r="AM238" s="11">
        <f>'OddsRatio_working_3-way'!AA238+'OddsRatio_working_3-way'!AG238</f>
        <v>-0.62785503770968276</v>
      </c>
      <c r="AN238" s="11">
        <f>'OddsRatio_working_3-way'!AB238+'OddsRatio_working_3-way'!AH238</f>
        <v>-0.43290043290043262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1.0607554706101157</v>
      </c>
      <c r="AS238" s="11">
        <f>IF(('OddsRatio_working_3-way'!X238=0),IF(Q238&gt;0,-Q238^(1/3),(-Q238)^(1/3)),'OddsRatio_working_3-way'!AM238-'OddsRatio_working_3-way'!R238/3)</f>
        <v>-0.62785503770968276</v>
      </c>
      <c r="AT238" s="11">
        <f>IF(('OddsRatio_working_3-way'!X238=0),IF(Q238&gt;0,-Q238^(1/3),(-Q238)^(1/3)),'OddsRatio_working_3-way'!AN238-'OddsRatio_working_3-way'!R238/3)</f>
        <v>-0.43290043290043262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3.8</v>
      </c>
      <c r="B239" s="4">
        <f>IF('True_Odds_Calculator_3-way'!B240="","",'True_Odds_Calculator_3-way'!B240)</f>
        <v>3.72</v>
      </c>
      <c r="C239" s="4">
        <f>IF('True_Odds_Calculator_3-way'!C240="","",'True_Odds_Calculator_3-way'!C240)</f>
        <v>1.97</v>
      </c>
      <c r="D239" s="9">
        <f t="shared" si="52"/>
        <v>0.25124293644747087</v>
      </c>
      <c r="E239" s="9">
        <f t="shared" si="53"/>
        <v>0.25673528963540554</v>
      </c>
      <c r="F239" s="9">
        <f t="shared" si="54"/>
        <v>0.49202177391712382</v>
      </c>
      <c r="G239" s="9">
        <f t="shared" si="55"/>
        <v>1.064361214544856</v>
      </c>
      <c r="H239" s="9">
        <f t="shared" si="56"/>
        <v>3.9802114007255964</v>
      </c>
      <c r="I239" s="9">
        <f t="shared" si="57"/>
        <v>3.8950625035620083</v>
      </c>
      <c r="J239" s="9">
        <f t="shared" si="58"/>
        <v>2.0324303781085105</v>
      </c>
      <c r="K239" s="11">
        <f t="shared" si="59"/>
        <v>0.26315789473684209</v>
      </c>
      <c r="L239" s="11">
        <f t="shared" si="60"/>
        <v>0.26881720430107525</v>
      </c>
      <c r="M239" s="11">
        <f t="shared" si="61"/>
        <v>0.50761421319796951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-0.26528085400992263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0.23305151695351028</v>
      </c>
      <c r="Q239" s="11">
        <f>2*'OddsRatio_working_3-way'!K239*'OddsRatio_working_3-way'!L239*'OddsRatio_working_3-way'!M239</f>
        <v>7.1818649292299017E-2</v>
      </c>
      <c r="R239" s="11">
        <f t="shared" si="62"/>
        <v>0</v>
      </c>
      <c r="S239" s="11">
        <f t="shared" si="63"/>
        <v>-0.8785086199428217</v>
      </c>
      <c r="T239" s="11">
        <f t="shared" si="64"/>
        <v>-0.27072684744000669</v>
      </c>
      <c r="U239" s="11">
        <f>'OddsRatio_working_3-way'!S239-'OddsRatio_working_3-way'!R239^2/3</f>
        <v>-0.8785086199428217</v>
      </c>
      <c r="V239" s="11">
        <f>'OddsRatio_working_3-way'!S239*'OddsRatio_working_3-way'!R239/3-2*'OddsRatio_working_3-way'!R239^3/27-'OddsRatio_working_3-way'!T239</f>
        <v>0.27072684744000669</v>
      </c>
      <c r="W239" s="11">
        <f>'OddsRatio_working_3-way'!V239^2+4*'OddsRatio_working_3-way'!U239^3/27</f>
        <v>-2.7153358439673592E-2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0.15846638789068035</v>
      </c>
      <c r="Y239" s="11">
        <f>IF('OddsRatio_working_3-way'!W239&gt;=0,IF('OddsRatio_working_3-way'!V239+SQRT('OddsRatio_working_3-way'!W239)&gt;0,0,PI()),ACOS('OddsRatio_working_3-way'!V239/(2*'OddsRatio_working_3-way'!X239)))</f>
        <v>0.54676864408315962</v>
      </c>
      <c r="Z239" s="11">
        <f>'OddsRatio_working_3-way'!X239^(1/3)*COS('OddsRatio_working_3-way'!Y239/3)</f>
        <v>0.532180607272428</v>
      </c>
      <c r="AA239" s="11">
        <f>'OddsRatio_working_3-way'!X239^(1/3)*COS(('OddsRatio_working_3-way'!Y239+2*PI())/3)</f>
        <v>-0.35103149457481425</v>
      </c>
      <c r="AB239" s="11">
        <f>'OddsRatio_working_3-way'!X239^(1/3)*COS(('OddsRatio_working_3-way'!Y239+4*PI())/3)</f>
        <v>-0.18114911269761344</v>
      </c>
      <c r="AC239" s="11">
        <f>'OddsRatio_working_3-way'!X239^(1/3)*SIN('OddsRatio_working_3-way'!Y239/3)</f>
        <v>9.8081638907376659E-2</v>
      </c>
      <c r="AD239" s="11">
        <f>'OddsRatio_working_3-way'!X239^(1/3)*SIN(('OddsRatio_working_3-way'!Y239+2*PI())/3)</f>
        <v>0.41184110584566402</v>
      </c>
      <c r="AE239" s="11">
        <f>'OddsRatio_working_3-way'!X239^(1/3)*SIN(('OddsRatio_working_3-way'!Y239+4*PI())/3)</f>
        <v>-0.50992274475304067</v>
      </c>
      <c r="AF239" s="11">
        <f>-'OddsRatio_working_3-way'!U239/(3*'OddsRatio_working_3-way'!X239^(1/3))*COS(('OddsRatio_working_3-way'!Y239)/3)</f>
        <v>0.53218060727242789</v>
      </c>
      <c r="AG239" s="11">
        <f>-'OddsRatio_working_3-way'!U239/(3*'OddsRatio_working_3-way'!X239^(1/3))*COS(('OddsRatio_working_3-way'!Y239+2*PI())/3)</f>
        <v>-0.35103149457481414</v>
      </c>
      <c r="AH239" s="11">
        <f>-'OddsRatio_working_3-way'!U239/(3*'OddsRatio_working_3-way'!X239^(1/3))*COS(('OddsRatio_working_3-way'!Y239+4*PI())/3)</f>
        <v>-0.18114911269761341</v>
      </c>
      <c r="AI239" s="11">
        <f>'OddsRatio_working_3-way'!U239/(3*'OddsRatio_working_3-way'!X239^(1/3))*SIN(('OddsRatio_working_3-way'!Y239)/3)</f>
        <v>-9.8081638907376645E-2</v>
      </c>
      <c r="AJ239" s="11">
        <f>'OddsRatio_working_3-way'!U239/(3*'OddsRatio_working_3-way'!X239^(1/3))*SIN(('OddsRatio_working_3-way'!Y239+2*PI())/3)</f>
        <v>-0.41184110584566391</v>
      </c>
      <c r="AK239" s="11">
        <f>'OddsRatio_working_3-way'!U239/(3*'OddsRatio_working_3-way'!X239^(1/3))*SIN(('OddsRatio_working_3-way'!Y239+4*PI())/3)</f>
        <v>0.50992274475304056</v>
      </c>
      <c r="AL239" s="11">
        <f>'OddsRatio_working_3-way'!Z239+'OddsRatio_working_3-way'!AF239</f>
        <v>1.064361214544856</v>
      </c>
      <c r="AM239" s="11">
        <f>'OddsRatio_working_3-way'!AA239+'OddsRatio_working_3-way'!AG239</f>
        <v>-0.70206298914962839</v>
      </c>
      <c r="AN239" s="11">
        <f>'OddsRatio_working_3-way'!AB239+'OddsRatio_working_3-way'!AH239</f>
        <v>-0.36229822539522683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1.064361214544856</v>
      </c>
      <c r="AS239" s="11">
        <f>IF(('OddsRatio_working_3-way'!X239=0),IF(Q239&gt;0,-Q239^(1/3),(-Q239)^(1/3)),'OddsRatio_working_3-way'!AM239-'OddsRatio_working_3-way'!R239/3)</f>
        <v>-0.70206298914962839</v>
      </c>
      <c r="AT239" s="11">
        <f>IF(('OddsRatio_working_3-way'!X239=0),IF(Q239&gt;0,-Q239^(1/3),(-Q239)^(1/3)),'OddsRatio_working_3-way'!AN239-'OddsRatio_working_3-way'!R239/3)</f>
        <v>-0.36229822539522683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6.81</v>
      </c>
      <c r="B240" s="4">
        <f>IF('True_Odds_Calculator_3-way'!B241="","",'True_Odds_Calculator_3-way'!B241)</f>
        <v>4.1100000000000003</v>
      </c>
      <c r="C240" s="4">
        <f>IF('True_Odds_Calculator_3-way'!C241="","",'True_Odds_Calculator_3-way'!C241)</f>
        <v>1.53</v>
      </c>
      <c r="D240" s="9">
        <f t="shared" si="52"/>
        <v>0.13681982120944913</v>
      </c>
      <c r="E240" s="9">
        <f t="shared" si="53"/>
        <v>0.22846469880120293</v>
      </c>
      <c r="F240" s="9">
        <f t="shared" si="54"/>
        <v>0.6347154799893483</v>
      </c>
      <c r="G240" s="9">
        <f t="shared" si="55"/>
        <v>1.0858661829129526</v>
      </c>
      <c r="H240" s="9">
        <f t="shared" si="56"/>
        <v>7.3088825227242546</v>
      </c>
      <c r="I240" s="9">
        <f t="shared" si="57"/>
        <v>4.3770438288592821</v>
      </c>
      <c r="J240" s="9">
        <f t="shared" si="58"/>
        <v>1.5755090769438644</v>
      </c>
      <c r="K240" s="11">
        <f t="shared" si="59"/>
        <v>0.14684287812041116</v>
      </c>
      <c r="L240" s="11">
        <f t="shared" si="60"/>
        <v>0.24330900243309</v>
      </c>
      <c r="M240" s="11">
        <f t="shared" si="61"/>
        <v>0.65359477124183007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-0.22363101060606649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0.22067414058455953</v>
      </c>
      <c r="Q240" s="11">
        <f>2*'OddsRatio_working_3-way'!K240*'OddsRatio_working_3-way'!L240*'OddsRatio_working_3-way'!M240</f>
        <v>4.6703521816837991E-2</v>
      </c>
      <c r="R240" s="11">
        <f t="shared" si="62"/>
        <v>0</v>
      </c>
      <c r="S240" s="11">
        <f t="shared" si="63"/>
        <v>-0.98677790699289203</v>
      </c>
      <c r="T240" s="11">
        <f t="shared" si="64"/>
        <v>-0.20884188507786072</v>
      </c>
      <c r="U240" s="11">
        <f>'OddsRatio_working_3-way'!S240-'OddsRatio_working_3-way'!R240^2/3</f>
        <v>-0.98677790699289203</v>
      </c>
      <c r="V240" s="11">
        <f>'OddsRatio_working_3-way'!S240*'OddsRatio_working_3-way'!R240/3-2*'OddsRatio_working_3-way'!R240^3/27-'OddsRatio_working_3-way'!T240</f>
        <v>0.20884188507786072</v>
      </c>
      <c r="W240" s="11">
        <f>'OddsRatio_working_3-way'!V240^2+4*'OddsRatio_working_3-way'!U240^3/27</f>
        <v>-9.8734086396139786E-2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0.1886458450105741</v>
      </c>
      <c r="Y240" s="11">
        <f>IF('OddsRatio_working_3-way'!W240&gt;=0,IF('OddsRatio_working_3-way'!V240+SQRT('OddsRatio_working_3-way'!W240)&gt;0,0,PI()),ACOS('OddsRatio_working_3-way'!V240/(2*'OddsRatio_working_3-way'!X240)))</f>
        <v>0.98420068822891116</v>
      </c>
      <c r="Z240" s="11">
        <f>'OddsRatio_working_3-way'!X240^(1/3)*COS('OddsRatio_working_3-way'!Y240/3)</f>
        <v>0.54293309145647628</v>
      </c>
      <c r="AA240" s="11">
        <f>'OddsRatio_working_3-way'!X240^(1/3)*COS(('OddsRatio_working_3-way'!Y240+2*PI())/3)</f>
        <v>-0.43150472991988109</v>
      </c>
      <c r="AB240" s="11">
        <f>'OddsRatio_working_3-way'!X240^(1/3)*COS(('OddsRatio_working_3-way'!Y240+4*PI())/3)</f>
        <v>-0.11142836153659506</v>
      </c>
      <c r="AC240" s="11">
        <f>'OddsRatio_working_3-way'!X240^(1/3)*SIN('OddsRatio_working_3-way'!Y240/3)</f>
        <v>0.18479617744732788</v>
      </c>
      <c r="AD240" s="11">
        <f>'OddsRatio_working_3-way'!X240^(1/3)*SIN(('OddsRatio_working_3-way'!Y240+2*PI())/3)</f>
        <v>0.37779576103286439</v>
      </c>
      <c r="AE240" s="11">
        <f>'OddsRatio_working_3-way'!X240^(1/3)*SIN(('OddsRatio_working_3-way'!Y240+4*PI())/3)</f>
        <v>-0.5625919384801924</v>
      </c>
      <c r="AF240" s="11">
        <f>-'OddsRatio_working_3-way'!U240/(3*'OddsRatio_working_3-way'!X240^(1/3))*COS(('OddsRatio_working_3-way'!Y240)/3)</f>
        <v>0.54293309145647628</v>
      </c>
      <c r="AG240" s="11">
        <f>-'OddsRatio_working_3-way'!U240/(3*'OddsRatio_working_3-way'!X240^(1/3))*COS(('OddsRatio_working_3-way'!Y240+2*PI())/3)</f>
        <v>-0.43150472991988109</v>
      </c>
      <c r="AH240" s="11">
        <f>-'OddsRatio_working_3-way'!U240/(3*'OddsRatio_working_3-way'!X240^(1/3))*COS(('OddsRatio_working_3-way'!Y240+4*PI())/3)</f>
        <v>-0.11142836153659506</v>
      </c>
      <c r="AI240" s="11">
        <f>'OddsRatio_working_3-way'!U240/(3*'OddsRatio_working_3-way'!X240^(1/3))*SIN(('OddsRatio_working_3-way'!Y240)/3)</f>
        <v>-0.18479617744732788</v>
      </c>
      <c r="AJ240" s="11">
        <f>'OddsRatio_working_3-way'!U240/(3*'OddsRatio_working_3-way'!X240^(1/3))*SIN(('OddsRatio_working_3-way'!Y240+2*PI())/3)</f>
        <v>-0.37779576103286439</v>
      </c>
      <c r="AK240" s="11">
        <f>'OddsRatio_working_3-way'!U240/(3*'OddsRatio_working_3-way'!X240^(1/3))*SIN(('OddsRatio_working_3-way'!Y240+4*PI())/3)</f>
        <v>0.5625919384801924</v>
      </c>
      <c r="AL240" s="11">
        <f>'OddsRatio_working_3-way'!Z240+'OddsRatio_working_3-way'!AF240</f>
        <v>1.0858661829129526</v>
      </c>
      <c r="AM240" s="11">
        <f>'OddsRatio_working_3-way'!AA240+'OddsRatio_working_3-way'!AG240</f>
        <v>-0.86300945983976218</v>
      </c>
      <c r="AN240" s="11">
        <f>'OddsRatio_working_3-way'!AB240+'OddsRatio_working_3-way'!AH240</f>
        <v>-0.22285672307319013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1.0858661829129526</v>
      </c>
      <c r="AS240" s="11">
        <f>IF(('OddsRatio_working_3-way'!X240=0),IF(Q240&gt;0,-Q240^(1/3),(-Q240)^(1/3)),'OddsRatio_working_3-way'!AM240-'OddsRatio_working_3-way'!R240/3)</f>
        <v>-0.86300945983976218</v>
      </c>
      <c r="AT240" s="11">
        <f>IF(('OddsRatio_working_3-way'!X240=0),IF(Q240&gt;0,-Q240^(1/3),(-Q240)^(1/3)),'OddsRatio_working_3-way'!AN240-'OddsRatio_working_3-way'!R240/3)</f>
        <v>-0.22285672307319013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2.85</v>
      </c>
      <c r="B241" s="4">
        <f>IF('True_Odds_Calculator_3-way'!B242="","",'True_Odds_Calculator_3-way'!B242)</f>
        <v>3.2</v>
      </c>
      <c r="C241" s="4">
        <f>IF('True_Odds_Calculator_3-way'!C242="","",'True_Odds_Calculator_3-way'!C242)</f>
        <v>2.67</v>
      </c>
      <c r="D241" s="9">
        <f t="shared" si="52"/>
        <v>0.33811810544312576</v>
      </c>
      <c r="E241" s="9">
        <f t="shared" si="53"/>
        <v>0.30049042437139678</v>
      </c>
      <c r="F241" s="9">
        <f t="shared" si="54"/>
        <v>0.36139147018547735</v>
      </c>
      <c r="G241" s="9">
        <f t="shared" si="55"/>
        <v>1.0581332123249765</v>
      </c>
      <c r="H241" s="9">
        <f t="shared" si="56"/>
        <v>2.957546442801207</v>
      </c>
      <c r="I241" s="9">
        <f t="shared" si="57"/>
        <v>3.3278930671149483</v>
      </c>
      <c r="J241" s="9">
        <f t="shared" si="58"/>
        <v>2.7670824645827112</v>
      </c>
      <c r="K241" s="11">
        <f t="shared" si="59"/>
        <v>0.35087719298245612</v>
      </c>
      <c r="L241" s="11">
        <f t="shared" si="60"/>
        <v>0.3125</v>
      </c>
      <c r="M241" s="11">
        <f t="shared" si="61"/>
        <v>0.37453183520599254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-0.2791288849464485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0.23490373874761811</v>
      </c>
      <c r="Q241" s="11">
        <f>2*'OddsRatio_working_3-way'!K241*'OddsRatio_working_3-way'!L241*'OddsRatio_working_3-way'!M241</f>
        <v>8.213417438727906E-2</v>
      </c>
      <c r="R241" s="11">
        <f t="shared" si="62"/>
        <v>0</v>
      </c>
      <c r="S241" s="11">
        <f t="shared" si="63"/>
        <v>-0.84156012299724881</v>
      </c>
      <c r="T241" s="11">
        <f t="shared" si="64"/>
        <v>-0.29425179125777928</v>
      </c>
      <c r="U241" s="11">
        <f>'OddsRatio_working_3-way'!S241-'OddsRatio_working_3-way'!R241^2/3</f>
        <v>-0.84156012299724881</v>
      </c>
      <c r="V241" s="11">
        <f>'OddsRatio_working_3-way'!S241*'OddsRatio_working_3-way'!R241/3-2*'OddsRatio_working_3-way'!R241^3/27-'OddsRatio_working_3-way'!T241</f>
        <v>0.29425179125777928</v>
      </c>
      <c r="W241" s="11">
        <f>'OddsRatio_working_3-way'!V241^2+4*'OddsRatio_working_3-way'!U241^3/27</f>
        <v>-1.7140471633634025E-3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0.1485750347650768</v>
      </c>
      <c r="Y241" s="11">
        <f>IF('OddsRatio_working_3-way'!W241&gt;=0,IF('OddsRatio_working_3-way'!V241+SQRT('OddsRatio_working_3-way'!W241)&gt;0,0,PI()),ACOS('OddsRatio_working_3-way'!V241/(2*'OddsRatio_working_3-way'!X241)))</f>
        <v>0.13978183813184364</v>
      </c>
      <c r="Z241" s="11">
        <f>'OddsRatio_working_3-way'!X241^(1/3)*COS('OddsRatio_working_3-way'!Y241/3)</f>
        <v>0.52906660616248824</v>
      </c>
      <c r="AA241" s="11">
        <f>'OddsRatio_working_3-way'!X241^(1/3)*COS(('OddsRatio_working_3-way'!Y241+2*PI())/3)</f>
        <v>-0.28589741860452594</v>
      </c>
      <c r="AB241" s="11">
        <f>'OddsRatio_working_3-way'!X241^(1/3)*COS(('OddsRatio_working_3-way'!Y241+4*PI())/3)</f>
        <v>-0.24316918755796213</v>
      </c>
      <c r="AC241" s="11">
        <f>'OddsRatio_working_3-way'!X241^(1/3)*SIN('OddsRatio_working_3-way'!Y241/3)</f>
        <v>2.4669155696730047E-2</v>
      </c>
      <c r="AD241" s="11">
        <f>'OddsRatio_working_3-way'!X241^(1/3)*SIN(('OddsRatio_working_3-way'!Y241+2*PI())/3)</f>
        <v>0.44585054338236635</v>
      </c>
      <c r="AE241" s="11">
        <f>'OddsRatio_working_3-way'!X241^(1/3)*SIN(('OddsRatio_working_3-way'!Y241+4*PI())/3)</f>
        <v>-0.47051969907909647</v>
      </c>
      <c r="AF241" s="11">
        <f>-'OddsRatio_working_3-way'!U241/(3*'OddsRatio_working_3-way'!X241^(1/3))*COS(('OddsRatio_working_3-way'!Y241)/3)</f>
        <v>0.52906660616248835</v>
      </c>
      <c r="AG241" s="11">
        <f>-'OddsRatio_working_3-way'!U241/(3*'OddsRatio_working_3-way'!X241^(1/3))*COS(('OddsRatio_working_3-way'!Y241+2*PI())/3)</f>
        <v>-0.285897418604526</v>
      </c>
      <c r="AH241" s="11">
        <f>-'OddsRatio_working_3-way'!U241/(3*'OddsRatio_working_3-way'!X241^(1/3))*COS(('OddsRatio_working_3-way'!Y241+4*PI())/3)</f>
        <v>-0.24316918755796219</v>
      </c>
      <c r="AI241" s="11">
        <f>'OddsRatio_working_3-way'!U241/(3*'OddsRatio_working_3-way'!X241^(1/3))*SIN(('OddsRatio_working_3-way'!Y241)/3)</f>
        <v>-2.4669155696730054E-2</v>
      </c>
      <c r="AJ241" s="11">
        <f>'OddsRatio_working_3-way'!U241/(3*'OddsRatio_working_3-way'!X241^(1/3))*SIN(('OddsRatio_working_3-way'!Y241+2*PI())/3)</f>
        <v>-0.4458505433823664</v>
      </c>
      <c r="AK241" s="11">
        <f>'OddsRatio_working_3-way'!U241/(3*'OddsRatio_working_3-way'!X241^(1/3))*SIN(('OddsRatio_working_3-way'!Y241+4*PI())/3)</f>
        <v>0.47051969907909658</v>
      </c>
      <c r="AL241" s="11">
        <f>'OddsRatio_working_3-way'!Z241+'OddsRatio_working_3-way'!AF241</f>
        <v>1.0581332123249765</v>
      </c>
      <c r="AM241" s="11">
        <f>'OddsRatio_working_3-way'!AA241+'OddsRatio_working_3-way'!AG241</f>
        <v>-0.571794837209052</v>
      </c>
      <c r="AN241" s="11">
        <f>'OddsRatio_working_3-way'!AB241+'OddsRatio_working_3-way'!AH241</f>
        <v>-0.48633837511592432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1.0581332123249765</v>
      </c>
      <c r="AS241" s="11">
        <f>IF(('OddsRatio_working_3-way'!X241=0),IF(Q241&gt;0,-Q241^(1/3),(-Q241)^(1/3)),'OddsRatio_working_3-way'!AM241-'OddsRatio_working_3-way'!R241/3)</f>
        <v>-0.571794837209052</v>
      </c>
      <c r="AT241" s="11">
        <f>IF(('OddsRatio_working_3-way'!X241=0),IF(Q241&gt;0,-Q241^(1/3),(-Q241)^(1/3)),'OddsRatio_working_3-way'!AN241-'OddsRatio_working_3-way'!R241/3)</f>
        <v>-0.48633837511592432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</v>
      </c>
      <c r="B242" s="4">
        <f>IF('True_Odds_Calculator_3-way'!B243="","",'True_Odds_Calculator_3-way'!B243)</f>
        <v>3.15</v>
      </c>
      <c r="C242" s="4">
        <f>IF('True_Odds_Calculator_3-way'!C243="","",'True_Odds_Calculator_3-way'!C243)</f>
        <v>4.4800000000000004</v>
      </c>
      <c r="D242" s="9">
        <f t="shared" si="52"/>
        <v>0.4839747732464289</v>
      </c>
      <c r="E242" s="9">
        <f t="shared" si="53"/>
        <v>0.30373161902806461</v>
      </c>
      <c r="F242" s="9">
        <f t="shared" si="54"/>
        <v>0.21229360772550637</v>
      </c>
      <c r="G242" s="9">
        <f t="shared" si="55"/>
        <v>1.0662233969182995</v>
      </c>
      <c r="H242" s="9">
        <f t="shared" si="56"/>
        <v>2.0662233969182995</v>
      </c>
      <c r="I242" s="9">
        <f t="shared" si="57"/>
        <v>3.292380303374344</v>
      </c>
      <c r="J242" s="9">
        <f t="shared" si="58"/>
        <v>4.7104574212756827</v>
      </c>
      <c r="K242" s="11">
        <f t="shared" si="59"/>
        <v>0.5</v>
      </c>
      <c r="L242" s="11">
        <f t="shared" si="60"/>
        <v>0.31746031746031744</v>
      </c>
      <c r="M242" s="11">
        <f t="shared" si="61"/>
        <v>0.2232142857142857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-0.26509353741496589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0.234906462585034</v>
      </c>
      <c r="Q242" s="11">
        <f>2*'OddsRatio_working_3-way'!K242*'OddsRatio_working_3-way'!L242*'OddsRatio_working_3-way'!M242</f>
        <v>7.0861678004535134E-2</v>
      </c>
      <c r="R242" s="11">
        <f t="shared" si="62"/>
        <v>0</v>
      </c>
      <c r="S242" s="11">
        <f t="shared" si="63"/>
        <v>-0.88612670408981586</v>
      </c>
      <c r="T242" s="11">
        <f t="shared" si="64"/>
        <v>-0.26730820636193536</v>
      </c>
      <c r="U242" s="11">
        <f>'OddsRatio_working_3-way'!S242-'OddsRatio_working_3-way'!R242^2/3</f>
        <v>-0.88612670408981586</v>
      </c>
      <c r="V242" s="11">
        <f>'OddsRatio_working_3-way'!S242*'OddsRatio_working_3-way'!R242/3-2*'OddsRatio_working_3-way'!R242^3/27-'OddsRatio_working_3-way'!T242</f>
        <v>0.26730820636193536</v>
      </c>
      <c r="W242" s="11">
        <f>'OddsRatio_working_3-way'!V242^2+4*'OddsRatio_working_3-way'!U242^3/27</f>
        <v>-3.1628528038889089E-2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0.1605320880909204</v>
      </c>
      <c r="Y242" s="11">
        <f>IF('OddsRatio_working_3-way'!W242&gt;=0,IF('OddsRatio_working_3-way'!V242+SQRT('OddsRatio_working_3-way'!W242)&gt;0,0,PI()),ACOS('OddsRatio_working_3-way'!V242/(2*'OddsRatio_working_3-way'!X242)))</f>
        <v>0.58706612677481818</v>
      </c>
      <c r="Z242" s="11">
        <f>'OddsRatio_working_3-way'!X242^(1/3)*COS('OddsRatio_working_3-way'!Y242/3)</f>
        <v>0.53311169845914974</v>
      </c>
      <c r="AA242" s="11">
        <f>'OddsRatio_working_3-way'!X242^(1/3)*COS(('OddsRatio_working_3-way'!Y242+2*PI())/3)</f>
        <v>-0.35807422851458226</v>
      </c>
      <c r="AB242" s="11">
        <f>'OddsRatio_working_3-way'!X242^(1/3)*COS(('OddsRatio_working_3-way'!Y242+4*PI())/3)</f>
        <v>-0.17503746994456765</v>
      </c>
      <c r="AC242" s="11">
        <f>'OddsRatio_working_3-way'!X242^(1/3)*SIN('OddsRatio_working_3-way'!Y242/3)</f>
        <v>0.10567632183199446</v>
      </c>
      <c r="AD242" s="11">
        <f>'OddsRatio_working_3-way'!X242^(1/3)*SIN(('OddsRatio_working_3-way'!Y242+2*PI())/3)</f>
        <v>0.4088501130042958</v>
      </c>
      <c r="AE242" s="11">
        <f>'OddsRatio_working_3-way'!X242^(1/3)*SIN(('OddsRatio_working_3-way'!Y242+4*PI())/3)</f>
        <v>-0.51452643483629035</v>
      </c>
      <c r="AF242" s="11">
        <f>-'OddsRatio_working_3-way'!U242/(3*'OddsRatio_working_3-way'!X242^(1/3))*COS(('OddsRatio_working_3-way'!Y242)/3)</f>
        <v>0.53311169845914963</v>
      </c>
      <c r="AG242" s="11">
        <f>-'OddsRatio_working_3-way'!U242/(3*'OddsRatio_working_3-way'!X242^(1/3))*COS(('OddsRatio_working_3-way'!Y242+2*PI())/3)</f>
        <v>-0.35807422851458215</v>
      </c>
      <c r="AH242" s="11">
        <f>-'OddsRatio_working_3-way'!U242/(3*'OddsRatio_working_3-way'!X242^(1/3))*COS(('OddsRatio_working_3-way'!Y242+4*PI())/3)</f>
        <v>-0.17503746994456762</v>
      </c>
      <c r="AI242" s="11">
        <f>'OddsRatio_working_3-way'!U242/(3*'OddsRatio_working_3-way'!X242^(1/3))*SIN(('OddsRatio_working_3-way'!Y242)/3)</f>
        <v>-0.10567632183199444</v>
      </c>
      <c r="AJ242" s="11">
        <f>'OddsRatio_working_3-way'!U242/(3*'OddsRatio_working_3-way'!X242^(1/3))*SIN(('OddsRatio_working_3-way'!Y242+2*PI())/3)</f>
        <v>-0.40885011300429575</v>
      </c>
      <c r="AK242" s="11">
        <f>'OddsRatio_working_3-way'!U242/(3*'OddsRatio_working_3-way'!X242^(1/3))*SIN(('OddsRatio_working_3-way'!Y242+4*PI())/3)</f>
        <v>0.51452643483629024</v>
      </c>
      <c r="AL242" s="11">
        <f>'OddsRatio_working_3-way'!Z242+'OddsRatio_working_3-way'!AF242</f>
        <v>1.0662233969182995</v>
      </c>
      <c r="AM242" s="11">
        <f>'OddsRatio_working_3-way'!AA242+'OddsRatio_working_3-way'!AG242</f>
        <v>-0.71614845702916441</v>
      </c>
      <c r="AN242" s="11">
        <f>'OddsRatio_working_3-way'!AB242+'OddsRatio_working_3-way'!AH242</f>
        <v>-0.35007493988913529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1.0662233969182995</v>
      </c>
      <c r="AS242" s="11">
        <f>IF(('OddsRatio_working_3-way'!X242=0),IF(Q242&gt;0,-Q242^(1/3),(-Q242)^(1/3)),'OddsRatio_working_3-way'!AM242-'OddsRatio_working_3-way'!R242/3)</f>
        <v>-0.71614845702916441</v>
      </c>
      <c r="AT242" s="11">
        <f>IF(('OddsRatio_working_3-way'!X242=0),IF(Q242&gt;0,-Q242^(1/3),(-Q242)^(1/3)),'OddsRatio_working_3-way'!AN242-'OddsRatio_working_3-way'!R242/3)</f>
        <v>-0.35007493988913529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1.94</v>
      </c>
      <c r="B243" s="4">
        <f>IF('True_Odds_Calculator_3-way'!B244="","",'True_Odds_Calculator_3-way'!B244)</f>
        <v>3.72</v>
      </c>
      <c r="C243" s="4">
        <f>IF('True_Odds_Calculator_3-way'!C244="","",'True_Odds_Calculator_3-way'!C244)</f>
        <v>3.88</v>
      </c>
      <c r="D243" s="9">
        <f t="shared" si="52"/>
        <v>0.49884021514603433</v>
      </c>
      <c r="E243" s="9">
        <f t="shared" si="53"/>
        <v>0.25594613261189669</v>
      </c>
      <c r="F243" s="9">
        <f t="shared" si="54"/>
        <v>0.24521365224206892</v>
      </c>
      <c r="G243" s="9">
        <f t="shared" si="55"/>
        <v>1.0687765162144656</v>
      </c>
      <c r="H243" s="9">
        <f t="shared" si="56"/>
        <v>2.0046499252415972</v>
      </c>
      <c r="I243" s="9">
        <f t="shared" si="57"/>
        <v>3.9070721241033466</v>
      </c>
      <c r="J243" s="9">
        <f t="shared" si="58"/>
        <v>4.07807636669766</v>
      </c>
      <c r="K243" s="11">
        <f t="shared" si="59"/>
        <v>0.51546391752577325</v>
      </c>
      <c r="L243" s="11">
        <f t="shared" si="60"/>
        <v>0.26881720430107525</v>
      </c>
      <c r="M243" s="11">
        <f t="shared" si="61"/>
        <v>0.25773195876288663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-0.26297402281274951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0.23356155225436184</v>
      </c>
      <c r="Q243" s="11">
        <f>2*'OddsRatio_working_3-way'!K243*'OddsRatio_working_3-way'!L243*'OddsRatio_working_3-way'!M243</f>
        <v>7.1425551148122879E-2</v>
      </c>
      <c r="R243" s="11">
        <f t="shared" si="62"/>
        <v>0</v>
      </c>
      <c r="S243" s="11">
        <f t="shared" si="63"/>
        <v>-0.88815446391322539</v>
      </c>
      <c r="T243" s="11">
        <f t="shared" si="64"/>
        <v>-0.27160686969823405</v>
      </c>
      <c r="U243" s="11">
        <f>'OddsRatio_working_3-way'!S243-'OddsRatio_working_3-way'!R243^2/3</f>
        <v>-0.88815446391322539</v>
      </c>
      <c r="V243" s="11">
        <f>'OddsRatio_working_3-way'!S243*'OddsRatio_working_3-way'!R243/3-2*'OddsRatio_working_3-way'!R243^3/27-'OddsRatio_working_3-way'!T243</f>
        <v>0.27160686969823405</v>
      </c>
      <c r="W243" s="11">
        <f>'OddsRatio_working_3-way'!V243^2+4*'OddsRatio_working_3-way'!U243^3/27</f>
        <v>-3.002119579054878E-2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0.16108343137782846</v>
      </c>
      <c r="Y243" s="11">
        <f>IF('OddsRatio_working_3-way'!W243&gt;=0,IF('OddsRatio_working_3-way'!V243+SQRT('OddsRatio_working_3-way'!W243)&gt;0,0,PI()),ACOS('OddsRatio_working_3-way'!V243/(2*'OddsRatio_working_3-way'!X243)))</f>
        <v>0.56784353547140931</v>
      </c>
      <c r="Z243" s="11">
        <f>'OddsRatio_working_3-way'!X243^(1/3)*COS('OddsRatio_working_3-way'!Y243/3)</f>
        <v>0.53438825810723278</v>
      </c>
      <c r="AA243" s="11">
        <f>'OddsRatio_working_3-way'!X243^(1/3)*COS(('OddsRatio_working_3-way'!Y243+2*PI())/3)</f>
        <v>-0.35585363602350945</v>
      </c>
      <c r="AB243" s="11">
        <f>'OddsRatio_working_3-way'!X243^(1/3)*COS(('OddsRatio_working_3-way'!Y243+4*PI())/3)</f>
        <v>-0.17853462208372348</v>
      </c>
      <c r="AC243" s="11">
        <f>'OddsRatio_working_3-way'!X243^(1/3)*SIN('OddsRatio_working_3-way'!Y243/3)</f>
        <v>0.1023751804305746</v>
      </c>
      <c r="AD243" s="11">
        <f>'OddsRatio_working_3-way'!X243^(1/3)*SIN(('OddsRatio_working_3-way'!Y243+2*PI())/3)</f>
        <v>0.41160621678969184</v>
      </c>
      <c r="AE243" s="11">
        <f>'OddsRatio_working_3-way'!X243^(1/3)*SIN(('OddsRatio_working_3-way'!Y243+4*PI())/3)</f>
        <v>-0.51398139722026626</v>
      </c>
      <c r="AF243" s="11">
        <f>-'OddsRatio_working_3-way'!U243/(3*'OddsRatio_working_3-way'!X243^(1/3))*COS(('OddsRatio_working_3-way'!Y243)/3)</f>
        <v>0.53438825810723289</v>
      </c>
      <c r="AG243" s="11">
        <f>-'OddsRatio_working_3-way'!U243/(3*'OddsRatio_working_3-way'!X243^(1/3))*COS(('OddsRatio_working_3-way'!Y243+2*PI())/3)</f>
        <v>-0.3558536360235095</v>
      </c>
      <c r="AH243" s="11">
        <f>-'OddsRatio_working_3-way'!U243/(3*'OddsRatio_working_3-way'!X243^(1/3))*COS(('OddsRatio_working_3-way'!Y243+4*PI())/3)</f>
        <v>-0.17853462208372353</v>
      </c>
      <c r="AI243" s="11">
        <f>'OddsRatio_working_3-way'!U243/(3*'OddsRatio_working_3-way'!X243^(1/3))*SIN(('OddsRatio_working_3-way'!Y243)/3)</f>
        <v>-0.10237518043057463</v>
      </c>
      <c r="AJ243" s="11">
        <f>'OddsRatio_working_3-way'!U243/(3*'OddsRatio_working_3-way'!X243^(1/3))*SIN(('OddsRatio_working_3-way'!Y243+2*PI())/3)</f>
        <v>-0.41160621678969195</v>
      </c>
      <c r="AK243" s="11">
        <f>'OddsRatio_working_3-way'!U243/(3*'OddsRatio_working_3-way'!X243^(1/3))*SIN(('OddsRatio_working_3-way'!Y243+4*PI())/3)</f>
        <v>0.51398139722026637</v>
      </c>
      <c r="AL243" s="11">
        <f>'OddsRatio_working_3-way'!Z243+'OddsRatio_working_3-way'!AF243</f>
        <v>1.0687765162144656</v>
      </c>
      <c r="AM243" s="11">
        <f>'OddsRatio_working_3-way'!AA243+'OddsRatio_working_3-way'!AG243</f>
        <v>-0.711707272047019</v>
      </c>
      <c r="AN243" s="11">
        <f>'OddsRatio_working_3-way'!AB243+'OddsRatio_working_3-way'!AH243</f>
        <v>-0.35706924416744701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1.0687765162144656</v>
      </c>
      <c r="AS243" s="11">
        <f>IF(('OddsRatio_working_3-way'!X243=0),IF(Q243&gt;0,-Q243^(1/3),(-Q243)^(1/3)),'OddsRatio_working_3-way'!AM243-'OddsRatio_working_3-way'!R243/3)</f>
        <v>-0.711707272047019</v>
      </c>
      <c r="AT243" s="11">
        <f>IF(('OddsRatio_working_3-way'!X243=0),IF(Q243&gt;0,-Q243^(1/3),(-Q243)^(1/3)),'OddsRatio_working_3-way'!AN243-'OddsRatio_working_3-way'!R243/3)</f>
        <v>-0.35706924416744701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2.97</v>
      </c>
      <c r="B244" s="4">
        <f>IF('True_Odds_Calculator_3-way'!B245="","",'True_Odds_Calculator_3-way'!B245)</f>
        <v>3.02</v>
      </c>
      <c r="C244" s="4">
        <f>IF('True_Odds_Calculator_3-way'!C245="","",'True_Odds_Calculator_3-way'!C245)</f>
        <v>2.7</v>
      </c>
      <c r="D244" s="9">
        <f t="shared" si="52"/>
        <v>0.32412552511891335</v>
      </c>
      <c r="E244" s="9">
        <f t="shared" si="53"/>
        <v>0.31865918977487473</v>
      </c>
      <c r="F244" s="9">
        <f t="shared" si="54"/>
        <v>0.35721528510621181</v>
      </c>
      <c r="G244" s="9">
        <f t="shared" si="55"/>
        <v>1.0584895764117466</v>
      </c>
      <c r="H244" s="9">
        <f t="shared" si="56"/>
        <v>3.0852244655311414</v>
      </c>
      <c r="I244" s="9">
        <f t="shared" si="57"/>
        <v>3.1381489443517276</v>
      </c>
      <c r="J244" s="9">
        <f t="shared" si="58"/>
        <v>2.7994322798999689</v>
      </c>
      <c r="K244" s="11">
        <f t="shared" si="59"/>
        <v>0.33670033670033667</v>
      </c>
      <c r="L244" s="11">
        <f t="shared" si="60"/>
        <v>0.33112582781456956</v>
      </c>
      <c r="M244" s="11">
        <f t="shared" si="61"/>
        <v>0.37037037037037035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-0.27934400831138628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0.23495522637048272</v>
      </c>
      <c r="Q244" s="11">
        <f>2*'OddsRatio_working_3-way'!K244*'OddsRatio_working_3-way'!L244*'OddsRatio_working_3-way'!M244</f>
        <v>8.25853168261802E-2</v>
      </c>
      <c r="R244" s="11">
        <f t="shared" si="62"/>
        <v>0</v>
      </c>
      <c r="S244" s="11">
        <f t="shared" si="63"/>
        <v>-0.84109635209564559</v>
      </c>
      <c r="T244" s="11">
        <f t="shared" si="64"/>
        <v>-0.29564019405822334</v>
      </c>
      <c r="U244" s="11">
        <f>'OddsRatio_working_3-way'!S244-'OddsRatio_working_3-way'!R244^2/3</f>
        <v>-0.84109635209564559</v>
      </c>
      <c r="V244" s="11">
        <f>'OddsRatio_working_3-way'!S244*'OddsRatio_working_3-way'!R244/3-2*'OddsRatio_working_3-way'!R244^3/27-'OddsRatio_working_3-way'!T244</f>
        <v>0.29564019405822334</v>
      </c>
      <c r="W244" s="11">
        <f>'OddsRatio_working_3-way'!V244^2+4*'OddsRatio_working_3-way'!U244^3/27</f>
        <v>-7.4914061179634506E-4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0.14845223554613476</v>
      </c>
      <c r="Y244" s="11">
        <f>IF('OddsRatio_working_3-way'!W244&gt;=0,IF('OddsRatio_working_3-way'!V244+SQRT('OddsRatio_working_3-way'!W244)&gt;0,0,PI()),ACOS('OddsRatio_working_3-way'!V244/(2*'OddsRatio_working_3-way'!X244)))</f>
        <v>9.2317063814242761E-2</v>
      </c>
      <c r="Z244" s="11">
        <f>'OddsRatio_working_3-way'!X244^(1/3)*COS('OddsRatio_working_3-way'!Y244/3)</f>
        <v>0.52924478820587328</v>
      </c>
      <c r="AA244" s="11">
        <f>'OddsRatio_working_3-way'!X244^(1/3)*COS(('OddsRatio_working_3-way'!Y244+2*PI())/3)</f>
        <v>-0.27873103123065723</v>
      </c>
      <c r="AB244" s="11">
        <f>'OddsRatio_working_3-way'!X244^(1/3)*COS(('OddsRatio_working_3-way'!Y244+4*PI())/3)</f>
        <v>-0.25051375697521594</v>
      </c>
      <c r="AC244" s="11">
        <f>'OddsRatio_working_3-way'!X244^(1/3)*SIN('OddsRatio_working_3-way'!Y244/3)</f>
        <v>1.6291250887176551E-2</v>
      </c>
      <c r="AD244" s="11">
        <f>'OddsRatio_working_3-way'!X244^(1/3)*SIN(('OddsRatio_working_3-way'!Y244+2*PI())/3)</f>
        <v>0.4501938059632129</v>
      </c>
      <c r="AE244" s="11">
        <f>'OddsRatio_working_3-way'!X244^(1/3)*SIN(('OddsRatio_working_3-way'!Y244+4*PI())/3)</f>
        <v>-0.46648505685038932</v>
      </c>
      <c r="AF244" s="11">
        <f>-'OddsRatio_working_3-way'!U244/(3*'OddsRatio_working_3-way'!X244^(1/3))*COS(('OddsRatio_working_3-way'!Y244)/3)</f>
        <v>0.52924478820587317</v>
      </c>
      <c r="AG244" s="11">
        <f>-'OddsRatio_working_3-way'!U244/(3*'OddsRatio_working_3-way'!X244^(1/3))*COS(('OddsRatio_working_3-way'!Y244+2*PI())/3)</f>
        <v>-0.27873103123065718</v>
      </c>
      <c r="AH244" s="11">
        <f>-'OddsRatio_working_3-way'!U244/(3*'OddsRatio_working_3-way'!X244^(1/3))*COS(('OddsRatio_working_3-way'!Y244+4*PI())/3)</f>
        <v>-0.25051375697521588</v>
      </c>
      <c r="AI244" s="11">
        <f>'OddsRatio_working_3-way'!U244/(3*'OddsRatio_working_3-way'!X244^(1/3))*SIN(('OddsRatio_working_3-way'!Y244)/3)</f>
        <v>-1.6291250887176548E-2</v>
      </c>
      <c r="AJ244" s="11">
        <f>'OddsRatio_working_3-way'!U244/(3*'OddsRatio_working_3-way'!X244^(1/3))*SIN(('OddsRatio_working_3-way'!Y244+2*PI())/3)</f>
        <v>-0.45019380596321279</v>
      </c>
      <c r="AK244" s="11">
        <f>'OddsRatio_working_3-way'!U244/(3*'OddsRatio_working_3-way'!X244^(1/3))*SIN(('OddsRatio_working_3-way'!Y244+4*PI())/3)</f>
        <v>0.46648505685038927</v>
      </c>
      <c r="AL244" s="11">
        <f>'OddsRatio_working_3-way'!Z244+'OddsRatio_working_3-way'!AF244</f>
        <v>1.0584895764117466</v>
      </c>
      <c r="AM244" s="11">
        <f>'OddsRatio_working_3-way'!AA244+'OddsRatio_working_3-way'!AG244</f>
        <v>-0.55746206246131447</v>
      </c>
      <c r="AN244" s="11">
        <f>'OddsRatio_working_3-way'!AB244+'OddsRatio_working_3-way'!AH244</f>
        <v>-0.50102751395043188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1.0584895764117466</v>
      </c>
      <c r="AS244" s="11">
        <f>IF(('OddsRatio_working_3-way'!X244=0),IF(Q244&gt;0,-Q244^(1/3),(-Q244)^(1/3)),'OddsRatio_working_3-way'!AM244-'OddsRatio_working_3-way'!R244/3)</f>
        <v>-0.55746206246131447</v>
      </c>
      <c r="AT244" s="11">
        <f>IF(('OddsRatio_working_3-way'!X244=0),IF(Q244&gt;0,-Q244^(1/3),(-Q244)^(1/3)),'OddsRatio_working_3-way'!AN244-'OddsRatio_working_3-way'!R244/3)</f>
        <v>-0.50102751395043188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2.52</v>
      </c>
      <c r="B245" s="4">
        <f>IF('True_Odds_Calculator_3-way'!B246="","",'True_Odds_Calculator_3-way'!B246)</f>
        <v>3.23</v>
      </c>
      <c r="C245" s="4">
        <f>IF('True_Odds_Calculator_3-way'!C246="","",'True_Odds_Calculator_3-way'!C246)</f>
        <v>3.01</v>
      </c>
      <c r="D245" s="9">
        <f t="shared" si="52"/>
        <v>0.38308119311916095</v>
      </c>
      <c r="E245" s="9">
        <f t="shared" si="53"/>
        <v>0.29738495402393722</v>
      </c>
      <c r="F245" s="9">
        <f t="shared" si="54"/>
        <v>0.31953385285690195</v>
      </c>
      <c r="G245" s="9">
        <f t="shared" si="55"/>
        <v>1.0594820194672578</v>
      </c>
      <c r="H245" s="9">
        <f t="shared" si="56"/>
        <v>2.6104126695902314</v>
      </c>
      <c r="I245" s="9">
        <f t="shared" si="57"/>
        <v>3.3626449034119852</v>
      </c>
      <c r="J245" s="9">
        <f t="shared" si="58"/>
        <v>3.1295588591291885</v>
      </c>
      <c r="K245" s="11">
        <f t="shared" si="59"/>
        <v>0.3968253968253968</v>
      </c>
      <c r="L245" s="11">
        <f t="shared" si="60"/>
        <v>0.30959752321981426</v>
      </c>
      <c r="M245" s="11">
        <f t="shared" si="61"/>
        <v>0.33222591362126247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-0.27808332635379751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0.23510016001504647</v>
      </c>
      <c r="Q245" s="11">
        <f>2*'OddsRatio_working_3-way'!K245*'OddsRatio_working_3-way'!L245*'OddsRatio_working_3-way'!M245</f>
        <v>8.1632000005224456E-2</v>
      </c>
      <c r="R245" s="11">
        <f t="shared" si="62"/>
        <v>0</v>
      </c>
      <c r="S245" s="11">
        <f t="shared" si="63"/>
        <v>-0.84543062361076338</v>
      </c>
      <c r="T245" s="11">
        <f t="shared" si="64"/>
        <v>-0.29355229986484838</v>
      </c>
      <c r="U245" s="11">
        <f>'OddsRatio_working_3-way'!S245-'OddsRatio_working_3-way'!R245^2/3</f>
        <v>-0.84543062361076338</v>
      </c>
      <c r="V245" s="11">
        <f>'OddsRatio_working_3-way'!S245*'OddsRatio_working_3-way'!R245/3-2*'OddsRatio_working_3-way'!R245^3/27-'OddsRatio_working_3-way'!T245</f>
        <v>0.29355229986484838</v>
      </c>
      <c r="W245" s="11">
        <f>'OddsRatio_working_3-way'!V245^2+4*'OddsRatio_working_3-way'!U245^3/27</f>
        <v>-3.3491247600431762E-3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0.14960120112818701</v>
      </c>
      <c r="Y245" s="11">
        <f>IF('OddsRatio_working_3-way'!W245&gt;=0,IF('OddsRatio_working_3-way'!V245+SQRT('OddsRatio_working_3-way'!W245)&gt;0,0,PI()),ACOS('OddsRatio_working_3-way'!V245/(2*'OddsRatio_working_3-way'!X245)))</f>
        <v>0.19464642328159187</v>
      </c>
      <c r="Z245" s="11">
        <f>'OddsRatio_working_3-way'!X245^(1/3)*COS('OddsRatio_working_3-way'!Y245/3)</f>
        <v>0.52974100973362892</v>
      </c>
      <c r="AA245" s="11">
        <f>'OddsRatio_working_3-way'!X245^(1/3)*COS(('OddsRatio_working_3-way'!Y245+2*PI())/3)</f>
        <v>-0.29467826992035911</v>
      </c>
      <c r="AB245" s="11">
        <f>'OddsRatio_working_3-way'!X245^(1/3)*COS(('OddsRatio_working_3-way'!Y245+4*PI())/3)</f>
        <v>-0.23506273981326967</v>
      </c>
      <c r="AC245" s="11">
        <f>'OddsRatio_working_3-way'!X245^(1/3)*SIN('OddsRatio_working_3-way'!Y245/3)</f>
        <v>3.4419042355210351E-2</v>
      </c>
      <c r="AD245" s="11">
        <f>'OddsRatio_working_3-way'!X245^(1/3)*SIN(('OddsRatio_working_3-way'!Y245+2*PI())/3)</f>
        <v>0.44155965067813707</v>
      </c>
      <c r="AE245" s="11">
        <f>'OddsRatio_working_3-way'!X245^(1/3)*SIN(('OddsRatio_working_3-way'!Y245+4*PI())/3)</f>
        <v>-0.47597869303334739</v>
      </c>
      <c r="AF245" s="11">
        <f>-'OddsRatio_working_3-way'!U245/(3*'OddsRatio_working_3-way'!X245^(1/3))*COS(('OddsRatio_working_3-way'!Y245)/3)</f>
        <v>0.52974100973362892</v>
      </c>
      <c r="AG245" s="11">
        <f>-'OddsRatio_working_3-way'!U245/(3*'OddsRatio_working_3-way'!X245^(1/3))*COS(('OddsRatio_working_3-way'!Y245+2*PI())/3)</f>
        <v>-0.29467826992035911</v>
      </c>
      <c r="AH245" s="11">
        <f>-'OddsRatio_working_3-way'!U245/(3*'OddsRatio_working_3-way'!X245^(1/3))*COS(('OddsRatio_working_3-way'!Y245+4*PI())/3)</f>
        <v>-0.23506273981326967</v>
      </c>
      <c r="AI245" s="11">
        <f>'OddsRatio_working_3-way'!U245/(3*'OddsRatio_working_3-way'!X245^(1/3))*SIN(('OddsRatio_working_3-way'!Y245)/3)</f>
        <v>-3.4419042355210351E-2</v>
      </c>
      <c r="AJ245" s="11">
        <f>'OddsRatio_working_3-way'!U245/(3*'OddsRatio_working_3-way'!X245^(1/3))*SIN(('OddsRatio_working_3-way'!Y245+2*PI())/3)</f>
        <v>-0.44155965067813707</v>
      </c>
      <c r="AK245" s="11">
        <f>'OddsRatio_working_3-way'!U245/(3*'OddsRatio_working_3-way'!X245^(1/3))*SIN(('OddsRatio_working_3-way'!Y245+4*PI())/3)</f>
        <v>0.47597869303334739</v>
      </c>
      <c r="AL245" s="11">
        <f>'OddsRatio_working_3-way'!Z245+'OddsRatio_working_3-way'!AF245</f>
        <v>1.0594820194672578</v>
      </c>
      <c r="AM245" s="11">
        <f>'OddsRatio_working_3-way'!AA245+'OddsRatio_working_3-way'!AG245</f>
        <v>-0.58935653984071823</v>
      </c>
      <c r="AN245" s="11">
        <f>'OddsRatio_working_3-way'!AB245+'OddsRatio_working_3-way'!AH245</f>
        <v>-0.47012547962653933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1.0594820194672578</v>
      </c>
      <c r="AS245" s="11">
        <f>IF(('OddsRatio_working_3-way'!X245=0),IF(Q245&gt;0,-Q245^(1/3),(-Q245)^(1/3)),'OddsRatio_working_3-way'!AM245-'OddsRatio_working_3-way'!R245/3)</f>
        <v>-0.58935653984071823</v>
      </c>
      <c r="AT245" s="11">
        <f>IF(('OddsRatio_working_3-way'!X245=0),IF(Q245&gt;0,-Q245^(1/3),(-Q245)^(1/3)),'OddsRatio_working_3-way'!AN245-'OddsRatio_working_3-way'!R245/3)</f>
        <v>-0.47012547962653933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2.13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3.55</v>
      </c>
      <c r="D246" s="9">
        <f t="shared" si="52"/>
        <v>0.46037585209558823</v>
      </c>
      <c r="E246" s="9">
        <f t="shared" si="53"/>
        <v>0.2652825559008129</v>
      </c>
      <c r="F246" s="9">
        <f t="shared" si="54"/>
        <v>0.27434159200359881</v>
      </c>
      <c r="G246" s="9">
        <f t="shared" si="55"/>
        <v>1.0372904911215142</v>
      </c>
      <c r="H246" s="9">
        <f t="shared" si="56"/>
        <v>2.1721382549673112</v>
      </c>
      <c r="I246" s="9">
        <f t="shared" si="57"/>
        <v>3.7695656112944431</v>
      </c>
      <c r="J246" s="9">
        <f t="shared" si="58"/>
        <v>3.6450907523598608</v>
      </c>
      <c r="K246" s="11">
        <f t="shared" si="59"/>
        <v>0.46948356807511737</v>
      </c>
      <c r="L246" s="11">
        <f t="shared" si="60"/>
        <v>0.27247956403269757</v>
      </c>
      <c r="M246" s="11">
        <f t="shared" si="61"/>
        <v>0.28169014084507044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-0.2772399836328483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0.22882301548735434</v>
      </c>
      <c r="Q246" s="11">
        <f>2*'OddsRatio_working_3-way'!K246*'OddsRatio_working_3-way'!L246*'OddsRatio_working_3-way'!M246</f>
        <v>7.2070241098379312E-2</v>
      </c>
      <c r="R246" s="11">
        <f t="shared" si="62"/>
        <v>0</v>
      </c>
      <c r="S246" s="11">
        <f t="shared" si="63"/>
        <v>-0.82536080290059088</v>
      </c>
      <c r="T246" s="11">
        <f t="shared" si="64"/>
        <v>-0.25995615839388686</v>
      </c>
      <c r="U246" s="11">
        <f>'OddsRatio_working_3-way'!S246-'OddsRatio_working_3-way'!R246^2/3</f>
        <v>-0.82536080290059088</v>
      </c>
      <c r="V246" s="11">
        <f>'OddsRatio_working_3-way'!S246*'OddsRatio_working_3-way'!R246/3-2*'OddsRatio_working_3-way'!R246^3/27-'OddsRatio_working_3-way'!T246</f>
        <v>0.25995615839388686</v>
      </c>
      <c r="W246" s="11">
        <f>'OddsRatio_working_3-way'!V246^2+4*'OddsRatio_working_3-way'!U246^3/27</f>
        <v>-1.5719486329681634E-2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0.14430583028466767</v>
      </c>
      <c r="Y246" s="11">
        <f>IF('OddsRatio_working_3-way'!W246&gt;=0,IF('OddsRatio_working_3-way'!V246+SQRT('OddsRatio_working_3-way'!W246)&gt;0,0,PI()),ACOS('OddsRatio_working_3-way'!V246/(2*'OddsRatio_working_3-way'!X246)))</f>
        <v>0.44938923233368788</v>
      </c>
      <c r="Z246" s="11">
        <f>'OddsRatio_working_3-way'!X246^(1/3)*COS('OddsRatio_working_3-way'!Y246/3)</f>
        <v>0.51864524556075708</v>
      </c>
      <c r="AA246" s="11">
        <f>'OddsRatio_working_3-way'!X246^(1/3)*COS(('OddsRatio_working_3-way'!Y246+2*PI())/3)</f>
        <v>-0.32711298100383263</v>
      </c>
      <c r="AB246" s="11">
        <f>'OddsRatio_working_3-way'!X246^(1/3)*COS(('OddsRatio_working_3-way'!Y246+4*PI())/3)</f>
        <v>-0.19153226455692457</v>
      </c>
      <c r="AC246" s="11">
        <f>'OddsRatio_working_3-way'!X246^(1/3)*SIN('OddsRatio_working_3-way'!Y246/3)</f>
        <v>7.8277563137544637E-2</v>
      </c>
      <c r="AD246" s="11">
        <f>'OddsRatio_working_3-way'!X246^(1/3)*SIN(('OddsRatio_working_3-way'!Y246+2*PI())/3)</f>
        <v>0.41002117663886167</v>
      </c>
      <c r="AE246" s="11">
        <f>'OddsRatio_working_3-way'!X246^(1/3)*SIN(('OddsRatio_working_3-way'!Y246+4*PI())/3)</f>
        <v>-0.48829873977640631</v>
      </c>
      <c r="AF246" s="11">
        <f>-'OddsRatio_working_3-way'!U246/(3*'OddsRatio_working_3-way'!X246^(1/3))*COS(('OddsRatio_working_3-way'!Y246)/3)</f>
        <v>0.51864524556075708</v>
      </c>
      <c r="AG246" s="11">
        <f>-'OddsRatio_working_3-way'!U246/(3*'OddsRatio_working_3-way'!X246^(1/3))*COS(('OddsRatio_working_3-way'!Y246+2*PI())/3)</f>
        <v>-0.32711298100383257</v>
      </c>
      <c r="AH246" s="11">
        <f>-'OddsRatio_working_3-way'!U246/(3*'OddsRatio_working_3-way'!X246^(1/3))*COS(('OddsRatio_working_3-way'!Y246+4*PI())/3)</f>
        <v>-0.19153226455692454</v>
      </c>
      <c r="AI246" s="11">
        <f>'OddsRatio_working_3-way'!U246/(3*'OddsRatio_working_3-way'!X246^(1/3))*SIN(('OddsRatio_working_3-way'!Y246)/3)</f>
        <v>-7.8277563137544609E-2</v>
      </c>
      <c r="AJ246" s="11">
        <f>'OddsRatio_working_3-way'!U246/(3*'OddsRatio_working_3-way'!X246^(1/3))*SIN(('OddsRatio_working_3-way'!Y246+2*PI())/3)</f>
        <v>-0.41002117663886156</v>
      </c>
      <c r="AK246" s="11">
        <f>'OddsRatio_working_3-way'!U246/(3*'OddsRatio_working_3-way'!X246^(1/3))*SIN(('OddsRatio_working_3-way'!Y246+4*PI())/3)</f>
        <v>0.4882987397764062</v>
      </c>
      <c r="AL246" s="11">
        <f>'OddsRatio_working_3-way'!Z246+'OddsRatio_working_3-way'!AF246</f>
        <v>1.0372904911215142</v>
      </c>
      <c r="AM246" s="11">
        <f>'OddsRatio_working_3-way'!AA246+'OddsRatio_working_3-way'!AG246</f>
        <v>-0.65422596200766514</v>
      </c>
      <c r="AN246" s="11">
        <f>'OddsRatio_working_3-way'!AB246+'OddsRatio_working_3-way'!AH246</f>
        <v>-0.38306452911384914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1.0372904911215142</v>
      </c>
      <c r="AS246" s="11">
        <f>IF(('OddsRatio_working_3-way'!X246=0),IF(Q246&gt;0,-Q246^(1/3),(-Q246)^(1/3)),'OddsRatio_working_3-way'!AM246-'OddsRatio_working_3-way'!R246/3)</f>
        <v>-0.65422596200766514</v>
      </c>
      <c r="AT246" s="11">
        <f>IF(('OddsRatio_working_3-way'!X246=0),IF(Q246&gt;0,-Q246^(1/3),(-Q246)^(1/3)),'OddsRatio_working_3-way'!AN246-'OddsRatio_working_3-way'!R246/3)</f>
        <v>-0.38306452911384914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12.27</v>
      </c>
      <c r="B247" s="4">
        <f>IF('True_Odds_Calculator_3-way'!B248="","",'True_Odds_Calculator_3-way'!B248)</f>
        <v>6.84</v>
      </c>
      <c r="C247" s="4">
        <f>IF('True_Odds_Calculator_3-way'!C248="","",'True_Odds_Calculator_3-way'!C248)</f>
        <v>1.24</v>
      </c>
      <c r="D247" s="9">
        <f t="shared" si="52"/>
        <v>7.4548914306827724E-2</v>
      </c>
      <c r="E247" s="9">
        <f t="shared" si="53"/>
        <v>0.13453852531456181</v>
      </c>
      <c r="F247" s="9">
        <f t="shared" si="54"/>
        <v>0.79091256037861057</v>
      </c>
      <c r="G247" s="9">
        <f t="shared" si="55"/>
        <v>1.1015094572174704</v>
      </c>
      <c r="H247" s="9">
        <f t="shared" si="56"/>
        <v>13.414011582840889</v>
      </c>
      <c r="I247" s="9">
        <f t="shared" si="57"/>
        <v>7.4328152301500268</v>
      </c>
      <c r="J247" s="9">
        <f t="shared" si="58"/>
        <v>1.2643622697321928</v>
      </c>
      <c r="K247" s="11">
        <f t="shared" si="59"/>
        <v>8.1499592502037491E-2</v>
      </c>
      <c r="L247" s="11">
        <f t="shared" si="60"/>
        <v>0.14619883040935672</v>
      </c>
      <c r="M247" s="11">
        <f t="shared" si="61"/>
        <v>0.80645161290322587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-0.15178388171443413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0.16671594155705888</v>
      </c>
      <c r="Q247" s="11">
        <f>2*'OddsRatio_working_3-way'!K247*'OddsRatio_working_3-way'!L247*'OddsRatio_working_3-way'!M247</f>
        <v>1.9217975971995257E-2</v>
      </c>
      <c r="R247" s="11">
        <f t="shared" si="62"/>
        <v>0</v>
      </c>
      <c r="S247" s="11">
        <f t="shared" si="63"/>
        <v>-1.0983771114163352</v>
      </c>
      <c r="T247" s="11">
        <f t="shared" si="64"/>
        <v>-0.12661407624395793</v>
      </c>
      <c r="U247" s="11">
        <f>'OddsRatio_working_3-way'!S247-'OddsRatio_working_3-way'!R247^2/3</f>
        <v>-1.0983771114163352</v>
      </c>
      <c r="V247" s="11">
        <f>'OddsRatio_working_3-way'!S247*'OddsRatio_working_3-way'!R247/3-2*'OddsRatio_working_3-way'!R247^3/27-'OddsRatio_working_3-way'!T247</f>
        <v>0.12661407624395793</v>
      </c>
      <c r="W247" s="11">
        <f>'OddsRatio_working_3-way'!V247^2+4*'OddsRatio_working_3-way'!U247^3/27</f>
        <v>-0.18028259445233472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0.22153651998905594</v>
      </c>
      <c r="Y247" s="11">
        <f>IF('OddsRatio_working_3-way'!W247&gt;=0,IF('OddsRatio_working_3-way'!V247+SQRT('OddsRatio_working_3-way'!W247)&gt;0,0,PI()),ACOS('OddsRatio_working_3-way'!V247/(2*'OddsRatio_working_3-way'!X247)))</f>
        <v>1.2809933321516707</v>
      </c>
      <c r="Z247" s="11">
        <f>'OddsRatio_working_3-way'!X247^(1/3)*COS('OddsRatio_working_3-way'!Y247/3)</f>
        <v>0.5507547286087352</v>
      </c>
      <c r="AA247" s="11">
        <f>'OddsRatio_working_3-way'!X247^(1/3)*COS(('OddsRatio_working_3-way'!Y247+2*PI())/3)</f>
        <v>-0.49239395247315859</v>
      </c>
      <c r="AB247" s="11">
        <f>'OddsRatio_working_3-way'!X247^(1/3)*COS(('OddsRatio_working_3-way'!Y247+4*PI())/3)</f>
        <v>-5.8360776135576518E-2</v>
      </c>
      <c r="AC247" s="11">
        <f>'OddsRatio_working_3-way'!X247^(1/3)*SIN('OddsRatio_working_3-way'!Y247/3)</f>
        <v>0.25058917119573137</v>
      </c>
      <c r="AD247" s="11">
        <f>'OddsRatio_working_3-way'!X247^(1/3)*SIN(('OddsRatio_working_3-way'!Y247+2*PI())/3)</f>
        <v>0.35167300063170326</v>
      </c>
      <c r="AE247" s="11">
        <f>'OddsRatio_working_3-way'!X247^(1/3)*SIN(('OddsRatio_working_3-way'!Y247+4*PI())/3)</f>
        <v>-0.60226217182743447</v>
      </c>
      <c r="AF247" s="11">
        <f>-'OddsRatio_working_3-way'!U247/(3*'OddsRatio_working_3-way'!X247^(1/3))*COS(('OddsRatio_working_3-way'!Y247)/3)</f>
        <v>0.5507547286087352</v>
      </c>
      <c r="AG247" s="11">
        <f>-'OddsRatio_working_3-way'!U247/(3*'OddsRatio_working_3-way'!X247^(1/3))*COS(('OddsRatio_working_3-way'!Y247+2*PI())/3)</f>
        <v>-0.49239395247315859</v>
      </c>
      <c r="AH247" s="11">
        <f>-'OddsRatio_working_3-way'!U247/(3*'OddsRatio_working_3-way'!X247^(1/3))*COS(('OddsRatio_working_3-way'!Y247+4*PI())/3)</f>
        <v>-5.8360776135576518E-2</v>
      </c>
      <c r="AI247" s="11">
        <f>'OddsRatio_working_3-way'!U247/(3*'OddsRatio_working_3-way'!X247^(1/3))*SIN(('OddsRatio_working_3-way'!Y247)/3)</f>
        <v>-0.25058917119573137</v>
      </c>
      <c r="AJ247" s="11">
        <f>'OddsRatio_working_3-way'!U247/(3*'OddsRatio_working_3-way'!X247^(1/3))*SIN(('OddsRatio_working_3-way'!Y247+2*PI())/3)</f>
        <v>-0.35167300063170326</v>
      </c>
      <c r="AK247" s="11">
        <f>'OddsRatio_working_3-way'!U247/(3*'OddsRatio_working_3-way'!X247^(1/3))*SIN(('OddsRatio_working_3-way'!Y247+4*PI())/3)</f>
        <v>0.60226217182743447</v>
      </c>
      <c r="AL247" s="11">
        <f>'OddsRatio_working_3-way'!Z247+'OddsRatio_working_3-way'!AF247</f>
        <v>1.1015094572174704</v>
      </c>
      <c r="AM247" s="11">
        <f>'OddsRatio_working_3-way'!AA247+'OddsRatio_working_3-way'!AG247</f>
        <v>-0.98478790494631718</v>
      </c>
      <c r="AN247" s="11">
        <f>'OddsRatio_working_3-way'!AB247+'OddsRatio_working_3-way'!AH247</f>
        <v>-0.11672155227115304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1.1015094572174704</v>
      </c>
      <c r="AS247" s="11">
        <f>IF(('OddsRatio_working_3-way'!X247=0),IF(Q247&gt;0,-Q247^(1/3),(-Q247)^(1/3)),'OddsRatio_working_3-way'!AM247-'OddsRatio_working_3-way'!R247/3)</f>
        <v>-0.98478790494631718</v>
      </c>
      <c r="AT247" s="11">
        <f>IF(('OddsRatio_working_3-way'!X247=0),IF(Q247&gt;0,-Q247^(1/3),(-Q247)^(1/3)),'OddsRatio_working_3-way'!AN247-'OddsRatio_working_3-way'!R247/3)</f>
        <v>-0.11672155227115304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1.38</v>
      </c>
      <c r="B248" s="4">
        <f>IF('True_Odds_Calculator_3-way'!B249="","",'True_Odds_Calculator_3-way'!B249)</f>
        <v>5.27</v>
      </c>
      <c r="C248" s="4">
        <f>IF('True_Odds_Calculator_3-way'!C249="","",'True_Odds_Calculator_3-way'!C249)</f>
        <v>9.15</v>
      </c>
      <c r="D248" s="9">
        <f t="shared" si="52"/>
        <v>0.71397763022065186</v>
      </c>
      <c r="E248" s="9">
        <f t="shared" si="53"/>
        <v>0.18176777998237154</v>
      </c>
      <c r="F248" s="9">
        <f t="shared" si="54"/>
        <v>0.10425458979697658</v>
      </c>
      <c r="G248" s="9">
        <f t="shared" si="55"/>
        <v>1.0542213298127319</v>
      </c>
      <c r="H248" s="9">
        <f t="shared" si="56"/>
        <v>1.4006041053288381</v>
      </c>
      <c r="I248" s="9">
        <f t="shared" si="57"/>
        <v>5.5015250783003644</v>
      </c>
      <c r="J248" s="9">
        <f t="shared" si="58"/>
        <v>9.5919038379737636</v>
      </c>
      <c r="K248" s="11">
        <f t="shared" si="59"/>
        <v>0.7246376811594204</v>
      </c>
      <c r="L248" s="11">
        <f t="shared" si="60"/>
        <v>0.18975332068311196</v>
      </c>
      <c r="M248" s="11">
        <f t="shared" si="61"/>
        <v>0.10928961748633879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-0.19872764440044366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0.19235309295508304</v>
      </c>
      <c r="Q248" s="11">
        <f>2*'OddsRatio_working_3-way'!K248*'OddsRatio_working_3-way'!L248*'OddsRatio_working_3-way'!M248</f>
        <v>3.0055170774231723E-2</v>
      </c>
      <c r="R248" s="11">
        <f t="shared" si="62"/>
        <v>0</v>
      </c>
      <c r="S248" s="11">
        <f t="shared" si="63"/>
        <v>-0.96792317714733411</v>
      </c>
      <c r="T248" s="11">
        <f t="shared" si="64"/>
        <v>-0.15123799642927094</v>
      </c>
      <c r="U248" s="11">
        <f>'OddsRatio_working_3-way'!S248-'OddsRatio_working_3-way'!R248^2/3</f>
        <v>-0.96792317714733411</v>
      </c>
      <c r="V248" s="11">
        <f>'OddsRatio_working_3-way'!S248*'OddsRatio_working_3-way'!R248/3-2*'OddsRatio_working_3-way'!R248^3/27-'OddsRatio_working_3-way'!T248</f>
        <v>0.15123799642927094</v>
      </c>
      <c r="W248" s="11">
        <f>'OddsRatio_working_3-way'!V248^2+4*'OddsRatio_working_3-way'!U248^3/27</f>
        <v>-0.11147126022393263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0.18326496650197002</v>
      </c>
      <c r="Y248" s="11">
        <f>IF('OddsRatio_working_3-way'!W248&gt;=0,IF('OddsRatio_working_3-way'!V248+SQRT('OddsRatio_working_3-way'!W248)&gt;0,0,PI()),ACOS('OddsRatio_working_3-way'!V248/(2*'OddsRatio_working_3-way'!X248)))</f>
        <v>1.1454666215987115</v>
      </c>
      <c r="Z248" s="11">
        <f>'OddsRatio_working_3-way'!X248^(1/3)*COS('OddsRatio_working_3-way'!Y248/3)</f>
        <v>0.52711066490636582</v>
      </c>
      <c r="AA248" s="11">
        <f>'OddsRatio_working_3-way'!X248^(1/3)*COS(('OddsRatio_working_3-way'!Y248+2*PI())/3)</f>
        <v>-0.4468489616204569</v>
      </c>
      <c r="AB248" s="11">
        <f>'OddsRatio_working_3-way'!X248^(1/3)*COS(('OddsRatio_working_3-way'!Y248+4*PI())/3)</f>
        <v>-8.0261703285908828E-2</v>
      </c>
      <c r="AC248" s="11">
        <f>'OddsRatio_working_3-way'!X248^(1/3)*SIN('OddsRatio_working_3-way'!Y248/3)</f>
        <v>0.21164925228093825</v>
      </c>
      <c r="AD248" s="11">
        <f>'OddsRatio_working_3-way'!X248^(1/3)*SIN(('OddsRatio_working_3-way'!Y248+2*PI())/3)</f>
        <v>0.35066660027415036</v>
      </c>
      <c r="AE248" s="11">
        <f>'OddsRatio_working_3-way'!X248^(1/3)*SIN(('OddsRatio_working_3-way'!Y248+4*PI())/3)</f>
        <v>-0.56231585255508842</v>
      </c>
      <c r="AF248" s="11">
        <f>-'OddsRatio_working_3-way'!U248/(3*'OddsRatio_working_3-way'!X248^(1/3))*COS(('OddsRatio_working_3-way'!Y248)/3)</f>
        <v>0.52711066490636593</v>
      </c>
      <c r="AG248" s="11">
        <f>-'OddsRatio_working_3-way'!U248/(3*'OddsRatio_working_3-way'!X248^(1/3))*COS(('OddsRatio_working_3-way'!Y248+2*PI())/3)</f>
        <v>-0.44684896162045695</v>
      </c>
      <c r="AH248" s="11">
        <f>-'OddsRatio_working_3-way'!U248/(3*'OddsRatio_working_3-way'!X248^(1/3))*COS(('OddsRatio_working_3-way'!Y248+4*PI())/3)</f>
        <v>-8.0261703285908842E-2</v>
      </c>
      <c r="AI248" s="11">
        <f>'OddsRatio_working_3-way'!U248/(3*'OddsRatio_working_3-way'!X248^(1/3))*SIN(('OddsRatio_working_3-way'!Y248)/3)</f>
        <v>-0.21164925228093831</v>
      </c>
      <c r="AJ248" s="11">
        <f>'OddsRatio_working_3-way'!U248/(3*'OddsRatio_working_3-way'!X248^(1/3))*SIN(('OddsRatio_working_3-way'!Y248+2*PI())/3)</f>
        <v>-0.35066660027415042</v>
      </c>
      <c r="AK248" s="11">
        <f>'OddsRatio_working_3-way'!U248/(3*'OddsRatio_working_3-way'!X248^(1/3))*SIN(('OddsRatio_working_3-way'!Y248+4*PI())/3)</f>
        <v>0.56231585255508854</v>
      </c>
      <c r="AL248" s="11">
        <f>'OddsRatio_working_3-way'!Z248+'OddsRatio_working_3-way'!AF248</f>
        <v>1.0542213298127319</v>
      </c>
      <c r="AM248" s="11">
        <f>'OddsRatio_working_3-way'!AA248+'OddsRatio_working_3-way'!AG248</f>
        <v>-0.89369792324091391</v>
      </c>
      <c r="AN248" s="11">
        <f>'OddsRatio_working_3-way'!AB248+'OddsRatio_working_3-way'!AH248</f>
        <v>-0.16052340657181768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1.0542213298127319</v>
      </c>
      <c r="AS248" s="11">
        <f>IF(('OddsRatio_working_3-way'!X248=0),IF(Q248&gt;0,-Q248^(1/3),(-Q248)^(1/3)),'OddsRatio_working_3-way'!AM248-'OddsRatio_working_3-way'!R248/3)</f>
        <v>-0.89369792324091391</v>
      </c>
      <c r="AT248" s="11">
        <f>IF(('OddsRatio_working_3-way'!X248=0),IF(Q248&gt;0,-Q248^(1/3),(-Q248)^(1/3)),'OddsRatio_working_3-way'!AN248-'OddsRatio_working_3-way'!R248/3)</f>
        <v>-0.16052340657181768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4.24</v>
      </c>
      <c r="B249" s="4">
        <f>IF('True_Odds_Calculator_3-way'!B250="","",'True_Odds_Calculator_3-way'!B250)</f>
        <v>3.55</v>
      </c>
      <c r="C249" s="4">
        <f>IF('True_Odds_Calculator_3-way'!C250="","",'True_Odds_Calculator_3-way'!C250)</f>
        <v>1.95</v>
      </c>
      <c r="D249" s="9">
        <f t="shared" si="52"/>
        <v>0.22724855892343704</v>
      </c>
      <c r="E249" s="9">
        <f t="shared" si="53"/>
        <v>0.27201304911834567</v>
      </c>
      <c r="F249" s="9">
        <f t="shared" si="54"/>
        <v>0.50073839195821723</v>
      </c>
      <c r="G249" s="9">
        <f t="shared" si="55"/>
        <v>1.0495271447544134</v>
      </c>
      <c r="H249" s="9">
        <f t="shared" si="56"/>
        <v>4.4004679490043008</v>
      </c>
      <c r="I249" s="9">
        <f t="shared" si="57"/>
        <v>3.6762942191237542</v>
      </c>
      <c r="J249" s="9">
        <f t="shared" si="58"/>
        <v>1.9970507875166925</v>
      </c>
      <c r="K249" s="11">
        <f t="shared" si="59"/>
        <v>0.23584905660377356</v>
      </c>
      <c r="L249" s="11">
        <f t="shared" si="60"/>
        <v>0.28169014084507044</v>
      </c>
      <c r="M249" s="11">
        <f t="shared" si="61"/>
        <v>0.51282051282051289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-0.26741143522966526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0.22963129527041298</v>
      </c>
      <c r="Q249" s="11">
        <f>2*'OddsRatio_working_3-way'!K249*'OddsRatio_working_3-way'!L249*'OddsRatio_working_3-way'!M249</f>
        <v>6.8139850228609203E-2</v>
      </c>
      <c r="R249" s="11">
        <f t="shared" si="62"/>
        <v>0</v>
      </c>
      <c r="S249" s="11">
        <f t="shared" si="63"/>
        <v>-0.85871905617347677</v>
      </c>
      <c r="T249" s="11">
        <f t="shared" si="64"/>
        <v>-0.25481277631260441</v>
      </c>
      <c r="U249" s="11">
        <f>'OddsRatio_working_3-way'!S249-'OddsRatio_working_3-way'!R249^2/3</f>
        <v>-0.85871905617347677</v>
      </c>
      <c r="V249" s="11">
        <f>'OddsRatio_working_3-way'!S249*'OddsRatio_working_3-way'!R249/3-2*'OddsRatio_working_3-way'!R249^3/27-'OddsRatio_working_3-way'!T249</f>
        <v>0.25481277631260441</v>
      </c>
      <c r="W249" s="11">
        <f>'OddsRatio_working_3-way'!V249^2+4*'OddsRatio_working_3-way'!U249^3/27</f>
        <v>-2.888053392326996E-2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0.15314216017756779</v>
      </c>
      <c r="Y249" s="11">
        <f>IF('OddsRatio_working_3-way'!W249&gt;=0,IF('OddsRatio_working_3-way'!V249+SQRT('OddsRatio_working_3-way'!W249)&gt;0,0,PI()),ACOS('OddsRatio_working_3-way'!V249/(2*'OddsRatio_working_3-way'!X249)))</f>
        <v>0.58818611760271589</v>
      </c>
      <c r="Z249" s="11">
        <f>'OddsRatio_working_3-way'!X249^(1/3)*COS('OddsRatio_working_3-way'!Y249/3)</f>
        <v>0.52476357237720672</v>
      </c>
      <c r="AA249" s="11">
        <f>'OddsRatio_working_3-way'!X249^(1/3)*COS(('OddsRatio_working_3-way'!Y249+2*PI())/3)</f>
        <v>-0.35264339969513908</v>
      </c>
      <c r="AB249" s="11">
        <f>'OddsRatio_working_3-way'!X249^(1/3)*COS(('OddsRatio_working_3-way'!Y249+4*PI())/3)</f>
        <v>-0.17212017268206783</v>
      </c>
      <c r="AC249" s="11">
        <f>'OddsRatio_working_3-way'!X249^(1/3)*SIN('OddsRatio_working_3-way'!Y249/3)</f>
        <v>0.10422513371097687</v>
      </c>
      <c r="AD249" s="11">
        <f>'OddsRatio_working_3-way'!X249^(1/3)*SIN(('OddsRatio_working_3-way'!Y249+2*PI())/3)</f>
        <v>0.40234601780384666</v>
      </c>
      <c r="AE249" s="11">
        <f>'OddsRatio_working_3-way'!X249^(1/3)*SIN(('OddsRatio_working_3-way'!Y249+4*PI())/3)</f>
        <v>-0.50657115151482335</v>
      </c>
      <c r="AF249" s="11">
        <f>-'OddsRatio_working_3-way'!U249/(3*'OddsRatio_working_3-way'!X249^(1/3))*COS(('OddsRatio_working_3-way'!Y249)/3)</f>
        <v>0.52476357237720672</v>
      </c>
      <c r="AG249" s="11">
        <f>-'OddsRatio_working_3-way'!U249/(3*'OddsRatio_working_3-way'!X249^(1/3))*COS(('OddsRatio_working_3-way'!Y249+2*PI())/3)</f>
        <v>-0.35264339969513908</v>
      </c>
      <c r="AH249" s="11">
        <f>-'OddsRatio_working_3-way'!U249/(3*'OddsRatio_working_3-way'!X249^(1/3))*COS(('OddsRatio_working_3-way'!Y249+4*PI())/3)</f>
        <v>-0.17212017268206783</v>
      </c>
      <c r="AI249" s="11">
        <f>'OddsRatio_working_3-way'!U249/(3*'OddsRatio_working_3-way'!X249^(1/3))*SIN(('OddsRatio_working_3-way'!Y249)/3)</f>
        <v>-0.10422513371097687</v>
      </c>
      <c r="AJ249" s="11">
        <f>'OddsRatio_working_3-way'!U249/(3*'OddsRatio_working_3-way'!X249^(1/3))*SIN(('OddsRatio_working_3-way'!Y249+2*PI())/3)</f>
        <v>-0.40234601780384666</v>
      </c>
      <c r="AK249" s="11">
        <f>'OddsRatio_working_3-way'!U249/(3*'OddsRatio_working_3-way'!X249^(1/3))*SIN(('OddsRatio_working_3-way'!Y249+4*PI())/3)</f>
        <v>0.50657115151482335</v>
      </c>
      <c r="AL249" s="11">
        <f>'OddsRatio_working_3-way'!Z249+'OddsRatio_working_3-way'!AF249</f>
        <v>1.0495271447544134</v>
      </c>
      <c r="AM249" s="11">
        <f>'OddsRatio_working_3-way'!AA249+'OddsRatio_working_3-way'!AG249</f>
        <v>-0.70528679939027816</v>
      </c>
      <c r="AN249" s="11">
        <f>'OddsRatio_working_3-way'!AB249+'OddsRatio_working_3-way'!AH249</f>
        <v>-0.34424034536413567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1.0495271447544134</v>
      </c>
      <c r="AS249" s="11">
        <f>IF(('OddsRatio_working_3-way'!X249=0),IF(Q249&gt;0,-Q249^(1/3),(-Q249)^(1/3)),'OddsRatio_working_3-way'!AM249-'OddsRatio_working_3-way'!R249/3)</f>
        <v>-0.70528679939027816</v>
      </c>
      <c r="AT249" s="11">
        <f>IF(('OddsRatio_working_3-way'!X249=0),IF(Q249&gt;0,-Q249^(1/3),(-Q249)^(1/3)),'OddsRatio_working_3-way'!AN249-'OddsRatio_working_3-way'!R249/3)</f>
        <v>-0.34424034536413567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2.62</v>
      </c>
      <c r="B250" s="4">
        <f>IF('True_Odds_Calculator_3-way'!B251="","",'True_Odds_Calculator_3-way'!B251)</f>
        <v>3.02</v>
      </c>
      <c r="C250" s="4">
        <f>IF('True_Odds_Calculator_3-way'!C251="","",'True_Odds_Calculator_3-way'!C251)</f>
        <v>3.18</v>
      </c>
      <c r="D250" s="9">
        <f t="shared" si="52"/>
        <v>0.37210246412365405</v>
      </c>
      <c r="E250" s="9">
        <f t="shared" si="53"/>
        <v>0.3221564748143802</v>
      </c>
      <c r="F250" s="9">
        <f t="shared" si="54"/>
        <v>0.30574106106196558</v>
      </c>
      <c r="G250" s="9">
        <f t="shared" si="55"/>
        <v>1.0416245762882328</v>
      </c>
      <c r="H250" s="9">
        <f t="shared" si="56"/>
        <v>2.6874318135869375</v>
      </c>
      <c r="I250" s="9">
        <f t="shared" si="57"/>
        <v>3.1040816441022301</v>
      </c>
      <c r="J250" s="9">
        <f t="shared" si="58"/>
        <v>3.2707415763083474</v>
      </c>
      <c r="K250" s="11">
        <f t="shared" si="59"/>
        <v>0.38167938931297707</v>
      </c>
      <c r="L250" s="11">
        <f t="shared" si="60"/>
        <v>0.33112582781456956</v>
      </c>
      <c r="M250" s="11">
        <f t="shared" si="61"/>
        <v>0.31446540880503143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-0.28352249585794642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0.23130638987478935</v>
      </c>
      <c r="Q250" s="11">
        <f>2*'OddsRatio_working_3-way'!K250*'OddsRatio_working_3-way'!L250*'OddsRatio_working_3-way'!M250</f>
        <v>7.9486731915735159E-2</v>
      </c>
      <c r="R250" s="11">
        <f t="shared" si="62"/>
        <v>0</v>
      </c>
      <c r="S250" s="11">
        <f t="shared" si="63"/>
        <v>-0.8158308185558617</v>
      </c>
      <c r="T250" s="11">
        <f t="shared" si="64"/>
        <v>-0.28035423318070846</v>
      </c>
      <c r="U250" s="11">
        <f>'OddsRatio_working_3-way'!S250-'OddsRatio_working_3-way'!R250^2/3</f>
        <v>-0.8158308185558617</v>
      </c>
      <c r="V250" s="11">
        <f>'OddsRatio_working_3-way'!S250*'OddsRatio_working_3-way'!R250/3-2*'OddsRatio_working_3-way'!R250^3/27-'OddsRatio_working_3-way'!T250</f>
        <v>0.28035423318070846</v>
      </c>
      <c r="W250" s="11">
        <f>'OddsRatio_working_3-way'!V250^2+4*'OddsRatio_working_3-way'!U250^3/27</f>
        <v>-1.8460394374633371E-3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0.14181372950089</v>
      </c>
      <c r="Y250" s="11">
        <f>IF('OddsRatio_working_3-way'!W250&gt;=0,IF('OddsRatio_working_3-way'!V250+SQRT('OddsRatio_working_3-way'!W250)&gt;0,0,PI()),ACOS('OddsRatio_working_3-way'!V250/(2*'OddsRatio_working_3-way'!X250)))</f>
        <v>0.15207134919526122</v>
      </c>
      <c r="Z250" s="11">
        <f>'OddsRatio_working_3-way'!X250^(1/3)*COS('OddsRatio_working_3-way'!Y250/3)</f>
        <v>0.5208122881441164</v>
      </c>
      <c r="AA250" s="11">
        <f>'OddsRatio_working_3-way'!X250^(1/3)*COS(('OddsRatio_working_3-way'!Y250+2*PI())/3)</f>
        <v>-0.28328899851666167</v>
      </c>
      <c r="AB250" s="11">
        <f>'OddsRatio_working_3-way'!X250^(1/3)*COS(('OddsRatio_working_3-way'!Y250+4*PI())/3)</f>
        <v>-0.237523289627455</v>
      </c>
      <c r="AC250" s="11">
        <f>'OddsRatio_working_3-way'!X250^(1/3)*SIN('OddsRatio_working_3-way'!Y250/3)</f>
        <v>2.6422844346837688E-2</v>
      </c>
      <c r="AD250" s="11">
        <f>'OddsRatio_working_3-way'!X250^(1/3)*SIN(('OddsRatio_working_3-way'!Y250+2*PI())/3)</f>
        <v>0.43782524996248695</v>
      </c>
      <c r="AE250" s="11">
        <f>'OddsRatio_working_3-way'!X250^(1/3)*SIN(('OddsRatio_working_3-way'!Y250+4*PI())/3)</f>
        <v>-0.46424809430932445</v>
      </c>
      <c r="AF250" s="11">
        <f>-'OddsRatio_working_3-way'!U250/(3*'OddsRatio_working_3-way'!X250^(1/3))*COS(('OddsRatio_working_3-way'!Y250)/3)</f>
        <v>0.52081228814411629</v>
      </c>
      <c r="AG250" s="11">
        <f>-'OddsRatio_working_3-way'!U250/(3*'OddsRatio_working_3-way'!X250^(1/3))*COS(('OddsRatio_working_3-way'!Y250+2*PI())/3)</f>
        <v>-0.28328899851666162</v>
      </c>
      <c r="AH250" s="11">
        <f>-'OddsRatio_working_3-way'!U250/(3*'OddsRatio_working_3-way'!X250^(1/3))*COS(('OddsRatio_working_3-way'!Y250+4*PI())/3)</f>
        <v>-0.23752328962745498</v>
      </c>
      <c r="AI250" s="11">
        <f>'OddsRatio_working_3-way'!U250/(3*'OddsRatio_working_3-way'!X250^(1/3))*SIN(('OddsRatio_working_3-way'!Y250)/3)</f>
        <v>-2.6422844346837681E-2</v>
      </c>
      <c r="AJ250" s="11">
        <f>'OddsRatio_working_3-way'!U250/(3*'OddsRatio_working_3-way'!X250^(1/3))*SIN(('OddsRatio_working_3-way'!Y250+2*PI())/3)</f>
        <v>-0.43782524996248684</v>
      </c>
      <c r="AK250" s="11">
        <f>'OddsRatio_working_3-way'!U250/(3*'OddsRatio_working_3-way'!X250^(1/3))*SIN(('OddsRatio_working_3-way'!Y250+4*PI())/3)</f>
        <v>0.4642480943093244</v>
      </c>
      <c r="AL250" s="11">
        <f>'OddsRatio_working_3-way'!Z250+'OddsRatio_working_3-way'!AF250</f>
        <v>1.0416245762882328</v>
      </c>
      <c r="AM250" s="11">
        <f>'OddsRatio_working_3-way'!AA250+'OddsRatio_working_3-way'!AG250</f>
        <v>-0.56657799703332334</v>
      </c>
      <c r="AN250" s="11">
        <f>'OddsRatio_working_3-way'!AB250+'OddsRatio_working_3-way'!AH250</f>
        <v>-0.47504657925491001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1.0416245762882328</v>
      </c>
      <c r="AS250" s="11">
        <f>IF(('OddsRatio_working_3-way'!X250=0),IF(Q250&gt;0,-Q250^(1/3),(-Q250)^(1/3)),'OddsRatio_working_3-way'!AM250-'OddsRatio_working_3-way'!R250/3)</f>
        <v>-0.56657799703332334</v>
      </c>
      <c r="AT250" s="11">
        <f>IF(('OddsRatio_working_3-way'!X250=0),IF(Q250&gt;0,-Q250^(1/3),(-Q250)^(1/3)),'OddsRatio_working_3-way'!AN250-'OddsRatio_working_3-way'!R250/3)</f>
        <v>-0.47504657925491001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2.84</v>
      </c>
      <c r="B251" s="4">
        <f>IF('True_Odds_Calculator_3-way'!B252="","",'True_Odds_Calculator_3-way'!B252)</f>
        <v>3.01</v>
      </c>
      <c r="C251" s="4">
        <f>IF('True_Odds_Calculator_3-way'!C252="","",'True_Odds_Calculator_3-way'!C252)</f>
        <v>2.92</v>
      </c>
      <c r="D251" s="9">
        <f t="shared" si="52"/>
        <v>0.34305232422375065</v>
      </c>
      <c r="E251" s="9">
        <f t="shared" si="53"/>
        <v>0.32342183105260791</v>
      </c>
      <c r="F251" s="9">
        <f t="shared" si="54"/>
        <v>0.33352584472364161</v>
      </c>
      <c r="G251" s="9">
        <f t="shared" si="55"/>
        <v>1.0407647903889647</v>
      </c>
      <c r="H251" s="9">
        <f t="shared" si="56"/>
        <v>2.9150072143156951</v>
      </c>
      <c r="I251" s="9">
        <f t="shared" si="57"/>
        <v>3.091937228681819</v>
      </c>
      <c r="J251" s="9">
        <f t="shared" si="58"/>
        <v>2.9982683975468127</v>
      </c>
      <c r="K251" s="11">
        <f t="shared" si="59"/>
        <v>0.35211267605633806</v>
      </c>
      <c r="L251" s="11">
        <f t="shared" si="60"/>
        <v>0.33222591362126247</v>
      </c>
      <c r="M251" s="11">
        <f t="shared" si="61"/>
        <v>0.34246575342465752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-0.28447717204789746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0.23115757302656331</v>
      </c>
      <c r="Q251" s="11">
        <f>2*'OddsRatio_working_3-way'!K251*'OddsRatio_working_3-way'!L251*'OddsRatio_working_3-way'!M251</f>
        <v>8.0123942123592154E-2</v>
      </c>
      <c r="R251" s="11">
        <f t="shared" si="62"/>
        <v>0</v>
      </c>
      <c r="S251" s="11">
        <f t="shared" si="63"/>
        <v>-0.81256985002523607</v>
      </c>
      <c r="T251" s="11">
        <f t="shared" si="64"/>
        <v>-0.28165332756507322</v>
      </c>
      <c r="U251" s="11">
        <f>'OddsRatio_working_3-way'!S251-'OddsRatio_working_3-way'!R251^2/3</f>
        <v>-0.81256985002523607</v>
      </c>
      <c r="V251" s="11">
        <f>'OddsRatio_working_3-way'!S251*'OddsRatio_working_3-way'!R251/3-2*'OddsRatio_working_3-way'!R251^3/27-'OddsRatio_working_3-way'!T251</f>
        <v>0.28165332756507322</v>
      </c>
      <c r="W251" s="11">
        <f>'OddsRatio_working_3-way'!V251^2+4*'OddsRatio_working_3-way'!U251^3/27</f>
        <v>-1.551513396895049E-4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0.140964311323973</v>
      </c>
      <c r="Y251" s="11">
        <f>IF('OddsRatio_working_3-way'!W251&gt;=0,IF('OddsRatio_working_3-way'!V251+SQRT('OddsRatio_working_3-way'!W251)&gt;0,0,PI()),ACOS('OddsRatio_working_3-way'!V251/(2*'OddsRatio_working_3-way'!X251)))</f>
        <v>4.4195696874232748E-2</v>
      </c>
      <c r="Z251" s="11">
        <f>'OddsRatio_working_3-way'!X251^(1/3)*COS('OddsRatio_working_3-way'!Y251/3)</f>
        <v>0.52038239519448248</v>
      </c>
      <c r="AA251" s="11">
        <f>'OddsRatio_working_3-way'!X251^(1/3)*COS(('OddsRatio_working_3-way'!Y251+2*PI())/3)</f>
        <v>-0.26683081995465641</v>
      </c>
      <c r="AB251" s="11">
        <f>'OddsRatio_working_3-way'!X251^(1/3)*COS(('OddsRatio_working_3-way'!Y251+4*PI())/3)</f>
        <v>-0.25355157523982624</v>
      </c>
      <c r="AC251" s="11">
        <f>'OddsRatio_working_3-way'!X251^(1/3)*SIN('OddsRatio_working_3-way'!Y251/3)</f>
        <v>7.6667755107420379E-3</v>
      </c>
      <c r="AD251" s="11">
        <f>'OddsRatio_working_3-way'!X251^(1/3)*SIN(('OddsRatio_working_3-way'!Y251+2*PI())/3)</f>
        <v>0.44683098616524397</v>
      </c>
      <c r="AE251" s="11">
        <f>'OddsRatio_working_3-way'!X251^(1/3)*SIN(('OddsRatio_working_3-way'!Y251+4*PI())/3)</f>
        <v>-0.4544977616759861</v>
      </c>
      <c r="AF251" s="11">
        <f>-'OddsRatio_working_3-way'!U251/(3*'OddsRatio_working_3-way'!X251^(1/3))*COS(('OddsRatio_working_3-way'!Y251)/3)</f>
        <v>0.52038239519448237</v>
      </c>
      <c r="AG251" s="11">
        <f>-'OddsRatio_working_3-way'!U251/(3*'OddsRatio_working_3-way'!X251^(1/3))*COS(('OddsRatio_working_3-way'!Y251+2*PI())/3)</f>
        <v>-0.26683081995465635</v>
      </c>
      <c r="AH251" s="11">
        <f>-'OddsRatio_working_3-way'!U251/(3*'OddsRatio_working_3-way'!X251^(1/3))*COS(('OddsRatio_working_3-way'!Y251+4*PI())/3)</f>
        <v>-0.25355157523982619</v>
      </c>
      <c r="AI251" s="11">
        <f>'OddsRatio_working_3-way'!U251/(3*'OddsRatio_working_3-way'!X251^(1/3))*SIN(('OddsRatio_working_3-way'!Y251)/3)</f>
        <v>-7.6667755107420361E-3</v>
      </c>
      <c r="AJ251" s="11">
        <f>'OddsRatio_working_3-way'!U251/(3*'OddsRatio_working_3-way'!X251^(1/3))*SIN(('OddsRatio_working_3-way'!Y251+2*PI())/3)</f>
        <v>-0.44683098616524392</v>
      </c>
      <c r="AK251" s="11">
        <f>'OddsRatio_working_3-way'!U251/(3*'OddsRatio_working_3-way'!X251^(1/3))*SIN(('OddsRatio_working_3-way'!Y251+4*PI())/3)</f>
        <v>0.45449776167598605</v>
      </c>
      <c r="AL251" s="11">
        <f>'OddsRatio_working_3-way'!Z251+'OddsRatio_working_3-way'!AF251</f>
        <v>1.0407647903889647</v>
      </c>
      <c r="AM251" s="11">
        <f>'OddsRatio_working_3-way'!AA251+'OddsRatio_working_3-way'!AG251</f>
        <v>-0.53366163990931281</v>
      </c>
      <c r="AN251" s="11">
        <f>'OddsRatio_working_3-way'!AB251+'OddsRatio_working_3-way'!AH251</f>
        <v>-0.50710315047965238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1.0407647903889647</v>
      </c>
      <c r="AS251" s="11">
        <f>IF(('OddsRatio_working_3-way'!X251=0),IF(Q251&gt;0,-Q251^(1/3),(-Q251)^(1/3)),'OddsRatio_working_3-way'!AM251-'OddsRatio_working_3-way'!R251/3)</f>
        <v>-0.53366163990931281</v>
      </c>
      <c r="AT251" s="11">
        <f>IF(('OddsRatio_working_3-way'!X251=0),IF(Q251&gt;0,-Q251^(1/3),(-Q251)^(1/3)),'OddsRatio_working_3-way'!AN251-'OddsRatio_working_3-way'!R251/3)</f>
        <v>-0.50710315047965238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2.13</v>
      </c>
      <c r="B252" s="4">
        <f>IF('True_Odds_Calculator_3-way'!B253="","",'True_Odds_Calculator_3-way'!B253)</f>
        <v>3.05</v>
      </c>
      <c r="C252" s="4">
        <f>IF('True_Odds_Calculator_3-way'!C253="","",'True_Odds_Calculator_3-way'!C253)</f>
        <v>4.34</v>
      </c>
      <c r="D252" s="9">
        <f t="shared" si="52"/>
        <v>0.4587381161108805</v>
      </c>
      <c r="E252" s="9">
        <f t="shared" si="53"/>
        <v>0.31841923269827005</v>
      </c>
      <c r="F252" s="9">
        <f t="shared" si="54"/>
        <v>0.22284265119084939</v>
      </c>
      <c r="G252" s="9">
        <f t="shared" si="55"/>
        <v>1.0441530816358289</v>
      </c>
      <c r="H252" s="9">
        <f t="shared" si="56"/>
        <v>2.1798929822484872</v>
      </c>
      <c r="I252" s="9">
        <f t="shared" si="57"/>
        <v>3.1405138173534484</v>
      </c>
      <c r="J252" s="9">
        <f t="shared" si="58"/>
        <v>4.4874712926636686</v>
      </c>
      <c r="K252" s="11">
        <f t="shared" si="59"/>
        <v>0.46948356807511737</v>
      </c>
      <c r="L252" s="11">
        <f t="shared" si="60"/>
        <v>0.32786885245901642</v>
      </c>
      <c r="M252" s="11">
        <f t="shared" si="61"/>
        <v>0.2304147465437788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-0.2744161070778629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0.2312482332741381</v>
      </c>
      <c r="Q252" s="11">
        <f>2*'OddsRatio_working_3-way'!K252*'OddsRatio_working_3-way'!L252*'OddsRatio_working_3-way'!M252</f>
        <v>7.0935040881637448E-2</v>
      </c>
      <c r="R252" s="11">
        <f t="shared" si="62"/>
        <v>0</v>
      </c>
      <c r="S252" s="11">
        <f t="shared" si="63"/>
        <v>-0.8426919095114328</v>
      </c>
      <c r="T252" s="11">
        <f t="shared" si="64"/>
        <v>-0.25849445077037814</v>
      </c>
      <c r="U252" s="11">
        <f>'OddsRatio_working_3-way'!S252-'OddsRatio_working_3-way'!R252^2/3</f>
        <v>-0.8426919095114328</v>
      </c>
      <c r="V252" s="11">
        <f>'OddsRatio_working_3-way'!S252*'OddsRatio_working_3-way'!R252/3-2*'OddsRatio_working_3-way'!R252^3/27-'OddsRatio_working_3-way'!T252</f>
        <v>0.25849445077037814</v>
      </c>
      <c r="W252" s="11">
        <f>'OddsRatio_working_3-way'!V252^2+4*'OddsRatio_working_3-way'!U252^3/27</f>
        <v>-2.1835509947583126E-2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0.14887485602567563</v>
      </c>
      <c r="Y252" s="11">
        <f>IF('OddsRatio_working_3-way'!W252&gt;=0,IF('OddsRatio_working_3-way'!V252+SQRT('OddsRatio_working_3-way'!W252)&gt;0,0,PI()),ACOS('OddsRatio_working_3-way'!V252/(2*'OddsRatio_working_3-way'!X252)))</f>
        <v>0.51931325683576923</v>
      </c>
      <c r="Z252" s="11">
        <f>'OddsRatio_working_3-way'!X252^(1/3)*COS('OddsRatio_working_3-way'!Y252/3)</f>
        <v>0.52207654081791444</v>
      </c>
      <c r="AA252" s="11">
        <f>'OddsRatio_working_3-way'!X252^(1/3)*COS(('OddsRatio_working_3-way'!Y252+2*PI())/3)</f>
        <v>-0.34009547453077388</v>
      </c>
      <c r="AB252" s="11">
        <f>'OddsRatio_working_3-way'!X252^(1/3)*COS(('OddsRatio_working_3-way'!Y252+4*PI())/3)</f>
        <v>-0.18198106628714072</v>
      </c>
      <c r="AC252" s="11">
        <f>'OddsRatio_working_3-way'!X252^(1/3)*SIN('OddsRatio_working_3-way'!Y252/3)</f>
        <v>9.1287396162220022E-2</v>
      </c>
      <c r="AD252" s="11">
        <f>'OddsRatio_working_3-way'!X252^(1/3)*SIN(('OddsRatio_working_3-way'!Y252+2*PI())/3)</f>
        <v>0.40648784898710733</v>
      </c>
      <c r="AE252" s="11">
        <f>'OddsRatio_working_3-way'!X252^(1/3)*SIN(('OddsRatio_working_3-way'!Y252+4*PI())/3)</f>
        <v>-0.49777524514932736</v>
      </c>
      <c r="AF252" s="11">
        <f>-'OddsRatio_working_3-way'!U252/(3*'OddsRatio_working_3-way'!X252^(1/3))*COS(('OddsRatio_working_3-way'!Y252)/3)</f>
        <v>0.52207654081791433</v>
      </c>
      <c r="AG252" s="11">
        <f>-'OddsRatio_working_3-way'!U252/(3*'OddsRatio_working_3-way'!X252^(1/3))*COS(('OddsRatio_working_3-way'!Y252+2*PI())/3)</f>
        <v>-0.34009547453077377</v>
      </c>
      <c r="AH252" s="11">
        <f>-'OddsRatio_working_3-way'!U252/(3*'OddsRatio_working_3-way'!X252^(1/3))*COS(('OddsRatio_working_3-way'!Y252+4*PI())/3)</f>
        <v>-0.1819810662871407</v>
      </c>
      <c r="AI252" s="11">
        <f>'OddsRatio_working_3-way'!U252/(3*'OddsRatio_working_3-way'!X252^(1/3))*SIN(('OddsRatio_working_3-way'!Y252)/3)</f>
        <v>-9.1287396162220008E-2</v>
      </c>
      <c r="AJ252" s="11">
        <f>'OddsRatio_working_3-way'!U252/(3*'OddsRatio_working_3-way'!X252^(1/3))*SIN(('OddsRatio_working_3-way'!Y252+2*PI())/3)</f>
        <v>-0.40648784898710727</v>
      </c>
      <c r="AK252" s="11">
        <f>'OddsRatio_working_3-way'!U252/(3*'OddsRatio_working_3-way'!X252^(1/3))*SIN(('OddsRatio_working_3-way'!Y252+4*PI())/3)</f>
        <v>0.49777524514932725</v>
      </c>
      <c r="AL252" s="11">
        <f>'OddsRatio_working_3-way'!Z252+'OddsRatio_working_3-way'!AF252</f>
        <v>1.0441530816358289</v>
      </c>
      <c r="AM252" s="11">
        <f>'OddsRatio_working_3-way'!AA252+'OddsRatio_working_3-way'!AG252</f>
        <v>-0.68019094906154765</v>
      </c>
      <c r="AN252" s="11">
        <f>'OddsRatio_working_3-way'!AB252+'OddsRatio_working_3-way'!AH252</f>
        <v>-0.36396213257428145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1.0441530816358289</v>
      </c>
      <c r="AS252" s="11">
        <f>IF(('OddsRatio_working_3-way'!X252=0),IF(Q252&gt;0,-Q252^(1/3),(-Q252)^(1/3)),'OddsRatio_working_3-way'!AM252-'OddsRatio_working_3-way'!R252/3)</f>
        <v>-0.68019094906154765</v>
      </c>
      <c r="AT252" s="11">
        <f>IF(('OddsRatio_working_3-way'!X252=0),IF(Q252&gt;0,-Q252^(1/3),(-Q252)^(1/3)),'OddsRatio_working_3-way'!AN252-'OddsRatio_working_3-way'!R252/3)</f>
        <v>-0.36396213257428145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2.13</v>
      </c>
      <c r="B253" s="4">
        <f>IF('True_Odds_Calculator_3-way'!B254="","",'True_Odds_Calculator_3-way'!B254)</f>
        <v>3.23</v>
      </c>
      <c r="C253" s="4">
        <f>IF('True_Odds_Calculator_3-way'!C254="","",'True_Odds_Calculator_3-way'!C254)</f>
        <v>4.01</v>
      </c>
      <c r="D253" s="9">
        <f t="shared" si="52"/>
        <v>0.45852369316392227</v>
      </c>
      <c r="E253" s="9">
        <f t="shared" si="53"/>
        <v>0.3002576413143444</v>
      </c>
      <c r="F253" s="9">
        <f t="shared" si="54"/>
        <v>0.24121866552173304</v>
      </c>
      <c r="G253" s="9">
        <f t="shared" si="55"/>
        <v>1.0450552055769116</v>
      </c>
      <c r="H253" s="9">
        <f t="shared" si="56"/>
        <v>2.1809123823019108</v>
      </c>
      <c r="I253" s="9">
        <f t="shared" si="57"/>
        <v>3.3304731084365122</v>
      </c>
      <c r="J253" s="9">
        <f t="shared" si="58"/>
        <v>4.1456161687865034</v>
      </c>
      <c r="K253" s="11">
        <f t="shared" si="59"/>
        <v>0.46948356807511737</v>
      </c>
      <c r="L253" s="11">
        <f t="shared" si="60"/>
        <v>0.30959752321981426</v>
      </c>
      <c r="M253" s="11">
        <f t="shared" si="61"/>
        <v>0.24937655860349128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-0.27493074172227239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0.23089415228480636</v>
      </c>
      <c r="Q253" s="11">
        <f>2*'OddsRatio_working_3-way'!K253*'OddsRatio_working_3-way'!L253*'OddsRatio_working_3-way'!M253</f>
        <v>7.2494239335888985E-2</v>
      </c>
      <c r="R253" s="11">
        <f t="shared" si="62"/>
        <v>0</v>
      </c>
      <c r="S253" s="11">
        <f t="shared" si="63"/>
        <v>-0.8398266081064496</v>
      </c>
      <c r="T253" s="11">
        <f t="shared" si="64"/>
        <v>-0.26368182358130293</v>
      </c>
      <c r="U253" s="11">
        <f>'OddsRatio_working_3-way'!S253-'OddsRatio_working_3-way'!R253^2/3</f>
        <v>-0.8398266081064496</v>
      </c>
      <c r="V253" s="11">
        <f>'OddsRatio_working_3-way'!S253*'OddsRatio_working_3-way'!R253/3-2*'OddsRatio_working_3-way'!R253^3/27-'OddsRatio_working_3-way'!T253</f>
        <v>0.26368182358130293</v>
      </c>
      <c r="W253" s="11">
        <f>'OddsRatio_working_3-way'!V253^2+4*'OddsRatio_working_3-way'!U253^3/27</f>
        <v>-1.8225531438421802E-2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0.14811620060410607</v>
      </c>
      <c r="Y253" s="11">
        <f>IF('OddsRatio_working_3-way'!W253&gt;=0,IF('OddsRatio_working_3-way'!V253+SQRT('OddsRatio_working_3-way'!W253)&gt;0,0,PI()),ACOS('OddsRatio_working_3-way'!V253/(2*'OddsRatio_working_3-way'!X253)))</f>
        <v>0.4731920672997767</v>
      </c>
      <c r="Z253" s="11">
        <f>'OddsRatio_working_3-way'!X253^(1/3)*COS('OddsRatio_working_3-way'!Y253/3)</f>
        <v>0.52252760278845578</v>
      </c>
      <c r="AA253" s="11">
        <f>'OddsRatio_working_3-way'!X253^(1/3)*COS(('OddsRatio_working_3-way'!Y253+2*PI())/3)</f>
        <v>-0.33323831264456427</v>
      </c>
      <c r="AB253" s="11">
        <f>'OddsRatio_working_3-way'!X253^(1/3)*COS(('OddsRatio_working_3-way'!Y253+4*PI())/3)</f>
        <v>-0.18928929014389118</v>
      </c>
      <c r="AC253" s="11">
        <f>'OddsRatio_working_3-way'!X253^(1/3)*SIN('OddsRatio_working_3-way'!Y253/3)</f>
        <v>8.3109006890347115E-2</v>
      </c>
      <c r="AD253" s="11">
        <f>'OddsRatio_working_3-way'!X253^(1/3)*SIN(('OddsRatio_working_3-way'!Y253+2*PI())/3)</f>
        <v>0.41096767474821372</v>
      </c>
      <c r="AE253" s="11">
        <f>'OddsRatio_working_3-way'!X253^(1/3)*SIN(('OddsRatio_working_3-way'!Y253+4*PI())/3)</f>
        <v>-0.49407668163856078</v>
      </c>
      <c r="AF253" s="11">
        <f>-'OddsRatio_working_3-way'!U253/(3*'OddsRatio_working_3-way'!X253^(1/3))*COS(('OddsRatio_working_3-way'!Y253)/3)</f>
        <v>0.52252760278845567</v>
      </c>
      <c r="AG253" s="11">
        <f>-'OddsRatio_working_3-way'!U253/(3*'OddsRatio_working_3-way'!X253^(1/3))*COS(('OddsRatio_working_3-way'!Y253+2*PI())/3)</f>
        <v>-0.33323831264456422</v>
      </c>
      <c r="AH253" s="11">
        <f>-'OddsRatio_working_3-way'!U253/(3*'OddsRatio_working_3-way'!X253^(1/3))*COS(('OddsRatio_working_3-way'!Y253+4*PI())/3)</f>
        <v>-0.18928929014389112</v>
      </c>
      <c r="AI253" s="11">
        <f>'OddsRatio_working_3-way'!U253/(3*'OddsRatio_working_3-way'!X253^(1/3))*SIN(('OddsRatio_working_3-way'!Y253)/3)</f>
        <v>-8.3109006890347101E-2</v>
      </c>
      <c r="AJ253" s="11">
        <f>'OddsRatio_working_3-way'!U253/(3*'OddsRatio_working_3-way'!X253^(1/3))*SIN(('OddsRatio_working_3-way'!Y253+2*PI())/3)</f>
        <v>-0.41096767474821366</v>
      </c>
      <c r="AK253" s="11">
        <f>'OddsRatio_working_3-way'!U253/(3*'OddsRatio_working_3-way'!X253^(1/3))*SIN(('OddsRatio_working_3-way'!Y253+4*PI())/3)</f>
        <v>0.49407668163856067</v>
      </c>
      <c r="AL253" s="11">
        <f>'OddsRatio_working_3-way'!Z253+'OddsRatio_working_3-way'!AF253</f>
        <v>1.0450552055769116</v>
      </c>
      <c r="AM253" s="11">
        <f>'OddsRatio_working_3-way'!AA253+'OddsRatio_working_3-way'!AG253</f>
        <v>-0.66647662528912854</v>
      </c>
      <c r="AN253" s="11">
        <f>'OddsRatio_working_3-way'!AB253+'OddsRatio_working_3-way'!AH253</f>
        <v>-0.3785785802877823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1.0450552055769116</v>
      </c>
      <c r="AS253" s="11">
        <f>IF(('OddsRatio_working_3-way'!X253=0),IF(Q253&gt;0,-Q253^(1/3),(-Q253)^(1/3)),'OddsRatio_working_3-way'!AM253-'OddsRatio_working_3-way'!R253/3)</f>
        <v>-0.66647662528912854</v>
      </c>
      <c r="AT253" s="11">
        <f>IF(('OddsRatio_working_3-way'!X253=0),IF(Q253&gt;0,-Q253^(1/3),(-Q253)^(1/3)),'OddsRatio_working_3-way'!AN253-'OddsRatio_working_3-way'!R253/3)</f>
        <v>-0.3785785802877823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3.5</v>
      </c>
      <c r="C254" s="4">
        <f>IF('True_Odds_Calculator_3-way'!C255="","",'True_Odds_Calculator_3-way'!C255)</f>
        <v>4.8499999999999996</v>
      </c>
      <c r="D254" s="9">
        <f t="shared" si="52"/>
        <v>0.52562446502808891</v>
      </c>
      <c r="E254" s="9">
        <f t="shared" si="53"/>
        <v>0.2759729530659506</v>
      </c>
      <c r="F254" s="9">
        <f t="shared" si="54"/>
        <v>0.19840258190596041</v>
      </c>
      <c r="G254" s="9">
        <f t="shared" si="55"/>
        <v>1.0494173996261513</v>
      </c>
      <c r="H254" s="9">
        <f t="shared" si="56"/>
        <v>1.9024989636784904</v>
      </c>
      <c r="I254" s="9">
        <f t="shared" si="57"/>
        <v>3.6235434990653781</v>
      </c>
      <c r="J254" s="9">
        <f t="shared" si="58"/>
        <v>5.0402569885606816</v>
      </c>
      <c r="K254" s="11">
        <f t="shared" si="59"/>
        <v>0.5376344086021505</v>
      </c>
      <c r="L254" s="11">
        <f t="shared" si="60"/>
        <v>0.2857142857142857</v>
      </c>
      <c r="M254" s="11">
        <f t="shared" si="61"/>
        <v>0.2061855670103093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-0.26216605697816198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0.22835605808668663</v>
      </c>
      <c r="Q254" s="11">
        <f>2*'OddsRatio_working_3-way'!K254*'OddsRatio_working_3-way'!L254*'OddsRatio_working_3-way'!M254</f>
        <v>6.3344260218220969E-2</v>
      </c>
      <c r="R254" s="11">
        <f t="shared" si="62"/>
        <v>0</v>
      </c>
      <c r="S254" s="11">
        <f t="shared" si="63"/>
        <v>-0.87103594080338298</v>
      </c>
      <c r="T254" s="11">
        <f t="shared" si="64"/>
        <v>-0.24161884627000912</v>
      </c>
      <c r="U254" s="11">
        <f>'OddsRatio_working_3-way'!S254-'OddsRatio_working_3-way'!R254^2/3</f>
        <v>-0.87103594080338298</v>
      </c>
      <c r="V254" s="11">
        <f>'OddsRatio_working_3-way'!S254*'OddsRatio_working_3-way'!R254/3-2*'OddsRatio_working_3-way'!R254^3/27-'OddsRatio_working_3-way'!T254</f>
        <v>0.24161884627000912</v>
      </c>
      <c r="W254" s="11">
        <f>'OddsRatio_working_3-way'!V254^2+4*'OddsRatio_working_3-way'!U254^3/27</f>
        <v>-3.952523873847183E-2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0.1564487980229651</v>
      </c>
      <c r="Y254" s="11">
        <f>IF('OddsRatio_working_3-way'!W254&gt;=0,IF('OddsRatio_working_3-way'!V254+SQRT('OddsRatio_working_3-way'!W254)&gt;0,0,PI()),ACOS('OddsRatio_working_3-way'!V254/(2*'OddsRatio_working_3-way'!X254)))</f>
        <v>0.68850333292314003</v>
      </c>
      <c r="Z254" s="11">
        <f>'OddsRatio_working_3-way'!X254^(1/3)*COS('OddsRatio_working_3-way'!Y254/3)</f>
        <v>0.52470869981307566</v>
      </c>
      <c r="AA254" s="11">
        <f>'OddsRatio_working_3-way'!X254^(1/3)*COS(('OddsRatio_working_3-way'!Y254+2*PI())/3)</f>
        <v>-0.36851258301259271</v>
      </c>
      <c r="AB254" s="11">
        <f>'OddsRatio_working_3-way'!X254^(1/3)*COS(('OddsRatio_working_3-way'!Y254+4*PI())/3)</f>
        <v>-0.15619611680048284</v>
      </c>
      <c r="AC254" s="11">
        <f>'OddsRatio_working_3-way'!X254^(1/3)*SIN('OddsRatio_working_3-way'!Y254/3)</f>
        <v>0.12258096892095163</v>
      </c>
      <c r="AD254" s="11">
        <f>'OddsRatio_working_3-way'!X254^(1/3)*SIN(('OddsRatio_working_3-way'!Y254+2*PI())/3)</f>
        <v>0.39312057916435084</v>
      </c>
      <c r="AE254" s="11">
        <f>'OddsRatio_working_3-way'!X254^(1/3)*SIN(('OddsRatio_working_3-way'!Y254+4*PI())/3)</f>
        <v>-0.51570154808530255</v>
      </c>
      <c r="AF254" s="11">
        <f>-'OddsRatio_working_3-way'!U254/(3*'OddsRatio_working_3-way'!X254^(1/3))*COS(('OddsRatio_working_3-way'!Y254)/3)</f>
        <v>0.52470869981307566</v>
      </c>
      <c r="AG254" s="11">
        <f>-'OddsRatio_working_3-way'!U254/(3*'OddsRatio_working_3-way'!X254^(1/3))*COS(('OddsRatio_working_3-way'!Y254+2*PI())/3)</f>
        <v>-0.36851258301259271</v>
      </c>
      <c r="AH254" s="11">
        <f>-'OddsRatio_working_3-way'!U254/(3*'OddsRatio_working_3-way'!X254^(1/3))*COS(('OddsRatio_working_3-way'!Y254+4*PI())/3)</f>
        <v>-0.15619611680048284</v>
      </c>
      <c r="AI254" s="11">
        <f>'OddsRatio_working_3-way'!U254/(3*'OddsRatio_working_3-way'!X254^(1/3))*SIN(('OddsRatio_working_3-way'!Y254)/3)</f>
        <v>-0.12258096892095163</v>
      </c>
      <c r="AJ254" s="11">
        <f>'OddsRatio_working_3-way'!U254/(3*'OddsRatio_working_3-way'!X254^(1/3))*SIN(('OddsRatio_working_3-way'!Y254+2*PI())/3)</f>
        <v>-0.39312057916435084</v>
      </c>
      <c r="AK254" s="11">
        <f>'OddsRatio_working_3-way'!U254/(3*'OddsRatio_working_3-way'!X254^(1/3))*SIN(('OddsRatio_working_3-way'!Y254+4*PI())/3)</f>
        <v>0.51570154808530255</v>
      </c>
      <c r="AL254" s="11">
        <f>'OddsRatio_working_3-way'!Z254+'OddsRatio_working_3-way'!AF254</f>
        <v>1.0494173996261513</v>
      </c>
      <c r="AM254" s="11">
        <f>'OddsRatio_working_3-way'!AA254+'OddsRatio_working_3-way'!AG254</f>
        <v>-0.73702516602518542</v>
      </c>
      <c r="AN254" s="11">
        <f>'OddsRatio_working_3-way'!AB254+'OddsRatio_working_3-way'!AH254</f>
        <v>-0.31239223360096569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1.0494173996261513</v>
      </c>
      <c r="AS254" s="11">
        <f>IF(('OddsRatio_working_3-way'!X254=0),IF(Q254&gt;0,-Q254^(1/3),(-Q254)^(1/3)),'OddsRatio_working_3-way'!AM254-'OddsRatio_working_3-way'!R254/3)</f>
        <v>-0.73702516602518542</v>
      </c>
      <c r="AT254" s="11">
        <f>IF(('OddsRatio_working_3-way'!X254=0),IF(Q254&gt;0,-Q254^(1/3),(-Q254)^(1/3)),'OddsRatio_working_3-way'!AN254-'OddsRatio_working_3-way'!R254/3)</f>
        <v>-0.31239223360096569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2.75</v>
      </c>
      <c r="B255" s="4">
        <f>IF('True_Odds_Calculator_3-way'!B256="","",'True_Odds_Calculator_3-way'!B256)</f>
        <v>3.13</v>
      </c>
      <c r="C255" s="4">
        <f>IF('True_Odds_Calculator_3-way'!C256="","",'True_Odds_Calculator_3-way'!C256)</f>
        <v>2.9</v>
      </c>
      <c r="D255" s="9">
        <f t="shared" si="52"/>
        <v>0.35404172187692484</v>
      </c>
      <c r="E255" s="9">
        <f t="shared" si="53"/>
        <v>0.31049067688028209</v>
      </c>
      <c r="F255" s="9">
        <f t="shared" si="54"/>
        <v>0.3354676012427929</v>
      </c>
      <c r="G255" s="9">
        <f t="shared" si="55"/>
        <v>1.0425862073923735</v>
      </c>
      <c r="H255" s="9">
        <f t="shared" si="56"/>
        <v>2.8245258629366541</v>
      </c>
      <c r="I255" s="9">
        <f t="shared" si="57"/>
        <v>3.2207086217457555</v>
      </c>
      <c r="J255" s="9">
        <f t="shared" si="58"/>
        <v>2.9809137940455099</v>
      </c>
      <c r="K255" s="11">
        <f t="shared" si="59"/>
        <v>0.36363636363636365</v>
      </c>
      <c r="L255" s="11">
        <f t="shared" si="60"/>
        <v>0.31948881789137379</v>
      </c>
      <c r="M255" s="11">
        <f t="shared" si="61"/>
        <v>0.34482758620689657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-0.28372409786974062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0.23155427804540951</v>
      </c>
      <c r="Q255" s="11">
        <f>2*'OddsRatio_working_3-way'!K255*'OddsRatio_working_3-way'!L255*'OddsRatio_working_3-way'!M255</f>
        <v>8.0122587558965216E-2</v>
      </c>
      <c r="R255" s="11">
        <f t="shared" si="62"/>
        <v>0</v>
      </c>
      <c r="S255" s="11">
        <f t="shared" si="63"/>
        <v>-0.8161248190899788</v>
      </c>
      <c r="T255" s="11">
        <f t="shared" si="64"/>
        <v>-0.282396131173003</v>
      </c>
      <c r="U255" s="11">
        <f>'OddsRatio_working_3-way'!S255-'OddsRatio_working_3-way'!R255^2/3</f>
        <v>-0.8161248190899788</v>
      </c>
      <c r="V255" s="11">
        <f>'OddsRatio_working_3-way'!S255*'OddsRatio_working_3-way'!R255/3-2*'OddsRatio_working_3-way'!R255^3/27-'OddsRatio_working_3-way'!T255</f>
        <v>0.282396131173003</v>
      </c>
      <c r="W255" s="11">
        <f>'OddsRatio_working_3-way'!V255^2+4*'OddsRatio_working_3-way'!U255^3/27</f>
        <v>-7.8396121129617469E-4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0.1418903944183468</v>
      </c>
      <c r="Y255" s="11">
        <f>IF('OddsRatio_working_3-way'!W255&gt;=0,IF('OddsRatio_working_3-way'!V255+SQRT('OddsRatio_working_3-way'!W255)&gt;0,0,PI()),ACOS('OddsRatio_working_3-way'!V255/(2*'OddsRatio_working_3-way'!X255)))</f>
        <v>9.882605416488488E-2</v>
      </c>
      <c r="Z255" s="11">
        <f>'OddsRatio_working_3-way'!X255^(1/3)*COS('OddsRatio_working_3-way'!Y255/3)</f>
        <v>0.52129310369618675</v>
      </c>
      <c r="AA255" s="11">
        <f>'OddsRatio_working_3-way'!X255^(1/3)*COS(('OddsRatio_working_3-way'!Y255+2*PI())/3)</f>
        <v>-0.27552370888807287</v>
      </c>
      <c r="AB255" s="11">
        <f>'OddsRatio_working_3-way'!X255^(1/3)*COS(('OddsRatio_working_3-way'!Y255+4*PI())/3)</f>
        <v>-0.24576939480811383</v>
      </c>
      <c r="AC255" s="11">
        <f>'OddsRatio_working_3-way'!X255^(1/3)*SIN('OddsRatio_working_3-way'!Y255/3)</f>
        <v>1.7178661243617051E-2</v>
      </c>
      <c r="AD255" s="11">
        <f>'OddsRatio_working_3-way'!X255^(1/3)*SIN(('OddsRatio_working_3-way'!Y255+2*PI())/3)</f>
        <v>0.4428637399967249</v>
      </c>
      <c r="AE255" s="11">
        <f>'OddsRatio_working_3-way'!X255^(1/3)*SIN(('OddsRatio_working_3-way'!Y255+4*PI())/3)</f>
        <v>-0.46004240124034201</v>
      </c>
      <c r="AF255" s="11">
        <f>-'OddsRatio_working_3-way'!U255/(3*'OddsRatio_working_3-way'!X255^(1/3))*COS(('OddsRatio_working_3-way'!Y255)/3)</f>
        <v>0.52129310369618664</v>
      </c>
      <c r="AG255" s="11">
        <f>-'OddsRatio_working_3-way'!U255/(3*'OddsRatio_working_3-way'!X255^(1/3))*COS(('OddsRatio_working_3-way'!Y255+2*PI())/3)</f>
        <v>-0.27552370888807282</v>
      </c>
      <c r="AH255" s="11">
        <f>-'OddsRatio_working_3-way'!U255/(3*'OddsRatio_working_3-way'!X255^(1/3))*COS(('OddsRatio_working_3-way'!Y255+4*PI())/3)</f>
        <v>-0.24576939480811377</v>
      </c>
      <c r="AI255" s="11">
        <f>'OddsRatio_working_3-way'!U255/(3*'OddsRatio_working_3-way'!X255^(1/3))*SIN(('OddsRatio_working_3-way'!Y255)/3)</f>
        <v>-1.7178661243617048E-2</v>
      </c>
      <c r="AJ255" s="11">
        <f>'OddsRatio_working_3-way'!U255/(3*'OddsRatio_working_3-way'!X255^(1/3))*SIN(('OddsRatio_working_3-way'!Y255+2*PI())/3)</f>
        <v>-0.44286373999672479</v>
      </c>
      <c r="AK255" s="11">
        <f>'OddsRatio_working_3-way'!U255/(3*'OddsRatio_working_3-way'!X255^(1/3))*SIN(('OddsRatio_working_3-way'!Y255+4*PI())/3)</f>
        <v>0.4600424012403419</v>
      </c>
      <c r="AL255" s="11">
        <f>'OddsRatio_working_3-way'!Z255+'OddsRatio_working_3-way'!AF255</f>
        <v>1.0425862073923735</v>
      </c>
      <c r="AM255" s="11">
        <f>'OddsRatio_working_3-way'!AA255+'OddsRatio_working_3-way'!AG255</f>
        <v>-0.55104741777614574</v>
      </c>
      <c r="AN255" s="11">
        <f>'OddsRatio_working_3-way'!AB255+'OddsRatio_working_3-way'!AH255</f>
        <v>-0.4915387896162276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1.0425862073923735</v>
      </c>
      <c r="AS255" s="11">
        <f>IF(('OddsRatio_working_3-way'!X255=0),IF(Q255&gt;0,-Q255^(1/3),(-Q255)^(1/3)),'OddsRatio_working_3-way'!AM255-'OddsRatio_working_3-way'!R255/3)</f>
        <v>-0.55104741777614574</v>
      </c>
      <c r="AT255" s="11">
        <f>IF(('OddsRatio_working_3-way'!X255=0),IF(Q255&gt;0,-Q255^(1/3),(-Q255)^(1/3)),'OddsRatio_working_3-way'!AN255-'OddsRatio_working_3-way'!R255/3)</f>
        <v>-0.4915387896162276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2.38</v>
      </c>
      <c r="B256" s="4">
        <f>IF('True_Odds_Calculator_3-way'!B257="","",'True_Odds_Calculator_3-way'!B257)</f>
        <v>3.3</v>
      </c>
      <c r="C256" s="4">
        <f>IF('True_Odds_Calculator_3-way'!C257="","",'True_Odds_Calculator_3-way'!C257)</f>
        <v>3.27</v>
      </c>
      <c r="D256" s="9">
        <f t="shared" si="52"/>
        <v>0.40954040899777194</v>
      </c>
      <c r="E256" s="9">
        <f t="shared" si="53"/>
        <v>0.29386390253166261</v>
      </c>
      <c r="F256" s="9">
        <f t="shared" si="54"/>
        <v>0.29659568847056517</v>
      </c>
      <c r="G256" s="9">
        <f t="shared" si="55"/>
        <v>1.044754704155511</v>
      </c>
      <c r="H256" s="9">
        <f t="shared" si="56"/>
        <v>2.4417614917346051</v>
      </c>
      <c r="I256" s="9">
        <f t="shared" si="57"/>
        <v>3.4029358195576749</v>
      </c>
      <c r="J256" s="9">
        <f t="shared" si="58"/>
        <v>3.3715931784330113</v>
      </c>
      <c r="K256" s="11">
        <f t="shared" si="59"/>
        <v>0.42016806722689076</v>
      </c>
      <c r="L256" s="11">
        <f t="shared" si="60"/>
        <v>0.30303030303030304</v>
      </c>
      <c r="M256" s="11">
        <f t="shared" si="61"/>
        <v>0.3058103975535168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-0.2805395719588919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0.23167454360114914</v>
      </c>
      <c r="Q256" s="11">
        <f>2*'OddsRatio_working_3-way'!K256*'OddsRatio_working_3-way'!L256*'OddsRatio_working_3-way'!M256</f>
        <v>7.7873796168453482E-2</v>
      </c>
      <c r="R256" s="11">
        <f t="shared" si="62"/>
        <v>0</v>
      </c>
      <c r="S256" s="11">
        <f t="shared" si="63"/>
        <v>-0.82581769831422192</v>
      </c>
      <c r="T256" s="11">
        <f t="shared" si="64"/>
        <v>-0.27758578094595693</v>
      </c>
      <c r="U256" s="11">
        <f>'OddsRatio_working_3-way'!S256-'OddsRatio_working_3-way'!R256^2/3</f>
        <v>-0.82581769831422192</v>
      </c>
      <c r="V256" s="11">
        <f>'OddsRatio_working_3-way'!S256*'OddsRatio_working_3-way'!R256/3-2*'OddsRatio_working_3-way'!R256^3/27-'OddsRatio_working_3-way'!T256</f>
        <v>0.27758578094595693</v>
      </c>
      <c r="W256" s="11">
        <f>'OddsRatio_working_3-way'!V256^2+4*'OddsRatio_working_3-way'!U256^3/27</f>
        <v>-6.3812332022023799E-3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0.14442567204757881</v>
      </c>
      <c r="Y256" s="11">
        <f>IF('OddsRatio_working_3-way'!W256&gt;=0,IF('OddsRatio_working_3-way'!V256+SQRT('OddsRatio_working_3-way'!W256)&gt;0,0,PI()),ACOS('OddsRatio_working_3-way'!V256/(2*'OddsRatio_working_3-way'!X256)))</f>
        <v>0.28020505080529201</v>
      </c>
      <c r="Z256" s="11">
        <f>'OddsRatio_working_3-way'!X256^(1/3)*COS('OddsRatio_working_3-way'!Y256/3)</f>
        <v>0.52237735207775549</v>
      </c>
      <c r="AA256" s="11">
        <f>'OddsRatio_working_3-way'!X256^(1/3)*COS(('OddsRatio_working_3-way'!Y256+2*PI())/3)</f>
        <v>-0.30356615951453986</v>
      </c>
      <c r="AB256" s="11">
        <f>'OddsRatio_working_3-way'!X256^(1/3)*COS(('OddsRatio_working_3-way'!Y256+4*PI())/3)</f>
        <v>-0.21881119256321552</v>
      </c>
      <c r="AC256" s="11">
        <f>'OddsRatio_working_3-way'!X256^(1/3)*SIN('OddsRatio_working_3-way'!Y256/3)</f>
        <v>4.8933302984504913E-2</v>
      </c>
      <c r="AD256" s="11">
        <f>'OddsRatio_working_3-way'!X256^(1/3)*SIN(('OddsRatio_working_3-way'!Y256+2*PI())/3)</f>
        <v>0.42792540576873161</v>
      </c>
      <c r="AE256" s="11">
        <f>'OddsRatio_working_3-way'!X256^(1/3)*SIN(('OddsRatio_working_3-way'!Y256+4*PI())/3)</f>
        <v>-0.47685870875323655</v>
      </c>
      <c r="AF256" s="11">
        <f>-'OddsRatio_working_3-way'!U256/(3*'OddsRatio_working_3-way'!X256^(1/3))*COS(('OddsRatio_working_3-way'!Y256)/3)</f>
        <v>0.52237735207775549</v>
      </c>
      <c r="AG256" s="11">
        <f>-'OddsRatio_working_3-way'!U256/(3*'OddsRatio_working_3-way'!X256^(1/3))*COS(('OddsRatio_working_3-way'!Y256+2*PI())/3)</f>
        <v>-0.30356615951453986</v>
      </c>
      <c r="AH256" s="11">
        <f>-'OddsRatio_working_3-way'!U256/(3*'OddsRatio_working_3-way'!X256^(1/3))*COS(('OddsRatio_working_3-way'!Y256+4*PI())/3)</f>
        <v>-0.21881119256321552</v>
      </c>
      <c r="AI256" s="11">
        <f>'OddsRatio_working_3-way'!U256/(3*'OddsRatio_working_3-way'!X256^(1/3))*SIN(('OddsRatio_working_3-way'!Y256)/3)</f>
        <v>-4.8933302984504913E-2</v>
      </c>
      <c r="AJ256" s="11">
        <f>'OddsRatio_working_3-way'!U256/(3*'OddsRatio_working_3-way'!X256^(1/3))*SIN(('OddsRatio_working_3-way'!Y256+2*PI())/3)</f>
        <v>-0.42792540576873161</v>
      </c>
      <c r="AK256" s="11">
        <f>'OddsRatio_working_3-way'!U256/(3*'OddsRatio_working_3-way'!X256^(1/3))*SIN(('OddsRatio_working_3-way'!Y256+4*PI())/3)</f>
        <v>0.47685870875323655</v>
      </c>
      <c r="AL256" s="11">
        <f>'OddsRatio_working_3-way'!Z256+'OddsRatio_working_3-way'!AF256</f>
        <v>1.044754704155511</v>
      </c>
      <c r="AM256" s="11">
        <f>'OddsRatio_working_3-way'!AA256+'OddsRatio_working_3-way'!AG256</f>
        <v>-0.60713231902907971</v>
      </c>
      <c r="AN256" s="11">
        <f>'OddsRatio_working_3-way'!AB256+'OddsRatio_working_3-way'!AH256</f>
        <v>-0.43762238512643103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1.044754704155511</v>
      </c>
      <c r="AS256" s="11">
        <f>IF(('OddsRatio_working_3-way'!X256=0),IF(Q256&gt;0,-Q256^(1/3),(-Q256)^(1/3)),'OddsRatio_working_3-way'!AM256-'OddsRatio_working_3-way'!R256/3)</f>
        <v>-0.60713231902907971</v>
      </c>
      <c r="AT256" s="11">
        <f>IF(('OddsRatio_working_3-way'!X256=0),IF(Q256&gt;0,-Q256^(1/3),(-Q256)^(1/3)),'OddsRatio_working_3-way'!AN256-'OddsRatio_working_3-way'!R256/3)</f>
        <v>-0.43762238512643103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2.57</v>
      </c>
      <c r="B257" s="4">
        <f>IF('True_Odds_Calculator_3-way'!B258="","",'True_Odds_Calculator_3-way'!B258)</f>
        <v>2.91</v>
      </c>
      <c r="C257" s="4">
        <f>IF('True_Odds_Calculator_3-way'!C258="","",'True_Odds_Calculator_3-way'!C258)</f>
        <v>3.39</v>
      </c>
      <c r="D257" s="9">
        <f t="shared" si="52"/>
        <v>0.37926588039258735</v>
      </c>
      <c r="E257" s="9">
        <f t="shared" si="53"/>
        <v>0.33432389080771713</v>
      </c>
      <c r="F257" s="9">
        <f t="shared" si="54"/>
        <v>0.28641022879969552</v>
      </c>
      <c r="G257" s="9">
        <f t="shared" si="55"/>
        <v>1.0424666998679113</v>
      </c>
      <c r="H257" s="9">
        <f t="shared" si="56"/>
        <v>2.63667271879262</v>
      </c>
      <c r="I257" s="9">
        <f t="shared" si="57"/>
        <v>2.9911113967477112</v>
      </c>
      <c r="J257" s="9">
        <f t="shared" si="58"/>
        <v>3.4914954126843081</v>
      </c>
      <c r="K257" s="11">
        <f t="shared" si="59"/>
        <v>0.38910505836575876</v>
      </c>
      <c r="L257" s="11">
        <f t="shared" si="60"/>
        <v>0.3436426116838488</v>
      </c>
      <c r="M257" s="11">
        <f t="shared" si="61"/>
        <v>0.29498525073746312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-0.28268652688482876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0.2315326757095362</v>
      </c>
      <c r="Q257" s="11">
        <f>2*'OddsRatio_working_3-way'!K257*'OddsRatio_working_3-way'!L257*'OddsRatio_working_3-way'!M257</f>
        <v>7.8886771962363281E-2</v>
      </c>
      <c r="R257" s="11">
        <f t="shared" si="62"/>
        <v>0</v>
      </c>
      <c r="S257" s="11">
        <f t="shared" si="63"/>
        <v>-0.81904390089261847</v>
      </c>
      <c r="T257" s="11">
        <f t="shared" si="64"/>
        <v>-0.27906095430753614</v>
      </c>
      <c r="U257" s="11">
        <f>'OddsRatio_working_3-way'!S257-'OddsRatio_working_3-way'!R257^2/3</f>
        <v>-0.81904390089261847</v>
      </c>
      <c r="V257" s="11">
        <f>'OddsRatio_working_3-way'!S257*'OddsRatio_working_3-way'!R257/3-2*'OddsRatio_working_3-way'!R257^3/27-'OddsRatio_working_3-way'!T257</f>
        <v>0.27906095430753614</v>
      </c>
      <c r="W257" s="11">
        <f>'OddsRatio_working_3-way'!V257^2+4*'OddsRatio_working_3-way'!U257^3/27</f>
        <v>-3.5237400410165765E-3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0.14265233634614027</v>
      </c>
      <c r="Y257" s="11">
        <f>IF('OddsRatio_working_3-way'!W257&gt;=0,IF('OddsRatio_working_3-way'!V257+SQRT('OddsRatio_working_3-way'!W257)&gt;0,0,PI()),ACOS('OddsRatio_working_3-way'!V257/(2*'OddsRatio_working_3-way'!X257)))</f>
        <v>0.2095933157710177</v>
      </c>
      <c r="Z257" s="11">
        <f>'OddsRatio_working_3-way'!X257^(1/3)*COS('OddsRatio_working_3-way'!Y257/3)</f>
        <v>0.52123334993395565</v>
      </c>
      <c r="AA257" s="11">
        <f>'OddsRatio_working_3-way'!X257^(1/3)*COS(('OddsRatio_working_3-way'!Y257+2*PI())/3)</f>
        <v>-0.29220498626442609</v>
      </c>
      <c r="AB257" s="11">
        <f>'OddsRatio_working_3-way'!X257^(1/3)*COS(('OddsRatio_working_3-way'!Y257+4*PI())/3)</f>
        <v>-0.22902836366952947</v>
      </c>
      <c r="AC257" s="11">
        <f>'OddsRatio_working_3-way'!X257^(1/3)*SIN('OddsRatio_working_3-way'!Y257/3)</f>
        <v>3.6475040061654848E-2</v>
      </c>
      <c r="AD257" s="11">
        <f>'OddsRatio_working_3-way'!X257^(1/3)*SIN(('OddsRatio_working_3-way'!Y257+2*PI())/3)</f>
        <v>0.43316380231164209</v>
      </c>
      <c r="AE257" s="11">
        <f>'OddsRatio_working_3-way'!X257^(1/3)*SIN(('OddsRatio_working_3-way'!Y257+4*PI())/3)</f>
        <v>-0.46963884237329706</v>
      </c>
      <c r="AF257" s="11">
        <f>-'OddsRatio_working_3-way'!U257/(3*'OddsRatio_working_3-way'!X257^(1/3))*COS(('OddsRatio_working_3-way'!Y257)/3)</f>
        <v>0.52123334993395576</v>
      </c>
      <c r="AG257" s="11">
        <f>-'OddsRatio_working_3-way'!U257/(3*'OddsRatio_working_3-way'!X257^(1/3))*COS(('OddsRatio_working_3-way'!Y257+2*PI())/3)</f>
        <v>-0.29220498626442615</v>
      </c>
      <c r="AH257" s="11">
        <f>-'OddsRatio_working_3-way'!U257/(3*'OddsRatio_working_3-way'!X257^(1/3))*COS(('OddsRatio_working_3-way'!Y257+4*PI())/3)</f>
        <v>-0.22902836366952953</v>
      </c>
      <c r="AI257" s="11">
        <f>'OddsRatio_working_3-way'!U257/(3*'OddsRatio_working_3-way'!X257^(1/3))*SIN(('OddsRatio_working_3-way'!Y257)/3)</f>
        <v>-3.6475040061654855E-2</v>
      </c>
      <c r="AJ257" s="11">
        <f>'OddsRatio_working_3-way'!U257/(3*'OddsRatio_working_3-way'!X257^(1/3))*SIN(('OddsRatio_working_3-way'!Y257+2*PI())/3)</f>
        <v>-0.4331638023116422</v>
      </c>
      <c r="AK257" s="11">
        <f>'OddsRatio_working_3-way'!U257/(3*'OddsRatio_working_3-way'!X257^(1/3))*SIN(('OddsRatio_working_3-way'!Y257+4*PI())/3)</f>
        <v>0.46963884237329717</v>
      </c>
      <c r="AL257" s="11">
        <f>'OddsRatio_working_3-way'!Z257+'OddsRatio_working_3-way'!AF257</f>
        <v>1.0424666998679113</v>
      </c>
      <c r="AM257" s="11">
        <f>'OddsRatio_working_3-way'!AA257+'OddsRatio_working_3-way'!AG257</f>
        <v>-0.5844099725288523</v>
      </c>
      <c r="AN257" s="11">
        <f>'OddsRatio_working_3-way'!AB257+'OddsRatio_working_3-way'!AH257</f>
        <v>-0.458056727339059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1.0424666998679113</v>
      </c>
      <c r="AS257" s="11">
        <f>IF(('OddsRatio_working_3-way'!X257=0),IF(Q257&gt;0,-Q257^(1/3),(-Q257)^(1/3)),'OddsRatio_working_3-way'!AM257-'OddsRatio_working_3-way'!R257/3)</f>
        <v>-0.5844099725288523</v>
      </c>
      <c r="AT257" s="11">
        <f>IF(('OddsRatio_working_3-way'!X257=0),IF(Q257&gt;0,-Q257^(1/3),(-Q257)^(1/3)),'OddsRatio_working_3-way'!AN257-'OddsRatio_working_3-way'!R257/3)</f>
        <v>-0.458056727339059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3.74</v>
      </c>
      <c r="B258" s="4">
        <f>IF('True_Odds_Calculator_3-way'!B259="","",'True_Odds_Calculator_3-way'!B259)</f>
        <v>3.22</v>
      </c>
      <c r="C258" s="4">
        <f>IF('True_Odds_Calculator_3-way'!C259="","",'True_Odds_Calculator_3-way'!C259)</f>
        <v>2.2200000000000002</v>
      </c>
      <c r="D258" s="9">
        <f t="shared" si="52"/>
        <v>0.25895262152090942</v>
      </c>
      <c r="E258" s="9">
        <f t="shared" si="53"/>
        <v>0.30133079942781249</v>
      </c>
      <c r="F258" s="9">
        <f t="shared" si="54"/>
        <v>0.43971657905127798</v>
      </c>
      <c r="G258" s="9">
        <f t="shared" si="55"/>
        <v>1.0444198094293775</v>
      </c>
      <c r="H258" s="9">
        <f t="shared" si="56"/>
        <v>3.8617102778364956</v>
      </c>
      <c r="I258" s="9">
        <f t="shared" si="57"/>
        <v>3.3186119769332185</v>
      </c>
      <c r="J258" s="9">
        <f t="shared" si="58"/>
        <v>2.2741921675038412</v>
      </c>
      <c r="K258" s="11">
        <f t="shared" si="59"/>
        <v>0.26737967914438499</v>
      </c>
      <c r="L258" s="11">
        <f t="shared" si="60"/>
        <v>0.3105590062111801</v>
      </c>
      <c r="M258" s="11">
        <f t="shared" si="61"/>
        <v>0.4504504504504504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-0.27757664330554366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0.23115752016007768</v>
      </c>
      <c r="Q258" s="11">
        <f>2*'OddsRatio_working_3-way'!K258*'OddsRatio_working_3-way'!L258*'OddsRatio_working_3-way'!M258</f>
        <v>7.4808258951481424E-2</v>
      </c>
      <c r="R258" s="11">
        <f t="shared" si="62"/>
        <v>0</v>
      </c>
      <c r="S258" s="11">
        <f t="shared" si="63"/>
        <v>-0.83277006814161258</v>
      </c>
      <c r="T258" s="11">
        <f t="shared" si="64"/>
        <v>-0.26950487642123377</v>
      </c>
      <c r="U258" s="11">
        <f>'OddsRatio_working_3-way'!S258-'OddsRatio_working_3-way'!R258^2/3</f>
        <v>-0.83277006814161258</v>
      </c>
      <c r="V258" s="11">
        <f>'OddsRatio_working_3-way'!S258*'OddsRatio_working_3-way'!R258/3-2*'OddsRatio_working_3-way'!R258^3/27-'OddsRatio_working_3-way'!T258</f>
        <v>0.26950487642123377</v>
      </c>
      <c r="W258" s="11">
        <f>'OddsRatio_working_3-way'!V258^2+4*'OddsRatio_working_3-way'!U258^3/27</f>
        <v>-1.2927273814030346E-2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0.1462533352003082</v>
      </c>
      <c r="Y258" s="11">
        <f>IF('OddsRatio_working_3-way'!W258&gt;=0,IF('OddsRatio_working_3-way'!V258+SQRT('OddsRatio_working_3-way'!W258)&gt;0,0,PI()),ACOS('OddsRatio_working_3-way'!V258/(2*'OddsRatio_working_3-way'!X258)))</f>
        <v>0.39922328965100173</v>
      </c>
      <c r="Z258" s="11">
        <f>'OddsRatio_working_3-way'!X258^(1/3)*COS('OddsRatio_working_3-way'!Y258/3)</f>
        <v>0.52220990471468876</v>
      </c>
      <c r="AA258" s="11">
        <f>'OddsRatio_working_3-way'!X258^(1/3)*COS(('OddsRatio_working_3-way'!Y258+2*PI())/3)</f>
        <v>-0.32164525792982979</v>
      </c>
      <c r="AB258" s="11">
        <f>'OddsRatio_working_3-way'!X258^(1/3)*COS(('OddsRatio_working_3-way'!Y258+4*PI())/3)</f>
        <v>-0.20056464678485925</v>
      </c>
      <c r="AC258" s="11">
        <f>'OddsRatio_working_3-way'!X258^(1/3)*SIN('OddsRatio_working_3-way'!Y258/3)</f>
        <v>6.9905923438193365E-2</v>
      </c>
      <c r="AD258" s="11">
        <f>'OddsRatio_working_3-way'!X258^(1/3)*SIN(('OddsRatio_working_3-way'!Y258+2*PI())/3)</f>
        <v>0.41729408187167488</v>
      </c>
      <c r="AE258" s="11">
        <f>'OddsRatio_working_3-way'!X258^(1/3)*SIN(('OddsRatio_working_3-way'!Y258+4*PI())/3)</f>
        <v>-0.48720000530986807</v>
      </c>
      <c r="AF258" s="11">
        <f>-'OddsRatio_working_3-way'!U258/(3*'OddsRatio_working_3-way'!X258^(1/3))*COS(('OddsRatio_working_3-way'!Y258)/3)</f>
        <v>0.52220990471468876</v>
      </c>
      <c r="AG258" s="11">
        <f>-'OddsRatio_working_3-way'!U258/(3*'OddsRatio_working_3-way'!X258^(1/3))*COS(('OddsRatio_working_3-way'!Y258+2*PI())/3)</f>
        <v>-0.32164525792982979</v>
      </c>
      <c r="AH258" s="11">
        <f>-'OddsRatio_working_3-way'!U258/(3*'OddsRatio_working_3-way'!X258^(1/3))*COS(('OddsRatio_working_3-way'!Y258+4*PI())/3)</f>
        <v>-0.20056464678485925</v>
      </c>
      <c r="AI258" s="11">
        <f>'OddsRatio_working_3-way'!U258/(3*'OddsRatio_working_3-way'!X258^(1/3))*SIN(('OddsRatio_working_3-way'!Y258)/3)</f>
        <v>-6.9905923438193365E-2</v>
      </c>
      <c r="AJ258" s="11">
        <f>'OddsRatio_working_3-way'!U258/(3*'OddsRatio_working_3-way'!X258^(1/3))*SIN(('OddsRatio_working_3-way'!Y258+2*PI())/3)</f>
        <v>-0.41729408187167488</v>
      </c>
      <c r="AK258" s="11">
        <f>'OddsRatio_working_3-way'!U258/(3*'OddsRatio_working_3-way'!X258^(1/3))*SIN(('OddsRatio_working_3-way'!Y258+4*PI())/3)</f>
        <v>0.48720000530986807</v>
      </c>
      <c r="AL258" s="11">
        <f>'OddsRatio_working_3-way'!Z258+'OddsRatio_working_3-way'!AF258</f>
        <v>1.0444198094293775</v>
      </c>
      <c r="AM258" s="11">
        <f>'OddsRatio_working_3-way'!AA258+'OddsRatio_working_3-way'!AG258</f>
        <v>-0.64329051585965957</v>
      </c>
      <c r="AN258" s="11">
        <f>'OddsRatio_working_3-way'!AB258+'OddsRatio_working_3-way'!AH258</f>
        <v>-0.40112929356971849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1.0444198094293775</v>
      </c>
      <c r="AS258" s="11">
        <f>IF(('OddsRatio_working_3-way'!X258=0),IF(Q258&gt;0,-Q258^(1/3),(-Q258)^(1/3)),'OddsRatio_working_3-way'!AM258-'OddsRatio_working_3-way'!R258/3)</f>
        <v>-0.64329051585965957</v>
      </c>
      <c r="AT258" s="11">
        <f>IF(('OddsRatio_working_3-way'!X258=0),IF(Q258&gt;0,-Q258^(1/3),(-Q258)^(1/3)),'OddsRatio_working_3-way'!AN258-'OddsRatio_working_3-way'!R258/3)</f>
        <v>-0.40112929356971849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1.64</v>
      </c>
      <c r="B259" s="4">
        <f>IF('True_Odds_Calculator_3-way'!B260="","",'True_Odds_Calculator_3-way'!B260)</f>
        <v>4.1900000000000004</v>
      </c>
      <c r="C259" s="4">
        <f>IF('True_Odds_Calculator_3-way'!C260="","",'True_Odds_Calculator_3-way'!C260)</f>
        <v>5.47</v>
      </c>
      <c r="D259" s="9">
        <f t="shared" si="52"/>
        <v>0.5965290707382479</v>
      </c>
      <c r="E259" s="9">
        <f t="shared" si="53"/>
        <v>0.22876735855971927</v>
      </c>
      <c r="F259" s="9">
        <f t="shared" si="54"/>
        <v>0.17470357070203293</v>
      </c>
      <c r="G259" s="9">
        <f t="shared" si="55"/>
        <v>1.0568191189597738</v>
      </c>
      <c r="H259" s="9">
        <f t="shared" si="56"/>
        <v>1.6763642361342552</v>
      </c>
      <c r="I259" s="9">
        <f t="shared" si="57"/>
        <v>4.371252989481679</v>
      </c>
      <c r="J259" s="9">
        <f t="shared" si="58"/>
        <v>5.7239814617501894</v>
      </c>
      <c r="K259" s="11">
        <f t="shared" si="59"/>
        <v>0.6097560975609756</v>
      </c>
      <c r="L259" s="11">
        <f t="shared" si="60"/>
        <v>0.2386634844868735</v>
      </c>
      <c r="M259" s="11">
        <f t="shared" si="61"/>
        <v>0.18281535648994515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-0.24279122303250034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0.2208171981585868</v>
      </c>
      <c r="Q259" s="11">
        <f>2*'OddsRatio_working_3-way'!K259*'OddsRatio_working_3-way'!L259*'OddsRatio_working_3-way'!M259</f>
        <v>5.3208963411707652E-2</v>
      </c>
      <c r="R259" s="11">
        <f t="shared" si="62"/>
        <v>0</v>
      </c>
      <c r="S259" s="11">
        <f t="shared" si="63"/>
        <v>-0.90949415469202499</v>
      </c>
      <c r="T259" s="11">
        <f t="shared" si="64"/>
        <v>-0.21915521799807827</v>
      </c>
      <c r="U259" s="11">
        <f>'OddsRatio_working_3-way'!S259-'OddsRatio_working_3-way'!R259^2/3</f>
        <v>-0.90949415469202499</v>
      </c>
      <c r="V259" s="11">
        <f>'OddsRatio_working_3-way'!S259*'OddsRatio_working_3-way'!R259/3-2*'OddsRatio_working_3-way'!R259^3/27-'OddsRatio_working_3-way'!T259</f>
        <v>0.21915521799807827</v>
      </c>
      <c r="W259" s="11">
        <f>'OddsRatio_working_3-way'!V259^2+4*'OddsRatio_working_3-way'!U259^3/27</f>
        <v>-6.3425068486871183E-2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0.16692369369165092</v>
      </c>
      <c r="Y259" s="11">
        <f>IF('OddsRatio_working_3-way'!W259&gt;=0,IF('OddsRatio_working_3-way'!V259+SQRT('OddsRatio_working_3-way'!W259)&gt;0,0,PI()),ACOS('OddsRatio_working_3-way'!V259/(2*'OddsRatio_working_3-way'!X259)))</f>
        <v>0.85468880511838263</v>
      </c>
      <c r="Z259" s="11">
        <f>'OddsRatio_working_3-way'!X259^(1/3)*COS('OddsRatio_working_3-way'!Y259/3)</f>
        <v>0.52840955947988688</v>
      </c>
      <c r="AA259" s="11">
        <f>'OddsRatio_working_3-way'!X259^(1/3)*COS(('OddsRatio_working_3-way'!Y259+2*PI())/3)</f>
        <v>-0.39822359095952631</v>
      </c>
      <c r="AB259" s="11">
        <f>'OddsRatio_working_3-way'!X259^(1/3)*COS(('OddsRatio_working_3-way'!Y259+4*PI())/3)</f>
        <v>-0.13018596852036091</v>
      </c>
      <c r="AC259" s="11">
        <f>'OddsRatio_working_3-way'!X259^(1/3)*SIN('OddsRatio_working_3-way'!Y259/3)</f>
        <v>0.15475159346819961</v>
      </c>
      <c r="AD259" s="11">
        <f>'OddsRatio_working_3-way'!X259^(1/3)*SIN(('OddsRatio_working_3-way'!Y259+2*PI())/3)</f>
        <v>0.38024030537802656</v>
      </c>
      <c r="AE259" s="11">
        <f>'OddsRatio_working_3-way'!X259^(1/3)*SIN(('OddsRatio_working_3-way'!Y259+4*PI())/3)</f>
        <v>-0.534991898846226</v>
      </c>
      <c r="AF259" s="11">
        <f>-'OddsRatio_working_3-way'!U259/(3*'OddsRatio_working_3-way'!X259^(1/3))*COS(('OddsRatio_working_3-way'!Y259)/3)</f>
        <v>0.52840955947988688</v>
      </c>
      <c r="AG259" s="11">
        <f>-'OddsRatio_working_3-way'!U259/(3*'OddsRatio_working_3-way'!X259^(1/3))*COS(('OddsRatio_working_3-way'!Y259+2*PI())/3)</f>
        <v>-0.39822359095952631</v>
      </c>
      <c r="AH259" s="11">
        <f>-'OddsRatio_working_3-way'!U259/(3*'OddsRatio_working_3-way'!X259^(1/3))*COS(('OddsRatio_working_3-way'!Y259+4*PI())/3)</f>
        <v>-0.13018596852036091</v>
      </c>
      <c r="AI259" s="11">
        <f>'OddsRatio_working_3-way'!U259/(3*'OddsRatio_working_3-way'!X259^(1/3))*SIN(('OddsRatio_working_3-way'!Y259)/3)</f>
        <v>-0.15475159346819961</v>
      </c>
      <c r="AJ259" s="11">
        <f>'OddsRatio_working_3-way'!U259/(3*'OddsRatio_working_3-way'!X259^(1/3))*SIN(('OddsRatio_working_3-way'!Y259+2*PI())/3)</f>
        <v>-0.38024030537802656</v>
      </c>
      <c r="AK259" s="11">
        <f>'OddsRatio_working_3-way'!U259/(3*'OddsRatio_working_3-way'!X259^(1/3))*SIN(('OddsRatio_working_3-way'!Y259+4*PI())/3)</f>
        <v>0.534991898846226</v>
      </c>
      <c r="AL259" s="11">
        <f>'OddsRatio_working_3-way'!Z259+'OddsRatio_working_3-way'!AF259</f>
        <v>1.0568191189597738</v>
      </c>
      <c r="AM259" s="11">
        <f>'OddsRatio_working_3-way'!AA259+'OddsRatio_working_3-way'!AG259</f>
        <v>-0.79644718191905262</v>
      </c>
      <c r="AN259" s="11">
        <f>'OddsRatio_working_3-way'!AB259+'OddsRatio_working_3-way'!AH259</f>
        <v>-0.26037193704072181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1.0568191189597738</v>
      </c>
      <c r="AS259" s="11">
        <f>IF(('OddsRatio_working_3-way'!X259=0),IF(Q259&gt;0,-Q259^(1/3),(-Q259)^(1/3)),'OddsRatio_working_3-way'!AM259-'OddsRatio_working_3-way'!R259/3)</f>
        <v>-0.79644718191905262</v>
      </c>
      <c r="AT259" s="11">
        <f>IF(('OddsRatio_working_3-way'!X259=0),IF(Q259&gt;0,-Q259^(1/3),(-Q259)^(1/3)),'OddsRatio_working_3-way'!AN259-'OddsRatio_working_3-way'!R259/3)</f>
        <v>-0.26037193704072181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2.88</v>
      </c>
      <c r="B260" s="4">
        <f>IF('True_Odds_Calculator_3-way'!B261="","",'True_Odds_Calculator_3-way'!B261)</f>
        <v>3.89</v>
      </c>
      <c r="C260" s="4">
        <f>IF('True_Odds_Calculator_3-way'!C261="","",'True_Odds_Calculator_3-way'!C261)</f>
        <v>2.36</v>
      </c>
      <c r="D260" s="9">
        <f t="shared" ref="D260:D323" si="65">(K260/(AR260+K260-(AR260*K260)))</f>
        <v>0.33762689804712609</v>
      </c>
      <c r="E260" s="9">
        <f t="shared" ref="E260:E323" si="66">(L260/(AR260+L260-(AR260*L260)))</f>
        <v>0.24901504784861744</v>
      </c>
      <c r="F260" s="9">
        <f t="shared" ref="F260:F323" si="67">(M260/(AR260+M260-(AR260*M260)))</f>
        <v>0.41335805410425647</v>
      </c>
      <c r="G260" s="9">
        <f t="shared" ref="G260:G323" si="68">AR260</f>
        <v>1.0435368748696718</v>
      </c>
      <c r="H260" s="9">
        <f t="shared" ref="H260:H323" si="69">IF(A260="","",1/D260)</f>
        <v>2.9618493247549833</v>
      </c>
      <c r="I260" s="9">
        <f t="shared" ref="I260:I323" si="70">IF(B260="","",1/E260)</f>
        <v>4.0158215683733509</v>
      </c>
      <c r="J260" s="9">
        <f t="shared" ref="J260:J323" si="71">IF(C260="","",1/F260)</f>
        <v>2.419210149822753</v>
      </c>
      <c r="K260" s="11">
        <f t="shared" ref="K260:K323" si="72">1/A260</f>
        <v>0.34722222222222221</v>
      </c>
      <c r="L260" s="11">
        <f t="shared" ref="L260:L323" si="73">1/B260</f>
        <v>0.25706940874035988</v>
      </c>
      <c r="M260" s="11">
        <f t="shared" ref="M260:M323" si="74">1/C260</f>
        <v>0.42372881355932207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-0.27947341921678548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0.23184961681650282</v>
      </c>
      <c r="Q260" s="11">
        <f>2*'OddsRatio_working_3-way'!K260*'OddsRatio_working_3-way'!L260*'OddsRatio_working_3-way'!M260</f>
        <v>7.5644246922186881E-2</v>
      </c>
      <c r="R260" s="11">
        <f t="shared" ref="R260:R323" si="75">O260/N260</f>
        <v>0</v>
      </c>
      <c r="S260" s="11">
        <f t="shared" ref="S260:S323" si="76">P260/N260</f>
        <v>-0.8295945191004328</v>
      </c>
      <c r="T260" s="11">
        <f t="shared" ref="T260:T323" si="77">Q260/N260</f>
        <v>-0.27066705354010856</v>
      </c>
      <c r="U260" s="11">
        <f>'OddsRatio_working_3-way'!S260-'OddsRatio_working_3-way'!R260^2/3</f>
        <v>-0.8295945191004328</v>
      </c>
      <c r="V260" s="11">
        <f>'OddsRatio_working_3-way'!S260*'OddsRatio_working_3-way'!R260/3-2*'OddsRatio_working_3-way'!R260^3/27-'OddsRatio_working_3-way'!T260</f>
        <v>0.27066705354010856</v>
      </c>
      <c r="W260" s="11">
        <f>'OddsRatio_working_3-way'!V260^2+4*'OddsRatio_working_3-way'!U260^3/27</f>
        <v>-1.1324442713241858E-2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0.14541758540950769</v>
      </c>
      <c r="Y260" s="11">
        <f>IF('OddsRatio_working_3-way'!W260&gt;=0,IF('OddsRatio_working_3-way'!V260+SQRT('OddsRatio_working_3-way'!W260)&gt;0,0,PI()),ACOS('OddsRatio_working_3-way'!V260/(2*'OddsRatio_working_3-way'!X260)))</f>
        <v>0.37459885308688023</v>
      </c>
      <c r="Z260" s="11">
        <f>'OddsRatio_working_3-way'!X260^(1/3)*COS('OddsRatio_working_3-way'!Y260/3)</f>
        <v>0.52176843743483592</v>
      </c>
      <c r="AA260" s="11">
        <f>'OddsRatio_working_3-way'!X260^(1/3)*COS(('OddsRatio_working_3-way'!Y260+2*PI())/3)</f>
        <v>-0.31760196768293586</v>
      </c>
      <c r="AB260" s="11">
        <f>'OddsRatio_working_3-way'!X260^(1/3)*COS(('OddsRatio_working_3-way'!Y260+4*PI())/3)</f>
        <v>-0.20416646975190017</v>
      </c>
      <c r="AC260" s="11">
        <f>'OddsRatio_working_3-way'!X260^(1/3)*SIN('OddsRatio_working_3-way'!Y260/3)</f>
        <v>6.5492015266142747E-2</v>
      </c>
      <c r="AD260" s="11">
        <f>'OddsRatio_working_3-way'!X260^(1/3)*SIN(('OddsRatio_working_3-way'!Y260+2*PI())/3)</f>
        <v>0.41911871407840801</v>
      </c>
      <c r="AE260" s="11">
        <f>'OddsRatio_working_3-way'!X260^(1/3)*SIN(('OddsRatio_working_3-way'!Y260+4*PI())/3)</f>
        <v>-0.48461072934455074</v>
      </c>
      <c r="AF260" s="11">
        <f>-'OddsRatio_working_3-way'!U260/(3*'OddsRatio_working_3-way'!X260^(1/3))*COS(('OddsRatio_working_3-way'!Y260)/3)</f>
        <v>0.52176843743483592</v>
      </c>
      <c r="AG260" s="11">
        <f>-'OddsRatio_working_3-way'!U260/(3*'OddsRatio_working_3-way'!X260^(1/3))*COS(('OddsRatio_working_3-way'!Y260+2*PI())/3)</f>
        <v>-0.31760196768293586</v>
      </c>
      <c r="AH260" s="11">
        <f>-'OddsRatio_working_3-way'!U260/(3*'OddsRatio_working_3-way'!X260^(1/3))*COS(('OddsRatio_working_3-way'!Y260+4*PI())/3)</f>
        <v>-0.20416646975190017</v>
      </c>
      <c r="AI260" s="11">
        <f>'OddsRatio_working_3-way'!U260/(3*'OddsRatio_working_3-way'!X260^(1/3))*SIN(('OddsRatio_working_3-way'!Y260)/3)</f>
        <v>-6.5492015266142747E-2</v>
      </c>
      <c r="AJ260" s="11">
        <f>'OddsRatio_working_3-way'!U260/(3*'OddsRatio_working_3-way'!X260^(1/3))*SIN(('OddsRatio_working_3-way'!Y260+2*PI())/3)</f>
        <v>-0.41911871407840801</v>
      </c>
      <c r="AK260" s="11">
        <f>'OddsRatio_working_3-way'!U260/(3*'OddsRatio_working_3-way'!X260^(1/3))*SIN(('OddsRatio_working_3-way'!Y260+4*PI())/3)</f>
        <v>0.48461072934455074</v>
      </c>
      <c r="AL260" s="11">
        <f>'OddsRatio_working_3-way'!Z260+'OddsRatio_working_3-way'!AF260</f>
        <v>1.0435368748696718</v>
      </c>
      <c r="AM260" s="11">
        <f>'OddsRatio_working_3-way'!AA260+'OddsRatio_working_3-way'!AG260</f>
        <v>-0.63520393536587172</v>
      </c>
      <c r="AN260" s="11">
        <f>'OddsRatio_working_3-way'!AB260+'OddsRatio_working_3-way'!AH260</f>
        <v>-0.40833293950380034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1.0435368748696718</v>
      </c>
      <c r="AS260" s="11">
        <f>IF(('OddsRatio_working_3-way'!X260=0),IF(Q260&gt;0,-Q260^(1/3),(-Q260)^(1/3)),'OddsRatio_working_3-way'!AM260-'OddsRatio_working_3-way'!R260/3)</f>
        <v>-0.63520393536587172</v>
      </c>
      <c r="AT260" s="11">
        <f>IF(('OddsRatio_working_3-way'!X260=0),IF(Q260&gt;0,-Q260^(1/3),(-Q260)^(1/3)),'OddsRatio_working_3-way'!AN260-'OddsRatio_working_3-way'!R260/3)</f>
        <v>-0.40833293950380034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1.56</v>
      </c>
      <c r="B261" s="4">
        <f>IF('True_Odds_Calculator_3-way'!B262="","",'True_Odds_Calculator_3-way'!B262)</f>
        <v>4.5</v>
      </c>
      <c r="C261" s="4">
        <f>IF('True_Odds_Calculator_3-way'!C262="","",'True_Odds_Calculator_3-way'!C262)</f>
        <v>6.01</v>
      </c>
      <c r="D261" s="9">
        <f t="shared" si="65"/>
        <v>0.62825844210063753</v>
      </c>
      <c r="E261" s="9">
        <f t="shared" si="66"/>
        <v>0.21285040365872462</v>
      </c>
      <c r="F261" s="9">
        <f t="shared" si="67"/>
        <v>0.15889115424063799</v>
      </c>
      <c r="G261" s="9">
        <f t="shared" si="68"/>
        <v>1.0566100923610686</v>
      </c>
      <c r="H261" s="9">
        <f t="shared" si="69"/>
        <v>1.5917016517221985</v>
      </c>
      <c r="I261" s="9">
        <f t="shared" si="70"/>
        <v>4.6981353232637408</v>
      </c>
      <c r="J261" s="9">
        <f t="shared" si="71"/>
        <v>6.2936165627289533</v>
      </c>
      <c r="K261" s="11">
        <f t="shared" si="72"/>
        <v>0.64102564102564097</v>
      </c>
      <c r="L261" s="11">
        <f t="shared" si="73"/>
        <v>0.22222222222222221</v>
      </c>
      <c r="M261" s="11">
        <f t="shared" si="74"/>
        <v>0.1663893510815308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-0.23274599314532773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0.21497883394721995</v>
      </c>
      <c r="Q261" s="11">
        <f>2*'OddsRatio_working_3-way'!K261*'OddsRatio_working_3-way'!L261*'OddsRatio_working_3-way'!M261</f>
        <v>4.7404373527501646E-2</v>
      </c>
      <c r="R261" s="11">
        <f t="shared" si="75"/>
        <v>0</v>
      </c>
      <c r="S261" s="11">
        <f t="shared" si="76"/>
        <v>-0.92366287832498206</v>
      </c>
      <c r="T261" s="11">
        <f t="shared" si="77"/>
        <v>-0.2036742840848913</v>
      </c>
      <c r="U261" s="11">
        <f>'OddsRatio_working_3-way'!S261-'OddsRatio_working_3-way'!R261^2/3</f>
        <v>-0.92366287832498206</v>
      </c>
      <c r="V261" s="11">
        <f>'OddsRatio_working_3-way'!S261*'OddsRatio_working_3-way'!R261/3-2*'OddsRatio_working_3-way'!R261^3/27-'OddsRatio_working_3-way'!T261</f>
        <v>0.2036742840848913</v>
      </c>
      <c r="W261" s="11">
        <f>'OddsRatio_working_3-way'!V261^2+4*'OddsRatio_working_3-way'!U261^3/27</f>
        <v>-7.5261357827202308E-2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0.17083952398720217</v>
      </c>
      <c r="Y261" s="11">
        <f>IF('OddsRatio_working_3-way'!W261&gt;=0,IF('OddsRatio_working_3-way'!V261+SQRT('OddsRatio_working_3-way'!W261)&gt;0,0,PI()),ACOS('OddsRatio_working_3-way'!V261/(2*'OddsRatio_working_3-way'!X261)))</f>
        <v>0.93216353148922326</v>
      </c>
      <c r="Z261" s="11">
        <f>'OddsRatio_working_3-way'!X261^(1/3)*COS('OddsRatio_working_3-way'!Y261/3)</f>
        <v>0.52830504618053442</v>
      </c>
      <c r="AA261" s="11">
        <f>'OddsRatio_working_3-way'!X261^(1/3)*COS(('OddsRatio_working_3-way'!Y261+2*PI())/3)</f>
        <v>-0.41107445207427928</v>
      </c>
      <c r="AB261" s="11">
        <f>'OddsRatio_working_3-way'!X261^(1/3)*COS(('OddsRatio_working_3-way'!Y261+4*PI())/3)</f>
        <v>-0.1172305941062553</v>
      </c>
      <c r="AC261" s="11">
        <f>'OddsRatio_working_3-way'!X261^(1/3)*SIN('OddsRatio_working_3-way'!Y261/3)</f>
        <v>0.16965083049755697</v>
      </c>
      <c r="AD261" s="11">
        <f>'OddsRatio_working_3-way'!X261^(1/3)*SIN(('OddsRatio_working_3-way'!Y261+2*PI())/3)</f>
        <v>0.37270017569107544</v>
      </c>
      <c r="AE261" s="11">
        <f>'OddsRatio_working_3-way'!X261^(1/3)*SIN(('OddsRatio_working_3-way'!Y261+4*PI())/3)</f>
        <v>-0.5423510061886323</v>
      </c>
      <c r="AF261" s="11">
        <f>-'OddsRatio_working_3-way'!U261/(3*'OddsRatio_working_3-way'!X261^(1/3))*COS(('OddsRatio_working_3-way'!Y261)/3)</f>
        <v>0.5283050461805342</v>
      </c>
      <c r="AG261" s="11">
        <f>-'OddsRatio_working_3-way'!U261/(3*'OddsRatio_working_3-way'!X261^(1/3))*COS(('OddsRatio_working_3-way'!Y261+2*PI())/3)</f>
        <v>-0.41107445207427917</v>
      </c>
      <c r="AH261" s="11">
        <f>-'OddsRatio_working_3-way'!U261/(3*'OddsRatio_working_3-way'!X261^(1/3))*COS(('OddsRatio_working_3-way'!Y261+4*PI())/3)</f>
        <v>-0.11723059410625526</v>
      </c>
      <c r="AI261" s="11">
        <f>'OddsRatio_working_3-way'!U261/(3*'OddsRatio_working_3-way'!X261^(1/3))*SIN(('OddsRatio_working_3-way'!Y261)/3)</f>
        <v>-0.16965083049755691</v>
      </c>
      <c r="AJ261" s="11">
        <f>'OddsRatio_working_3-way'!U261/(3*'OddsRatio_working_3-way'!X261^(1/3))*SIN(('OddsRatio_working_3-way'!Y261+2*PI())/3)</f>
        <v>-0.37270017569107527</v>
      </c>
      <c r="AK261" s="11">
        <f>'OddsRatio_working_3-way'!U261/(3*'OddsRatio_working_3-way'!X261^(1/3))*SIN(('OddsRatio_working_3-way'!Y261+4*PI())/3)</f>
        <v>0.54235100618863208</v>
      </c>
      <c r="AL261" s="11">
        <f>'OddsRatio_working_3-way'!Z261+'OddsRatio_working_3-way'!AF261</f>
        <v>1.0566100923610686</v>
      </c>
      <c r="AM261" s="11">
        <f>'OddsRatio_working_3-way'!AA261+'OddsRatio_working_3-way'!AG261</f>
        <v>-0.82214890414855846</v>
      </c>
      <c r="AN261" s="11">
        <f>'OddsRatio_working_3-way'!AB261+'OddsRatio_working_3-way'!AH261</f>
        <v>-0.23446118821251055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1.0566100923610686</v>
      </c>
      <c r="AS261" s="11">
        <f>IF(('OddsRatio_working_3-way'!X261=0),IF(Q261&gt;0,-Q261^(1/3),(-Q261)^(1/3)),'OddsRatio_working_3-way'!AM261-'OddsRatio_working_3-way'!R261/3)</f>
        <v>-0.82214890414855846</v>
      </c>
      <c r="AT261" s="11">
        <f>IF(('OddsRatio_working_3-way'!X261=0),IF(Q261&gt;0,-Q261^(1/3),(-Q261)^(1/3)),'OddsRatio_working_3-way'!AN261-'OddsRatio_working_3-way'!R261/3)</f>
        <v>-0.23446118821251055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7.44</v>
      </c>
      <c r="B262" s="4">
        <f>IF('True_Odds_Calculator_3-way'!B263="","",'True_Odds_Calculator_3-way'!B263)</f>
        <v>5.2</v>
      </c>
      <c r="C262" s="4">
        <f>IF('True_Odds_Calculator_3-way'!C263="","",'True_Odds_Calculator_3-way'!C263)</f>
        <v>1.42</v>
      </c>
      <c r="D262" s="9">
        <f t="shared" si="65"/>
        <v>0.12703692652968604</v>
      </c>
      <c r="E262" s="9">
        <f t="shared" si="66"/>
        <v>0.18242978385315595</v>
      </c>
      <c r="F262" s="9">
        <f t="shared" si="67"/>
        <v>0.6905332896171581</v>
      </c>
      <c r="G262" s="9">
        <f t="shared" si="68"/>
        <v>1.0670383484625861</v>
      </c>
      <c r="H262" s="9">
        <f t="shared" si="69"/>
        <v>7.8717269640990537</v>
      </c>
      <c r="I262" s="9">
        <f t="shared" si="70"/>
        <v>5.4815610635428627</v>
      </c>
      <c r="J262" s="9">
        <f t="shared" si="71"/>
        <v>1.4481561063542858</v>
      </c>
      <c r="K262" s="11">
        <f t="shared" si="72"/>
        <v>0.13440860215053763</v>
      </c>
      <c r="L262" s="11">
        <f t="shared" si="73"/>
        <v>0.19230769230769229</v>
      </c>
      <c r="M262" s="11">
        <f t="shared" si="74"/>
        <v>0.70422535211267612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-0.20678537727606328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0.20132166031757126</v>
      </c>
      <c r="Q262" s="11">
        <f>2*'OddsRatio_working_3-way'!K262*'OddsRatio_working_3-way'!L262*'OddsRatio_working_3-way'!M262</f>
        <v>3.6405363529398056E-2</v>
      </c>
      <c r="R262" s="11">
        <f t="shared" si="75"/>
        <v>0</v>
      </c>
      <c r="S262" s="11">
        <f t="shared" si="76"/>
        <v>-0.97357783693187439</v>
      </c>
      <c r="T262" s="11">
        <f t="shared" si="77"/>
        <v>-0.17605385839636065</v>
      </c>
      <c r="U262" s="11">
        <f>'OddsRatio_working_3-way'!S262-'OddsRatio_working_3-way'!R262^2/3</f>
        <v>-0.97357783693187439</v>
      </c>
      <c r="V262" s="11">
        <f>'OddsRatio_working_3-way'!S262*'OddsRatio_working_3-way'!R262/3-2*'OddsRatio_working_3-way'!R262^3/27-'OddsRatio_working_3-way'!T262</f>
        <v>0.17605385839636065</v>
      </c>
      <c r="W262" s="11">
        <f>'OddsRatio_working_3-way'!V262^2+4*'OddsRatio_working_3-way'!U262^3/27</f>
        <v>-0.10571755105871555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0.18487327559368968</v>
      </c>
      <c r="Y262" s="11">
        <f>IF('OddsRatio_working_3-way'!W262&gt;=0,IF('OddsRatio_working_3-way'!V262+SQRT('OddsRatio_working_3-way'!W262)&gt;0,0,PI()),ACOS('OddsRatio_working_3-way'!V262/(2*'OddsRatio_working_3-way'!X262)))</f>
        <v>1.0745279527337397</v>
      </c>
      <c r="Z262" s="11">
        <f>'OddsRatio_working_3-way'!X262^(1/3)*COS('OddsRatio_working_3-way'!Y262/3)</f>
        <v>0.53351917423129303</v>
      </c>
      <c r="AA262" s="11">
        <f>'OddsRatio_working_3-way'!X262^(1/3)*COS(('OddsRatio_working_3-way'!Y262+2*PI())/3)</f>
        <v>-0.43971168244449194</v>
      </c>
      <c r="AB262" s="11">
        <f>'OddsRatio_working_3-way'!X262^(1/3)*COS(('OddsRatio_working_3-way'!Y262+4*PI())/3)</f>
        <v>-9.38074917868012E-2</v>
      </c>
      <c r="AC262" s="11">
        <f>'OddsRatio_working_3-way'!X262^(1/3)*SIN('OddsRatio_working_3-way'!Y262/3)</f>
        <v>0.19970787759003741</v>
      </c>
      <c r="AD262" s="11">
        <f>'OddsRatio_working_3-way'!X262^(1/3)*SIN(('OddsRatio_working_3-way'!Y262+2*PI())/3)</f>
        <v>0.36218721949537702</v>
      </c>
      <c r="AE262" s="11">
        <f>'OddsRatio_working_3-way'!X262^(1/3)*SIN(('OddsRatio_working_3-way'!Y262+4*PI())/3)</f>
        <v>-0.56189509708541452</v>
      </c>
      <c r="AF262" s="11">
        <f>-'OddsRatio_working_3-way'!U262/(3*'OddsRatio_working_3-way'!X262^(1/3))*COS(('OddsRatio_working_3-way'!Y262)/3)</f>
        <v>0.53351917423129291</v>
      </c>
      <c r="AG262" s="11">
        <f>-'OddsRatio_working_3-way'!U262/(3*'OddsRatio_working_3-way'!X262^(1/3))*COS(('OddsRatio_working_3-way'!Y262+2*PI())/3)</f>
        <v>-0.43971168244449182</v>
      </c>
      <c r="AH262" s="11">
        <f>-'OddsRatio_working_3-way'!U262/(3*'OddsRatio_working_3-way'!X262^(1/3))*COS(('OddsRatio_working_3-way'!Y262+4*PI())/3)</f>
        <v>-9.3807491786801173E-2</v>
      </c>
      <c r="AI262" s="11">
        <f>'OddsRatio_working_3-way'!U262/(3*'OddsRatio_working_3-way'!X262^(1/3))*SIN(('OddsRatio_working_3-way'!Y262)/3)</f>
        <v>-0.19970787759003739</v>
      </c>
      <c r="AJ262" s="11">
        <f>'OddsRatio_working_3-way'!U262/(3*'OddsRatio_working_3-way'!X262^(1/3))*SIN(('OddsRatio_working_3-way'!Y262+2*PI())/3)</f>
        <v>-0.36218721949537697</v>
      </c>
      <c r="AK262" s="11">
        <f>'OddsRatio_working_3-way'!U262/(3*'OddsRatio_working_3-way'!X262^(1/3))*SIN(('OddsRatio_working_3-way'!Y262+4*PI())/3)</f>
        <v>0.56189509708541441</v>
      </c>
      <c r="AL262" s="11">
        <f>'OddsRatio_working_3-way'!Z262+'OddsRatio_working_3-way'!AF262</f>
        <v>1.0670383484625861</v>
      </c>
      <c r="AM262" s="11">
        <f>'OddsRatio_working_3-way'!AA262+'OddsRatio_working_3-way'!AG262</f>
        <v>-0.87942336488898376</v>
      </c>
      <c r="AN262" s="11">
        <f>'OddsRatio_working_3-way'!AB262+'OddsRatio_working_3-way'!AH262</f>
        <v>-0.18761498357360237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1.0670383484625861</v>
      </c>
      <c r="AS262" s="11">
        <f>IF(('OddsRatio_working_3-way'!X262=0),IF(Q262&gt;0,-Q262^(1/3),(-Q262)^(1/3)),'OddsRatio_working_3-way'!AM262-'OddsRatio_working_3-way'!R262/3)</f>
        <v>-0.87942336488898376</v>
      </c>
      <c r="AT262" s="11">
        <f>IF(('OddsRatio_working_3-way'!X262=0),IF(Q262&gt;0,-Q262^(1/3),(-Q262)^(1/3)),'OddsRatio_working_3-way'!AN262-'OddsRatio_working_3-way'!R262/3)</f>
        <v>-0.18761498357360237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1.52</v>
      </c>
      <c r="B263" s="4">
        <f>IF('True_Odds_Calculator_3-way'!B264="","",'True_Odds_Calculator_3-way'!B264)</f>
        <v>4.53</v>
      </c>
      <c r="C263" s="4">
        <f>IF('True_Odds_Calculator_3-way'!C264="","",'True_Odds_Calculator_3-way'!C264)</f>
        <v>6.54</v>
      </c>
      <c r="D263" s="9">
        <f t="shared" si="65"/>
        <v>0.64419388884357986</v>
      </c>
      <c r="E263" s="9">
        <f t="shared" si="66"/>
        <v>0.21055046658119586</v>
      </c>
      <c r="F263" s="9">
        <f t="shared" si="67"/>
        <v>0.14525564457522411</v>
      </c>
      <c r="G263" s="9">
        <f t="shared" si="68"/>
        <v>1.0621686006412876</v>
      </c>
      <c r="H263" s="9">
        <f t="shared" si="69"/>
        <v>1.5523276723334694</v>
      </c>
      <c r="I263" s="9">
        <f t="shared" si="70"/>
        <v>4.7494551602637456</v>
      </c>
      <c r="J263" s="9">
        <f t="shared" si="71"/>
        <v>6.8844140475527347</v>
      </c>
      <c r="K263" s="11">
        <f t="shared" si="72"/>
        <v>0.65789473684210531</v>
      </c>
      <c r="L263" s="11">
        <f t="shared" si="73"/>
        <v>0.22075055187637968</v>
      </c>
      <c r="M263" s="11">
        <f t="shared" si="74"/>
        <v>0.1529051987767584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-0.22582305349212572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0.21296050544166273</v>
      </c>
      <c r="Q263" s="11">
        <f>2*'OddsRatio_working_3-way'!K263*'OddsRatio_working_3-way'!L263*'OddsRatio_working_3-way'!M263</f>
        <v>4.4413035545706518E-2</v>
      </c>
      <c r="R263" s="11">
        <f t="shared" si="75"/>
        <v>0</v>
      </c>
      <c r="S263" s="11">
        <f t="shared" si="76"/>
        <v>-0.94304147494440149</v>
      </c>
      <c r="T263" s="11">
        <f t="shared" si="77"/>
        <v>-0.1966718404472162</v>
      </c>
      <c r="U263" s="11">
        <f>'OddsRatio_working_3-way'!S263-'OddsRatio_working_3-way'!R263^2/3</f>
        <v>-0.94304147494440149</v>
      </c>
      <c r="V263" s="11">
        <f>'OddsRatio_working_3-way'!S263*'OddsRatio_working_3-way'!R263/3-2*'OddsRatio_working_3-way'!R263^3/27-'OddsRatio_working_3-way'!T263</f>
        <v>0.1966718404472162</v>
      </c>
      <c r="W263" s="11">
        <f>'OddsRatio_working_3-way'!V263^2+4*'OddsRatio_working_3-way'!U263^3/27</f>
        <v>-8.5567958512132503E-2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0.17624398666126723</v>
      </c>
      <c r="Y263" s="11">
        <f>IF('OddsRatio_working_3-way'!W263&gt;=0,IF('OddsRatio_working_3-way'!V263+SQRT('OddsRatio_working_3-way'!W263)&gt;0,0,PI()),ACOS('OddsRatio_working_3-way'!V263/(2*'OddsRatio_working_3-way'!X263)))</f>
        <v>0.97887881757608664</v>
      </c>
      <c r="Z263" s="11">
        <f>'OddsRatio_working_3-way'!X263^(1/3)*COS('OddsRatio_working_3-way'!Y263/3)</f>
        <v>0.5310843003206438</v>
      </c>
      <c r="AA263" s="11">
        <f>'OddsRatio_working_3-way'!X263^(1/3)*COS(('OddsRatio_working_3-way'!Y263+2*PI())/3)</f>
        <v>-0.42117784079971088</v>
      </c>
      <c r="AB263" s="11">
        <f>'OddsRatio_working_3-way'!X263^(1/3)*COS(('OddsRatio_working_3-way'!Y263+4*PI())/3)</f>
        <v>-0.10990645952093282</v>
      </c>
      <c r="AC263" s="11">
        <f>'OddsRatio_working_3-way'!X263^(1/3)*SIN('OddsRatio_working_3-way'!Y263/3)</f>
        <v>0.17971261577232914</v>
      </c>
      <c r="AD263" s="11">
        <f>'OddsRatio_working_3-way'!X263^(1/3)*SIN(('OddsRatio_working_3-way'!Y263+2*PI())/3)</f>
        <v>0.37007618774259715</v>
      </c>
      <c r="AE263" s="11">
        <f>'OddsRatio_working_3-way'!X263^(1/3)*SIN(('OddsRatio_working_3-way'!Y263+4*PI())/3)</f>
        <v>-0.54978880351492621</v>
      </c>
      <c r="AF263" s="11">
        <f>-'OddsRatio_working_3-way'!U263/(3*'OddsRatio_working_3-way'!X263^(1/3))*COS(('OddsRatio_working_3-way'!Y263)/3)</f>
        <v>0.53108430032064369</v>
      </c>
      <c r="AG263" s="11">
        <f>-'OddsRatio_working_3-way'!U263/(3*'OddsRatio_working_3-way'!X263^(1/3))*COS(('OddsRatio_working_3-way'!Y263+2*PI())/3)</f>
        <v>-0.42117784079971082</v>
      </c>
      <c r="AH263" s="11">
        <f>-'OddsRatio_working_3-way'!U263/(3*'OddsRatio_working_3-way'!X263^(1/3))*COS(('OddsRatio_working_3-way'!Y263+4*PI())/3)</f>
        <v>-0.10990645952093279</v>
      </c>
      <c r="AI263" s="11">
        <f>'OddsRatio_working_3-way'!U263/(3*'OddsRatio_working_3-way'!X263^(1/3))*SIN(('OddsRatio_working_3-way'!Y263)/3)</f>
        <v>-0.17971261577232908</v>
      </c>
      <c r="AJ263" s="11">
        <f>'OddsRatio_working_3-way'!U263/(3*'OddsRatio_working_3-way'!X263^(1/3))*SIN(('OddsRatio_working_3-way'!Y263+2*PI())/3)</f>
        <v>-0.37007618774259704</v>
      </c>
      <c r="AK263" s="11">
        <f>'OddsRatio_working_3-way'!U263/(3*'OddsRatio_working_3-way'!X263^(1/3))*SIN(('OddsRatio_working_3-way'!Y263+4*PI())/3)</f>
        <v>0.54978880351492609</v>
      </c>
      <c r="AL263" s="11">
        <f>'OddsRatio_working_3-way'!Z263+'OddsRatio_working_3-way'!AF263</f>
        <v>1.0621686006412876</v>
      </c>
      <c r="AM263" s="11">
        <f>'OddsRatio_working_3-way'!AA263+'OddsRatio_working_3-way'!AG263</f>
        <v>-0.84235568159942176</v>
      </c>
      <c r="AN263" s="11">
        <f>'OddsRatio_working_3-way'!AB263+'OddsRatio_working_3-way'!AH263</f>
        <v>-0.21981291904186562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1.0621686006412876</v>
      </c>
      <c r="AS263" s="11">
        <f>IF(('OddsRatio_working_3-way'!X263=0),IF(Q263&gt;0,-Q263^(1/3),(-Q263)^(1/3)),'OddsRatio_working_3-way'!AM263-'OddsRatio_working_3-way'!R263/3)</f>
        <v>-0.84235568159942176</v>
      </c>
      <c r="AT263" s="11">
        <f>IF(('OddsRatio_working_3-way'!X263=0),IF(Q263&gt;0,-Q263^(1/3),(-Q263)^(1/3)),'OddsRatio_working_3-way'!AN263-'OddsRatio_working_3-way'!R263/3)</f>
        <v>-0.21981291904186562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2.64</v>
      </c>
      <c r="B264" s="4">
        <f>IF('True_Odds_Calculator_3-way'!B265="","",'True_Odds_Calculator_3-way'!B265)</f>
        <v>3.2</v>
      </c>
      <c r="C264" s="4">
        <f>IF('True_Odds_Calculator_3-way'!C265="","",'True_Odds_Calculator_3-way'!C265)</f>
        <v>2.98</v>
      </c>
      <c r="D264" s="9">
        <f t="shared" si="65"/>
        <v>0.36938542724412304</v>
      </c>
      <c r="E264" s="9">
        <f t="shared" si="66"/>
        <v>0.3039379251194993</v>
      </c>
      <c r="F264" s="9">
        <f t="shared" si="67"/>
        <v>0.32667664763637766</v>
      </c>
      <c r="G264" s="9">
        <f t="shared" si="68"/>
        <v>1.0409752323406616</v>
      </c>
      <c r="H264" s="9">
        <f t="shared" si="69"/>
        <v>2.7071993810386847</v>
      </c>
      <c r="I264" s="9">
        <f t="shared" si="70"/>
        <v>3.2901455111494555</v>
      </c>
      <c r="J264" s="9">
        <f t="shared" si="71"/>
        <v>3.0611309600345096</v>
      </c>
      <c r="K264" s="11">
        <f t="shared" si="72"/>
        <v>0.37878787878787878</v>
      </c>
      <c r="L264" s="11">
        <f t="shared" si="73"/>
        <v>0.3125</v>
      </c>
      <c r="M264" s="11">
        <f t="shared" si="74"/>
        <v>0.33557046979865773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-0.28376677852348986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0.23118136058572303</v>
      </c>
      <c r="Q264" s="11">
        <f>2*'OddsRatio_working_3-way'!K264*'OddsRatio_working_3-way'!L264*'OddsRatio_working_3-way'!M264</f>
        <v>7.9443766524303447E-2</v>
      </c>
      <c r="R264" s="11">
        <f t="shared" si="75"/>
        <v>0</v>
      </c>
      <c r="S264" s="11">
        <f t="shared" si="76"/>
        <v>-0.8146878989451054</v>
      </c>
      <c r="T264" s="11">
        <f t="shared" si="77"/>
        <v>-0.27996147730072352</v>
      </c>
      <c r="U264" s="11">
        <f>'OddsRatio_working_3-way'!S264-'OddsRatio_working_3-way'!R264^2/3</f>
        <v>-0.8146878989451054</v>
      </c>
      <c r="V264" s="11">
        <f>'OddsRatio_working_3-way'!S264*'OddsRatio_working_3-way'!R264/3-2*'OddsRatio_working_3-way'!R264^3/27-'OddsRatio_working_3-way'!T264</f>
        <v>0.27996147730072352</v>
      </c>
      <c r="W264" s="11">
        <f>'OddsRatio_working_3-way'!V264^2+4*'OddsRatio_working_3-way'!U264^3/27</f>
        <v>-1.7284893254215783E-3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0.14151582782309644</v>
      </c>
      <c r="Y264" s="11">
        <f>IF('OddsRatio_working_3-way'!W264&gt;=0,IF('OddsRatio_working_3-way'!V264+SQRT('OddsRatio_working_3-way'!W264)&gt;0,0,PI()),ACOS('OddsRatio_working_3-way'!V264/(2*'OddsRatio_working_3-way'!X264)))</f>
        <v>0.14742551726148112</v>
      </c>
      <c r="Z264" s="11">
        <f>'OddsRatio_working_3-way'!X264^(1/3)*COS('OddsRatio_working_3-way'!Y264/3)</f>
        <v>0.52048761617033079</v>
      </c>
      <c r="AA264" s="11">
        <f>'OddsRatio_working_3-way'!X264^(1/3)*COS(('OddsRatio_working_3-way'!Y264+2*PI())/3)</f>
        <v>-0.28241261040444104</v>
      </c>
      <c r="AB264" s="11">
        <f>'OddsRatio_working_3-way'!X264^(1/3)*COS(('OddsRatio_working_3-way'!Y264+4*PI())/3)</f>
        <v>-0.23807500576588947</v>
      </c>
      <c r="AC264" s="11">
        <f>'OddsRatio_working_3-way'!X264^(1/3)*SIN('OddsRatio_working_3-way'!Y264/3)</f>
        <v>2.5598327973290952E-2</v>
      </c>
      <c r="AD264" s="11">
        <f>'OddsRatio_working_3-way'!X264^(1/3)*SIN(('OddsRatio_working_3-way'!Y264+2*PI())/3)</f>
        <v>0.43795633397206529</v>
      </c>
      <c r="AE264" s="11">
        <f>'OddsRatio_working_3-way'!X264^(1/3)*SIN(('OddsRatio_working_3-way'!Y264+4*PI())/3)</f>
        <v>-0.46355466194535622</v>
      </c>
      <c r="AF264" s="11">
        <f>-'OddsRatio_working_3-way'!U264/(3*'OddsRatio_working_3-way'!X264^(1/3))*COS(('OddsRatio_working_3-way'!Y264)/3)</f>
        <v>0.52048761617033079</v>
      </c>
      <c r="AG264" s="11">
        <f>-'OddsRatio_working_3-way'!U264/(3*'OddsRatio_working_3-way'!X264^(1/3))*COS(('OddsRatio_working_3-way'!Y264+2*PI())/3)</f>
        <v>-0.28241261040444104</v>
      </c>
      <c r="AH264" s="11">
        <f>-'OddsRatio_working_3-way'!U264/(3*'OddsRatio_working_3-way'!X264^(1/3))*COS(('OddsRatio_working_3-way'!Y264+4*PI())/3)</f>
        <v>-0.23807500576588947</v>
      </c>
      <c r="AI264" s="11">
        <f>'OddsRatio_working_3-way'!U264/(3*'OddsRatio_working_3-way'!X264^(1/3))*SIN(('OddsRatio_working_3-way'!Y264)/3)</f>
        <v>-2.5598327973290952E-2</v>
      </c>
      <c r="AJ264" s="11">
        <f>'OddsRatio_working_3-way'!U264/(3*'OddsRatio_working_3-way'!X264^(1/3))*SIN(('OddsRatio_working_3-way'!Y264+2*PI())/3)</f>
        <v>-0.43795633397206529</v>
      </c>
      <c r="AK264" s="11">
        <f>'OddsRatio_working_3-way'!U264/(3*'OddsRatio_working_3-way'!X264^(1/3))*SIN(('OddsRatio_working_3-way'!Y264+4*PI())/3)</f>
        <v>0.46355466194535622</v>
      </c>
      <c r="AL264" s="11">
        <f>'OddsRatio_working_3-way'!Z264+'OddsRatio_working_3-way'!AF264</f>
        <v>1.0409752323406616</v>
      </c>
      <c r="AM264" s="11">
        <f>'OddsRatio_working_3-way'!AA264+'OddsRatio_working_3-way'!AG264</f>
        <v>-0.56482522080888209</v>
      </c>
      <c r="AN264" s="11">
        <f>'OddsRatio_working_3-way'!AB264+'OddsRatio_working_3-way'!AH264</f>
        <v>-0.47615001153177894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1.0409752323406616</v>
      </c>
      <c r="AS264" s="11">
        <f>IF(('OddsRatio_working_3-way'!X264=0),IF(Q264&gt;0,-Q264^(1/3),(-Q264)^(1/3)),'OddsRatio_working_3-way'!AM264-'OddsRatio_working_3-way'!R264/3)</f>
        <v>-0.56482522080888209</v>
      </c>
      <c r="AT264" s="11">
        <f>IF(('OddsRatio_working_3-way'!X264=0),IF(Q264&gt;0,-Q264^(1/3),(-Q264)^(1/3)),'OddsRatio_working_3-way'!AN264-'OddsRatio_working_3-way'!R264/3)</f>
        <v>-0.47615001153177894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2.59</v>
      </c>
      <c r="B265" s="4">
        <f>IF('True_Odds_Calculator_3-way'!B266="","",'True_Odds_Calculator_3-way'!B266)</f>
        <v>3.18</v>
      </c>
      <c r="C265" s="4">
        <f>IF('True_Odds_Calculator_3-way'!C266="","",'True_Odds_Calculator_3-way'!C266)</f>
        <v>3.07</v>
      </c>
      <c r="D265" s="9">
        <f t="shared" si="65"/>
        <v>0.37681208811826611</v>
      </c>
      <c r="E265" s="9">
        <f t="shared" si="66"/>
        <v>0.30604131137931445</v>
      </c>
      <c r="F265" s="9">
        <f t="shared" si="67"/>
        <v>0.31714660050241922</v>
      </c>
      <c r="G265" s="9">
        <f t="shared" si="68"/>
        <v>1.0401526259462033</v>
      </c>
      <c r="H265" s="9">
        <f t="shared" si="69"/>
        <v>2.6538426752544635</v>
      </c>
      <c r="I265" s="9">
        <f t="shared" si="70"/>
        <v>3.2675327245627228</v>
      </c>
      <c r="J265" s="9">
        <f t="shared" si="71"/>
        <v>3.1531159357086405</v>
      </c>
      <c r="K265" s="11">
        <f t="shared" si="72"/>
        <v>0.38610038610038611</v>
      </c>
      <c r="L265" s="11">
        <f t="shared" si="73"/>
        <v>0.31446540880503143</v>
      </c>
      <c r="M265" s="11">
        <f t="shared" si="74"/>
        <v>0.32573289902280134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-0.28376491894407185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0.23096575244568607</v>
      </c>
      <c r="Q265" s="11">
        <f>2*'OddsRatio_working_3-way'!K265*'OddsRatio_working_3-way'!L265*'OddsRatio_working_3-way'!M265</f>
        <v>7.9097860426604827E-2</v>
      </c>
      <c r="R265" s="11">
        <f t="shared" si="75"/>
        <v>0</v>
      </c>
      <c r="S265" s="11">
        <f t="shared" si="76"/>
        <v>-0.81393342526321177</v>
      </c>
      <c r="T265" s="11">
        <f t="shared" si="77"/>
        <v>-0.27874432372027808</v>
      </c>
      <c r="U265" s="11">
        <f>'OddsRatio_working_3-way'!S265-'OddsRatio_working_3-way'!R265^2/3</f>
        <v>-0.81393342526321177</v>
      </c>
      <c r="V265" s="11">
        <f>'OddsRatio_working_3-way'!S265*'OddsRatio_working_3-way'!R265/3-2*'OddsRatio_working_3-way'!R265^3/27-'OddsRatio_working_3-way'!T265</f>
        <v>0.27874432372027808</v>
      </c>
      <c r="W265" s="11">
        <f>'OddsRatio_working_3-way'!V265^2+4*'OddsRatio_working_3-way'!U265^3/27</f>
        <v>-2.1861676767227084E-3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0.14131928891962864</v>
      </c>
      <c r="Y265" s="11">
        <f>IF('OddsRatio_working_3-way'!W265&gt;=0,IF('OddsRatio_working_3-way'!V265+SQRT('OddsRatio_working_3-way'!W265)&gt;0,0,PI()),ACOS('OddsRatio_working_3-way'!V265/(2*'OddsRatio_working_3-way'!X265)))</f>
        <v>0.16619246779043673</v>
      </c>
      <c r="Z265" s="11">
        <f>'OddsRatio_working_3-way'!X265^(1/3)*COS('OddsRatio_working_3-way'!Y265/3)</f>
        <v>0.52007631297310175</v>
      </c>
      <c r="AA265" s="11">
        <f>'OddsRatio_working_3-way'!X265^(1/3)*COS(('OddsRatio_working_3-way'!Y265+2*PI())/3)</f>
        <v>-0.28501470206497853</v>
      </c>
      <c r="AB265" s="11">
        <f>'OddsRatio_working_3-way'!X265^(1/3)*COS(('OddsRatio_working_3-way'!Y265+4*PI())/3)</f>
        <v>-0.2350616109081233</v>
      </c>
      <c r="AC265" s="11">
        <f>'OddsRatio_working_3-way'!X265^(1/3)*SIN('OddsRatio_working_3-way'!Y265/3)</f>
        <v>2.884043062626453E-2</v>
      </c>
      <c r="AD265" s="11">
        <f>'OddsRatio_working_3-way'!X265^(1/3)*SIN(('OddsRatio_working_3-way'!Y265+2*PI())/3)</f>
        <v>0.43597908362812027</v>
      </c>
      <c r="AE265" s="11">
        <f>'OddsRatio_working_3-way'!X265^(1/3)*SIN(('OddsRatio_working_3-way'!Y265+4*PI())/3)</f>
        <v>-0.46481951425438456</v>
      </c>
      <c r="AF265" s="11">
        <f>-'OddsRatio_working_3-way'!U265/(3*'OddsRatio_working_3-way'!X265^(1/3))*COS(('OddsRatio_working_3-way'!Y265)/3)</f>
        <v>0.52007631297310164</v>
      </c>
      <c r="AG265" s="11">
        <f>-'OddsRatio_working_3-way'!U265/(3*'OddsRatio_working_3-way'!X265^(1/3))*COS(('OddsRatio_working_3-way'!Y265+2*PI())/3)</f>
        <v>-0.28501470206497848</v>
      </c>
      <c r="AH265" s="11">
        <f>-'OddsRatio_working_3-way'!U265/(3*'OddsRatio_working_3-way'!X265^(1/3))*COS(('OddsRatio_working_3-way'!Y265+4*PI())/3)</f>
        <v>-0.23506161090812325</v>
      </c>
      <c r="AI265" s="11">
        <f>'OddsRatio_working_3-way'!U265/(3*'OddsRatio_working_3-way'!X265^(1/3))*SIN(('OddsRatio_working_3-way'!Y265)/3)</f>
        <v>-2.8840430626264523E-2</v>
      </c>
      <c r="AJ265" s="11">
        <f>'OddsRatio_working_3-way'!U265/(3*'OddsRatio_working_3-way'!X265^(1/3))*SIN(('OddsRatio_working_3-way'!Y265+2*PI())/3)</f>
        <v>-0.43597908362812021</v>
      </c>
      <c r="AK265" s="11">
        <f>'OddsRatio_working_3-way'!U265/(3*'OddsRatio_working_3-way'!X265^(1/3))*SIN(('OddsRatio_working_3-way'!Y265+4*PI())/3)</f>
        <v>0.4648195142543845</v>
      </c>
      <c r="AL265" s="11">
        <f>'OddsRatio_working_3-way'!Z265+'OddsRatio_working_3-way'!AF265</f>
        <v>1.0401526259462033</v>
      </c>
      <c r="AM265" s="11">
        <f>'OddsRatio_working_3-way'!AA265+'OddsRatio_working_3-way'!AG265</f>
        <v>-0.57002940412995695</v>
      </c>
      <c r="AN265" s="11">
        <f>'OddsRatio_working_3-way'!AB265+'OddsRatio_working_3-way'!AH265</f>
        <v>-0.47012322181624655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1.0401526259462033</v>
      </c>
      <c r="AS265" s="11">
        <f>IF(('OddsRatio_working_3-way'!X265=0),IF(Q265&gt;0,-Q265^(1/3),(-Q265)^(1/3)),'OddsRatio_working_3-way'!AM265-'OddsRatio_working_3-way'!R265/3)</f>
        <v>-0.57002940412995695</v>
      </c>
      <c r="AT265" s="11">
        <f>IF(('OddsRatio_working_3-way'!X265=0),IF(Q265&gt;0,-Q265^(1/3),(-Q265)^(1/3)),'OddsRatio_working_3-way'!AN265-'OddsRatio_working_3-way'!R265/3)</f>
        <v>-0.47012322181624655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3.24</v>
      </c>
      <c r="C266" s="4">
        <f>IF('True_Odds_Calculator_3-way'!C267="","",'True_Odds_Calculator_3-way'!C267)</f>
        <v>3.6</v>
      </c>
      <c r="D266" s="9">
        <f t="shared" si="65"/>
        <v>0.43043454919668117</v>
      </c>
      <c r="E266" s="9">
        <f t="shared" si="66"/>
        <v>0.29994970107761454</v>
      </c>
      <c r="F266" s="9">
        <f t="shared" si="67"/>
        <v>0.26961574972570451</v>
      </c>
      <c r="G266" s="9">
        <f t="shared" si="68"/>
        <v>1.0419162071283314</v>
      </c>
      <c r="H266" s="9">
        <f t="shared" si="69"/>
        <v>2.3232335830529807</v>
      </c>
      <c r="I266" s="9">
        <f t="shared" si="70"/>
        <v>3.3338923039674624</v>
      </c>
      <c r="J266" s="9">
        <f t="shared" si="71"/>
        <v>3.7089821385336617</v>
      </c>
      <c r="K266" s="11">
        <f t="shared" si="72"/>
        <v>0.44052863436123346</v>
      </c>
      <c r="L266" s="11">
        <f t="shared" si="73"/>
        <v>0.30864197530864196</v>
      </c>
      <c r="M266" s="11">
        <f t="shared" si="74"/>
        <v>0.27777777777777779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-0.27935195760289588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0.23076388511206586</v>
      </c>
      <c r="Q266" s="11">
        <f>2*'OddsRatio_working_3-way'!K266*'OddsRatio_working_3-way'!L266*'OddsRatio_working_3-way'!M266</f>
        <v>7.5536459938483097E-2</v>
      </c>
      <c r="R266" s="11">
        <f t="shared" si="75"/>
        <v>0</v>
      </c>
      <c r="S266" s="11">
        <f t="shared" si="76"/>
        <v>-0.82606861642294671</v>
      </c>
      <c r="T266" s="11">
        <f t="shared" si="77"/>
        <v>-0.27039889244613641</v>
      </c>
      <c r="U266" s="11">
        <f>'OddsRatio_working_3-way'!S266-'OddsRatio_working_3-way'!R266^2/3</f>
        <v>-0.82606861642294671</v>
      </c>
      <c r="V266" s="11">
        <f>'OddsRatio_working_3-way'!S266*'OddsRatio_working_3-way'!R266/3-2*'OddsRatio_working_3-way'!R266^3/27-'OddsRatio_working_3-way'!T266</f>
        <v>0.27039889244613641</v>
      </c>
      <c r="W266" s="11">
        <f>'OddsRatio_working_3-way'!V266^2+4*'OddsRatio_working_3-way'!U266^3/27</f>
        <v>-1.0395614324350655E-2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0.14449150092691257</v>
      </c>
      <c r="Y266" s="11">
        <f>IF('OddsRatio_working_3-way'!W266&gt;=0,IF('OddsRatio_working_3-way'!V266+SQRT('OddsRatio_working_3-way'!W266)&gt;0,0,PI()),ACOS('OddsRatio_working_3-way'!V266/(2*'OddsRatio_working_3-way'!X266)))</f>
        <v>0.36058285276919189</v>
      </c>
      <c r="Z266" s="11">
        <f>'OddsRatio_working_3-way'!X266^(1/3)*COS('OddsRatio_working_3-way'!Y266/3)</f>
        <v>0.52095810356416572</v>
      </c>
      <c r="AA266" s="11">
        <f>'OddsRatio_working_3-way'!X266^(1/3)*COS(('OddsRatio_working_3-way'!Y266+2*PI())/3)</f>
        <v>-0.31496891188336851</v>
      </c>
      <c r="AB266" s="11">
        <f>'OddsRatio_working_3-way'!X266^(1/3)*COS(('OddsRatio_working_3-way'!Y266+4*PI())/3)</f>
        <v>-0.20598919168079732</v>
      </c>
      <c r="AC266" s="11">
        <f>'OddsRatio_working_3-way'!X266^(1/3)*SIN('OddsRatio_working_3-way'!Y266/3)</f>
        <v>6.2919470795164564E-2</v>
      </c>
      <c r="AD266" s="11">
        <f>'OddsRatio_working_3-way'!X266^(1/3)*SIN(('OddsRatio_working_3-way'!Y266+2*PI())/3)</f>
        <v>0.41970321659634974</v>
      </c>
      <c r="AE266" s="11">
        <f>'OddsRatio_working_3-way'!X266^(1/3)*SIN(('OddsRatio_working_3-way'!Y266+4*PI())/3)</f>
        <v>-0.48262268739151432</v>
      </c>
      <c r="AF266" s="11">
        <f>-'OddsRatio_working_3-way'!U266/(3*'OddsRatio_working_3-way'!X266^(1/3))*COS(('OddsRatio_working_3-way'!Y266)/3)</f>
        <v>0.52095810356416561</v>
      </c>
      <c r="AG266" s="11">
        <f>-'OddsRatio_working_3-way'!U266/(3*'OddsRatio_working_3-way'!X266^(1/3))*COS(('OddsRatio_working_3-way'!Y266+2*PI())/3)</f>
        <v>-0.31496891188336845</v>
      </c>
      <c r="AH266" s="11">
        <f>-'OddsRatio_working_3-way'!U266/(3*'OddsRatio_working_3-way'!X266^(1/3))*COS(('OddsRatio_working_3-way'!Y266+4*PI())/3)</f>
        <v>-0.2059891916807973</v>
      </c>
      <c r="AI266" s="11">
        <f>'OddsRatio_working_3-way'!U266/(3*'OddsRatio_working_3-way'!X266^(1/3))*SIN(('OddsRatio_working_3-way'!Y266)/3)</f>
        <v>-6.291947079516455E-2</v>
      </c>
      <c r="AJ266" s="11">
        <f>'OddsRatio_working_3-way'!U266/(3*'OddsRatio_working_3-way'!X266^(1/3))*SIN(('OddsRatio_working_3-way'!Y266+2*PI())/3)</f>
        <v>-0.41970321659634968</v>
      </c>
      <c r="AK266" s="11">
        <f>'OddsRatio_working_3-way'!U266/(3*'OddsRatio_working_3-way'!X266^(1/3))*SIN(('OddsRatio_working_3-way'!Y266+4*PI())/3)</f>
        <v>0.4826226873915142</v>
      </c>
      <c r="AL266" s="11">
        <f>'OddsRatio_working_3-way'!Z266+'OddsRatio_working_3-way'!AF266</f>
        <v>1.0419162071283314</v>
      </c>
      <c r="AM266" s="11">
        <f>'OddsRatio_working_3-way'!AA266+'OddsRatio_working_3-way'!AG266</f>
        <v>-0.62993782376673702</v>
      </c>
      <c r="AN266" s="11">
        <f>'OddsRatio_working_3-way'!AB266+'OddsRatio_working_3-way'!AH266</f>
        <v>-0.41197838336159465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1.0419162071283314</v>
      </c>
      <c r="AS266" s="11">
        <f>IF(('OddsRatio_working_3-way'!X266=0),IF(Q266&gt;0,-Q266^(1/3),(-Q266)^(1/3)),'OddsRatio_working_3-way'!AM266-'OddsRatio_working_3-way'!R266/3)</f>
        <v>-0.62993782376673702</v>
      </c>
      <c r="AT266" s="11">
        <f>IF(('OddsRatio_working_3-way'!X266=0),IF(Q266&gt;0,-Q266^(1/3),(-Q266)^(1/3)),'OddsRatio_working_3-way'!AN266-'OddsRatio_working_3-way'!R266/3)</f>
        <v>-0.41197838336159465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1.29</v>
      </c>
      <c r="B267" s="4">
        <f>IF('True_Odds_Calculator_3-way'!B268="","",'True_Odds_Calculator_3-way'!B268)</f>
        <v>5.61</v>
      </c>
      <c r="C267" s="4">
        <f>IF('True_Odds_Calculator_3-way'!C268="","",'True_Odds_Calculator_3-way'!C268)</f>
        <v>13.18</v>
      </c>
      <c r="D267" s="9">
        <f t="shared" si="65"/>
        <v>0.76177771746495282</v>
      </c>
      <c r="E267" s="9">
        <f t="shared" si="66"/>
        <v>0.16747187096686064</v>
      </c>
      <c r="F267" s="9">
        <f t="shared" si="67"/>
        <v>7.0750411568186788E-2</v>
      </c>
      <c r="G267" s="9">
        <f t="shared" si="68"/>
        <v>1.0783410013700874</v>
      </c>
      <c r="H267" s="9">
        <f t="shared" si="69"/>
        <v>1.3127188903973253</v>
      </c>
      <c r="I267" s="9">
        <f t="shared" si="70"/>
        <v>5.9711520163161023</v>
      </c>
      <c r="J267" s="9">
        <f t="shared" si="71"/>
        <v>14.13419339668766</v>
      </c>
      <c r="K267" s="11">
        <f t="shared" si="72"/>
        <v>0.77519379844961234</v>
      </c>
      <c r="L267" s="11">
        <f t="shared" si="73"/>
        <v>0.17825311942959002</v>
      </c>
      <c r="M267" s="11">
        <f t="shared" si="74"/>
        <v>7.5872534142640363E-2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-0.17071757369933327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0.1790687840313252</v>
      </c>
      <c r="Q267" s="11">
        <f>2*'OddsRatio_working_3-way'!K267*'OddsRatio_working_3-way'!L267*'OddsRatio_working_3-way'!M267</f>
        <v>2.0968241689850727E-2</v>
      </c>
      <c r="R267" s="11">
        <f t="shared" si="75"/>
        <v>0</v>
      </c>
      <c r="S267" s="11">
        <f t="shared" si="76"/>
        <v>-1.0489182815279465</v>
      </c>
      <c r="T267" s="11">
        <f t="shared" si="77"/>
        <v>-0.12282415474566118</v>
      </c>
      <c r="U267" s="11">
        <f>'OddsRatio_working_3-way'!S267-'OddsRatio_working_3-way'!R267^2/3</f>
        <v>-1.0489182815279465</v>
      </c>
      <c r="V267" s="11">
        <f>'OddsRatio_working_3-way'!S267*'OddsRatio_working_3-way'!R267/3-2*'OddsRatio_working_3-way'!R267^3/27-'OddsRatio_working_3-way'!T267</f>
        <v>0.12282415474566118</v>
      </c>
      <c r="W267" s="11">
        <f>'OddsRatio_working_3-way'!V267^2+4*'OddsRatio_working_3-way'!U267^3/27</f>
        <v>-0.15588473082578938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0.20674289819409486</v>
      </c>
      <c r="Y267" s="11">
        <f>IF('OddsRatio_working_3-way'!W267&gt;=0,IF('OddsRatio_working_3-way'!V267+SQRT('OddsRatio_working_3-way'!W267)&gt;0,0,PI()),ACOS('OddsRatio_working_3-way'!V267/(2*'OddsRatio_working_3-way'!X267)))</f>
        <v>1.2691991774139029</v>
      </c>
      <c r="Z267" s="11">
        <f>'OddsRatio_working_3-way'!X267^(1/3)*COS('OddsRatio_working_3-way'!Y267/3)</f>
        <v>0.53917050068504369</v>
      </c>
      <c r="AA267" s="11">
        <f>'OddsRatio_working_3-way'!X267^(1/3)*COS(('OddsRatio_working_3-way'!Y267+2*PI())/3)</f>
        <v>-0.47982546717856411</v>
      </c>
      <c r="AB267" s="11">
        <f>'OddsRatio_working_3-way'!X267^(1/3)*COS(('OddsRatio_working_3-way'!Y267+4*PI())/3)</f>
        <v>-5.9345033506479773E-2</v>
      </c>
      <c r="AC267" s="11">
        <f>'OddsRatio_working_3-way'!X267^(1/3)*SIN('OddsRatio_working_3-way'!Y267/3)</f>
        <v>0.24276449156954855</v>
      </c>
      <c r="AD267" s="11">
        <f>'OddsRatio_working_3-way'!X267^(1/3)*SIN(('OddsRatio_working_3-way'!Y267+2*PI())/3)</f>
        <v>0.34555310477964868</v>
      </c>
      <c r="AE267" s="11">
        <f>'OddsRatio_working_3-way'!X267^(1/3)*SIN(('OddsRatio_working_3-way'!Y267+4*PI())/3)</f>
        <v>-0.58831759634919722</v>
      </c>
      <c r="AF267" s="11">
        <f>-'OddsRatio_working_3-way'!U267/(3*'OddsRatio_working_3-way'!X267^(1/3))*COS(('OddsRatio_working_3-way'!Y267)/3)</f>
        <v>0.53917050068504369</v>
      </c>
      <c r="AG267" s="11">
        <f>-'OddsRatio_working_3-way'!U267/(3*'OddsRatio_working_3-way'!X267^(1/3))*COS(('OddsRatio_working_3-way'!Y267+2*PI())/3)</f>
        <v>-0.47982546717856411</v>
      </c>
      <c r="AH267" s="11">
        <f>-'OddsRatio_working_3-way'!U267/(3*'OddsRatio_working_3-way'!X267^(1/3))*COS(('OddsRatio_working_3-way'!Y267+4*PI())/3)</f>
        <v>-5.9345033506479773E-2</v>
      </c>
      <c r="AI267" s="11">
        <f>'OddsRatio_working_3-way'!U267/(3*'OddsRatio_working_3-way'!X267^(1/3))*SIN(('OddsRatio_working_3-way'!Y267)/3)</f>
        <v>-0.24276449156954855</v>
      </c>
      <c r="AJ267" s="11">
        <f>'OddsRatio_working_3-way'!U267/(3*'OddsRatio_working_3-way'!X267^(1/3))*SIN(('OddsRatio_working_3-way'!Y267+2*PI())/3)</f>
        <v>-0.34555310477964868</v>
      </c>
      <c r="AK267" s="11">
        <f>'OddsRatio_working_3-way'!U267/(3*'OddsRatio_working_3-way'!X267^(1/3))*SIN(('OddsRatio_working_3-way'!Y267+4*PI())/3)</f>
        <v>0.58831759634919722</v>
      </c>
      <c r="AL267" s="11">
        <f>'OddsRatio_working_3-way'!Z267+'OddsRatio_working_3-way'!AF267</f>
        <v>1.0783410013700874</v>
      </c>
      <c r="AM267" s="11">
        <f>'OddsRatio_working_3-way'!AA267+'OddsRatio_working_3-way'!AG267</f>
        <v>-0.95965093435712823</v>
      </c>
      <c r="AN267" s="11">
        <f>'OddsRatio_working_3-way'!AB267+'OddsRatio_working_3-way'!AH267</f>
        <v>-0.11869006701295955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1.0783410013700874</v>
      </c>
      <c r="AS267" s="11">
        <f>IF(('OddsRatio_working_3-way'!X267=0),IF(Q267&gt;0,-Q267^(1/3),(-Q267)^(1/3)),'OddsRatio_working_3-way'!AM267-'OddsRatio_working_3-way'!R267/3)</f>
        <v>-0.95965093435712823</v>
      </c>
      <c r="AT267" s="11">
        <f>IF(('OddsRatio_working_3-way'!X267=0),IF(Q267&gt;0,-Q267^(1/3),(-Q267)^(1/3)),'OddsRatio_working_3-way'!AN267-'OddsRatio_working_3-way'!R267/3)</f>
        <v>-0.11869006701295955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2.4700000000000002</v>
      </c>
      <c r="B268" s="4">
        <f>IF('True_Odds_Calculator_3-way'!B269="","",'True_Odds_Calculator_3-way'!B269)</f>
        <v>3.51</v>
      </c>
      <c r="C268" s="4">
        <f>IF('True_Odds_Calculator_3-way'!C269="","",'True_Odds_Calculator_3-way'!C269)</f>
        <v>2.96</v>
      </c>
      <c r="D268" s="9">
        <f t="shared" si="65"/>
        <v>0.39488571333051564</v>
      </c>
      <c r="E268" s="9">
        <f t="shared" si="66"/>
        <v>0.27650968615182125</v>
      </c>
      <c r="F268" s="9">
        <f t="shared" si="67"/>
        <v>0.32860460051766344</v>
      </c>
      <c r="G268" s="9">
        <f t="shared" si="68"/>
        <v>1.0424341980168377</v>
      </c>
      <c r="H268" s="9">
        <f t="shared" si="69"/>
        <v>2.5323782710847516</v>
      </c>
      <c r="I268" s="9">
        <f t="shared" si="70"/>
        <v>3.6165098370222624</v>
      </c>
      <c r="J268" s="9">
        <f t="shared" si="71"/>
        <v>3.0431710281130013</v>
      </c>
      <c r="K268" s="11">
        <f t="shared" si="72"/>
        <v>0.40485829959514169</v>
      </c>
      <c r="L268" s="11">
        <f t="shared" si="73"/>
        <v>0.28490028490028491</v>
      </c>
      <c r="M268" s="11">
        <f t="shared" si="74"/>
        <v>0.33783783783783783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-0.28180672107797644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0.23146784280387517</v>
      </c>
      <c r="Q268" s="11">
        <f>2*'OddsRatio_working_3-way'!K268*'OddsRatio_working_3-way'!L268*'OddsRatio_working_3-way'!M268</f>
        <v>7.7935300607365379E-2</v>
      </c>
      <c r="R268" s="11">
        <f t="shared" si="75"/>
        <v>0</v>
      </c>
      <c r="S268" s="11">
        <f t="shared" si="76"/>
        <v>-0.82137090953138614</v>
      </c>
      <c r="T268" s="11">
        <f t="shared" si="77"/>
        <v>-0.27655586179507952</v>
      </c>
      <c r="U268" s="11">
        <f>'OddsRatio_working_3-way'!S268-'OddsRatio_working_3-way'!R268^2/3</f>
        <v>-0.82137090953138614</v>
      </c>
      <c r="V268" s="11">
        <f>'OddsRatio_working_3-way'!S268*'OddsRatio_working_3-way'!R268/3-2*'OddsRatio_working_3-way'!R268^3/27-'OddsRatio_working_3-way'!T268</f>
        <v>0.27655586179507952</v>
      </c>
      <c r="W268" s="11">
        <f>'OddsRatio_working_3-way'!V268^2+4*'OddsRatio_working_3-way'!U268^3/27</f>
        <v>-5.6113774682371997E-3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0.14326070829213458</v>
      </c>
      <c r="Y268" s="11">
        <f>IF('OddsRatio_working_3-way'!W268&gt;=0,IF('OddsRatio_working_3-way'!V268+SQRT('OddsRatio_working_3-way'!W268)&gt;0,0,PI()),ACOS('OddsRatio_working_3-way'!V268/(2*'OddsRatio_working_3-way'!X268)))</f>
        <v>0.26451729394568924</v>
      </c>
      <c r="Z268" s="11">
        <f>'OddsRatio_working_3-way'!X268^(1/3)*COS('OddsRatio_working_3-way'!Y268/3)</f>
        <v>0.52121709900841884</v>
      </c>
      <c r="AA268" s="11">
        <f>'OddsRatio_working_3-way'!X268^(1/3)*COS(('OddsRatio_working_3-way'!Y268+2*PI())/3)</f>
        <v>-0.30051192227873375</v>
      </c>
      <c r="AB268" s="11">
        <f>'OddsRatio_working_3-way'!X268^(1/3)*COS(('OddsRatio_working_3-way'!Y268+4*PI())/3)</f>
        <v>-0.22070517672968515</v>
      </c>
      <c r="AC268" s="11">
        <f>'OddsRatio_working_3-way'!X268^(1/3)*SIN('OddsRatio_working_3-way'!Y268/3)</f>
        <v>4.6076446025891289E-2</v>
      </c>
      <c r="AD268" s="11">
        <f>'OddsRatio_working_3-way'!X268^(1/3)*SIN(('OddsRatio_working_3-way'!Y268+2*PI())/3)</f>
        <v>0.42834902561517402</v>
      </c>
      <c r="AE268" s="11">
        <f>'OddsRatio_working_3-way'!X268^(1/3)*SIN(('OddsRatio_working_3-way'!Y268+4*PI())/3)</f>
        <v>-0.47442547164106519</v>
      </c>
      <c r="AF268" s="11">
        <f>-'OddsRatio_working_3-way'!U268/(3*'OddsRatio_working_3-way'!X268^(1/3))*COS(('OddsRatio_working_3-way'!Y268)/3)</f>
        <v>0.52121709900841884</v>
      </c>
      <c r="AG268" s="11">
        <f>-'OddsRatio_working_3-way'!U268/(3*'OddsRatio_working_3-way'!X268^(1/3))*COS(('OddsRatio_working_3-way'!Y268+2*PI())/3)</f>
        <v>-0.30051192227873375</v>
      </c>
      <c r="AH268" s="11">
        <f>-'OddsRatio_working_3-way'!U268/(3*'OddsRatio_working_3-way'!X268^(1/3))*COS(('OddsRatio_working_3-way'!Y268+4*PI())/3)</f>
        <v>-0.22070517672968515</v>
      </c>
      <c r="AI268" s="11">
        <f>'OddsRatio_working_3-way'!U268/(3*'OddsRatio_working_3-way'!X268^(1/3))*SIN(('OddsRatio_working_3-way'!Y268)/3)</f>
        <v>-4.6076446025891289E-2</v>
      </c>
      <c r="AJ268" s="11">
        <f>'OddsRatio_working_3-way'!U268/(3*'OddsRatio_working_3-way'!X268^(1/3))*SIN(('OddsRatio_working_3-way'!Y268+2*PI())/3)</f>
        <v>-0.42834902561517402</v>
      </c>
      <c r="AK268" s="11">
        <f>'OddsRatio_working_3-way'!U268/(3*'OddsRatio_working_3-way'!X268^(1/3))*SIN(('OddsRatio_working_3-way'!Y268+4*PI())/3)</f>
        <v>0.47442547164106519</v>
      </c>
      <c r="AL268" s="11">
        <f>'OddsRatio_working_3-way'!Z268+'OddsRatio_working_3-way'!AF268</f>
        <v>1.0424341980168377</v>
      </c>
      <c r="AM268" s="11">
        <f>'OddsRatio_working_3-way'!AA268+'OddsRatio_working_3-way'!AG268</f>
        <v>-0.60102384455746749</v>
      </c>
      <c r="AN268" s="11">
        <f>'OddsRatio_working_3-way'!AB268+'OddsRatio_working_3-way'!AH268</f>
        <v>-0.4414103534593703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1.0424341980168377</v>
      </c>
      <c r="AS268" s="11">
        <f>IF(('OddsRatio_working_3-way'!X268=0),IF(Q268&gt;0,-Q268^(1/3),(-Q268)^(1/3)),'OddsRatio_working_3-way'!AM268-'OddsRatio_working_3-way'!R268/3)</f>
        <v>-0.60102384455746749</v>
      </c>
      <c r="AT268" s="11">
        <f>IF(('OddsRatio_working_3-way'!X268=0),IF(Q268&gt;0,-Q268^(1/3),(-Q268)^(1/3)),'OddsRatio_working_3-way'!AN268-'OddsRatio_working_3-way'!R268/3)</f>
        <v>-0.4414103534593703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2.25</v>
      </c>
      <c r="B269" s="4">
        <f>IF('True_Odds_Calculator_3-way'!B270="","",'True_Odds_Calculator_3-way'!B270)</f>
        <v>3.45</v>
      </c>
      <c r="C269" s="4">
        <f>IF('True_Odds_Calculator_3-way'!C270="","",'True_Odds_Calculator_3-way'!C270)</f>
        <v>3.4</v>
      </c>
      <c r="D269" s="9">
        <f t="shared" si="65"/>
        <v>0.43377542183559775</v>
      </c>
      <c r="E269" s="9">
        <f t="shared" si="66"/>
        <v>0.28101987568996772</v>
      </c>
      <c r="F269" s="9">
        <f t="shared" si="67"/>
        <v>0.28520470247443452</v>
      </c>
      <c r="G269" s="9">
        <f t="shared" si="68"/>
        <v>1.044272311729092</v>
      </c>
      <c r="H269" s="9">
        <f t="shared" si="69"/>
        <v>2.3053403896613651</v>
      </c>
      <c r="I269" s="9">
        <f t="shared" si="70"/>
        <v>3.558467163736275</v>
      </c>
      <c r="J269" s="9">
        <f t="shared" si="71"/>
        <v>3.5062535481498207</v>
      </c>
      <c r="K269" s="11">
        <f t="shared" si="72"/>
        <v>0.44444444444444442</v>
      </c>
      <c r="L269" s="11">
        <f t="shared" si="73"/>
        <v>0.28985507246376813</v>
      </c>
      <c r="M269" s="11">
        <f t="shared" si="74"/>
        <v>0.29411764705882354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-0.27848820687695364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0.23112626693189353</v>
      </c>
      <c r="Q269" s="11">
        <f>2*'OddsRatio_working_3-way'!K269*'OddsRatio_working_3-way'!L269*'OddsRatio_working_3-way'!M269</f>
        <v>7.5779103912096232E-2</v>
      </c>
      <c r="R269" s="11">
        <f t="shared" si="75"/>
        <v>0</v>
      </c>
      <c r="S269" s="11">
        <f t="shared" si="76"/>
        <v>-0.82993197278911579</v>
      </c>
      <c r="T269" s="11">
        <f t="shared" si="77"/>
        <v>-0.27210884353741499</v>
      </c>
      <c r="U269" s="11">
        <f>'OddsRatio_working_3-way'!S269-'OddsRatio_working_3-way'!R269^2/3</f>
        <v>-0.82993197278911579</v>
      </c>
      <c r="V269" s="11">
        <f>'OddsRatio_working_3-way'!S269*'OddsRatio_working_3-way'!R269/3-2*'OddsRatio_working_3-way'!R269^3/27-'OddsRatio_working_3-way'!T269</f>
        <v>0.27210884353741499</v>
      </c>
      <c r="W269" s="11">
        <f>'OddsRatio_working_3-way'!V269^2+4*'OddsRatio_working_3-way'!U269^3/27</f>
        <v>-1.0645135740719833E-2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0.14550632157400348</v>
      </c>
      <c r="Y269" s="11">
        <f>IF('OddsRatio_working_3-way'!W269&gt;=0,IF('OddsRatio_working_3-way'!V269+SQRT('OddsRatio_working_3-way'!W269)&gt;0,0,PI()),ACOS('OddsRatio_working_3-way'!V269/(2*'OddsRatio_working_3-way'!X269)))</f>
        <v>0.36242075813249741</v>
      </c>
      <c r="Z269" s="11">
        <f>'OddsRatio_working_3-way'!X269^(1/3)*COS('OddsRatio_working_3-way'!Y269/3)</f>
        <v>0.52213615586454598</v>
      </c>
      <c r="AA269" s="11">
        <f>'OddsRatio_working_3-way'!X269^(1/3)*COS(('OddsRatio_working_3-way'!Y269+2*PI())/3)</f>
        <v>-0.31596224202577949</v>
      </c>
      <c r="AB269" s="11">
        <f>'OddsRatio_working_3-way'!X269^(1/3)*COS(('OddsRatio_working_3-way'!Y269+4*PI())/3)</f>
        <v>-0.20617391383876663</v>
      </c>
      <c r="AC269" s="11">
        <f>'OddsRatio_working_3-way'!X269^(1/3)*SIN('OddsRatio_working_3-way'!Y269/3)</f>
        <v>6.3386320832650903E-2</v>
      </c>
      <c r="AD269" s="11">
        <f>'OddsRatio_working_3-way'!X269^(1/3)*SIN(('OddsRatio_working_3-way'!Y269+2*PI())/3)</f>
        <v>0.4204900147967226</v>
      </c>
      <c r="AE269" s="11">
        <f>'OddsRatio_working_3-way'!X269^(1/3)*SIN(('OddsRatio_working_3-way'!Y269+4*PI())/3)</f>
        <v>-0.48387633562937349</v>
      </c>
      <c r="AF269" s="11">
        <f>-'OddsRatio_working_3-way'!U269/(3*'OddsRatio_working_3-way'!X269^(1/3))*COS(('OddsRatio_working_3-way'!Y269)/3)</f>
        <v>0.52213615586454598</v>
      </c>
      <c r="AG269" s="11">
        <f>-'OddsRatio_working_3-way'!U269/(3*'OddsRatio_working_3-way'!X269^(1/3))*COS(('OddsRatio_working_3-way'!Y269+2*PI())/3)</f>
        <v>-0.31596224202577949</v>
      </c>
      <c r="AH269" s="11">
        <f>-'OddsRatio_working_3-way'!U269/(3*'OddsRatio_working_3-way'!X269^(1/3))*COS(('OddsRatio_working_3-way'!Y269+4*PI())/3)</f>
        <v>-0.20617391383876663</v>
      </c>
      <c r="AI269" s="11">
        <f>'OddsRatio_working_3-way'!U269/(3*'OddsRatio_working_3-way'!X269^(1/3))*SIN(('OddsRatio_working_3-way'!Y269)/3)</f>
        <v>-6.3386320832650903E-2</v>
      </c>
      <c r="AJ269" s="11">
        <f>'OddsRatio_working_3-way'!U269/(3*'OddsRatio_working_3-way'!X269^(1/3))*SIN(('OddsRatio_working_3-way'!Y269+2*PI())/3)</f>
        <v>-0.4204900147967226</v>
      </c>
      <c r="AK269" s="11">
        <f>'OddsRatio_working_3-way'!U269/(3*'OddsRatio_working_3-way'!X269^(1/3))*SIN(('OddsRatio_working_3-way'!Y269+4*PI())/3)</f>
        <v>0.48387633562937349</v>
      </c>
      <c r="AL269" s="11">
        <f>'OddsRatio_working_3-way'!Z269+'OddsRatio_working_3-way'!AF269</f>
        <v>1.044272311729092</v>
      </c>
      <c r="AM269" s="11">
        <f>'OddsRatio_working_3-way'!AA269+'OddsRatio_working_3-way'!AG269</f>
        <v>-0.63192448405155899</v>
      </c>
      <c r="AN269" s="11">
        <f>'OddsRatio_working_3-way'!AB269+'OddsRatio_working_3-way'!AH269</f>
        <v>-0.41234782767753325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1.044272311729092</v>
      </c>
      <c r="AS269" s="11">
        <f>IF(('OddsRatio_working_3-way'!X269=0),IF(Q269&gt;0,-Q269^(1/3),(-Q269)^(1/3)),'OddsRatio_working_3-way'!AM269-'OddsRatio_working_3-way'!R269/3)</f>
        <v>-0.63192448405155899</v>
      </c>
      <c r="AT269" s="11">
        <f>IF(('OddsRatio_working_3-way'!X269=0),IF(Q269&gt;0,-Q269^(1/3),(-Q269)^(1/3)),'OddsRatio_working_3-way'!AN269-'OddsRatio_working_3-way'!R269/3)</f>
        <v>-0.41234782767753325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2.81</v>
      </c>
      <c r="B270" s="4">
        <f>IF('True_Odds_Calculator_3-way'!B271="","",'True_Odds_Calculator_3-way'!B271)</f>
        <v>3.27</v>
      </c>
      <c r="C270" s="4">
        <f>IF('True_Odds_Calculator_3-way'!C271="","",'True_Odds_Calculator_3-way'!C271)</f>
        <v>2.74</v>
      </c>
      <c r="D270" s="9">
        <f t="shared" si="65"/>
        <v>0.34679547415703743</v>
      </c>
      <c r="E270" s="9">
        <f t="shared" si="66"/>
        <v>0.29742123516758706</v>
      </c>
      <c r="F270" s="9">
        <f t="shared" si="67"/>
        <v>0.35578329067537556</v>
      </c>
      <c r="G270" s="9">
        <f t="shared" si="68"/>
        <v>1.0406320302867029</v>
      </c>
      <c r="H270" s="9">
        <f t="shared" si="69"/>
        <v>2.8835439748189322</v>
      </c>
      <c r="I270" s="9">
        <f t="shared" si="70"/>
        <v>3.3622347087508158</v>
      </c>
      <c r="J270" s="9">
        <f t="shared" si="71"/>
        <v>2.810699732698863</v>
      </c>
      <c r="K270" s="11">
        <f t="shared" si="72"/>
        <v>0.35587188612099646</v>
      </c>
      <c r="L270" s="11">
        <f t="shared" si="73"/>
        <v>0.3058103975535168</v>
      </c>
      <c r="M270" s="11">
        <f t="shared" si="74"/>
        <v>0.36496350364963503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-0.28395468918941136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0.23116301448963134</v>
      </c>
      <c r="Q270" s="11">
        <f>2*'OddsRatio_working_3-way'!K270*'OddsRatio_working_3-way'!L270*'OddsRatio_working_3-way'!M270</f>
        <v>7.9437462023928318E-2</v>
      </c>
      <c r="R270" s="11">
        <f t="shared" si="75"/>
        <v>0</v>
      </c>
      <c r="S270" s="11">
        <f t="shared" si="76"/>
        <v>-0.81408415951685353</v>
      </c>
      <c r="T270" s="11">
        <f t="shared" si="77"/>
        <v>-0.2797540067068226</v>
      </c>
      <c r="U270" s="11">
        <f>'OddsRatio_working_3-way'!S270-'OddsRatio_working_3-way'!R270^2/3</f>
        <v>-0.81408415951685353</v>
      </c>
      <c r="V270" s="11">
        <f>'OddsRatio_working_3-way'!S270*'OddsRatio_working_3-way'!R270/3-2*'OddsRatio_working_3-way'!R270^3/27-'OddsRatio_working_3-way'!T270</f>
        <v>0.2797540067068226</v>
      </c>
      <c r="W270" s="11">
        <f>'OddsRatio_working_3-way'!V270^2+4*'OddsRatio_working_3-way'!U270^3/27</f>
        <v>-1.6666516684479687E-3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0.14135854761648561</v>
      </c>
      <c r="Y270" s="11">
        <f>IF('OddsRatio_working_3-way'!W270&gt;=0,IF('OddsRatio_working_3-way'!V270+SQRT('OddsRatio_working_3-way'!W270)&gt;0,0,PI()),ACOS('OddsRatio_working_3-way'!V270/(2*'OddsRatio_working_3-way'!X270)))</f>
        <v>0.14490765162123265</v>
      </c>
      <c r="Z270" s="11">
        <f>'OddsRatio_working_3-way'!X270^(1/3)*COS('OddsRatio_working_3-way'!Y270/3)</f>
        <v>0.52031601514335146</v>
      </c>
      <c r="AA270" s="11">
        <f>'OddsRatio_working_3-way'!X270^(1/3)*COS(('OddsRatio_working_3-way'!Y270+2*PI())/3)</f>
        <v>-0.28194041258629915</v>
      </c>
      <c r="AB270" s="11">
        <f>'OddsRatio_working_3-way'!X270^(1/3)*COS(('OddsRatio_working_3-way'!Y270+4*PI())/3)</f>
        <v>-0.23837560255705242</v>
      </c>
      <c r="AC270" s="11">
        <f>'OddsRatio_working_3-way'!X270^(1/3)*SIN('OddsRatio_working_3-way'!Y270/3)</f>
        <v>2.5152154797580577E-2</v>
      </c>
      <c r="AD270" s="11">
        <f>'OddsRatio_working_3-way'!X270^(1/3)*SIN(('OddsRatio_working_3-way'!Y270+2*PI())/3)</f>
        <v>0.43803080971124081</v>
      </c>
      <c r="AE270" s="11">
        <f>'OddsRatio_working_3-way'!X270^(1/3)*SIN(('OddsRatio_working_3-way'!Y270+4*PI())/3)</f>
        <v>-0.46318296450882129</v>
      </c>
      <c r="AF270" s="11">
        <f>-'OddsRatio_working_3-way'!U270/(3*'OddsRatio_working_3-way'!X270^(1/3))*COS(('OddsRatio_working_3-way'!Y270)/3)</f>
        <v>0.52031601514335146</v>
      </c>
      <c r="AG270" s="11">
        <f>-'OddsRatio_working_3-way'!U270/(3*'OddsRatio_working_3-way'!X270^(1/3))*COS(('OddsRatio_working_3-way'!Y270+2*PI())/3)</f>
        <v>-0.28194041258629915</v>
      </c>
      <c r="AH270" s="11">
        <f>-'OddsRatio_working_3-way'!U270/(3*'OddsRatio_working_3-way'!X270^(1/3))*COS(('OddsRatio_working_3-way'!Y270+4*PI())/3)</f>
        <v>-0.23837560255705242</v>
      </c>
      <c r="AI270" s="11">
        <f>'OddsRatio_working_3-way'!U270/(3*'OddsRatio_working_3-way'!X270^(1/3))*SIN(('OddsRatio_working_3-way'!Y270)/3)</f>
        <v>-2.5152154797580577E-2</v>
      </c>
      <c r="AJ270" s="11">
        <f>'OddsRatio_working_3-way'!U270/(3*'OddsRatio_working_3-way'!X270^(1/3))*SIN(('OddsRatio_working_3-way'!Y270+2*PI())/3)</f>
        <v>-0.43803080971124081</v>
      </c>
      <c r="AK270" s="11">
        <f>'OddsRatio_working_3-way'!U270/(3*'OddsRatio_working_3-way'!X270^(1/3))*SIN(('OddsRatio_working_3-way'!Y270+4*PI())/3)</f>
        <v>0.46318296450882129</v>
      </c>
      <c r="AL270" s="11">
        <f>'OddsRatio_working_3-way'!Z270+'OddsRatio_working_3-way'!AF270</f>
        <v>1.0406320302867029</v>
      </c>
      <c r="AM270" s="11">
        <f>'OddsRatio_working_3-way'!AA270+'OddsRatio_working_3-way'!AG270</f>
        <v>-0.5638808251725983</v>
      </c>
      <c r="AN270" s="11">
        <f>'OddsRatio_working_3-way'!AB270+'OddsRatio_working_3-way'!AH270</f>
        <v>-0.47675120511410485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1.0406320302867029</v>
      </c>
      <c r="AS270" s="11">
        <f>IF(('OddsRatio_working_3-way'!X270=0),IF(Q270&gt;0,-Q270^(1/3),(-Q270)^(1/3)),'OddsRatio_working_3-way'!AM270-'OddsRatio_working_3-way'!R270/3)</f>
        <v>-0.5638808251725983</v>
      </c>
      <c r="AT270" s="11">
        <f>IF(('OddsRatio_working_3-way'!X270=0),IF(Q270&gt;0,-Q270^(1/3),(-Q270)^(1/3)),'OddsRatio_working_3-way'!AN270-'OddsRatio_working_3-way'!R270/3)</f>
        <v>-0.47675120511410485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3.11</v>
      </c>
      <c r="B271" s="4">
        <f>IF('True_Odds_Calculator_3-way'!B272="","",'True_Odds_Calculator_3-way'!B272)</f>
        <v>3.55</v>
      </c>
      <c r="C271" s="4">
        <f>IF('True_Odds_Calculator_3-way'!C272="","",'True_Odds_Calculator_3-way'!C272)</f>
        <v>2.36</v>
      </c>
      <c r="D271" s="9">
        <f t="shared" si="65"/>
        <v>0.31270326863018488</v>
      </c>
      <c r="E271" s="9">
        <f t="shared" si="66"/>
        <v>0.27350398280325849</v>
      </c>
      <c r="F271" s="9">
        <f t="shared" si="67"/>
        <v>0.41379274856655679</v>
      </c>
      <c r="G271" s="9">
        <f t="shared" si="68"/>
        <v>1.0416681906443106</v>
      </c>
      <c r="H271" s="9">
        <f t="shared" si="69"/>
        <v>3.197919882259495</v>
      </c>
      <c r="I271" s="9">
        <f t="shared" si="70"/>
        <v>3.6562538861429923</v>
      </c>
      <c r="J271" s="9">
        <f t="shared" si="71"/>
        <v>2.416668739276262</v>
      </c>
      <c r="K271" s="11">
        <f t="shared" si="72"/>
        <v>0.32154340836012862</v>
      </c>
      <c r="L271" s="11">
        <f t="shared" si="73"/>
        <v>0.28169014084507044</v>
      </c>
      <c r="M271" s="11">
        <f t="shared" si="74"/>
        <v>0.42372881355932207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-0.28084118641765032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0.23104455936118098</v>
      </c>
      <c r="Q271" s="11">
        <f>2*'OddsRatio_working_3-way'!K271*'OddsRatio_working_3-way'!L271*'OddsRatio_working_3-way'!M271</f>
        <v>7.6758989820990373E-2</v>
      </c>
      <c r="R271" s="11">
        <f t="shared" si="75"/>
        <v>0</v>
      </c>
      <c r="S271" s="11">
        <f t="shared" si="76"/>
        <v>-0.82268759190322338</v>
      </c>
      <c r="T271" s="11">
        <f t="shared" si="77"/>
        <v>-0.27331813684492473</v>
      </c>
      <c r="U271" s="11">
        <f>'OddsRatio_working_3-way'!S271-'OddsRatio_working_3-way'!R271^2/3</f>
        <v>-0.82268759190322338</v>
      </c>
      <c r="V271" s="11">
        <f>'OddsRatio_working_3-way'!S271*'OddsRatio_working_3-way'!R271/3-2*'OddsRatio_working_3-way'!R271^3/27-'OddsRatio_working_3-way'!T271</f>
        <v>0.27331813684492473</v>
      </c>
      <c r="W271" s="11">
        <f>'OddsRatio_working_3-way'!V271^2+4*'OddsRatio_working_3-way'!U271^3/27</f>
        <v>-7.7871514419372984E-3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0.1436053231693713</v>
      </c>
      <c r="Y271" s="11">
        <f>IF('OddsRatio_working_3-way'!W271&gt;=0,IF('OddsRatio_working_3-way'!V271+SQRT('OddsRatio_working_3-way'!W271)&gt;0,0,PI()),ACOS('OddsRatio_working_3-way'!V271/(2*'OddsRatio_working_3-way'!X271)))</f>
        <v>0.31229958078018871</v>
      </c>
      <c r="Z271" s="11">
        <f>'OddsRatio_working_3-way'!X271^(1/3)*COS('OddsRatio_working_3-way'!Y271/3)</f>
        <v>0.5208340953221553</v>
      </c>
      <c r="AA271" s="11">
        <f>'OddsRatio_working_3-way'!X271^(1/3)*COS(('OddsRatio_working_3-way'!Y271+2*PI())/3)</f>
        <v>-0.3075422196848473</v>
      </c>
      <c r="AB271" s="11">
        <f>'OddsRatio_working_3-way'!X271^(1/3)*COS(('OddsRatio_working_3-way'!Y271+4*PI())/3)</f>
        <v>-0.2132918756373082</v>
      </c>
      <c r="AC271" s="11">
        <f>'OddsRatio_working_3-way'!X271^(1/3)*SIN('OddsRatio_working_3-way'!Y271/3)</f>
        <v>5.441546150706171E-2</v>
      </c>
      <c r="AD271" s="11">
        <f>'OddsRatio_working_3-way'!X271^(1/3)*SIN(('OddsRatio_working_3-way'!Y271+2*PI())/3)</f>
        <v>0.42384782695254158</v>
      </c>
      <c r="AE271" s="11">
        <f>'OddsRatio_working_3-way'!X271^(1/3)*SIN(('OddsRatio_working_3-way'!Y271+4*PI())/3)</f>
        <v>-0.47826328845960309</v>
      </c>
      <c r="AF271" s="11">
        <f>-'OddsRatio_working_3-way'!U271/(3*'OddsRatio_working_3-way'!X271^(1/3))*COS(('OddsRatio_working_3-way'!Y271)/3)</f>
        <v>0.5208340953221553</v>
      </c>
      <c r="AG271" s="11">
        <f>-'OddsRatio_working_3-way'!U271/(3*'OddsRatio_working_3-way'!X271^(1/3))*COS(('OddsRatio_working_3-way'!Y271+2*PI())/3)</f>
        <v>-0.3075422196848473</v>
      </c>
      <c r="AH271" s="11">
        <f>-'OddsRatio_working_3-way'!U271/(3*'OddsRatio_working_3-way'!X271^(1/3))*COS(('OddsRatio_working_3-way'!Y271+4*PI())/3)</f>
        <v>-0.2132918756373082</v>
      </c>
      <c r="AI271" s="11">
        <f>'OddsRatio_working_3-way'!U271/(3*'OddsRatio_working_3-way'!X271^(1/3))*SIN(('OddsRatio_working_3-way'!Y271)/3)</f>
        <v>-5.441546150706171E-2</v>
      </c>
      <c r="AJ271" s="11">
        <f>'OddsRatio_working_3-way'!U271/(3*'OddsRatio_working_3-way'!X271^(1/3))*SIN(('OddsRatio_working_3-way'!Y271+2*PI())/3)</f>
        <v>-0.42384782695254158</v>
      </c>
      <c r="AK271" s="11">
        <f>'OddsRatio_working_3-way'!U271/(3*'OddsRatio_working_3-way'!X271^(1/3))*SIN(('OddsRatio_working_3-way'!Y271+4*PI())/3)</f>
        <v>0.47826328845960309</v>
      </c>
      <c r="AL271" s="11">
        <f>'OddsRatio_working_3-way'!Z271+'OddsRatio_working_3-way'!AF271</f>
        <v>1.0416681906443106</v>
      </c>
      <c r="AM271" s="11">
        <f>'OddsRatio_working_3-way'!AA271+'OddsRatio_working_3-way'!AG271</f>
        <v>-0.61508443936969459</v>
      </c>
      <c r="AN271" s="11">
        <f>'OddsRatio_working_3-way'!AB271+'OddsRatio_working_3-way'!AH271</f>
        <v>-0.4265837512746164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1.0416681906443106</v>
      </c>
      <c r="AS271" s="11">
        <f>IF(('OddsRatio_working_3-way'!X271=0),IF(Q271&gt;0,-Q271^(1/3),(-Q271)^(1/3)),'OddsRatio_working_3-way'!AM271-'OddsRatio_working_3-way'!R271/3)</f>
        <v>-0.61508443936969459</v>
      </c>
      <c r="AT271" s="11">
        <f>IF(('OddsRatio_working_3-way'!X271=0),IF(Q271&gt;0,-Q271^(1/3),(-Q271)^(1/3)),'OddsRatio_working_3-way'!AN271-'OddsRatio_working_3-way'!R271/3)</f>
        <v>-0.4265837512746164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1.77</v>
      </c>
      <c r="B272" s="4">
        <f>IF('True_Odds_Calculator_3-way'!B273="","",'True_Odds_Calculator_3-way'!B273)</f>
        <v>3.7</v>
      </c>
      <c r="C272" s="4">
        <f>IF('True_Odds_Calculator_3-way'!C273="","",'True_Odds_Calculator_3-way'!C273)</f>
        <v>5.12</v>
      </c>
      <c r="D272" s="9">
        <f t="shared" si="65"/>
        <v>0.55233548757040718</v>
      </c>
      <c r="E272" s="9">
        <f t="shared" si="66"/>
        <v>0.26028168617023134</v>
      </c>
      <c r="F272" s="9">
        <f t="shared" si="67"/>
        <v>0.18738282625936151</v>
      </c>
      <c r="G272" s="9">
        <f t="shared" si="68"/>
        <v>1.052589407630061</v>
      </c>
      <c r="H272" s="9">
        <f t="shared" si="69"/>
        <v>1.810493843875147</v>
      </c>
      <c r="I272" s="9">
        <f t="shared" si="70"/>
        <v>3.8419914006011648</v>
      </c>
      <c r="J272" s="9">
        <f t="shared" si="71"/>
        <v>5.3366683594358513</v>
      </c>
      <c r="K272" s="11">
        <f t="shared" si="72"/>
        <v>0.56497175141242939</v>
      </c>
      <c r="L272" s="11">
        <f t="shared" si="73"/>
        <v>0.27027027027027023</v>
      </c>
      <c r="M272" s="11">
        <f t="shared" si="74"/>
        <v>0.1953125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-0.25545049816765919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0.22635850893266146</v>
      </c>
      <c r="Q272" s="11">
        <f>2*'OddsRatio_working_3-way'!K272*'OddsRatio_working_3-way'!L272*'OddsRatio_working_3-way'!M272</f>
        <v>5.9646510917697348E-2</v>
      </c>
      <c r="R272" s="11">
        <f t="shared" si="75"/>
        <v>0</v>
      </c>
      <c r="S272" s="11">
        <f t="shared" si="76"/>
        <v>-0.88611496378486665</v>
      </c>
      <c r="T272" s="11">
        <f t="shared" si="77"/>
        <v>-0.23349537912644705</v>
      </c>
      <c r="U272" s="11">
        <f>'OddsRatio_working_3-way'!S272-'OddsRatio_working_3-way'!R272^2/3</f>
        <v>-0.88611496378486665</v>
      </c>
      <c r="V272" s="11">
        <f>'OddsRatio_working_3-way'!S272*'OddsRatio_working_3-way'!R272/3-2*'OddsRatio_working_3-way'!R272^3/27-'OddsRatio_working_3-way'!T272</f>
        <v>0.23349537912644705</v>
      </c>
      <c r="W272" s="11">
        <f>'OddsRatio_working_3-way'!V272^2+4*'OddsRatio_working_3-way'!U272^3/27</f>
        <v>-4.8558015995519538E-2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0.16052889776370702</v>
      </c>
      <c r="Y272" s="11">
        <f>IF('OddsRatio_working_3-way'!W272&gt;=0,IF('OddsRatio_working_3-way'!V272+SQRT('OddsRatio_working_3-way'!W272)&gt;0,0,PI()),ACOS('OddsRatio_working_3-way'!V272/(2*'OddsRatio_working_3-way'!X272)))</f>
        <v>0.75646182780118687</v>
      </c>
      <c r="Z272" s="11">
        <f>'OddsRatio_working_3-way'!X272^(1/3)*COS('OddsRatio_working_3-way'!Y272/3)</f>
        <v>0.52629470381503063</v>
      </c>
      <c r="AA272" s="11">
        <f>'OddsRatio_working_3-way'!X272^(1/3)*COS(('OddsRatio_working_3-way'!Y272+2*PI())/3)</f>
        <v>-0.38057458255868759</v>
      </c>
      <c r="AB272" s="11">
        <f>'OddsRatio_working_3-way'!X272^(1/3)*COS(('OddsRatio_working_3-way'!Y272+4*PI())/3)</f>
        <v>-0.1457201212563432</v>
      </c>
      <c r="AC272" s="11">
        <f>'OddsRatio_working_3-way'!X272^(1/3)*SIN('OddsRatio_working_3-way'!Y272/3)</f>
        <v>0.13559328645329319</v>
      </c>
      <c r="AD272" s="11">
        <f>'OddsRatio_working_3-way'!X272^(1/3)*SIN(('OddsRatio_working_3-way'!Y272+2*PI())/3)</f>
        <v>0.38798794015437688</v>
      </c>
      <c r="AE272" s="11">
        <f>'OddsRatio_working_3-way'!X272^(1/3)*SIN(('OddsRatio_working_3-way'!Y272+4*PI())/3)</f>
        <v>-0.52358122660767004</v>
      </c>
      <c r="AF272" s="11">
        <f>-'OddsRatio_working_3-way'!U272/(3*'OddsRatio_working_3-way'!X272^(1/3))*COS(('OddsRatio_working_3-way'!Y272)/3)</f>
        <v>0.52629470381503052</v>
      </c>
      <c r="AG272" s="11">
        <f>-'OddsRatio_working_3-way'!U272/(3*'OddsRatio_working_3-way'!X272^(1/3))*COS(('OddsRatio_working_3-way'!Y272+2*PI())/3)</f>
        <v>-0.38057458255868754</v>
      </c>
      <c r="AH272" s="11">
        <f>-'OddsRatio_working_3-way'!U272/(3*'OddsRatio_working_3-way'!X272^(1/3))*COS(('OddsRatio_working_3-way'!Y272+4*PI())/3)</f>
        <v>-0.14572012125634318</v>
      </c>
      <c r="AI272" s="11">
        <f>'OddsRatio_working_3-way'!U272/(3*'OddsRatio_working_3-way'!X272^(1/3))*SIN(('OddsRatio_working_3-way'!Y272)/3)</f>
        <v>-0.13559328645329316</v>
      </c>
      <c r="AJ272" s="11">
        <f>'OddsRatio_working_3-way'!U272/(3*'OddsRatio_working_3-way'!X272^(1/3))*SIN(('OddsRatio_working_3-way'!Y272+2*PI())/3)</f>
        <v>-0.38798794015437682</v>
      </c>
      <c r="AK272" s="11">
        <f>'OddsRatio_working_3-way'!U272/(3*'OddsRatio_working_3-way'!X272^(1/3))*SIN(('OddsRatio_working_3-way'!Y272+4*PI())/3)</f>
        <v>0.52358122660766993</v>
      </c>
      <c r="AL272" s="11">
        <f>'OddsRatio_working_3-way'!Z272+'OddsRatio_working_3-way'!AF272</f>
        <v>1.052589407630061</v>
      </c>
      <c r="AM272" s="11">
        <f>'OddsRatio_working_3-way'!AA272+'OddsRatio_working_3-way'!AG272</f>
        <v>-0.76114916511737518</v>
      </c>
      <c r="AN272" s="11">
        <f>'OddsRatio_working_3-way'!AB272+'OddsRatio_working_3-way'!AH272</f>
        <v>-0.29144024251268641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1.052589407630061</v>
      </c>
      <c r="AS272" s="11">
        <f>IF(('OddsRatio_working_3-way'!X272=0),IF(Q272&gt;0,-Q272^(1/3),(-Q272)^(1/3)),'OddsRatio_working_3-way'!AM272-'OddsRatio_working_3-way'!R272/3)</f>
        <v>-0.76114916511737518</v>
      </c>
      <c r="AT272" s="11">
        <f>IF(('OddsRatio_working_3-way'!X272=0),IF(Q272&gt;0,-Q272^(1/3),(-Q272)^(1/3)),'OddsRatio_working_3-way'!AN272-'OddsRatio_working_3-way'!R272/3)</f>
        <v>-0.29144024251268641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2.59</v>
      </c>
      <c r="B273" s="4">
        <f>IF('True_Odds_Calculator_3-way'!B274="","",'True_Odds_Calculator_3-way'!B274)</f>
        <v>3.19</v>
      </c>
      <c r="C273" s="4">
        <f>IF('True_Odds_Calculator_3-way'!C274="","",'True_Odds_Calculator_3-way'!C274)</f>
        <v>3.11</v>
      </c>
      <c r="D273" s="9">
        <f t="shared" si="65"/>
        <v>0.37862143765899087</v>
      </c>
      <c r="E273" s="9">
        <f t="shared" si="66"/>
        <v>0.30670458666768535</v>
      </c>
      <c r="F273" s="9">
        <f t="shared" si="67"/>
        <v>0.31467397567332411</v>
      </c>
      <c r="G273" s="9">
        <f t="shared" si="68"/>
        <v>1.0321764390173751</v>
      </c>
      <c r="H273" s="9">
        <f t="shared" si="69"/>
        <v>2.6411605380376266</v>
      </c>
      <c r="I273" s="9">
        <f t="shared" si="70"/>
        <v>3.2604664014480513</v>
      </c>
      <c r="J273" s="9">
        <f t="shared" si="71"/>
        <v>3.177892286326661</v>
      </c>
      <c r="K273" s="11">
        <f t="shared" si="72"/>
        <v>0.38610038610038611</v>
      </c>
      <c r="L273" s="11">
        <f t="shared" si="73"/>
        <v>0.31347962382445144</v>
      </c>
      <c r="M273" s="11">
        <f t="shared" si="74"/>
        <v>0.32154340836012862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-0.28593864728691232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0.22922630750549589</v>
      </c>
      <c r="Q273" s="11">
        <f>2*'OddsRatio_working_3-way'!K273*'OddsRatio_working_3-way'!L273*'OddsRatio_working_3-way'!M273</f>
        <v>7.7835758066382307E-2</v>
      </c>
      <c r="R273" s="11">
        <f t="shared" si="75"/>
        <v>0</v>
      </c>
      <c r="S273" s="11">
        <f t="shared" si="76"/>
        <v>-0.80166255831618671</v>
      </c>
      <c r="T273" s="11">
        <f t="shared" si="77"/>
        <v>-0.27221139501398534</v>
      </c>
      <c r="U273" s="11">
        <f>'OddsRatio_working_3-way'!S273-'OddsRatio_working_3-way'!R273^2/3</f>
        <v>-0.80166255831618671</v>
      </c>
      <c r="V273" s="11">
        <f>'OddsRatio_working_3-way'!S273*'OddsRatio_working_3-way'!R273/3-2*'OddsRatio_working_3-way'!R273^3/27-'OddsRatio_working_3-way'!T273</f>
        <v>0.27221139501398534</v>
      </c>
      <c r="W273" s="11">
        <f>'OddsRatio_working_3-way'!V273^2+4*'OddsRatio_working_3-way'!U273^3/27</f>
        <v>-2.2266972249737477E-3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0.13813556819338177</v>
      </c>
      <c r="Y273" s="11">
        <f>IF('OddsRatio_working_3-way'!W273&gt;=0,IF('OddsRatio_working_3-way'!V273+SQRT('OddsRatio_working_3-way'!W273)&gt;0,0,PI()),ACOS('OddsRatio_working_3-way'!V273/(2*'OddsRatio_working_3-way'!X273)))</f>
        <v>0.17164441810860342</v>
      </c>
      <c r="Z273" s="11">
        <f>'OddsRatio_working_3-way'!X273^(1/3)*COS('OddsRatio_working_3-way'!Y273/3)</f>
        <v>0.51608821950868755</v>
      </c>
      <c r="AA273" s="11">
        <f>'OddsRatio_working_3-way'!X273^(1/3)*COS(('OddsRatio_working_3-way'!Y273+2*PI())/3)</f>
        <v>-0.2836439504239891</v>
      </c>
      <c r="AB273" s="11">
        <f>'OddsRatio_working_3-way'!X273^(1/3)*COS(('OddsRatio_working_3-way'!Y273+4*PI())/3)</f>
        <v>-0.23244426908469862</v>
      </c>
      <c r="AC273" s="11">
        <f>'OddsRatio_working_3-way'!X273^(1/3)*SIN('OddsRatio_working_3-way'!Y273/3)</f>
        <v>2.9560149803662433E-2</v>
      </c>
      <c r="AD273" s="11">
        <f>'OddsRatio_working_3-way'!X273^(1/3)*SIN(('OddsRatio_working_3-way'!Y273+2*PI())/3)</f>
        <v>0.43216543378657196</v>
      </c>
      <c r="AE273" s="11">
        <f>'OddsRatio_working_3-way'!X273^(1/3)*SIN(('OddsRatio_working_3-way'!Y273+4*PI())/3)</f>
        <v>-0.46172558359023436</v>
      </c>
      <c r="AF273" s="11">
        <f>-'OddsRatio_working_3-way'!U273/(3*'OddsRatio_working_3-way'!X273^(1/3))*COS(('OddsRatio_working_3-way'!Y273)/3)</f>
        <v>0.51608821950868744</v>
      </c>
      <c r="AG273" s="11">
        <f>-'OddsRatio_working_3-way'!U273/(3*'OddsRatio_working_3-way'!X273^(1/3))*COS(('OddsRatio_working_3-way'!Y273+2*PI())/3)</f>
        <v>-0.28364395042398904</v>
      </c>
      <c r="AH273" s="11">
        <f>-'OddsRatio_working_3-way'!U273/(3*'OddsRatio_working_3-way'!X273^(1/3))*COS(('OddsRatio_working_3-way'!Y273+4*PI())/3)</f>
        <v>-0.23244426908469856</v>
      </c>
      <c r="AI273" s="11">
        <f>'OddsRatio_working_3-way'!U273/(3*'OddsRatio_working_3-way'!X273^(1/3))*SIN(('OddsRatio_working_3-way'!Y273)/3)</f>
        <v>-2.9560149803662426E-2</v>
      </c>
      <c r="AJ273" s="11">
        <f>'OddsRatio_working_3-way'!U273/(3*'OddsRatio_working_3-way'!X273^(1/3))*SIN(('OddsRatio_working_3-way'!Y273+2*PI())/3)</f>
        <v>-0.43216543378657185</v>
      </c>
      <c r="AK273" s="11">
        <f>'OddsRatio_working_3-way'!U273/(3*'OddsRatio_working_3-way'!X273^(1/3))*SIN(('OddsRatio_working_3-way'!Y273+4*PI())/3)</f>
        <v>0.46172558359023425</v>
      </c>
      <c r="AL273" s="11">
        <f>'OddsRatio_working_3-way'!Z273+'OddsRatio_working_3-way'!AF273</f>
        <v>1.0321764390173751</v>
      </c>
      <c r="AM273" s="11">
        <f>'OddsRatio_working_3-way'!AA273+'OddsRatio_working_3-way'!AG273</f>
        <v>-0.56728790084797809</v>
      </c>
      <c r="AN273" s="11">
        <f>'OddsRatio_working_3-way'!AB273+'OddsRatio_working_3-way'!AH273</f>
        <v>-0.46488853816939718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1.0321764390173751</v>
      </c>
      <c r="AS273" s="11">
        <f>IF(('OddsRatio_working_3-way'!X273=0),IF(Q273&gt;0,-Q273^(1/3),(-Q273)^(1/3)),'OddsRatio_working_3-way'!AM273-'OddsRatio_working_3-way'!R273/3)</f>
        <v>-0.56728790084797809</v>
      </c>
      <c r="AT273" s="11">
        <f>IF(('OddsRatio_working_3-way'!X273=0),IF(Q273&gt;0,-Q273^(1/3),(-Q273)^(1/3)),'OddsRatio_working_3-way'!AN273-'OddsRatio_working_3-way'!R273/3)</f>
        <v>-0.46488853816939718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9.5</v>
      </c>
      <c r="B274" s="4">
        <f>IF('True_Odds_Calculator_3-way'!B275="","",'True_Odds_Calculator_3-way'!B275)</f>
        <v>4.68</v>
      </c>
      <c r="C274" s="4">
        <f>IF('True_Odds_Calculator_3-way'!C275="","",'True_Odds_Calculator_3-way'!C275)</f>
        <v>1.41</v>
      </c>
      <c r="D274" s="9">
        <f t="shared" si="65"/>
        <v>9.9704903333247885E-2</v>
      </c>
      <c r="E274" s="9">
        <f t="shared" si="66"/>
        <v>0.20369567710825981</v>
      </c>
      <c r="F274" s="9">
        <f t="shared" si="67"/>
        <v>0.69659941955849225</v>
      </c>
      <c r="G274" s="9">
        <f t="shared" si="68"/>
        <v>1.062305530171143</v>
      </c>
      <c r="H274" s="9">
        <f t="shared" si="69"/>
        <v>10.029597006454718</v>
      </c>
      <c r="I274" s="9">
        <f t="shared" si="70"/>
        <v>4.9092843510298048</v>
      </c>
      <c r="J274" s="9">
        <f t="shared" si="71"/>
        <v>1.4355452673701685</v>
      </c>
      <c r="K274" s="11">
        <f t="shared" si="72"/>
        <v>0.10526315789473684</v>
      </c>
      <c r="L274" s="11">
        <f t="shared" si="73"/>
        <v>0.21367521367521369</v>
      </c>
      <c r="M274" s="11">
        <f t="shared" si="74"/>
        <v>0.70921985815602839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-0.20457946101843072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0.20083396343194779</v>
      </c>
      <c r="Q274" s="11">
        <f>2*'OddsRatio_working_3-way'!K274*'OddsRatio_working_3-way'!L274*'OddsRatio_working_3-way'!M274</f>
        <v>3.1903727312461917E-2</v>
      </c>
      <c r="R274" s="11">
        <f t="shared" si="75"/>
        <v>0</v>
      </c>
      <c r="S274" s="11">
        <f t="shared" si="76"/>
        <v>-0.98169172228806734</v>
      </c>
      <c r="T274" s="11">
        <f t="shared" si="77"/>
        <v>-0.15594785103861275</v>
      </c>
      <c r="U274" s="11">
        <f>'OddsRatio_working_3-way'!S274-'OddsRatio_working_3-way'!R274^2/3</f>
        <v>-0.98169172228806734</v>
      </c>
      <c r="V274" s="11">
        <f>'OddsRatio_working_3-way'!S274*'OddsRatio_working_3-way'!R274/3-2*'OddsRatio_working_3-way'!R274^3/27-'OddsRatio_working_3-way'!T274</f>
        <v>0.15594785103861275</v>
      </c>
      <c r="W274" s="11">
        <f>'OddsRatio_working_3-way'!V274^2+4*'OddsRatio_working_3-way'!U274^3/27</f>
        <v>-0.11583946911279461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0.18718920999643379</v>
      </c>
      <c r="Y274" s="11">
        <f>IF('OddsRatio_working_3-way'!W274&gt;=0,IF('OddsRatio_working_3-way'!V274+SQRT('OddsRatio_working_3-way'!W274)&gt;0,0,PI()),ACOS('OddsRatio_working_3-way'!V274/(2*'OddsRatio_working_3-way'!X274)))</f>
        <v>1.1411477011163518</v>
      </c>
      <c r="Z274" s="11">
        <f>'OddsRatio_working_3-way'!X274^(1/3)*COS('OddsRatio_working_3-way'!Y274/3)</f>
        <v>0.53115276508557152</v>
      </c>
      <c r="AA274" s="11">
        <f>'OddsRatio_working_3-way'!X274^(1/3)*COS(('OddsRatio_working_3-way'!Y274+2*PI())/3)</f>
        <v>-0.44950703707997969</v>
      </c>
      <c r="AB274" s="11">
        <f>'OddsRatio_working_3-way'!X274^(1/3)*COS(('OddsRatio_working_3-way'!Y274+4*PI())/3)</f>
        <v>-8.1645728005591514E-2</v>
      </c>
      <c r="AC274" s="11">
        <f>'OddsRatio_working_3-way'!X274^(1/3)*SIN('OddsRatio_working_3-way'!Y274/3)</f>
        <v>0.21238482581854604</v>
      </c>
      <c r="AD274" s="11">
        <f>'OddsRatio_working_3-way'!X274^(1/3)*SIN(('OddsRatio_working_3-way'!Y274+2*PI())/3)</f>
        <v>0.35379937494518027</v>
      </c>
      <c r="AE274" s="11">
        <f>'OddsRatio_working_3-way'!X274^(1/3)*SIN(('OddsRatio_working_3-way'!Y274+4*PI())/3)</f>
        <v>-0.56618420076372622</v>
      </c>
      <c r="AF274" s="11">
        <f>-'OddsRatio_working_3-way'!U274/(3*'OddsRatio_working_3-way'!X274^(1/3))*COS(('OddsRatio_working_3-way'!Y274)/3)</f>
        <v>0.53115276508557152</v>
      </c>
      <c r="AG274" s="11">
        <f>-'OddsRatio_working_3-way'!U274/(3*'OddsRatio_working_3-way'!X274^(1/3))*COS(('OddsRatio_working_3-way'!Y274+2*PI())/3)</f>
        <v>-0.44950703707997969</v>
      </c>
      <c r="AH274" s="11">
        <f>-'OddsRatio_working_3-way'!U274/(3*'OddsRatio_working_3-way'!X274^(1/3))*COS(('OddsRatio_working_3-way'!Y274+4*PI())/3)</f>
        <v>-8.1645728005591514E-2</v>
      </c>
      <c r="AI274" s="11">
        <f>'OddsRatio_working_3-way'!U274/(3*'OddsRatio_working_3-way'!X274^(1/3))*SIN(('OddsRatio_working_3-way'!Y274)/3)</f>
        <v>-0.21238482581854604</v>
      </c>
      <c r="AJ274" s="11">
        <f>'OddsRatio_working_3-way'!U274/(3*'OddsRatio_working_3-way'!X274^(1/3))*SIN(('OddsRatio_working_3-way'!Y274+2*PI())/3)</f>
        <v>-0.35379937494518027</v>
      </c>
      <c r="AK274" s="11">
        <f>'OddsRatio_working_3-way'!U274/(3*'OddsRatio_working_3-way'!X274^(1/3))*SIN(('OddsRatio_working_3-way'!Y274+4*PI())/3)</f>
        <v>0.56618420076372622</v>
      </c>
      <c r="AL274" s="11">
        <f>'OddsRatio_working_3-way'!Z274+'OddsRatio_working_3-way'!AF274</f>
        <v>1.062305530171143</v>
      </c>
      <c r="AM274" s="11">
        <f>'OddsRatio_working_3-way'!AA274+'OddsRatio_working_3-way'!AG274</f>
        <v>-0.89901407415995938</v>
      </c>
      <c r="AN274" s="11">
        <f>'OddsRatio_working_3-way'!AB274+'OddsRatio_working_3-way'!AH274</f>
        <v>-0.16329145601118303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1.062305530171143</v>
      </c>
      <c r="AS274" s="11">
        <f>IF(('OddsRatio_working_3-way'!X274=0),IF(Q274&gt;0,-Q274^(1/3),(-Q274)^(1/3)),'OddsRatio_working_3-way'!AM274-'OddsRatio_working_3-way'!R274/3)</f>
        <v>-0.89901407415995938</v>
      </c>
      <c r="AT274" s="11">
        <f>IF(('OddsRatio_working_3-way'!X274=0),IF(Q274&gt;0,-Q274^(1/3),(-Q274)^(1/3)),'OddsRatio_working_3-way'!AN274-'OddsRatio_working_3-way'!R274/3)</f>
        <v>-0.16329145601118303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3.85</v>
      </c>
      <c r="B275" s="4">
        <f>IF('True_Odds_Calculator_3-way'!B276="","",'True_Odds_Calculator_3-way'!B276)</f>
        <v>3.52</v>
      </c>
      <c r="C275" s="4">
        <f>IF('True_Odds_Calculator_3-way'!C276="","",'True_Odds_Calculator_3-way'!C276)</f>
        <v>2.09</v>
      </c>
      <c r="D275" s="9">
        <f t="shared" si="65"/>
        <v>0.25311579915103655</v>
      </c>
      <c r="E275" s="9">
        <f t="shared" si="66"/>
        <v>0.27707786064271922</v>
      </c>
      <c r="F275" s="9">
        <f t="shared" si="67"/>
        <v>0.46980634020624434</v>
      </c>
      <c r="G275" s="9">
        <f t="shared" si="68"/>
        <v>1.0353546983467945</v>
      </c>
      <c r="H275" s="9">
        <f t="shared" si="69"/>
        <v>3.9507608902883646</v>
      </c>
      <c r="I275" s="9">
        <f t="shared" si="70"/>
        <v>3.6090938398339225</v>
      </c>
      <c r="J275" s="9">
        <f t="shared" si="71"/>
        <v>2.1285366211980055</v>
      </c>
      <c r="K275" s="11">
        <f t="shared" si="72"/>
        <v>0.25974025974025972</v>
      </c>
      <c r="L275" s="11">
        <f t="shared" si="73"/>
        <v>0.28409090909090912</v>
      </c>
      <c r="M275" s="11">
        <f t="shared" si="74"/>
        <v>0.47846889952153115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-0.27638993238166798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0.2280777074165504</v>
      </c>
      <c r="Q275" s="11">
        <f>2*'OddsRatio_working_3-way'!K275*'OddsRatio_working_3-way'!L275*'OddsRatio_working_3-way'!M275</f>
        <v>7.0612293317817459E-2</v>
      </c>
      <c r="R275" s="11">
        <f t="shared" si="75"/>
        <v>0</v>
      </c>
      <c r="S275" s="11">
        <f t="shared" si="76"/>
        <v>-0.82520266006504517</v>
      </c>
      <c r="T275" s="11">
        <f t="shared" si="77"/>
        <v>-0.25548069971054033</v>
      </c>
      <c r="U275" s="11">
        <f>'OddsRatio_working_3-way'!S275-'OddsRatio_working_3-way'!R275^2/3</f>
        <v>-0.82520266006504517</v>
      </c>
      <c r="V275" s="11">
        <f>'OddsRatio_working_3-way'!S275*'OddsRatio_working_3-way'!R275/3-2*'OddsRatio_working_3-way'!R275^3/27-'OddsRatio_working_3-way'!T275</f>
        <v>0.25548069971054033</v>
      </c>
      <c r="W275" s="11">
        <f>'OddsRatio_working_3-way'!V275^2+4*'OddsRatio_working_3-way'!U275^3/27</f>
        <v>-1.7978431805726044E-2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0.14426435780392305</v>
      </c>
      <c r="Y275" s="11">
        <f>IF('OddsRatio_working_3-way'!W275&gt;=0,IF('OddsRatio_working_3-way'!V275+SQRT('OddsRatio_working_3-way'!W275)&gt;0,0,PI()),ACOS('OddsRatio_working_3-way'!V275/(2*'OddsRatio_working_3-way'!X275)))</f>
        <v>0.48331292330193754</v>
      </c>
      <c r="Z275" s="11">
        <f>'OddsRatio_working_3-way'!X275^(1/3)*COS('OddsRatio_working_3-way'!Y275/3)</f>
        <v>0.51767734917339725</v>
      </c>
      <c r="AA275" s="11">
        <f>'OddsRatio_working_3-way'!X275^(1/3)*COS(('OddsRatio_working_3-way'!Y275+2*PI())/3)</f>
        <v>-0.33169666406530507</v>
      </c>
      <c r="AB275" s="11">
        <f>'OddsRatio_working_3-way'!X275^(1/3)*COS(('OddsRatio_working_3-way'!Y275+4*PI())/3)</f>
        <v>-0.18598068510809226</v>
      </c>
      <c r="AC275" s="11">
        <f>'OddsRatio_working_3-way'!X275^(1/3)*SIN('OddsRatio_working_3-way'!Y275/3)</f>
        <v>8.4129159676176624E-2</v>
      </c>
      <c r="AD275" s="11">
        <f>'OddsRatio_working_3-way'!X275^(1/3)*SIN(('OddsRatio_working_3-way'!Y275+2*PI())/3)</f>
        <v>0.40625715550986086</v>
      </c>
      <c r="AE275" s="11">
        <f>'OddsRatio_working_3-way'!X275^(1/3)*SIN(('OddsRatio_working_3-way'!Y275+4*PI())/3)</f>
        <v>-0.49038631518603748</v>
      </c>
      <c r="AF275" s="11">
        <f>-'OddsRatio_working_3-way'!U275/(3*'OddsRatio_working_3-way'!X275^(1/3))*COS(('OddsRatio_working_3-way'!Y275)/3)</f>
        <v>0.51767734917339725</v>
      </c>
      <c r="AG275" s="11">
        <f>-'OddsRatio_working_3-way'!U275/(3*'OddsRatio_working_3-way'!X275^(1/3))*COS(('OddsRatio_working_3-way'!Y275+2*PI())/3)</f>
        <v>-0.33169666406530507</v>
      </c>
      <c r="AH275" s="11">
        <f>-'OddsRatio_working_3-way'!U275/(3*'OddsRatio_working_3-way'!X275^(1/3))*COS(('OddsRatio_working_3-way'!Y275+4*PI())/3)</f>
        <v>-0.18598068510809226</v>
      </c>
      <c r="AI275" s="11">
        <f>'OddsRatio_working_3-way'!U275/(3*'OddsRatio_working_3-way'!X275^(1/3))*SIN(('OddsRatio_working_3-way'!Y275)/3)</f>
        <v>-8.4129159676176624E-2</v>
      </c>
      <c r="AJ275" s="11">
        <f>'OddsRatio_working_3-way'!U275/(3*'OddsRatio_working_3-way'!X275^(1/3))*SIN(('OddsRatio_working_3-way'!Y275+2*PI())/3)</f>
        <v>-0.40625715550986086</v>
      </c>
      <c r="AK275" s="11">
        <f>'OddsRatio_working_3-way'!U275/(3*'OddsRatio_working_3-way'!X275^(1/3))*SIN(('OddsRatio_working_3-way'!Y275+4*PI())/3)</f>
        <v>0.49038631518603748</v>
      </c>
      <c r="AL275" s="11">
        <f>'OddsRatio_working_3-way'!Z275+'OddsRatio_working_3-way'!AF275</f>
        <v>1.0353546983467945</v>
      </c>
      <c r="AM275" s="11">
        <f>'OddsRatio_working_3-way'!AA275+'OddsRatio_working_3-way'!AG275</f>
        <v>-0.66339332813061014</v>
      </c>
      <c r="AN275" s="11">
        <f>'OddsRatio_working_3-way'!AB275+'OddsRatio_working_3-way'!AH275</f>
        <v>-0.37196137021618453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1.0353546983467945</v>
      </c>
      <c r="AS275" s="11">
        <f>IF(('OddsRatio_working_3-way'!X275=0),IF(Q275&gt;0,-Q275^(1/3),(-Q275)^(1/3)),'OddsRatio_working_3-way'!AM275-'OddsRatio_working_3-way'!R275/3)</f>
        <v>-0.66339332813061014</v>
      </c>
      <c r="AT275" s="11">
        <f>IF(('OddsRatio_working_3-way'!X275=0),IF(Q275&gt;0,-Q275^(1/3),(-Q275)^(1/3)),'OddsRatio_working_3-way'!AN275-'OddsRatio_working_3-way'!R275/3)</f>
        <v>-0.37196137021618453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1.38</v>
      </c>
      <c r="B276" s="4">
        <f>IF('True_Odds_Calculator_3-way'!B277="","",'True_Odds_Calculator_3-way'!B277)</f>
        <v>5.14</v>
      </c>
      <c r="C276" s="4">
        <f>IF('True_Odds_Calculator_3-way'!C277="","",'True_Odds_Calculator_3-way'!C277)</f>
        <v>9.17</v>
      </c>
      <c r="D276" s="9">
        <f t="shared" si="65"/>
        <v>0.71196392802073105</v>
      </c>
      <c r="E276" s="9">
        <f t="shared" si="66"/>
        <v>0.18492371987109055</v>
      </c>
      <c r="F276" s="9">
        <f t="shared" si="67"/>
        <v>0.10311235210817848</v>
      </c>
      <c r="G276" s="9">
        <f t="shared" si="68"/>
        <v>1.064646161513493</v>
      </c>
      <c r="H276" s="9">
        <f t="shared" si="69"/>
        <v>1.404565541375127</v>
      </c>
      <c r="I276" s="9">
        <f t="shared" si="70"/>
        <v>5.4076351086658612</v>
      </c>
      <c r="J276" s="9">
        <f t="shared" si="71"/>
        <v>9.6981591395652362</v>
      </c>
      <c r="K276" s="11">
        <f t="shared" si="72"/>
        <v>0.7246376811594204</v>
      </c>
      <c r="L276" s="11">
        <f t="shared" si="73"/>
        <v>0.19455252918287938</v>
      </c>
      <c r="M276" s="11">
        <f t="shared" si="74"/>
        <v>0.10905125408942203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-0.19760341835370787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0.19509677076562984</v>
      </c>
      <c r="Q276" s="11">
        <f>2*'OddsRatio_working_3-way'!K276*'OddsRatio_working_3-way'!L276*'OddsRatio_working_3-way'!M276</f>
        <v>3.0748112019799819E-2</v>
      </c>
      <c r="R276" s="11">
        <f t="shared" si="75"/>
        <v>0</v>
      </c>
      <c r="S276" s="11">
        <f t="shared" si="76"/>
        <v>-0.98731475594419549</v>
      </c>
      <c r="T276" s="11">
        <f t="shared" si="77"/>
        <v>-0.1556051624813547</v>
      </c>
      <c r="U276" s="11">
        <f>'OddsRatio_working_3-way'!S276-'OddsRatio_working_3-way'!R276^2/3</f>
        <v>-0.98731475594419549</v>
      </c>
      <c r="V276" s="11">
        <f>'OddsRatio_working_3-way'!S276*'OddsRatio_working_3-way'!R276/3-2*'OddsRatio_working_3-way'!R276^3/27-'OddsRatio_working_3-way'!T276</f>
        <v>0.1556051624813547</v>
      </c>
      <c r="W276" s="11">
        <f>'OddsRatio_working_3-way'!V276^2+4*'OddsRatio_working_3-way'!U276^3/27</f>
        <v>-0.11836851086567246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0.18879981293457446</v>
      </c>
      <c r="Y276" s="11">
        <f>IF('OddsRatio_working_3-way'!W276&gt;=0,IF('OddsRatio_working_3-way'!V276+SQRT('OddsRatio_working_3-way'!W276)&gt;0,0,PI()),ACOS('OddsRatio_working_3-way'!V276/(2*'OddsRatio_working_3-way'!X276)))</f>
        <v>1.1460492438594376</v>
      </c>
      <c r="Z276" s="11">
        <f>'OddsRatio_working_3-way'!X276^(1/3)*COS('OddsRatio_working_3-way'!Y276/3)</f>
        <v>0.5323230807567465</v>
      </c>
      <c r="AA276" s="11">
        <f>'OddsRatio_working_3-way'!X276^(1/3)*COS(('OddsRatio_working_3-way'!Y276+2*PI())/3)</f>
        <v>-0.45137167038287279</v>
      </c>
      <c r="AB276" s="11">
        <f>'OddsRatio_working_3-way'!X276^(1/3)*COS(('OddsRatio_working_3-way'!Y276+4*PI())/3)</f>
        <v>-8.0951410373873933E-2</v>
      </c>
      <c r="AC276" s="11">
        <f>'OddsRatio_working_3-way'!X276^(1/3)*SIN('OddsRatio_working_3-way'!Y276/3)</f>
        <v>0.21386223682948691</v>
      </c>
      <c r="AD276" s="11">
        <f>'OddsRatio_working_3-way'!X276^(1/3)*SIN(('OddsRatio_working_3-way'!Y276+2*PI())/3)</f>
        <v>0.35407419254139438</v>
      </c>
      <c r="AE276" s="11">
        <f>'OddsRatio_working_3-way'!X276^(1/3)*SIN(('OddsRatio_working_3-way'!Y276+4*PI())/3)</f>
        <v>-0.56793642937088118</v>
      </c>
      <c r="AF276" s="11">
        <f>-'OddsRatio_working_3-way'!U276/(3*'OddsRatio_working_3-way'!X276^(1/3))*COS(('OddsRatio_working_3-way'!Y276)/3)</f>
        <v>0.53232308075674639</v>
      </c>
      <c r="AG276" s="11">
        <f>-'OddsRatio_working_3-way'!U276/(3*'OddsRatio_working_3-way'!X276^(1/3))*COS(('OddsRatio_working_3-way'!Y276+2*PI())/3)</f>
        <v>-0.45137167038287268</v>
      </c>
      <c r="AH276" s="11">
        <f>-'OddsRatio_working_3-way'!U276/(3*'OddsRatio_working_3-way'!X276^(1/3))*COS(('OddsRatio_working_3-way'!Y276+4*PI())/3)</f>
        <v>-8.0951410373873919E-2</v>
      </c>
      <c r="AI276" s="11">
        <f>'OddsRatio_working_3-way'!U276/(3*'OddsRatio_working_3-way'!X276^(1/3))*SIN(('OddsRatio_working_3-way'!Y276)/3)</f>
        <v>-0.21386223682948688</v>
      </c>
      <c r="AJ276" s="11">
        <f>'OddsRatio_working_3-way'!U276/(3*'OddsRatio_working_3-way'!X276^(1/3))*SIN(('OddsRatio_working_3-way'!Y276+2*PI())/3)</f>
        <v>-0.35407419254139433</v>
      </c>
      <c r="AK276" s="11">
        <f>'OddsRatio_working_3-way'!U276/(3*'OddsRatio_working_3-way'!X276^(1/3))*SIN(('OddsRatio_working_3-way'!Y276+4*PI())/3)</f>
        <v>0.56793642937088107</v>
      </c>
      <c r="AL276" s="11">
        <f>'OddsRatio_working_3-way'!Z276+'OddsRatio_working_3-way'!AF276</f>
        <v>1.064646161513493</v>
      </c>
      <c r="AM276" s="11">
        <f>'OddsRatio_working_3-way'!AA276+'OddsRatio_working_3-way'!AG276</f>
        <v>-0.90274334076574547</v>
      </c>
      <c r="AN276" s="11">
        <f>'OddsRatio_working_3-way'!AB276+'OddsRatio_working_3-way'!AH276</f>
        <v>-0.16190282074774787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1.064646161513493</v>
      </c>
      <c r="AS276" s="11">
        <f>IF(('OddsRatio_working_3-way'!X276=0),IF(Q276&gt;0,-Q276^(1/3),(-Q276)^(1/3)),'OddsRatio_working_3-way'!AM276-'OddsRatio_working_3-way'!R276/3)</f>
        <v>-0.90274334076574547</v>
      </c>
      <c r="AT276" s="11">
        <f>IF(('OddsRatio_working_3-way'!X276=0),IF(Q276&gt;0,-Q276^(1/3),(-Q276)^(1/3)),'OddsRatio_working_3-way'!AN276-'OddsRatio_working_3-way'!R276/3)</f>
        <v>-0.16190282074774787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3.16</v>
      </c>
      <c r="C277" s="4">
        <f>IF('True_Odds_Calculator_3-way'!C278="","",'True_Odds_Calculator_3-way'!C278)</f>
        <v>4.04</v>
      </c>
      <c r="D277" s="9">
        <f t="shared" si="65"/>
        <v>0.45661775854261505</v>
      </c>
      <c r="E277" s="9">
        <f t="shared" si="66"/>
        <v>0.3053696171041369</v>
      </c>
      <c r="F277" s="9">
        <f t="shared" si="67"/>
        <v>0.23801262435324791</v>
      </c>
      <c r="G277" s="9">
        <f t="shared" si="68"/>
        <v>1.0531111224464038</v>
      </c>
      <c r="H277" s="9">
        <f t="shared" si="69"/>
        <v>2.1900155683644362</v>
      </c>
      <c r="I277" s="9">
        <f t="shared" si="70"/>
        <v>3.2747200244842327</v>
      </c>
      <c r="J277" s="9">
        <f t="shared" si="71"/>
        <v>4.2014578122370674</v>
      </c>
      <c r="K277" s="11">
        <f t="shared" si="72"/>
        <v>0.46948356807511737</v>
      </c>
      <c r="L277" s="11">
        <f t="shared" si="73"/>
        <v>0.31645569620253161</v>
      </c>
      <c r="M277" s="11">
        <f t="shared" si="74"/>
        <v>0.24752475247524752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-0.27287121652083191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0.23278535733765926</v>
      </c>
      <c r="Q277" s="11">
        <f>2*'OddsRatio_working_3-way'!K277*'OddsRatio_working_3-way'!L277*'OddsRatio_working_3-way'!M277</f>
        <v>7.3549875936069264E-2</v>
      </c>
      <c r="R277" s="11">
        <f t="shared" si="75"/>
        <v>0</v>
      </c>
      <c r="S277" s="11">
        <f t="shared" si="76"/>
        <v>-0.85309605133778421</v>
      </c>
      <c r="T277" s="11">
        <f t="shared" si="77"/>
        <v>-0.26954061653642469</v>
      </c>
      <c r="U277" s="11">
        <f>'OddsRatio_working_3-way'!S277-'OddsRatio_working_3-way'!R277^2/3</f>
        <v>-0.85309605133778421</v>
      </c>
      <c r="V277" s="11">
        <f>'OddsRatio_working_3-way'!S277*'OddsRatio_working_3-way'!R277/3-2*'OddsRatio_working_3-way'!R277^3/27-'OddsRatio_working_3-way'!T277</f>
        <v>0.26954061653642469</v>
      </c>
      <c r="W277" s="11">
        <f>'OddsRatio_working_3-way'!V277^2+4*'OddsRatio_working_3-way'!U277^3/27</f>
        <v>-1.9327139602106594E-2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0.15164043290374646</v>
      </c>
      <c r="Y277" s="11">
        <f>IF('OddsRatio_working_3-way'!W277&gt;=0,IF('OddsRatio_working_3-way'!V277+SQRT('OddsRatio_working_3-way'!W277)&gt;0,0,PI()),ACOS('OddsRatio_working_3-way'!V277/(2*'OddsRatio_working_3-way'!X277)))</f>
        <v>0.47618714957945918</v>
      </c>
      <c r="Z277" s="11">
        <f>'OddsRatio_working_3-way'!X277^(1/3)*COS('OddsRatio_working_3-way'!Y277/3)</f>
        <v>0.52655556122320191</v>
      </c>
      <c r="AA277" s="11">
        <f>'OddsRatio_working_3-way'!X277^(1/3)*COS(('OddsRatio_working_3-way'!Y277+2*PI())/3)</f>
        <v>-0.33627396916371111</v>
      </c>
      <c r="AB277" s="11">
        <f>'OddsRatio_working_3-way'!X277^(1/3)*COS(('OddsRatio_working_3-way'!Y277+4*PI())/3)</f>
        <v>-0.19028159205949069</v>
      </c>
      <c r="AC277" s="11">
        <f>'OddsRatio_working_3-way'!X277^(1/3)*SIN('OddsRatio_working_3-way'!Y277/3)</f>
        <v>8.4288738220754958E-2</v>
      </c>
      <c r="AD277" s="11">
        <f>'OddsRatio_working_3-way'!X277^(1/3)*SIN(('OddsRatio_working_3-way'!Y277+2*PI())/3)</f>
        <v>0.4138661234128877</v>
      </c>
      <c r="AE277" s="11">
        <f>'OddsRatio_working_3-way'!X277^(1/3)*SIN(('OddsRatio_working_3-way'!Y277+4*PI())/3)</f>
        <v>-0.49815486163364264</v>
      </c>
      <c r="AF277" s="11">
        <f>-'OddsRatio_working_3-way'!U277/(3*'OddsRatio_working_3-way'!X277^(1/3))*COS(('OddsRatio_working_3-way'!Y277)/3)</f>
        <v>0.52655556122320191</v>
      </c>
      <c r="AG277" s="11">
        <f>-'OddsRatio_working_3-way'!U277/(3*'OddsRatio_working_3-way'!X277^(1/3))*COS(('OddsRatio_working_3-way'!Y277+2*PI())/3)</f>
        <v>-0.33627396916371111</v>
      </c>
      <c r="AH277" s="11">
        <f>-'OddsRatio_working_3-way'!U277/(3*'OddsRatio_working_3-way'!X277^(1/3))*COS(('OddsRatio_working_3-way'!Y277+4*PI())/3)</f>
        <v>-0.19028159205949069</v>
      </c>
      <c r="AI277" s="11">
        <f>'OddsRatio_working_3-way'!U277/(3*'OddsRatio_working_3-way'!X277^(1/3))*SIN(('OddsRatio_working_3-way'!Y277)/3)</f>
        <v>-8.4288738220754958E-2</v>
      </c>
      <c r="AJ277" s="11">
        <f>'OddsRatio_working_3-way'!U277/(3*'OddsRatio_working_3-way'!X277^(1/3))*SIN(('OddsRatio_working_3-way'!Y277+2*PI())/3)</f>
        <v>-0.4138661234128877</v>
      </c>
      <c r="AK277" s="11">
        <f>'OddsRatio_working_3-way'!U277/(3*'OddsRatio_working_3-way'!X277^(1/3))*SIN(('OddsRatio_working_3-way'!Y277+4*PI())/3)</f>
        <v>0.49815486163364264</v>
      </c>
      <c r="AL277" s="11">
        <f>'OddsRatio_working_3-way'!Z277+'OddsRatio_working_3-way'!AF277</f>
        <v>1.0531111224464038</v>
      </c>
      <c r="AM277" s="11">
        <f>'OddsRatio_working_3-way'!AA277+'OddsRatio_working_3-way'!AG277</f>
        <v>-0.67254793832742221</v>
      </c>
      <c r="AN277" s="11">
        <f>'OddsRatio_working_3-way'!AB277+'OddsRatio_working_3-way'!AH277</f>
        <v>-0.38056318411898138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1.0531111224464038</v>
      </c>
      <c r="AS277" s="11">
        <f>IF(('OddsRatio_working_3-way'!X277=0),IF(Q277&gt;0,-Q277^(1/3),(-Q277)^(1/3)),'OddsRatio_working_3-way'!AM277-'OddsRatio_working_3-way'!R277/3)</f>
        <v>-0.67254793832742221</v>
      </c>
      <c r="AT277" s="11">
        <f>IF(('OddsRatio_working_3-way'!X277=0),IF(Q277&gt;0,-Q277^(1/3),(-Q277)^(1/3)),'OddsRatio_working_3-way'!AN277-'OddsRatio_working_3-way'!R277/3)</f>
        <v>-0.38056318411898138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1.88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4.74</v>
      </c>
      <c r="D278" s="9">
        <f t="shared" si="65"/>
        <v>0.51663814523335216</v>
      </c>
      <c r="E278" s="9">
        <f t="shared" si="66"/>
        <v>0.28240774733285817</v>
      </c>
      <c r="F278" s="9">
        <f t="shared" si="67"/>
        <v>0.20095410743378991</v>
      </c>
      <c r="G278" s="9">
        <f t="shared" si="68"/>
        <v>1.063171273801331</v>
      </c>
      <c r="H278" s="9">
        <f t="shared" si="69"/>
        <v>1.9355907209451708</v>
      </c>
      <c r="I278" s="9">
        <f t="shared" si="70"/>
        <v>3.5409793443851809</v>
      </c>
      <c r="J278" s="9">
        <f t="shared" si="71"/>
        <v>4.9762605640169788</v>
      </c>
      <c r="K278" s="11">
        <f t="shared" si="72"/>
        <v>0.53191489361702127</v>
      </c>
      <c r="L278" s="11">
        <f t="shared" si="73"/>
        <v>0.29498525073746312</v>
      </c>
      <c r="M278" s="11">
        <f t="shared" si="74"/>
        <v>0.21097046413502107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-0.26038519422444373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0.23205029711706798</v>
      </c>
      <c r="Q278" s="11">
        <f>2*'OddsRatio_working_3-way'!K278*'OddsRatio_working_3-way'!L278*'OddsRatio_working_3-way'!M278</f>
        <v>6.6205505596881029E-2</v>
      </c>
      <c r="R278" s="11">
        <f t="shared" si="75"/>
        <v>0</v>
      </c>
      <c r="S278" s="11">
        <f t="shared" si="76"/>
        <v>-0.89118084385799612</v>
      </c>
      <c r="T278" s="11">
        <f t="shared" si="77"/>
        <v>-0.25425986985962801</v>
      </c>
      <c r="U278" s="11">
        <f>'OddsRatio_working_3-way'!S278-'OddsRatio_working_3-way'!R278^2/3</f>
        <v>-0.89118084385799612</v>
      </c>
      <c r="V278" s="11">
        <f>'OddsRatio_working_3-way'!S278*'OddsRatio_working_3-way'!R278/3-2*'OddsRatio_working_3-way'!R278^3/27-'OddsRatio_working_3-way'!T278</f>
        <v>0.25425986985962801</v>
      </c>
      <c r="W278" s="11">
        <f>'OddsRatio_working_3-way'!V278^2+4*'OddsRatio_working_3-way'!U278^3/27</f>
        <v>-4.0208031754303555E-2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0.16190746830777952</v>
      </c>
      <c r="Y278" s="11">
        <f>IF('OddsRatio_working_3-way'!W278&gt;=0,IF('OddsRatio_working_3-way'!V278+SQRT('OddsRatio_working_3-way'!W278)&gt;0,0,PI()),ACOS('OddsRatio_working_3-way'!V278/(2*'OddsRatio_working_3-way'!X278)))</f>
        <v>0.6677753872783373</v>
      </c>
      <c r="Z278" s="11">
        <f>'OddsRatio_working_3-way'!X278^(1/3)*COS('OddsRatio_working_3-way'!Y278/3)</f>
        <v>0.53158563690066551</v>
      </c>
      <c r="AA278" s="11">
        <f>'OddsRatio_working_3-way'!X278^(1/3)*COS(('OddsRatio_working_3-way'!Y278+2*PI())/3)</f>
        <v>-0.36999331722641549</v>
      </c>
      <c r="AB278" s="11">
        <f>'OddsRatio_working_3-way'!X278^(1/3)*COS(('OddsRatio_working_3-way'!Y278+4*PI())/3)</f>
        <v>-0.16159231967424986</v>
      </c>
      <c r="AC278" s="11">
        <f>'OddsRatio_working_3-way'!X278^(1/3)*SIN('OddsRatio_working_3-way'!Y278/3)</f>
        <v>0.12032037203612936</v>
      </c>
      <c r="AD278" s="11">
        <f>'OddsRatio_working_3-way'!X278^(1/3)*SIN(('OddsRatio_working_3-way'!Y278+2*PI())/3)</f>
        <v>0.40020647982484214</v>
      </c>
      <c r="AE278" s="11">
        <f>'OddsRatio_working_3-way'!X278^(1/3)*SIN(('OddsRatio_working_3-way'!Y278+4*PI())/3)</f>
        <v>-0.52052685186097147</v>
      </c>
      <c r="AF278" s="11">
        <f>-'OddsRatio_working_3-way'!U278/(3*'OddsRatio_working_3-way'!X278^(1/3))*COS(('OddsRatio_working_3-way'!Y278)/3)</f>
        <v>0.5315856369006654</v>
      </c>
      <c r="AG278" s="11">
        <f>-'OddsRatio_working_3-way'!U278/(3*'OddsRatio_working_3-way'!X278^(1/3))*COS(('OddsRatio_working_3-way'!Y278+2*PI())/3)</f>
        <v>-0.36999331722641537</v>
      </c>
      <c r="AH278" s="11">
        <f>-'OddsRatio_working_3-way'!U278/(3*'OddsRatio_working_3-way'!X278^(1/3))*COS(('OddsRatio_working_3-way'!Y278+4*PI())/3)</f>
        <v>-0.16159231967424983</v>
      </c>
      <c r="AI278" s="11">
        <f>'OddsRatio_working_3-way'!U278/(3*'OddsRatio_working_3-way'!X278^(1/3))*SIN(('OddsRatio_working_3-way'!Y278)/3)</f>
        <v>-0.12032037203612933</v>
      </c>
      <c r="AJ278" s="11">
        <f>'OddsRatio_working_3-way'!U278/(3*'OddsRatio_working_3-way'!X278^(1/3))*SIN(('OddsRatio_working_3-way'!Y278+2*PI())/3)</f>
        <v>-0.40020647982484209</v>
      </c>
      <c r="AK278" s="11">
        <f>'OddsRatio_working_3-way'!U278/(3*'OddsRatio_working_3-way'!X278^(1/3))*SIN(('OddsRatio_working_3-way'!Y278+4*PI())/3)</f>
        <v>0.52052685186097136</v>
      </c>
      <c r="AL278" s="11">
        <f>'OddsRatio_working_3-way'!Z278+'OddsRatio_working_3-way'!AF278</f>
        <v>1.063171273801331</v>
      </c>
      <c r="AM278" s="11">
        <f>'OddsRatio_working_3-way'!AA278+'OddsRatio_working_3-way'!AG278</f>
        <v>-0.73998663445283086</v>
      </c>
      <c r="AN278" s="11">
        <f>'OddsRatio_working_3-way'!AB278+'OddsRatio_working_3-way'!AH278</f>
        <v>-0.32318463934849972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1.063171273801331</v>
      </c>
      <c r="AS278" s="11">
        <f>IF(('OddsRatio_working_3-way'!X278=0),IF(Q278&gt;0,-Q278^(1/3),(-Q278)^(1/3)),'OddsRatio_working_3-way'!AM278-'OddsRatio_working_3-way'!R278/3)</f>
        <v>-0.73998663445283086</v>
      </c>
      <c r="AT278" s="11">
        <f>IF(('OddsRatio_working_3-way'!X278=0),IF(Q278&gt;0,-Q278^(1/3),(-Q278)^(1/3)),'OddsRatio_working_3-way'!AN278-'OddsRatio_working_3-way'!R278/3)</f>
        <v>-0.32318463934849972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1.65</v>
      </c>
      <c r="B279" s="4">
        <f>IF('True_Odds_Calculator_3-way'!B280="","",'True_Odds_Calculator_3-way'!B280)</f>
        <v>3.56</v>
      </c>
      <c r="C279" s="4">
        <f>IF('True_Odds_Calculator_3-way'!C280="","",'True_Odds_Calculator_3-way'!C280)</f>
        <v>6.7</v>
      </c>
      <c r="D279" s="9">
        <f t="shared" si="65"/>
        <v>0.59061917218189497</v>
      </c>
      <c r="E279" s="9">
        <f t="shared" si="66"/>
        <v>0.26810377957322001</v>
      </c>
      <c r="F279" s="9">
        <f t="shared" si="67"/>
        <v>0.14127704824488505</v>
      </c>
      <c r="G279" s="9">
        <f t="shared" si="68"/>
        <v>1.0663667687166327</v>
      </c>
      <c r="H279" s="9">
        <f t="shared" si="69"/>
        <v>1.6931383996658114</v>
      </c>
      <c r="I279" s="9">
        <f t="shared" si="70"/>
        <v>3.7298989279145793</v>
      </c>
      <c r="J279" s="9">
        <f t="shared" si="71"/>
        <v>7.0782905816848078</v>
      </c>
      <c r="K279" s="11">
        <f t="shared" si="72"/>
        <v>0.60606060606060608</v>
      </c>
      <c r="L279" s="11">
        <f t="shared" si="73"/>
        <v>0.2808988764044944</v>
      </c>
      <c r="M279" s="11">
        <f t="shared" si="74"/>
        <v>0.14925373134328357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-0.24100132636104477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0.22639610934093579</v>
      </c>
      <c r="Q279" s="11">
        <f>2*'OddsRatio_working_3-way'!K279*'OddsRatio_working_3-way'!L279*'OddsRatio_working_3-way'!M279</f>
        <v>5.0818430828492883E-2</v>
      </c>
      <c r="R279" s="11">
        <f t="shared" si="75"/>
        <v>0</v>
      </c>
      <c r="S279" s="11">
        <f t="shared" si="76"/>
        <v>-0.93939777327935181</v>
      </c>
      <c r="T279" s="11">
        <f t="shared" si="77"/>
        <v>-0.21086369770580288</v>
      </c>
      <c r="U279" s="11">
        <f>'OddsRatio_working_3-way'!S279-'OddsRatio_working_3-way'!R279^2/3</f>
        <v>-0.93939777327935181</v>
      </c>
      <c r="V279" s="11">
        <f>'OddsRatio_working_3-way'!S279*'OddsRatio_working_3-way'!R279/3-2*'OddsRatio_working_3-way'!R279^3/27-'OddsRatio_working_3-way'!T279</f>
        <v>0.21086369770580288</v>
      </c>
      <c r="W279" s="11">
        <f>'OddsRatio_working_3-way'!V279^2+4*'OddsRatio_working_3-way'!U279^3/27</f>
        <v>-7.8349632832753854E-2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0.17522352285218307</v>
      </c>
      <c r="Y279" s="11">
        <f>IF('OddsRatio_working_3-way'!W279&gt;=0,IF('OddsRatio_working_3-way'!V279+SQRT('OddsRatio_working_3-way'!W279)&gt;0,0,PI()),ACOS('OddsRatio_working_3-way'!V279/(2*'OddsRatio_working_3-way'!X279)))</f>
        <v>0.92516955528918643</v>
      </c>
      <c r="Z279" s="11">
        <f>'OddsRatio_working_3-way'!X279^(1/3)*COS('OddsRatio_working_3-way'!Y279/3)</f>
        <v>0.53318338435831636</v>
      </c>
      <c r="AA279" s="11">
        <f>'OddsRatio_working_3-way'!X279^(1/3)*COS(('OddsRatio_working_3-way'!Y279+2*PI())/3)</f>
        <v>-0.41368367803493783</v>
      </c>
      <c r="AB279" s="11">
        <f>'OddsRatio_working_3-way'!X279^(1/3)*COS(('OddsRatio_working_3-way'!Y279+4*PI())/3)</f>
        <v>-0.11949970632337888</v>
      </c>
      <c r="AC279" s="11">
        <f>'OddsRatio_working_3-way'!X279^(1/3)*SIN('OddsRatio_working_3-way'!Y279/3)</f>
        <v>0.16984719525894207</v>
      </c>
      <c r="AD279" s="11">
        <f>'OddsRatio_working_3-way'!X279^(1/3)*SIN(('OddsRatio_working_3-way'!Y279+2*PI())/3)</f>
        <v>0.37682675810059346</v>
      </c>
      <c r="AE279" s="11">
        <f>'OddsRatio_working_3-way'!X279^(1/3)*SIN(('OddsRatio_working_3-way'!Y279+4*PI())/3)</f>
        <v>-0.54667395335953539</v>
      </c>
      <c r="AF279" s="11">
        <f>-'OddsRatio_working_3-way'!U279/(3*'OddsRatio_working_3-way'!X279^(1/3))*COS(('OddsRatio_working_3-way'!Y279)/3)</f>
        <v>0.53318338435831636</v>
      </c>
      <c r="AG279" s="11">
        <f>-'OddsRatio_working_3-way'!U279/(3*'OddsRatio_working_3-way'!X279^(1/3))*COS(('OddsRatio_working_3-way'!Y279+2*PI())/3)</f>
        <v>-0.41368367803493783</v>
      </c>
      <c r="AH279" s="11">
        <f>-'OddsRatio_working_3-way'!U279/(3*'OddsRatio_working_3-way'!X279^(1/3))*COS(('OddsRatio_working_3-way'!Y279+4*PI())/3)</f>
        <v>-0.11949970632337888</v>
      </c>
      <c r="AI279" s="11">
        <f>'OddsRatio_working_3-way'!U279/(3*'OddsRatio_working_3-way'!X279^(1/3))*SIN(('OddsRatio_working_3-way'!Y279)/3)</f>
        <v>-0.16984719525894207</v>
      </c>
      <c r="AJ279" s="11">
        <f>'OddsRatio_working_3-way'!U279/(3*'OddsRatio_working_3-way'!X279^(1/3))*SIN(('OddsRatio_working_3-way'!Y279+2*PI())/3)</f>
        <v>-0.37682675810059346</v>
      </c>
      <c r="AK279" s="11">
        <f>'OddsRatio_working_3-way'!U279/(3*'OddsRatio_working_3-way'!X279^(1/3))*SIN(('OddsRatio_working_3-way'!Y279+4*PI())/3)</f>
        <v>0.54667395335953539</v>
      </c>
      <c r="AL279" s="11">
        <f>'OddsRatio_working_3-way'!Z279+'OddsRatio_working_3-way'!AF279</f>
        <v>1.0663667687166327</v>
      </c>
      <c r="AM279" s="11">
        <f>'OddsRatio_working_3-way'!AA279+'OddsRatio_working_3-way'!AG279</f>
        <v>-0.82736735606987566</v>
      </c>
      <c r="AN279" s="11">
        <f>'OddsRatio_working_3-way'!AB279+'OddsRatio_working_3-way'!AH279</f>
        <v>-0.23899941264675775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1.0663667687166327</v>
      </c>
      <c r="AS279" s="11">
        <f>IF(('OddsRatio_working_3-way'!X279=0),IF(Q279&gt;0,-Q279^(1/3),(-Q279)^(1/3)),'OddsRatio_working_3-way'!AM279-'OddsRatio_working_3-way'!R279/3)</f>
        <v>-0.82736735606987566</v>
      </c>
      <c r="AT279" s="11">
        <f>IF(('OddsRatio_working_3-way'!X279=0),IF(Q279&gt;0,-Q279^(1/3),(-Q279)^(1/3)),'OddsRatio_working_3-way'!AN279-'OddsRatio_working_3-way'!R279/3)</f>
        <v>-0.23899941264675775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1.6</v>
      </c>
      <c r="B280" s="4">
        <f>IF('True_Odds_Calculator_3-way'!B281="","",'True_Odds_Calculator_3-way'!B281)</f>
        <v>4.43</v>
      </c>
      <c r="C280" s="4">
        <f>IF('True_Odds_Calculator_3-way'!C281="","",'True_Odds_Calculator_3-way'!C281)</f>
        <v>5.59</v>
      </c>
      <c r="D280" s="9">
        <f t="shared" si="65"/>
        <v>0.61235065802193767</v>
      </c>
      <c r="E280" s="9">
        <f t="shared" si="66"/>
        <v>0.21649975323610432</v>
      </c>
      <c r="F280" s="9">
        <f t="shared" si="67"/>
        <v>0.17114958874195804</v>
      </c>
      <c r="G280" s="9">
        <f t="shared" si="68"/>
        <v>1.0550853961962394</v>
      </c>
      <c r="H280" s="9">
        <f t="shared" si="69"/>
        <v>1.6330512377177435</v>
      </c>
      <c r="I280" s="9">
        <f t="shared" si="70"/>
        <v>4.6189429089531</v>
      </c>
      <c r="J280" s="9">
        <f t="shared" si="71"/>
        <v>5.8428419685407391</v>
      </c>
      <c r="K280" s="11">
        <f t="shared" si="72"/>
        <v>0.625</v>
      </c>
      <c r="L280" s="11">
        <f t="shared" si="73"/>
        <v>0.22573363431151244</v>
      </c>
      <c r="M280" s="11">
        <f t="shared" si="74"/>
        <v>0.17889087656529518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-0.23840894131329327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0.21755634254978054</v>
      </c>
      <c r="Q280" s="11">
        <f>2*'OddsRatio_working_3-way'!K280*'OddsRatio_working_3-way'!L280*'OddsRatio_working_3-way'!M280</f>
        <v>5.047710964032031E-2</v>
      </c>
      <c r="R280" s="11">
        <f t="shared" si="75"/>
        <v>0</v>
      </c>
      <c r="S280" s="11">
        <f t="shared" si="76"/>
        <v>-0.91253432589967198</v>
      </c>
      <c r="T280" s="11">
        <f t="shared" si="77"/>
        <v>-0.21172490160085197</v>
      </c>
      <c r="U280" s="11">
        <f>'OddsRatio_working_3-way'!S280-'OddsRatio_working_3-way'!R280^2/3</f>
        <v>-0.91253432589967198</v>
      </c>
      <c r="V280" s="11">
        <f>'OddsRatio_working_3-way'!S280*'OddsRatio_working_3-way'!R280/3-2*'OddsRatio_working_3-way'!R280^3/27-'OddsRatio_working_3-way'!T280</f>
        <v>0.21172490160085197</v>
      </c>
      <c r="W280" s="11">
        <f>'OddsRatio_working_3-way'!V280^2+4*'OddsRatio_working_3-way'!U280^3/27</f>
        <v>-6.7748058838441941E-2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0.16776135788399871</v>
      </c>
      <c r="Y280" s="11">
        <f>IF('OddsRatio_working_3-way'!W280&gt;=0,IF('OddsRatio_working_3-way'!V280+SQRT('OddsRatio_working_3-way'!W280)&gt;0,0,PI()),ACOS('OddsRatio_working_3-way'!V280/(2*'OddsRatio_working_3-way'!X280)))</f>
        <v>0.88791608942618017</v>
      </c>
      <c r="Z280" s="11">
        <f>'OddsRatio_working_3-way'!X280^(1/3)*COS('OddsRatio_working_3-way'!Y280/3)</f>
        <v>0.52754269809811971</v>
      </c>
      <c r="AA280" s="11">
        <f>'OddsRatio_working_3-way'!X280^(1/3)*COS(('OddsRatio_working_3-way'!Y280+2*PI())/3)</f>
        <v>-0.40308253932979482</v>
      </c>
      <c r="AB280" s="11">
        <f>'OddsRatio_working_3-way'!X280^(1/3)*COS(('OddsRatio_working_3-way'!Y280+4*PI())/3)</f>
        <v>-0.12446015876832495</v>
      </c>
      <c r="AC280" s="11">
        <f>'OddsRatio_working_3-way'!X280^(1/3)*SIN('OddsRatio_working_3-way'!Y280/3)</f>
        <v>0.16086270641941908</v>
      </c>
      <c r="AD280" s="11">
        <f>'OddsRatio_working_3-way'!X280^(1/3)*SIN(('OddsRatio_working_3-way'!Y280+2*PI())/3)</f>
        <v>0.37643402492424677</v>
      </c>
      <c r="AE280" s="11">
        <f>'OddsRatio_working_3-way'!X280^(1/3)*SIN(('OddsRatio_working_3-way'!Y280+4*PI())/3)</f>
        <v>-0.53729673134366585</v>
      </c>
      <c r="AF280" s="11">
        <f>-'OddsRatio_working_3-way'!U280/(3*'OddsRatio_working_3-way'!X280^(1/3))*COS(('OddsRatio_working_3-way'!Y280)/3)</f>
        <v>0.5275426980981196</v>
      </c>
      <c r="AG280" s="11">
        <f>-'OddsRatio_working_3-way'!U280/(3*'OddsRatio_working_3-way'!X280^(1/3))*COS(('OddsRatio_working_3-way'!Y280+2*PI())/3)</f>
        <v>-0.40308253932979476</v>
      </c>
      <c r="AH280" s="11">
        <f>-'OddsRatio_working_3-way'!U280/(3*'OddsRatio_working_3-way'!X280^(1/3))*COS(('OddsRatio_working_3-way'!Y280+4*PI())/3)</f>
        <v>-0.12446015876832492</v>
      </c>
      <c r="AI280" s="11">
        <f>'OddsRatio_working_3-way'!U280/(3*'OddsRatio_working_3-way'!X280^(1/3))*SIN(('OddsRatio_working_3-way'!Y280)/3)</f>
        <v>-0.16086270641941905</v>
      </c>
      <c r="AJ280" s="11">
        <f>'OddsRatio_working_3-way'!U280/(3*'OddsRatio_working_3-way'!X280^(1/3))*SIN(('OddsRatio_working_3-way'!Y280+2*PI())/3)</f>
        <v>-0.37643402492424666</v>
      </c>
      <c r="AK280" s="11">
        <f>'OddsRatio_working_3-way'!U280/(3*'OddsRatio_working_3-way'!X280^(1/3))*SIN(('OddsRatio_working_3-way'!Y280+4*PI())/3)</f>
        <v>0.53729673134366573</v>
      </c>
      <c r="AL280" s="11">
        <f>'OddsRatio_working_3-way'!Z280+'OddsRatio_working_3-way'!AF280</f>
        <v>1.0550853961962394</v>
      </c>
      <c r="AM280" s="11">
        <f>'OddsRatio_working_3-way'!AA280+'OddsRatio_working_3-way'!AG280</f>
        <v>-0.80616507865958953</v>
      </c>
      <c r="AN280" s="11">
        <f>'OddsRatio_working_3-way'!AB280+'OddsRatio_working_3-way'!AH280</f>
        <v>-0.24892031753664987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1.0550853961962394</v>
      </c>
      <c r="AS280" s="11">
        <f>IF(('OddsRatio_working_3-way'!X280=0),IF(Q280&gt;0,-Q280^(1/3),(-Q280)^(1/3)),'OddsRatio_working_3-way'!AM280-'OddsRatio_working_3-way'!R280/3)</f>
        <v>-0.80616507865958953</v>
      </c>
      <c r="AT280" s="11">
        <f>IF(('OddsRatio_working_3-way'!X280=0),IF(Q280&gt;0,-Q280^(1/3),(-Q280)^(1/3)),'OddsRatio_working_3-way'!AN280-'OddsRatio_working_3-way'!R280/3)</f>
        <v>-0.24892031753664987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3.75</v>
      </c>
      <c r="B281" s="4">
        <f>IF('True_Odds_Calculator_3-way'!B282="","",'True_Odds_Calculator_3-way'!B282)</f>
        <v>3.58</v>
      </c>
      <c r="C281" s="4">
        <f>IF('True_Odds_Calculator_3-way'!C282="","",'True_Odds_Calculator_3-way'!C282)</f>
        <v>2.1</v>
      </c>
      <c r="D281" s="9">
        <f t="shared" si="65"/>
        <v>0.25997295987422381</v>
      </c>
      <c r="E281" s="9">
        <f t="shared" si="66"/>
        <v>0.2724361298659943</v>
      </c>
      <c r="F281" s="9">
        <f t="shared" si="67"/>
        <v>0.46759091025978217</v>
      </c>
      <c r="G281" s="9">
        <f t="shared" si="68"/>
        <v>1.0351105053160565</v>
      </c>
      <c r="H281" s="9">
        <f t="shared" si="69"/>
        <v>3.8465538896191545</v>
      </c>
      <c r="I281" s="9">
        <f t="shared" si="70"/>
        <v>3.670585103715426</v>
      </c>
      <c r="J281" s="9">
        <f t="shared" si="71"/>
        <v>2.1386215558476622</v>
      </c>
      <c r="K281" s="11">
        <f t="shared" si="72"/>
        <v>0.26666666666666666</v>
      </c>
      <c r="L281" s="11">
        <f t="shared" si="73"/>
        <v>0.27932960893854747</v>
      </c>
      <c r="M281" s="11">
        <f t="shared" si="74"/>
        <v>0.47619047619047616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-0.27682894386805024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0.22807484259998223</v>
      </c>
      <c r="Q281" s="11">
        <f>2*'OddsRatio_working_3-way'!K281*'OddsRatio_working_3-way'!L281*'OddsRatio_working_3-way'!M281</f>
        <v>7.094085306375808E-2</v>
      </c>
      <c r="R281" s="11">
        <f t="shared" si="75"/>
        <v>0</v>
      </c>
      <c r="S281" s="11">
        <f t="shared" si="76"/>
        <v>-0.82388365686462861</v>
      </c>
      <c r="T281" s="11">
        <f t="shared" si="77"/>
        <v>-0.25626241271061539</v>
      </c>
      <c r="U281" s="11">
        <f>'OddsRatio_working_3-way'!S281-'OddsRatio_working_3-way'!R281^2/3</f>
        <v>-0.82388365686462861</v>
      </c>
      <c r="V281" s="11">
        <f>'OddsRatio_working_3-way'!S281*'OddsRatio_working_3-way'!R281/3-2*'OddsRatio_working_3-way'!R281^3/27-'OddsRatio_working_3-way'!T281</f>
        <v>0.25626241271061539</v>
      </c>
      <c r="W281" s="11">
        <f>'OddsRatio_working_3-way'!V281^2+4*'OddsRatio_working_3-way'!U281^3/27</f>
        <v>-1.7179838775244149E-2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0.14391860802508299</v>
      </c>
      <c r="Y281" s="11">
        <f>IF('OddsRatio_working_3-way'!W281&gt;=0,IF('OddsRatio_working_3-way'!V281+SQRT('OddsRatio_working_3-way'!W281)&gt;0,0,PI()),ACOS('OddsRatio_working_3-way'!V281/(2*'OddsRatio_working_3-way'!X281)))</f>
        <v>0.472785616541749</v>
      </c>
      <c r="Z281" s="11">
        <f>'OddsRatio_working_3-way'!X281^(1/3)*COS('OddsRatio_working_3-way'!Y281/3)</f>
        <v>0.51755525265802826</v>
      </c>
      <c r="AA281" s="11">
        <f>'OddsRatio_working_3-way'!X281^(1/3)*COS(('OddsRatio_working_3-way'!Y281+2*PI())/3)</f>
        <v>-0.33000497045134231</v>
      </c>
      <c r="AB281" s="11">
        <f>'OddsRatio_working_3-way'!X281^(1/3)*COS(('OddsRatio_working_3-way'!Y281+4*PI())/3)</f>
        <v>-0.1875502822066861</v>
      </c>
      <c r="AC281" s="11">
        <f>'OddsRatio_working_3-way'!X281^(1/3)*SIN('OddsRatio_working_3-way'!Y281/3)</f>
        <v>8.2246252605376449E-2</v>
      </c>
      <c r="AD281" s="11">
        <f>'OddsRatio_working_3-way'!X281^(1/3)*SIN(('OddsRatio_working_3-way'!Y281+2*PI())/3)</f>
        <v>0.40709287036123787</v>
      </c>
      <c r="AE281" s="11">
        <f>'OddsRatio_working_3-way'!X281^(1/3)*SIN(('OddsRatio_working_3-way'!Y281+4*PI())/3)</f>
        <v>-0.48933912296661436</v>
      </c>
      <c r="AF281" s="11">
        <f>-'OddsRatio_working_3-way'!U281/(3*'OddsRatio_working_3-way'!X281^(1/3))*COS(('OddsRatio_working_3-way'!Y281)/3)</f>
        <v>0.51755525265802826</v>
      </c>
      <c r="AG281" s="11">
        <f>-'OddsRatio_working_3-way'!U281/(3*'OddsRatio_working_3-way'!X281^(1/3))*COS(('OddsRatio_working_3-way'!Y281+2*PI())/3)</f>
        <v>-0.33000497045134231</v>
      </c>
      <c r="AH281" s="11">
        <f>-'OddsRatio_working_3-way'!U281/(3*'OddsRatio_working_3-way'!X281^(1/3))*COS(('OddsRatio_working_3-way'!Y281+4*PI())/3)</f>
        <v>-0.1875502822066861</v>
      </c>
      <c r="AI281" s="11">
        <f>'OddsRatio_working_3-way'!U281/(3*'OddsRatio_working_3-way'!X281^(1/3))*SIN(('OddsRatio_working_3-way'!Y281)/3)</f>
        <v>-8.2246252605376449E-2</v>
      </c>
      <c r="AJ281" s="11">
        <f>'OddsRatio_working_3-way'!U281/(3*'OddsRatio_working_3-way'!X281^(1/3))*SIN(('OddsRatio_working_3-way'!Y281+2*PI())/3)</f>
        <v>-0.40709287036123787</v>
      </c>
      <c r="AK281" s="11">
        <f>'OddsRatio_working_3-way'!U281/(3*'OddsRatio_working_3-way'!X281^(1/3))*SIN(('OddsRatio_working_3-way'!Y281+4*PI())/3)</f>
        <v>0.48933912296661436</v>
      </c>
      <c r="AL281" s="11">
        <f>'OddsRatio_working_3-way'!Z281+'OddsRatio_working_3-way'!AF281</f>
        <v>1.0351105053160565</v>
      </c>
      <c r="AM281" s="11">
        <f>'OddsRatio_working_3-way'!AA281+'OddsRatio_working_3-way'!AG281</f>
        <v>-0.66000994090268461</v>
      </c>
      <c r="AN281" s="11">
        <f>'OddsRatio_working_3-way'!AB281+'OddsRatio_working_3-way'!AH281</f>
        <v>-0.3751005644133722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1.0351105053160565</v>
      </c>
      <c r="AS281" s="11">
        <f>IF(('OddsRatio_working_3-way'!X281=0),IF(Q281&gt;0,-Q281^(1/3),(-Q281)^(1/3)),'OddsRatio_working_3-way'!AM281-'OddsRatio_working_3-way'!R281/3)</f>
        <v>-0.66000994090268461</v>
      </c>
      <c r="AT281" s="11">
        <f>IF(('OddsRatio_working_3-way'!X281=0),IF(Q281&gt;0,-Q281^(1/3),(-Q281)^(1/3)),'OddsRatio_working_3-way'!AN281-'OddsRatio_working_3-way'!R281/3)</f>
        <v>-0.3751005644133722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2.81</v>
      </c>
      <c r="B282" s="4">
        <f>IF('True_Odds_Calculator_3-way'!B283="","",'True_Odds_Calculator_3-way'!B283)</f>
        <v>3.65</v>
      </c>
      <c r="C282" s="4">
        <f>IF('True_Odds_Calculator_3-way'!C283="","",'True_Odds_Calculator_3-way'!C283)</f>
        <v>2.5499999999999998</v>
      </c>
      <c r="D282" s="9">
        <f t="shared" si="65"/>
        <v>0.34830228752666254</v>
      </c>
      <c r="E282" s="9">
        <f t="shared" si="66"/>
        <v>0.26742180642643149</v>
      </c>
      <c r="F282" s="9">
        <f t="shared" si="67"/>
        <v>0.3842759060469062</v>
      </c>
      <c r="G282" s="9">
        <f t="shared" si="68"/>
        <v>1.0337399370778955</v>
      </c>
      <c r="H282" s="9">
        <f t="shared" si="69"/>
        <v>2.8710692861109908</v>
      </c>
      <c r="I282" s="9">
        <f t="shared" si="70"/>
        <v>3.7394108332564229</v>
      </c>
      <c r="J282" s="9">
        <f t="shared" si="71"/>
        <v>2.6022969024707372</v>
      </c>
      <c r="K282" s="11">
        <f t="shared" si="72"/>
        <v>0.35587188612099646</v>
      </c>
      <c r="L282" s="11">
        <f t="shared" si="73"/>
        <v>0.27397260273972601</v>
      </c>
      <c r="M282" s="11">
        <f t="shared" si="74"/>
        <v>0.39215686274509809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-0.28426067448380421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0.22979210696612284</v>
      </c>
      <c r="Q282" s="11">
        <f>2*'OddsRatio_working_3-way'!K282*'OddsRatio_working_3-way'!L282*'OddsRatio_working_3-way'!M282</f>
        <v>7.6469919123501789E-2</v>
      </c>
      <c r="R282" s="11">
        <f t="shared" si="75"/>
        <v>0</v>
      </c>
      <c r="S282" s="11">
        <f t="shared" si="76"/>
        <v>-0.80838514642733417</v>
      </c>
      <c r="T282" s="11">
        <f t="shared" si="77"/>
        <v>-0.26901335987598479</v>
      </c>
      <c r="U282" s="11">
        <f>'OddsRatio_working_3-way'!S282-'OddsRatio_working_3-way'!R282^2/3</f>
        <v>-0.80838514642733417</v>
      </c>
      <c r="V282" s="11">
        <f>'OddsRatio_working_3-way'!S282*'OddsRatio_working_3-way'!R282/3-2*'OddsRatio_working_3-way'!R282^3/27-'OddsRatio_working_3-way'!T282</f>
        <v>0.26901335987598479</v>
      </c>
      <c r="W282" s="11">
        <f>'OddsRatio_working_3-way'!V282^2+4*'OddsRatio_working_3-way'!U282^3/27</f>
        <v>-5.8938590733143142E-3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0.1398767733266324</v>
      </c>
      <c r="Y282" s="11">
        <f>IF('OddsRatio_working_3-way'!W282&gt;=0,IF('OddsRatio_working_3-way'!V282+SQRT('OddsRatio_working_3-way'!W282)&gt;0,0,PI()),ACOS('OddsRatio_working_3-way'!V282/(2*'OddsRatio_working_3-way'!X282)))</f>
        <v>0.27799208893242411</v>
      </c>
      <c r="Z282" s="11">
        <f>'OddsRatio_working_3-way'!X282^(1/3)*COS('OddsRatio_working_3-way'!Y282/3)</f>
        <v>0.51686996853894784</v>
      </c>
      <c r="AA282" s="11">
        <f>'OddsRatio_working_3-way'!X282^(1/3)*COS(('OddsRatio_working_3-way'!Y282+2*PI())/3)</f>
        <v>-0.30003262030499794</v>
      </c>
      <c r="AB282" s="11">
        <f>'OddsRatio_working_3-way'!X282^(1/3)*COS(('OddsRatio_working_3-way'!Y282+4*PI())/3)</f>
        <v>-0.21683734823394987</v>
      </c>
      <c r="AC282" s="11">
        <f>'OddsRatio_working_3-way'!X282^(1/3)*SIN('OddsRatio_working_3-way'!Y282/3)</f>
        <v>4.8032812725523927E-2</v>
      </c>
      <c r="AD282" s="11">
        <f>'OddsRatio_working_3-way'!X282^(1/3)*SIN(('OddsRatio_working_3-way'!Y282+2*PI())/3)</f>
        <v>0.42360611684523042</v>
      </c>
      <c r="AE282" s="11">
        <f>'OddsRatio_working_3-way'!X282^(1/3)*SIN(('OddsRatio_working_3-way'!Y282+4*PI())/3)</f>
        <v>-0.47163892957075421</v>
      </c>
      <c r="AF282" s="11">
        <f>-'OddsRatio_working_3-way'!U282/(3*'OddsRatio_working_3-way'!X282^(1/3))*COS(('OddsRatio_working_3-way'!Y282)/3)</f>
        <v>0.51686996853894773</v>
      </c>
      <c r="AG282" s="11">
        <f>-'OddsRatio_working_3-way'!U282/(3*'OddsRatio_working_3-way'!X282^(1/3))*COS(('OddsRatio_working_3-way'!Y282+2*PI())/3)</f>
        <v>-0.30003262030499789</v>
      </c>
      <c r="AH282" s="11">
        <f>-'OddsRatio_working_3-way'!U282/(3*'OddsRatio_working_3-way'!X282^(1/3))*COS(('OddsRatio_working_3-way'!Y282+4*PI())/3)</f>
        <v>-0.21683734823394984</v>
      </c>
      <c r="AI282" s="11">
        <f>'OddsRatio_working_3-way'!U282/(3*'OddsRatio_working_3-way'!X282^(1/3))*SIN(('OddsRatio_working_3-way'!Y282)/3)</f>
        <v>-4.8032812725523913E-2</v>
      </c>
      <c r="AJ282" s="11">
        <f>'OddsRatio_working_3-way'!U282/(3*'OddsRatio_working_3-way'!X282^(1/3))*SIN(('OddsRatio_working_3-way'!Y282+2*PI())/3)</f>
        <v>-0.42360611684523036</v>
      </c>
      <c r="AK282" s="11">
        <f>'OddsRatio_working_3-way'!U282/(3*'OddsRatio_working_3-way'!X282^(1/3))*SIN(('OddsRatio_working_3-way'!Y282+4*PI())/3)</f>
        <v>0.47163892957075415</v>
      </c>
      <c r="AL282" s="11">
        <f>'OddsRatio_working_3-way'!Z282+'OddsRatio_working_3-way'!AF282</f>
        <v>1.0337399370778955</v>
      </c>
      <c r="AM282" s="11">
        <f>'OddsRatio_working_3-way'!AA282+'OddsRatio_working_3-way'!AG282</f>
        <v>-0.60006524060999578</v>
      </c>
      <c r="AN282" s="11">
        <f>'OddsRatio_working_3-way'!AB282+'OddsRatio_working_3-way'!AH282</f>
        <v>-0.43367469646789969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1.0337399370778955</v>
      </c>
      <c r="AS282" s="11">
        <f>IF(('OddsRatio_working_3-way'!X282=0),IF(Q282&gt;0,-Q282^(1/3),(-Q282)^(1/3)),'OddsRatio_working_3-way'!AM282-'OddsRatio_working_3-way'!R282/3)</f>
        <v>-0.60006524060999578</v>
      </c>
      <c r="AT282" s="11">
        <f>IF(('OddsRatio_working_3-way'!X282=0),IF(Q282&gt;0,-Q282^(1/3),(-Q282)^(1/3)),'OddsRatio_working_3-way'!AN282-'OddsRatio_working_3-way'!R282/3)</f>
        <v>-0.43367469646789969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1.29</v>
      </c>
      <c r="B283" s="4">
        <f>IF('True_Odds_Calculator_3-way'!B284="","",'True_Odds_Calculator_3-way'!B284)</f>
        <v>6.11</v>
      </c>
      <c r="C283" s="4">
        <f>IF('True_Odds_Calculator_3-way'!C284="","",'True_Odds_Calculator_3-way'!C284)</f>
        <v>11.87</v>
      </c>
      <c r="D283" s="9">
        <f t="shared" si="65"/>
        <v>0.76460532800776504</v>
      </c>
      <c r="E283" s="9">
        <f t="shared" si="66"/>
        <v>0.15564732849620733</v>
      </c>
      <c r="F283" s="9">
        <f t="shared" si="67"/>
        <v>7.9747343496027356E-2</v>
      </c>
      <c r="G283" s="9">
        <f t="shared" si="68"/>
        <v>1.0616009799531776</v>
      </c>
      <c r="H283" s="9">
        <f t="shared" si="69"/>
        <v>1.3078642841864219</v>
      </c>
      <c r="I283" s="9">
        <f t="shared" si="70"/>
        <v>6.4247810075607372</v>
      </c>
      <c r="J283" s="9">
        <f t="shared" si="71"/>
        <v>12.539602652091043</v>
      </c>
      <c r="K283" s="11">
        <f t="shared" si="72"/>
        <v>0.77519379844961234</v>
      </c>
      <c r="L283" s="11">
        <f t="shared" si="73"/>
        <v>0.16366612111292961</v>
      </c>
      <c r="M283" s="11">
        <f t="shared" si="74"/>
        <v>8.4245998315080034E-2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-0.17217369607542377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0.17390253524992094</v>
      </c>
      <c r="Q283" s="11">
        <f>2*'OddsRatio_working_3-way'!K283*'OddsRatio_working_3-way'!L283*'OddsRatio_working_3-way'!M283</f>
        <v>2.1377078703124885E-2</v>
      </c>
      <c r="R283" s="11">
        <f t="shared" si="75"/>
        <v>0</v>
      </c>
      <c r="S283" s="11">
        <f t="shared" si="76"/>
        <v>-1.0100412502833176</v>
      </c>
      <c r="T283" s="11">
        <f t="shared" si="77"/>
        <v>-0.12415995701085648</v>
      </c>
      <c r="U283" s="11">
        <f>'OddsRatio_working_3-way'!S283-'OddsRatio_working_3-way'!R283^2/3</f>
        <v>-1.0100412502833176</v>
      </c>
      <c r="V283" s="11">
        <f>'OddsRatio_working_3-way'!S283*'OddsRatio_working_3-way'!R283/3-2*'OddsRatio_working_3-way'!R283^3/27-'OddsRatio_working_3-way'!T283</f>
        <v>0.12415995701085648</v>
      </c>
      <c r="W283" s="11">
        <f>'OddsRatio_working_3-way'!V283^2+4*'OddsRatio_working_3-way'!U283^3/27</f>
        <v>-0.1372401929858641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0.19535601341576475</v>
      </c>
      <c r="Y283" s="11">
        <f>IF('OddsRatio_working_3-way'!W283&gt;=0,IF('OddsRatio_working_3-way'!V283+SQRT('OddsRatio_working_3-way'!W283)&gt;0,0,PI()),ACOS('OddsRatio_working_3-way'!V283/(2*'OddsRatio_working_3-way'!X283)))</f>
        <v>1.2474105059832064</v>
      </c>
      <c r="Z283" s="11">
        <f>'OddsRatio_working_3-way'!X283^(1/3)*COS('OddsRatio_working_3-way'!Y283/3)</f>
        <v>0.53080048997658891</v>
      </c>
      <c r="AA283" s="11">
        <f>'OddsRatio_working_3-way'!X283^(1/3)*COS(('OddsRatio_working_3-way'!Y283+2*PI())/3)</f>
        <v>-0.46837423950800938</v>
      </c>
      <c r="AB283" s="11">
        <f>'OddsRatio_working_3-way'!X283^(1/3)*COS(('OddsRatio_working_3-way'!Y283+4*PI())/3)</f>
        <v>-6.242625046857974E-2</v>
      </c>
      <c r="AC283" s="11">
        <f>'OddsRatio_working_3-way'!X283^(1/3)*SIN('OddsRatio_working_3-way'!Y283/3)</f>
        <v>0.23437418074890223</v>
      </c>
      <c r="AD283" s="11">
        <f>'OddsRatio_working_3-way'!X283^(1/3)*SIN(('OddsRatio_working_3-way'!Y283+2*PI())/3)</f>
        <v>0.34249961828650238</v>
      </c>
      <c r="AE283" s="11">
        <f>'OddsRatio_working_3-way'!X283^(1/3)*SIN(('OddsRatio_working_3-way'!Y283+4*PI())/3)</f>
        <v>-0.57687379903540437</v>
      </c>
      <c r="AF283" s="11">
        <f>-'OddsRatio_working_3-way'!U283/(3*'OddsRatio_working_3-way'!X283^(1/3))*COS(('OddsRatio_working_3-way'!Y283)/3)</f>
        <v>0.5308004899765888</v>
      </c>
      <c r="AG283" s="11">
        <f>-'OddsRatio_working_3-way'!U283/(3*'OddsRatio_working_3-way'!X283^(1/3))*COS(('OddsRatio_working_3-way'!Y283+2*PI())/3)</f>
        <v>-0.46837423950800927</v>
      </c>
      <c r="AH283" s="11">
        <f>-'OddsRatio_working_3-way'!U283/(3*'OddsRatio_working_3-way'!X283^(1/3))*COS(('OddsRatio_working_3-way'!Y283+4*PI())/3)</f>
        <v>-6.2426250468579726E-2</v>
      </c>
      <c r="AI283" s="11">
        <f>'OddsRatio_working_3-way'!U283/(3*'OddsRatio_working_3-way'!X283^(1/3))*SIN(('OddsRatio_working_3-way'!Y283)/3)</f>
        <v>-0.23437418074890221</v>
      </c>
      <c r="AJ283" s="11">
        <f>'OddsRatio_working_3-way'!U283/(3*'OddsRatio_working_3-way'!X283^(1/3))*SIN(('OddsRatio_working_3-way'!Y283+2*PI())/3)</f>
        <v>-0.34249961828650227</v>
      </c>
      <c r="AK283" s="11">
        <f>'OddsRatio_working_3-way'!U283/(3*'OddsRatio_working_3-way'!X283^(1/3))*SIN(('OddsRatio_working_3-way'!Y283+4*PI())/3)</f>
        <v>0.57687379903540426</v>
      </c>
      <c r="AL283" s="11">
        <f>'OddsRatio_working_3-way'!Z283+'OddsRatio_working_3-way'!AF283</f>
        <v>1.0616009799531776</v>
      </c>
      <c r="AM283" s="11">
        <f>'OddsRatio_working_3-way'!AA283+'OddsRatio_working_3-way'!AG283</f>
        <v>-0.93674847901601865</v>
      </c>
      <c r="AN283" s="11">
        <f>'OddsRatio_working_3-way'!AB283+'OddsRatio_working_3-way'!AH283</f>
        <v>-0.12485250093715947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1.0616009799531776</v>
      </c>
      <c r="AS283" s="11">
        <f>IF(('OddsRatio_working_3-way'!X283=0),IF(Q283&gt;0,-Q283^(1/3),(-Q283)^(1/3)),'OddsRatio_working_3-way'!AM283-'OddsRatio_working_3-way'!R283/3)</f>
        <v>-0.93674847901601865</v>
      </c>
      <c r="AT283" s="11">
        <f>IF(('OddsRatio_working_3-way'!X283=0),IF(Q283&gt;0,-Q283^(1/3),(-Q283)^(1/3)),'OddsRatio_working_3-way'!AN283-'OddsRatio_working_3-way'!R283/3)</f>
        <v>-0.12485250093715947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4.7300000000000004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1.78</v>
      </c>
      <c r="D284" s="9">
        <f t="shared" si="65"/>
        <v>0.20450205353818399</v>
      </c>
      <c r="E284" s="9">
        <f t="shared" si="66"/>
        <v>0.24406072745247953</v>
      </c>
      <c r="F284" s="9">
        <f t="shared" si="67"/>
        <v>0.55143721900933618</v>
      </c>
      <c r="G284" s="9">
        <f t="shared" si="68"/>
        <v>1.0428757229747896</v>
      </c>
      <c r="H284" s="9">
        <f t="shared" si="69"/>
        <v>4.8899264466959647</v>
      </c>
      <c r="I284" s="9">
        <f t="shared" si="70"/>
        <v>4.0973408972351262</v>
      </c>
      <c r="J284" s="9">
        <f t="shared" si="71"/>
        <v>1.8134430639203361</v>
      </c>
      <c r="K284" s="11">
        <f t="shared" si="72"/>
        <v>0.21141649048625791</v>
      </c>
      <c r="L284" s="11">
        <f t="shared" si="73"/>
        <v>0.25188916876574308</v>
      </c>
      <c r="M284" s="11">
        <f t="shared" si="74"/>
        <v>0.5617977528089888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-0.25851648008087813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0.22378447185877356</v>
      </c>
      <c r="Q284" s="11">
        <f>2*'OddsRatio_working_3-way'!K284*'OddsRatio_working_3-way'!L284*'OddsRatio_working_3-way'!M284</f>
        <v>5.9835420283094534E-2</v>
      </c>
      <c r="R284" s="11">
        <f t="shared" si="75"/>
        <v>0</v>
      </c>
      <c r="S284" s="11">
        <f t="shared" si="76"/>
        <v>-0.86564876555940073</v>
      </c>
      <c r="T284" s="11">
        <f t="shared" si="77"/>
        <v>-0.23145688918700555</v>
      </c>
      <c r="U284" s="11">
        <f>'OddsRatio_working_3-way'!S284-'OddsRatio_working_3-way'!R284^2/3</f>
        <v>-0.86564876555940073</v>
      </c>
      <c r="V284" s="11">
        <f>'OddsRatio_working_3-way'!S284*'OddsRatio_working_3-way'!R284/3-2*'OddsRatio_working_3-way'!R284^3/27-'OddsRatio_working_3-way'!T284</f>
        <v>0.23145688918700555</v>
      </c>
      <c r="W284" s="11">
        <f>'OddsRatio_working_3-way'!V284^2+4*'OddsRatio_working_3-way'!U284^3/27</f>
        <v>-4.2527261830419445E-2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0.15499963982421475</v>
      </c>
      <c r="Y284" s="11">
        <f>IF('OddsRatio_working_3-way'!W284&gt;=0,IF('OddsRatio_working_3-way'!V284+SQRT('OddsRatio_working_3-way'!W284)&gt;0,0,PI()),ACOS('OddsRatio_working_3-way'!V284/(2*'OddsRatio_working_3-way'!X284)))</f>
        <v>0.72780428371432948</v>
      </c>
      <c r="Z284" s="11">
        <f>'OddsRatio_working_3-way'!X284^(1/3)*COS('OddsRatio_working_3-way'!Y284/3)</f>
        <v>0.52143786148739479</v>
      </c>
      <c r="AA284" s="11">
        <f>'OddsRatio_working_3-way'!X284^(1/3)*COS(('OddsRatio_working_3-way'!Y284+2*PI())/3)</f>
        <v>-0.3724736122807118</v>
      </c>
      <c r="AB284" s="11">
        <f>'OddsRatio_working_3-way'!X284^(1/3)*COS(('OddsRatio_working_3-way'!Y284+4*PI())/3)</f>
        <v>-0.14896424920668286</v>
      </c>
      <c r="AC284" s="11">
        <f>'OddsRatio_working_3-way'!X284^(1/3)*SIN('OddsRatio_working_3-way'!Y284/3)</f>
        <v>0.12904319093719246</v>
      </c>
      <c r="AD284" s="11">
        <f>'OddsRatio_working_3-way'!X284^(1/3)*SIN(('OddsRatio_working_3-way'!Y284+2*PI())/3)</f>
        <v>0.38705683907451904</v>
      </c>
      <c r="AE284" s="11">
        <f>'OddsRatio_working_3-way'!X284^(1/3)*SIN(('OddsRatio_working_3-way'!Y284+4*PI())/3)</f>
        <v>-0.51610003001171156</v>
      </c>
      <c r="AF284" s="11">
        <f>-'OddsRatio_working_3-way'!U284/(3*'OddsRatio_working_3-way'!X284^(1/3))*COS(('OddsRatio_working_3-way'!Y284)/3)</f>
        <v>0.52143786148739479</v>
      </c>
      <c r="AG284" s="11">
        <f>-'OddsRatio_working_3-way'!U284/(3*'OddsRatio_working_3-way'!X284^(1/3))*COS(('OddsRatio_working_3-way'!Y284+2*PI())/3)</f>
        <v>-0.3724736122807118</v>
      </c>
      <c r="AH284" s="11">
        <f>-'OddsRatio_working_3-way'!U284/(3*'OddsRatio_working_3-way'!X284^(1/3))*COS(('OddsRatio_working_3-way'!Y284+4*PI())/3)</f>
        <v>-0.14896424920668286</v>
      </c>
      <c r="AI284" s="11">
        <f>'OddsRatio_working_3-way'!U284/(3*'OddsRatio_working_3-way'!X284^(1/3))*SIN(('OddsRatio_working_3-way'!Y284)/3)</f>
        <v>-0.12904319093719246</v>
      </c>
      <c r="AJ284" s="11">
        <f>'OddsRatio_working_3-way'!U284/(3*'OddsRatio_working_3-way'!X284^(1/3))*SIN(('OddsRatio_working_3-way'!Y284+2*PI())/3)</f>
        <v>-0.38705683907451904</v>
      </c>
      <c r="AK284" s="11">
        <f>'OddsRatio_working_3-way'!U284/(3*'OddsRatio_working_3-way'!X284^(1/3))*SIN(('OddsRatio_working_3-way'!Y284+4*PI())/3)</f>
        <v>0.51610003001171156</v>
      </c>
      <c r="AL284" s="11">
        <f>'OddsRatio_working_3-way'!Z284+'OddsRatio_working_3-way'!AF284</f>
        <v>1.0428757229747896</v>
      </c>
      <c r="AM284" s="11">
        <f>'OddsRatio_working_3-way'!AA284+'OddsRatio_working_3-way'!AG284</f>
        <v>-0.74494722456142359</v>
      </c>
      <c r="AN284" s="11">
        <f>'OddsRatio_working_3-way'!AB284+'OddsRatio_working_3-way'!AH284</f>
        <v>-0.29792849841336572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1.0428757229747896</v>
      </c>
      <c r="AS284" s="11">
        <f>IF(('OddsRatio_working_3-way'!X284=0),IF(Q284&gt;0,-Q284^(1/3),(-Q284)^(1/3)),'OddsRatio_working_3-way'!AM284-'OddsRatio_working_3-way'!R284/3)</f>
        <v>-0.74494722456142359</v>
      </c>
      <c r="AT284" s="11">
        <f>IF(('OddsRatio_working_3-way'!X284=0),IF(Q284&gt;0,-Q284^(1/3),(-Q284)^(1/3)),'OddsRatio_working_3-way'!AN284-'OddsRatio_working_3-way'!R284/3)</f>
        <v>-0.29792849841336572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</v>
      </c>
      <c r="B285" s="4">
        <f>IF('True_Odds_Calculator_3-way'!B286="","",'True_Odds_Calculator_3-way'!B286)</f>
        <v>3.51</v>
      </c>
      <c r="C285" s="4">
        <f>IF('True_Odds_Calculator_3-way'!C286="","",'True_Odds_Calculator_3-way'!C286)</f>
        <v>2.63</v>
      </c>
      <c r="D285" s="9">
        <f t="shared" si="65"/>
        <v>0.34949589138116971</v>
      </c>
      <c r="E285" s="9">
        <f t="shared" si="66"/>
        <v>0.27813091163891407</v>
      </c>
      <c r="F285" s="9">
        <f t="shared" si="67"/>
        <v>0.37237319697991639</v>
      </c>
      <c r="G285" s="9">
        <f t="shared" si="68"/>
        <v>1.0340355362311333</v>
      </c>
      <c r="H285" s="9">
        <f t="shared" si="69"/>
        <v>2.8612639652160397</v>
      </c>
      <c r="I285" s="9">
        <f t="shared" si="70"/>
        <v>3.5954291959401439</v>
      </c>
      <c r="J285" s="9">
        <f t="shared" si="71"/>
        <v>2.6854779240567472</v>
      </c>
      <c r="K285" s="11">
        <f t="shared" si="72"/>
        <v>0.35714285714285715</v>
      </c>
      <c r="L285" s="11">
        <f t="shared" si="73"/>
        <v>0.28490028490028491</v>
      </c>
      <c r="M285" s="11">
        <f t="shared" si="74"/>
        <v>0.38022813688212931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-0.28491343890583443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0.22980821459908918</v>
      </c>
      <c r="Q285" s="11">
        <f>2*'OddsRatio_working_3-way'!K285*'OddsRatio_working_3-way'!L285*'OddsRatio_working_3-way'!M285</f>
        <v>7.7376503232016544E-2</v>
      </c>
      <c r="R285" s="11">
        <f t="shared" si="75"/>
        <v>0</v>
      </c>
      <c r="S285" s="11">
        <f t="shared" si="76"/>
        <v>-0.80658959255004514</v>
      </c>
      <c r="T285" s="11">
        <f t="shared" si="77"/>
        <v>-0.27157898739058756</v>
      </c>
      <c r="U285" s="11">
        <f>'OddsRatio_working_3-way'!S285-'OddsRatio_working_3-way'!R285^2/3</f>
        <v>-0.80658959255004514</v>
      </c>
      <c r="V285" s="11">
        <f>'OddsRatio_working_3-way'!S285*'OddsRatio_working_3-way'!R285/3-2*'OddsRatio_working_3-way'!R285^3/27-'OddsRatio_working_3-way'!T285</f>
        <v>0.27157898739058756</v>
      </c>
      <c r="W285" s="11">
        <f>'OddsRatio_working_3-way'!V285^2+4*'OddsRatio_working_3-way'!U285^3/27</f>
        <v>-3.9865600354773018E-3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0.13941099887345171</v>
      </c>
      <c r="Y285" s="11">
        <f>IF('OddsRatio_working_3-way'!W285&gt;=0,IF('OddsRatio_working_3-way'!V285+SQRT('OddsRatio_working_3-way'!W285)&gt;0,0,PI()),ACOS('OddsRatio_working_3-way'!V285/(2*'OddsRatio_working_3-way'!X285)))</f>
        <v>0.22843134086779648</v>
      </c>
      <c r="Z285" s="11">
        <f>'OddsRatio_working_3-way'!X285^(1/3)*COS('OddsRatio_working_3-way'!Y285/3)</f>
        <v>0.51701776811556666</v>
      </c>
      <c r="AA285" s="11">
        <f>'OddsRatio_working_3-way'!X285^(1/3)*COS(('OddsRatio_working_3-way'!Y285+2*PI())/3)</f>
        <v>-0.29266834434494071</v>
      </c>
      <c r="AB285" s="11">
        <f>'OddsRatio_working_3-way'!X285^(1/3)*COS(('OddsRatio_working_3-way'!Y285+4*PI())/3)</f>
        <v>-0.22434942377062589</v>
      </c>
      <c r="AC285" s="11">
        <f>'OddsRatio_working_3-way'!X285^(1/3)*SIN('OddsRatio_working_3-way'!Y285/3)</f>
        <v>3.9443947184325256E-2</v>
      </c>
      <c r="AD285" s="11">
        <f>'OddsRatio_working_3-way'!X285^(1/3)*SIN(('OddsRatio_working_3-way'!Y285+2*PI())/3)</f>
        <v>0.42802854780385025</v>
      </c>
      <c r="AE285" s="11">
        <f>'OddsRatio_working_3-way'!X285^(1/3)*SIN(('OddsRatio_working_3-way'!Y285+4*PI())/3)</f>
        <v>-0.46747249498817556</v>
      </c>
      <c r="AF285" s="11">
        <f>-'OddsRatio_working_3-way'!U285/(3*'OddsRatio_working_3-way'!X285^(1/3))*COS(('OddsRatio_working_3-way'!Y285)/3)</f>
        <v>0.51701776811556666</v>
      </c>
      <c r="AG285" s="11">
        <f>-'OddsRatio_working_3-way'!U285/(3*'OddsRatio_working_3-way'!X285^(1/3))*COS(('OddsRatio_working_3-way'!Y285+2*PI())/3)</f>
        <v>-0.29266834434494071</v>
      </c>
      <c r="AH285" s="11">
        <f>-'OddsRatio_working_3-way'!U285/(3*'OddsRatio_working_3-way'!X285^(1/3))*COS(('OddsRatio_working_3-way'!Y285+4*PI())/3)</f>
        <v>-0.22434942377062589</v>
      </c>
      <c r="AI285" s="11">
        <f>'OddsRatio_working_3-way'!U285/(3*'OddsRatio_working_3-way'!X285^(1/3))*SIN(('OddsRatio_working_3-way'!Y285)/3)</f>
        <v>-3.9443947184325256E-2</v>
      </c>
      <c r="AJ285" s="11">
        <f>'OddsRatio_working_3-way'!U285/(3*'OddsRatio_working_3-way'!X285^(1/3))*SIN(('OddsRatio_working_3-way'!Y285+2*PI())/3)</f>
        <v>-0.42802854780385025</v>
      </c>
      <c r="AK285" s="11">
        <f>'OddsRatio_working_3-way'!U285/(3*'OddsRatio_working_3-way'!X285^(1/3))*SIN(('OddsRatio_working_3-way'!Y285+4*PI())/3)</f>
        <v>0.46747249498817556</v>
      </c>
      <c r="AL285" s="11">
        <f>'OddsRatio_working_3-way'!Z285+'OddsRatio_working_3-way'!AF285</f>
        <v>1.0340355362311333</v>
      </c>
      <c r="AM285" s="11">
        <f>'OddsRatio_working_3-way'!AA285+'OddsRatio_working_3-way'!AG285</f>
        <v>-0.58533668868988142</v>
      </c>
      <c r="AN285" s="11">
        <f>'OddsRatio_working_3-way'!AB285+'OddsRatio_working_3-way'!AH285</f>
        <v>-0.44869884754125178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1.0340355362311333</v>
      </c>
      <c r="AS285" s="11">
        <f>IF(('OddsRatio_working_3-way'!X285=0),IF(Q285&gt;0,-Q285^(1/3),(-Q285)^(1/3)),'OddsRatio_working_3-way'!AM285-'OddsRatio_working_3-way'!R285/3)</f>
        <v>-0.58533668868988142</v>
      </c>
      <c r="AT285" s="11">
        <f>IF(('OddsRatio_working_3-way'!X285=0),IF(Q285&gt;0,-Q285^(1/3),(-Q285)^(1/3)),'OddsRatio_working_3-way'!AN285-'OddsRatio_working_3-way'!R285/3)</f>
        <v>-0.44869884754125178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3.88</v>
      </c>
      <c r="B286" s="4">
        <f>IF('True_Odds_Calculator_3-way'!B287="","",'True_Odds_Calculator_3-way'!B287)</f>
        <v>3.36</v>
      </c>
      <c r="C286" s="4">
        <f>IF('True_Odds_Calculator_3-way'!C287="","",'True_Odds_Calculator_3-way'!C287)</f>
        <v>2.14</v>
      </c>
      <c r="D286" s="9">
        <f t="shared" si="65"/>
        <v>0.25108267167157167</v>
      </c>
      <c r="E286" s="9">
        <f t="shared" si="66"/>
        <v>0.29034322662375384</v>
      </c>
      <c r="F286" s="9">
        <f t="shared" si="67"/>
        <v>0.45857410170467461</v>
      </c>
      <c r="G286" s="9">
        <f t="shared" si="68"/>
        <v>1.0356777601246514</v>
      </c>
      <c r="H286" s="9">
        <f t="shared" si="69"/>
        <v>3.9827519491589949</v>
      </c>
      <c r="I286" s="9">
        <f t="shared" si="70"/>
        <v>3.4441995138941777</v>
      </c>
      <c r="J286" s="9">
        <f t="shared" si="71"/>
        <v>2.1806726465421025</v>
      </c>
      <c r="K286" s="11">
        <f t="shared" si="72"/>
        <v>0.25773195876288663</v>
      </c>
      <c r="L286" s="11">
        <f t="shared" si="73"/>
        <v>0.29761904761904762</v>
      </c>
      <c r="M286" s="11">
        <f t="shared" si="74"/>
        <v>0.46728971962616822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-0.27773113291949403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0.22868406443413675</v>
      </c>
      <c r="Q286" s="11">
        <f>2*'OddsRatio_working_3-way'!K286*'OddsRatio_working_3-way'!L286*'OddsRatio_working_3-way'!M286</f>
        <v>7.1687794493459786E-2</v>
      </c>
      <c r="R286" s="11">
        <f t="shared" si="75"/>
        <v>0</v>
      </c>
      <c r="S286" s="11">
        <f t="shared" si="76"/>
        <v>-0.82340089866851707</v>
      </c>
      <c r="T286" s="11">
        <f t="shared" si="77"/>
        <v>-0.25811940397132194</v>
      </c>
      <c r="U286" s="11">
        <f>'OddsRatio_working_3-way'!S286-'OddsRatio_working_3-way'!R286^2/3</f>
        <v>-0.82340089866851707</v>
      </c>
      <c r="V286" s="11">
        <f>'OddsRatio_working_3-way'!S286*'OddsRatio_working_3-way'!R286/3-2*'OddsRatio_working_3-way'!R286^3/27-'OddsRatio_working_3-way'!T286</f>
        <v>0.25811940397132194</v>
      </c>
      <c r="W286" s="11">
        <f>'OddsRatio_working_3-way'!V286^2+4*'OddsRatio_working_3-way'!U286^3/27</f>
        <v>-1.607908214744809E-2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0.14379213195960913</v>
      </c>
      <c r="Y286" s="11">
        <f>IF('OddsRatio_working_3-way'!W286&gt;=0,IF('OddsRatio_working_3-way'!V286+SQRT('OddsRatio_working_3-way'!W286)&gt;0,0,PI()),ACOS('OddsRatio_working_3-way'!V286/(2*'OddsRatio_working_3-way'!X286)))</f>
        <v>0.45662989082435246</v>
      </c>
      <c r="Z286" s="11">
        <f>'OddsRatio_working_3-way'!X286^(1/3)*COS('OddsRatio_working_3-way'!Y286/3)</f>
        <v>0.51783888006232581</v>
      </c>
      <c r="AA286" s="11">
        <f>'OddsRatio_working_3-way'!X286^(1/3)*COS(('OddsRatio_working_3-way'!Y286+2*PI())/3)</f>
        <v>-0.32771184796239045</v>
      </c>
      <c r="AB286" s="11">
        <f>'OddsRatio_working_3-way'!X286^(1/3)*COS(('OddsRatio_working_3-way'!Y286+4*PI())/3)</f>
        <v>-0.19012703209993548</v>
      </c>
      <c r="AC286" s="11">
        <f>'OddsRatio_working_3-way'!X286^(1/3)*SIN('OddsRatio_working_3-way'!Y286/3)</f>
        <v>7.9434630474593496E-2</v>
      </c>
      <c r="AD286" s="11">
        <f>'OddsRatio_working_3-way'!X286^(1/3)*SIN(('OddsRatio_working_3-way'!Y286+2*PI())/3)</f>
        <v>0.40874430996396044</v>
      </c>
      <c r="AE286" s="11">
        <f>'OddsRatio_working_3-way'!X286^(1/3)*SIN(('OddsRatio_working_3-way'!Y286+4*PI())/3)</f>
        <v>-0.48817894043855392</v>
      </c>
      <c r="AF286" s="11">
        <f>-'OddsRatio_working_3-way'!U286/(3*'OddsRatio_working_3-way'!X286^(1/3))*COS(('OddsRatio_working_3-way'!Y286)/3)</f>
        <v>0.5178388800623257</v>
      </c>
      <c r="AG286" s="11">
        <f>-'OddsRatio_working_3-way'!U286/(3*'OddsRatio_working_3-way'!X286^(1/3))*COS(('OddsRatio_working_3-way'!Y286+2*PI())/3)</f>
        <v>-0.32771184796239039</v>
      </c>
      <c r="AH286" s="11">
        <f>-'OddsRatio_working_3-way'!U286/(3*'OddsRatio_working_3-way'!X286^(1/3))*COS(('OddsRatio_working_3-way'!Y286+4*PI())/3)</f>
        <v>-0.19012703209993542</v>
      </c>
      <c r="AI286" s="11">
        <f>'OddsRatio_working_3-way'!U286/(3*'OddsRatio_working_3-way'!X286^(1/3))*SIN(('OddsRatio_working_3-way'!Y286)/3)</f>
        <v>-7.9434630474593482E-2</v>
      </c>
      <c r="AJ286" s="11">
        <f>'OddsRatio_working_3-way'!U286/(3*'OddsRatio_working_3-way'!X286^(1/3))*SIN(('OddsRatio_working_3-way'!Y286+2*PI())/3)</f>
        <v>-0.40874430996396038</v>
      </c>
      <c r="AK286" s="11">
        <f>'OddsRatio_working_3-way'!U286/(3*'OddsRatio_working_3-way'!X286^(1/3))*SIN(('OddsRatio_working_3-way'!Y286+4*PI())/3)</f>
        <v>0.48817894043855387</v>
      </c>
      <c r="AL286" s="11">
        <f>'OddsRatio_working_3-way'!Z286+'OddsRatio_working_3-way'!AF286</f>
        <v>1.0356777601246514</v>
      </c>
      <c r="AM286" s="11">
        <f>'OddsRatio_working_3-way'!AA286+'OddsRatio_working_3-way'!AG286</f>
        <v>-0.65542369592478078</v>
      </c>
      <c r="AN286" s="11">
        <f>'OddsRatio_working_3-way'!AB286+'OddsRatio_working_3-way'!AH286</f>
        <v>-0.3802540641998709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1.0356777601246514</v>
      </c>
      <c r="AS286" s="11">
        <f>IF(('OddsRatio_working_3-way'!X286=0),IF(Q286&gt;0,-Q286^(1/3),(-Q286)^(1/3)),'OddsRatio_working_3-way'!AM286-'OddsRatio_working_3-way'!R286/3)</f>
        <v>-0.65542369592478078</v>
      </c>
      <c r="AT286" s="11">
        <f>IF(('OddsRatio_working_3-way'!X286=0),IF(Q286&gt;0,-Q286^(1/3),(-Q286)^(1/3)),'OddsRatio_working_3-way'!AN286-'OddsRatio_working_3-way'!R286/3)</f>
        <v>-0.3802540641998709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1.88</v>
      </c>
      <c r="B287" s="4">
        <f>IF('True_Odds_Calculator_3-way'!B288="","",'True_Odds_Calculator_3-way'!B288)</f>
        <v>3.8</v>
      </c>
      <c r="C287" s="4">
        <f>IF('True_Odds_Calculator_3-way'!C288="","",'True_Odds_Calculator_3-way'!C288)</f>
        <v>4.38</v>
      </c>
      <c r="D287" s="9">
        <f t="shared" si="65"/>
        <v>0.52244976856380754</v>
      </c>
      <c r="E287" s="9">
        <f t="shared" si="66"/>
        <v>0.25586104184236619</v>
      </c>
      <c r="F287" s="9">
        <f t="shared" si="67"/>
        <v>0.22168918959382594</v>
      </c>
      <c r="G287" s="9">
        <f t="shared" si="68"/>
        <v>1.0387041017032255</v>
      </c>
      <c r="H287" s="9">
        <f t="shared" si="69"/>
        <v>1.9140596094988385</v>
      </c>
      <c r="I287" s="9">
        <f t="shared" si="70"/>
        <v>3.9083714847690314</v>
      </c>
      <c r="J287" s="9">
        <f t="shared" si="71"/>
        <v>4.5108198637569021</v>
      </c>
      <c r="K287" s="11">
        <f t="shared" si="72"/>
        <v>0.53191489361702127</v>
      </c>
      <c r="L287" s="11">
        <f t="shared" si="73"/>
        <v>0.26315789473684209</v>
      </c>
      <c r="M287" s="11">
        <f t="shared" si="74"/>
        <v>0.22831050228310504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-0.26615942362464007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0.22562600029657359</v>
      </c>
      <c r="Q287" s="11">
        <f>2*'OddsRatio_working_3-way'!K287*'OddsRatio_working_3-way'!L287*'OddsRatio_working_3-way'!M287</f>
        <v>6.3916713965034996E-2</v>
      </c>
      <c r="R287" s="11">
        <f t="shared" si="75"/>
        <v>0</v>
      </c>
      <c r="S287" s="11">
        <f t="shared" si="76"/>
        <v>-0.84770998232536732</v>
      </c>
      <c r="T287" s="11">
        <f t="shared" si="77"/>
        <v>-0.24014447091370175</v>
      </c>
      <c r="U287" s="11">
        <f>'OddsRatio_working_3-way'!S287-'OddsRatio_working_3-way'!R287^2/3</f>
        <v>-0.84770998232536732</v>
      </c>
      <c r="V287" s="11">
        <f>'OddsRatio_working_3-way'!S287*'OddsRatio_working_3-way'!R287/3-2*'OddsRatio_working_3-way'!R287^3/27-'OddsRatio_working_3-way'!T287</f>
        <v>0.24014447091370175</v>
      </c>
      <c r="W287" s="11">
        <f>'OddsRatio_working_3-way'!V287^2+4*'OddsRatio_working_3-way'!U287^3/27</f>
        <v>-3.2578743806969283E-2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0.15020661662972026</v>
      </c>
      <c r="Y287" s="11">
        <f>IF('OddsRatio_working_3-way'!W287&gt;=0,IF('OddsRatio_working_3-way'!V287+SQRT('OddsRatio_working_3-way'!W287)&gt;0,0,PI()),ACOS('OddsRatio_working_3-way'!V287/(2*'OddsRatio_working_3-way'!X287)))</f>
        <v>0.64453295296656821</v>
      </c>
      <c r="Z287" s="11">
        <f>'OddsRatio_working_3-way'!X287^(1/3)*COS('OddsRatio_working_3-way'!Y287/3)</f>
        <v>0.51935205085161262</v>
      </c>
      <c r="AA287" s="11">
        <f>'OddsRatio_working_3-way'!X287^(1/3)*COS(('OddsRatio_working_3-way'!Y287+2*PI())/3)</f>
        <v>-0.35782173872246437</v>
      </c>
      <c r="AB287" s="11">
        <f>'OddsRatio_working_3-way'!X287^(1/3)*COS(('OddsRatio_working_3-way'!Y287+4*PI())/3)</f>
        <v>-0.16153031212914834</v>
      </c>
      <c r="AC287" s="11">
        <f>'OddsRatio_working_3-way'!X287^(1/3)*SIN('OddsRatio_working_3-way'!Y287/3)</f>
        <v>0.11332890798326696</v>
      </c>
      <c r="AD287" s="11">
        <f>'OddsRatio_working_3-way'!X287^(1/3)*SIN(('OddsRatio_working_3-way'!Y287+2*PI())/3)</f>
        <v>0.39310761555341078</v>
      </c>
      <c r="AE287" s="11">
        <f>'OddsRatio_working_3-way'!X287^(1/3)*SIN(('OddsRatio_working_3-way'!Y287+4*PI())/3)</f>
        <v>-0.50643652353667745</v>
      </c>
      <c r="AF287" s="11">
        <f>-'OddsRatio_working_3-way'!U287/(3*'OddsRatio_working_3-way'!X287^(1/3))*COS(('OddsRatio_working_3-way'!Y287)/3)</f>
        <v>0.51935205085161273</v>
      </c>
      <c r="AG287" s="11">
        <f>-'OddsRatio_working_3-way'!U287/(3*'OddsRatio_working_3-way'!X287^(1/3))*COS(('OddsRatio_working_3-way'!Y287+2*PI())/3)</f>
        <v>-0.35782173872246442</v>
      </c>
      <c r="AH287" s="11">
        <f>-'OddsRatio_working_3-way'!U287/(3*'OddsRatio_working_3-way'!X287^(1/3))*COS(('OddsRatio_working_3-way'!Y287+4*PI())/3)</f>
        <v>-0.16153031212914837</v>
      </c>
      <c r="AI287" s="11">
        <f>'OddsRatio_working_3-way'!U287/(3*'OddsRatio_working_3-way'!X287^(1/3))*SIN(('OddsRatio_working_3-way'!Y287)/3)</f>
        <v>-0.11332890798326699</v>
      </c>
      <c r="AJ287" s="11">
        <f>'OddsRatio_working_3-way'!U287/(3*'OddsRatio_working_3-way'!X287^(1/3))*SIN(('OddsRatio_working_3-way'!Y287+2*PI())/3)</f>
        <v>-0.39310761555341084</v>
      </c>
      <c r="AK287" s="11">
        <f>'OddsRatio_working_3-way'!U287/(3*'OddsRatio_working_3-way'!X287^(1/3))*SIN(('OddsRatio_working_3-way'!Y287+4*PI())/3)</f>
        <v>0.50643652353667756</v>
      </c>
      <c r="AL287" s="11">
        <f>'OddsRatio_working_3-way'!Z287+'OddsRatio_working_3-way'!AF287</f>
        <v>1.0387041017032255</v>
      </c>
      <c r="AM287" s="11">
        <f>'OddsRatio_working_3-way'!AA287+'OddsRatio_working_3-way'!AG287</f>
        <v>-0.71564347744492873</v>
      </c>
      <c r="AN287" s="11">
        <f>'OddsRatio_working_3-way'!AB287+'OddsRatio_working_3-way'!AH287</f>
        <v>-0.32306062425829674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1.0387041017032255</v>
      </c>
      <c r="AS287" s="11">
        <f>IF(('OddsRatio_working_3-way'!X287=0),IF(Q287&gt;0,-Q287^(1/3),(-Q287)^(1/3)),'OddsRatio_working_3-way'!AM287-'OddsRatio_working_3-way'!R287/3)</f>
        <v>-0.71564347744492873</v>
      </c>
      <c r="AT287" s="11">
        <f>IF(('OddsRatio_working_3-way'!X287=0),IF(Q287&gt;0,-Q287^(1/3),(-Q287)^(1/3)),'OddsRatio_working_3-way'!AN287-'OddsRatio_working_3-way'!R287/3)</f>
        <v>-0.32306062425829674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2.3199999999999998</v>
      </c>
      <c r="B288" s="4">
        <f>IF('True_Odds_Calculator_3-way'!B289="","",'True_Odds_Calculator_3-way'!B289)</f>
        <v>3.45</v>
      </c>
      <c r="C288" s="4">
        <f>IF('True_Odds_Calculator_3-way'!C289="","",'True_Odds_Calculator_3-way'!C289)</f>
        <v>3.32</v>
      </c>
      <c r="D288" s="9">
        <f t="shared" si="65"/>
        <v>0.42282068233935433</v>
      </c>
      <c r="E288" s="9">
        <f t="shared" si="66"/>
        <v>0.28299347265778491</v>
      </c>
      <c r="F288" s="9">
        <f t="shared" si="67"/>
        <v>0.29418584500286071</v>
      </c>
      <c r="G288" s="9">
        <f t="shared" si="68"/>
        <v>1.0341430235025295</v>
      </c>
      <c r="H288" s="9">
        <f t="shared" si="69"/>
        <v>2.3650687910233392</v>
      </c>
      <c r="I288" s="9">
        <f t="shared" si="70"/>
        <v>3.533650407581197</v>
      </c>
      <c r="J288" s="9">
        <f t="shared" si="71"/>
        <v>3.3992118145258683</v>
      </c>
      <c r="K288" s="11">
        <f t="shared" si="72"/>
        <v>0.43103448275862072</v>
      </c>
      <c r="L288" s="11">
        <f t="shared" si="73"/>
        <v>0.28985507246376813</v>
      </c>
      <c r="M288" s="11">
        <f t="shared" si="74"/>
        <v>0.30120481927710846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-0.28234677841801992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0.22917757988475645</v>
      </c>
      <c r="Q288" s="11">
        <f>2*'OddsRatio_working_3-way'!K288*'OddsRatio_working_3-way'!L288*'OddsRatio_working_3-way'!M288</f>
        <v>7.5263573032760739E-2</v>
      </c>
      <c r="R288" s="11">
        <f t="shared" si="75"/>
        <v>0</v>
      </c>
      <c r="S288" s="11">
        <f t="shared" si="76"/>
        <v>-0.81168831168831179</v>
      </c>
      <c r="T288" s="11">
        <f t="shared" si="77"/>
        <v>-0.26656430597317299</v>
      </c>
      <c r="U288" s="11">
        <f>'OddsRatio_working_3-way'!S288-'OddsRatio_working_3-way'!R288^2/3</f>
        <v>-0.81168831168831179</v>
      </c>
      <c r="V288" s="11">
        <f>'OddsRatio_working_3-way'!S288*'OddsRatio_working_3-way'!R288/3-2*'OddsRatio_working_3-way'!R288^3/27-'OddsRatio_working_3-way'!T288</f>
        <v>0.26656430597317299</v>
      </c>
      <c r="W288" s="11">
        <f>'OddsRatio_working_3-way'!V288^2+4*'OddsRatio_working_3-way'!U288^3/27</f>
        <v>-8.1688093249826649E-3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0.14073498014347929</v>
      </c>
      <c r="Y288" s="11">
        <f>IF('OddsRatio_working_3-way'!W288&gt;=0,IF('OddsRatio_working_3-way'!V288+SQRT('OddsRatio_working_3-way'!W288)&gt;0,0,PI()),ACOS('OddsRatio_working_3-way'!V288/(2*'OddsRatio_working_3-way'!X288)))</f>
        <v>0.32689624840114018</v>
      </c>
      <c r="Z288" s="11">
        <f>'OddsRatio_working_3-way'!X288^(1/3)*COS('OddsRatio_working_3-way'!Y288/3)</f>
        <v>0.51707151175126476</v>
      </c>
      <c r="AA288" s="11">
        <f>'OddsRatio_working_3-way'!X288^(1/3)*COS(('OddsRatio_working_3-way'!Y288+2*PI())/3)</f>
        <v>-0.3075241904650764</v>
      </c>
      <c r="AB288" s="11">
        <f>'OddsRatio_working_3-way'!X288^(1/3)*COS(('OddsRatio_working_3-way'!Y288+4*PI())/3)</f>
        <v>-0.20954732128618853</v>
      </c>
      <c r="AC288" s="11">
        <f>'OddsRatio_working_3-way'!X288^(1/3)*SIN('OddsRatio_working_3-way'!Y288/3)</f>
        <v>5.6566971794787667E-2</v>
      </c>
      <c r="AD288" s="11">
        <f>'OddsRatio_working_3-way'!X288^(1/3)*SIN(('OddsRatio_working_3-way'!Y288+2*PI())/3)</f>
        <v>0.4195135788524253</v>
      </c>
      <c r="AE288" s="11">
        <f>'OddsRatio_working_3-way'!X288^(1/3)*SIN(('OddsRatio_working_3-way'!Y288+4*PI())/3)</f>
        <v>-0.47608055064721294</v>
      </c>
      <c r="AF288" s="11">
        <f>-'OddsRatio_working_3-way'!U288/(3*'OddsRatio_working_3-way'!X288^(1/3))*COS(('OddsRatio_working_3-way'!Y288)/3)</f>
        <v>0.51707151175126465</v>
      </c>
      <c r="AG288" s="11">
        <f>-'OddsRatio_working_3-way'!U288/(3*'OddsRatio_working_3-way'!X288^(1/3))*COS(('OddsRatio_working_3-way'!Y288+2*PI())/3)</f>
        <v>-0.30752419046507629</v>
      </c>
      <c r="AH288" s="11">
        <f>-'OddsRatio_working_3-way'!U288/(3*'OddsRatio_working_3-way'!X288^(1/3))*COS(('OddsRatio_working_3-way'!Y288+4*PI())/3)</f>
        <v>-0.2095473212861885</v>
      </c>
      <c r="AI288" s="11">
        <f>'OddsRatio_working_3-way'!U288/(3*'OddsRatio_working_3-way'!X288^(1/3))*SIN(('OddsRatio_working_3-way'!Y288)/3)</f>
        <v>-5.6566971794787653E-2</v>
      </c>
      <c r="AJ288" s="11">
        <f>'OddsRatio_working_3-way'!U288/(3*'OddsRatio_working_3-way'!X288^(1/3))*SIN(('OddsRatio_working_3-way'!Y288+2*PI())/3)</f>
        <v>-0.41951357885242524</v>
      </c>
      <c r="AK288" s="11">
        <f>'OddsRatio_working_3-way'!U288/(3*'OddsRatio_working_3-way'!X288^(1/3))*SIN(('OddsRatio_working_3-way'!Y288+4*PI())/3)</f>
        <v>0.47608055064721289</v>
      </c>
      <c r="AL288" s="11">
        <f>'OddsRatio_working_3-way'!Z288+'OddsRatio_working_3-way'!AF288</f>
        <v>1.0341430235025295</v>
      </c>
      <c r="AM288" s="11">
        <f>'OddsRatio_working_3-way'!AA288+'OddsRatio_working_3-way'!AG288</f>
        <v>-0.61504838093015268</v>
      </c>
      <c r="AN288" s="11">
        <f>'OddsRatio_working_3-way'!AB288+'OddsRatio_working_3-way'!AH288</f>
        <v>-0.41909464257237705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1.0341430235025295</v>
      </c>
      <c r="AS288" s="11">
        <f>IF(('OddsRatio_working_3-way'!X288=0),IF(Q288&gt;0,-Q288^(1/3),(-Q288)^(1/3)),'OddsRatio_working_3-way'!AM288-'OddsRatio_working_3-way'!R288/3)</f>
        <v>-0.61504838093015268</v>
      </c>
      <c r="AT288" s="11">
        <f>IF(('OddsRatio_working_3-way'!X288=0),IF(Q288&gt;0,-Q288^(1/3),(-Q288)^(1/3)),'OddsRatio_working_3-way'!AN288-'OddsRatio_working_3-way'!R288/3)</f>
        <v>-0.41909464257237705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2.4900000000000002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3.02</v>
      </c>
      <c r="D289" s="9">
        <f t="shared" si="65"/>
        <v>0.39346013308398725</v>
      </c>
      <c r="E289" s="9">
        <f t="shared" si="66"/>
        <v>0.28290389671538374</v>
      </c>
      <c r="F289" s="9">
        <f t="shared" si="67"/>
        <v>0.32363597020062912</v>
      </c>
      <c r="G289" s="9">
        <f t="shared" si="68"/>
        <v>1.0345997013586894</v>
      </c>
      <c r="H289" s="9">
        <f t="shared" si="69"/>
        <v>2.5415535550244472</v>
      </c>
      <c r="I289" s="9">
        <f t="shared" si="70"/>
        <v>3.5347692683287879</v>
      </c>
      <c r="J289" s="9">
        <f t="shared" si="71"/>
        <v>3.0898913967445516</v>
      </c>
      <c r="K289" s="11">
        <f t="shared" si="72"/>
        <v>0.40160642570281119</v>
      </c>
      <c r="L289" s="11">
        <f t="shared" si="73"/>
        <v>0.28985507246376813</v>
      </c>
      <c r="M289" s="11">
        <f t="shared" si="74"/>
        <v>0.33112582781456956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-0.28423551196821062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0.22973167263545013</v>
      </c>
      <c r="Q289" s="11">
        <f>2*'OddsRatio_working_3-way'!K289*'OddsRatio_working_3-way'!L289*'OddsRatio_working_3-way'!M289</f>
        <v>7.7091165313909443E-2</v>
      </c>
      <c r="R289" s="11">
        <f t="shared" si="75"/>
        <v>0</v>
      </c>
      <c r="S289" s="11">
        <f t="shared" si="76"/>
        <v>-0.80824408971509409</v>
      </c>
      <c r="T289" s="11">
        <f t="shared" si="77"/>
        <v>-0.27122284889768261</v>
      </c>
      <c r="U289" s="11">
        <f>'OddsRatio_working_3-way'!S289-'OddsRatio_working_3-way'!R289^2/3</f>
        <v>-0.80824408971509409</v>
      </c>
      <c r="V289" s="11">
        <f>'OddsRatio_working_3-way'!S289*'OddsRatio_working_3-way'!R289/3-2*'OddsRatio_working_3-way'!R289^3/27-'OddsRatio_working_3-way'!T289</f>
        <v>0.27122284889768261</v>
      </c>
      <c r="W289" s="11">
        <f>'OddsRatio_working_3-way'!V289^2+4*'OddsRatio_working_3-way'!U289^3/27</f>
        <v>-4.6592519542273392E-3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0.13984016386432271</v>
      </c>
      <c r="Y289" s="11">
        <f>IF('OddsRatio_working_3-way'!W289&gt;=0,IF('OddsRatio_working_3-way'!V289+SQRT('OddsRatio_working_3-way'!W289)&gt;0,0,PI()),ACOS('OddsRatio_working_3-way'!V289/(2*'OddsRatio_working_3-way'!X289)))</f>
        <v>0.24655001378928842</v>
      </c>
      <c r="Z289" s="11">
        <f>'OddsRatio_working_3-way'!X289^(1/3)*COS('OddsRatio_working_3-way'!Y289/3)</f>
        <v>0.5172998506793447</v>
      </c>
      <c r="AA289" s="11">
        <f>'OddsRatio_working_3-way'!X289^(1/3)*COS(('OddsRatio_working_3-way'!Y289+2*PI())/3)</f>
        <v>-0.29555074909903123</v>
      </c>
      <c r="AB289" s="11">
        <f>'OddsRatio_working_3-way'!X289^(1/3)*COS(('OddsRatio_working_3-way'!Y289+4*PI())/3)</f>
        <v>-0.22174910158031358</v>
      </c>
      <c r="AC289" s="11">
        <f>'OddsRatio_working_3-way'!X289^(1/3)*SIN('OddsRatio_working_3-way'!Y289/3)</f>
        <v>4.2609401061569636E-2</v>
      </c>
      <c r="AD289" s="11">
        <f>'OddsRatio_working_3-way'!X289^(1/3)*SIN(('OddsRatio_working_3-way'!Y289+2*PI())/3)</f>
        <v>0.42669011153142455</v>
      </c>
      <c r="AE289" s="11">
        <f>'OddsRatio_working_3-way'!X289^(1/3)*SIN(('OddsRatio_working_3-way'!Y289+4*PI())/3)</f>
        <v>-0.46929951259299407</v>
      </c>
      <c r="AF289" s="11">
        <f>-'OddsRatio_working_3-way'!U289/(3*'OddsRatio_working_3-way'!X289^(1/3))*COS(('OddsRatio_working_3-way'!Y289)/3)</f>
        <v>0.5172998506793447</v>
      </c>
      <c r="AG289" s="11">
        <f>-'OddsRatio_working_3-way'!U289/(3*'OddsRatio_working_3-way'!X289^(1/3))*COS(('OddsRatio_working_3-way'!Y289+2*PI())/3)</f>
        <v>-0.29555074909903123</v>
      </c>
      <c r="AH289" s="11">
        <f>-'OddsRatio_working_3-way'!U289/(3*'OddsRatio_working_3-way'!X289^(1/3))*COS(('OddsRatio_working_3-way'!Y289+4*PI())/3)</f>
        <v>-0.22174910158031358</v>
      </c>
      <c r="AI289" s="11">
        <f>'OddsRatio_working_3-way'!U289/(3*'OddsRatio_working_3-way'!X289^(1/3))*SIN(('OddsRatio_working_3-way'!Y289)/3)</f>
        <v>-4.2609401061569636E-2</v>
      </c>
      <c r="AJ289" s="11">
        <f>'OddsRatio_working_3-way'!U289/(3*'OddsRatio_working_3-way'!X289^(1/3))*SIN(('OddsRatio_working_3-way'!Y289+2*PI())/3)</f>
        <v>-0.42669011153142455</v>
      </c>
      <c r="AK289" s="11">
        <f>'OddsRatio_working_3-way'!U289/(3*'OddsRatio_working_3-way'!X289^(1/3))*SIN(('OddsRatio_working_3-way'!Y289+4*PI())/3)</f>
        <v>0.46929951259299407</v>
      </c>
      <c r="AL289" s="11">
        <f>'OddsRatio_working_3-way'!Z289+'OddsRatio_working_3-way'!AF289</f>
        <v>1.0345997013586894</v>
      </c>
      <c r="AM289" s="11">
        <f>'OddsRatio_working_3-way'!AA289+'OddsRatio_working_3-way'!AG289</f>
        <v>-0.59110149819806246</v>
      </c>
      <c r="AN289" s="11">
        <f>'OddsRatio_working_3-way'!AB289+'OddsRatio_working_3-way'!AH289</f>
        <v>-0.44349820316062716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1.0345997013586894</v>
      </c>
      <c r="AS289" s="11">
        <f>IF(('OddsRatio_working_3-way'!X289=0),IF(Q289&gt;0,-Q289^(1/3),(-Q289)^(1/3)),'OddsRatio_working_3-way'!AM289-'OddsRatio_working_3-way'!R289/3)</f>
        <v>-0.59110149819806246</v>
      </c>
      <c r="AT289" s="11">
        <f>IF(('OddsRatio_working_3-way'!X289=0),IF(Q289&gt;0,-Q289^(1/3),(-Q289)^(1/3)),'OddsRatio_working_3-way'!AN289-'OddsRatio_working_3-way'!R289/3)</f>
        <v>-0.44349820316062716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2.35</v>
      </c>
      <c r="B290" s="4">
        <f>IF('True_Odds_Calculator_3-way'!B291="","",'True_Odds_Calculator_3-way'!B291)</f>
        <v>3.71</v>
      </c>
      <c r="C290" s="4">
        <f>IF('True_Odds_Calculator_3-way'!C291="","",'True_Odds_Calculator_3-way'!C291)</f>
        <v>3.06</v>
      </c>
      <c r="D290" s="9">
        <f t="shared" si="65"/>
        <v>0.4174264334654873</v>
      </c>
      <c r="E290" s="9">
        <f t="shared" si="66"/>
        <v>0.26304703911588873</v>
      </c>
      <c r="F290" s="9">
        <f t="shared" si="67"/>
        <v>0.31952652741862403</v>
      </c>
      <c r="G290" s="9">
        <f t="shared" si="68"/>
        <v>1.0338012655981679</v>
      </c>
      <c r="H290" s="9">
        <f t="shared" si="69"/>
        <v>2.3956317085575267</v>
      </c>
      <c r="I290" s="9">
        <f t="shared" si="70"/>
        <v>3.801601429771035</v>
      </c>
      <c r="J290" s="9">
        <f t="shared" si="71"/>
        <v>3.1296306071322255</v>
      </c>
      <c r="K290" s="11">
        <f t="shared" si="72"/>
        <v>0.42553191489361702</v>
      </c>
      <c r="L290" s="11">
        <f t="shared" si="73"/>
        <v>0.26954177897574122</v>
      </c>
      <c r="M290" s="11">
        <f t="shared" si="74"/>
        <v>0.32679738562091504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-0.28249260362515138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0.22939725870275846</v>
      </c>
      <c r="Q290" s="11">
        <f>2*'OddsRatio_working_3-way'!K290*'OddsRatio_working_3-way'!L290*'OddsRatio_working_3-way'!M290</f>
        <v>7.4966424412666169E-2</v>
      </c>
      <c r="R290" s="11">
        <f t="shared" si="75"/>
        <v>0</v>
      </c>
      <c r="S290" s="11">
        <f t="shared" si="76"/>
        <v>-0.81204695542101035</v>
      </c>
      <c r="T290" s="11">
        <f t="shared" si="77"/>
        <v>-0.26537482203300994</v>
      </c>
      <c r="U290" s="11">
        <f>'OddsRatio_working_3-way'!S290-'OddsRatio_working_3-way'!R290^2/3</f>
        <v>-0.81204695542101035</v>
      </c>
      <c r="V290" s="11">
        <f>'OddsRatio_working_3-way'!S290*'OddsRatio_working_3-way'!R290/3-2*'OddsRatio_working_3-way'!R290^3/27-'OddsRatio_working_3-way'!T290</f>
        <v>0.26537482203300994</v>
      </c>
      <c r="W290" s="11">
        <f>'OddsRatio_working_3-way'!V290^2+4*'OddsRatio_working_3-way'!U290^3/27</f>
        <v>-8.9066057118900033E-3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0.14082826587810923</v>
      </c>
      <c r="Y290" s="11">
        <f>IF('OddsRatio_working_3-way'!W290&gt;=0,IF('OddsRatio_working_3-way'!V290+SQRT('OddsRatio_working_3-way'!W290)&gt;0,0,PI()),ACOS('OddsRatio_working_3-way'!V290/(2*'OddsRatio_working_3-way'!X290)))</f>
        <v>0.34168013029960886</v>
      </c>
      <c r="Z290" s="11">
        <f>'OddsRatio_working_3-way'!X290^(1/3)*COS('OddsRatio_working_3-way'!Y290/3)</f>
        <v>0.51690063279908394</v>
      </c>
      <c r="AA290" s="11">
        <f>'OddsRatio_working_3-way'!X290^(1/3)*COS(('OddsRatio_working_3-way'!Y290+2*PI())/3)</f>
        <v>-0.30965618241294462</v>
      </c>
      <c r="AB290" s="11">
        <f>'OddsRatio_working_3-way'!X290^(1/3)*COS(('OddsRatio_working_3-way'!Y290+4*PI())/3)</f>
        <v>-0.20724445038613898</v>
      </c>
      <c r="AC290" s="11">
        <f>'OddsRatio_working_3-way'!X290^(1/3)*SIN('OddsRatio_working_3-way'!Y290/3)</f>
        <v>5.9127441053852023E-2</v>
      </c>
      <c r="AD290" s="11">
        <f>'OddsRatio_working_3-way'!X290^(1/3)*SIN(('OddsRatio_working_3-way'!Y290+2*PI())/3)</f>
        <v>0.4180853587093325</v>
      </c>
      <c r="AE290" s="11">
        <f>'OddsRatio_working_3-way'!X290^(1/3)*SIN(('OddsRatio_working_3-way'!Y290+4*PI())/3)</f>
        <v>-0.47721279976318454</v>
      </c>
      <c r="AF290" s="11">
        <f>-'OddsRatio_working_3-way'!U290/(3*'OddsRatio_working_3-way'!X290^(1/3))*COS(('OddsRatio_working_3-way'!Y290)/3)</f>
        <v>0.51690063279908405</v>
      </c>
      <c r="AG290" s="11">
        <f>-'OddsRatio_working_3-way'!U290/(3*'OddsRatio_working_3-way'!X290^(1/3))*COS(('OddsRatio_working_3-way'!Y290+2*PI())/3)</f>
        <v>-0.30965618241294468</v>
      </c>
      <c r="AH290" s="11">
        <f>-'OddsRatio_working_3-way'!U290/(3*'OddsRatio_working_3-way'!X290^(1/3))*COS(('OddsRatio_working_3-way'!Y290+4*PI())/3)</f>
        <v>-0.20724445038613901</v>
      </c>
      <c r="AI290" s="11">
        <f>'OddsRatio_working_3-way'!U290/(3*'OddsRatio_working_3-way'!X290^(1/3))*SIN(('OddsRatio_working_3-way'!Y290)/3)</f>
        <v>-5.9127441053852037E-2</v>
      </c>
      <c r="AJ290" s="11">
        <f>'OddsRatio_working_3-way'!U290/(3*'OddsRatio_working_3-way'!X290^(1/3))*SIN(('OddsRatio_working_3-way'!Y290+2*PI())/3)</f>
        <v>-0.41808535870933261</v>
      </c>
      <c r="AK290" s="11">
        <f>'OddsRatio_working_3-way'!U290/(3*'OddsRatio_working_3-way'!X290^(1/3))*SIN(('OddsRatio_working_3-way'!Y290+4*PI())/3)</f>
        <v>0.47721279976318465</v>
      </c>
      <c r="AL290" s="11">
        <f>'OddsRatio_working_3-way'!Z290+'OddsRatio_working_3-way'!AF290</f>
        <v>1.0338012655981679</v>
      </c>
      <c r="AM290" s="11">
        <f>'OddsRatio_working_3-way'!AA290+'OddsRatio_working_3-way'!AG290</f>
        <v>-0.61931236482588936</v>
      </c>
      <c r="AN290" s="11">
        <f>'OddsRatio_working_3-way'!AB290+'OddsRatio_working_3-way'!AH290</f>
        <v>-0.41448890077227796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1.0338012655981679</v>
      </c>
      <c r="AS290" s="11">
        <f>IF(('OddsRatio_working_3-way'!X290=0),IF(Q290&gt;0,-Q290^(1/3),(-Q290)^(1/3)),'OddsRatio_working_3-way'!AM290-'OddsRatio_working_3-way'!R290/3)</f>
        <v>-0.61931236482588936</v>
      </c>
      <c r="AT290" s="11">
        <f>IF(('OddsRatio_working_3-way'!X290=0),IF(Q290&gt;0,-Q290^(1/3),(-Q290)^(1/3)),'OddsRatio_working_3-way'!AN290-'OddsRatio_working_3-way'!R290/3)</f>
        <v>-0.41448890077227796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1.4</v>
      </c>
      <c r="B291" s="4">
        <f>IF('True_Odds_Calculator_3-way'!B292="","",'True_Odds_Calculator_3-way'!B292)</f>
        <v>5.1100000000000003</v>
      </c>
      <c r="C291" s="4">
        <f>IF('True_Odds_Calculator_3-way'!C292="","",'True_Odds_Calculator_3-way'!C292)</f>
        <v>8.5500000000000007</v>
      </c>
      <c r="D291" s="9">
        <f t="shared" si="65"/>
        <v>0.70224406976571574</v>
      </c>
      <c r="E291" s="9">
        <f t="shared" si="66"/>
        <v>0.18668331767968241</v>
      </c>
      <c r="F291" s="9">
        <f t="shared" si="67"/>
        <v>0.11107261255460166</v>
      </c>
      <c r="G291" s="9">
        <f t="shared" si="68"/>
        <v>1.0600158230372174</v>
      </c>
      <c r="H291" s="9">
        <f t="shared" si="69"/>
        <v>1.4240063292148872</v>
      </c>
      <c r="I291" s="9">
        <f t="shared" si="70"/>
        <v>5.3566650326829635</v>
      </c>
      <c r="J291" s="9">
        <f t="shared" si="71"/>
        <v>9.0031194639309913</v>
      </c>
      <c r="K291" s="11">
        <f t="shared" si="72"/>
        <v>0.7142857142857143</v>
      </c>
      <c r="L291" s="11">
        <f t="shared" si="73"/>
        <v>0.19569471624266144</v>
      </c>
      <c r="M291" s="11">
        <f t="shared" si="74"/>
        <v>0.11695906432748537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-0.20292414009583626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0.19716610508659121</v>
      </c>
      <c r="Q291" s="11">
        <f>2*'OddsRatio_working_3-way'!K291*'OddsRatio_working_3-way'!L291*'OddsRatio_working_3-way'!M291</f>
        <v>3.2697529865106337E-2</v>
      </c>
      <c r="R291" s="11">
        <f t="shared" si="75"/>
        <v>0</v>
      </c>
      <c r="S291" s="11">
        <f t="shared" si="76"/>
        <v>-0.97162469183545308</v>
      </c>
      <c r="T291" s="11">
        <f t="shared" si="77"/>
        <v>-0.16113178969078823</v>
      </c>
      <c r="U291" s="11">
        <f>'OddsRatio_working_3-way'!S291-'OddsRatio_working_3-way'!R291^2/3</f>
        <v>-0.97162469183545308</v>
      </c>
      <c r="V291" s="11">
        <f>'OddsRatio_working_3-way'!S291*'OddsRatio_working_3-way'!R291/3-2*'OddsRatio_working_3-way'!R291^3/27-'OddsRatio_working_3-way'!T291</f>
        <v>0.16113178969078823</v>
      </c>
      <c r="W291" s="11">
        <f>'OddsRatio_working_3-way'!V291^2+4*'OddsRatio_working_3-way'!U291^3/27</f>
        <v>-0.10992790979357223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0.18431722887628318</v>
      </c>
      <c r="Y291" s="11">
        <f>IF('OddsRatio_working_3-way'!W291&gt;=0,IF('OddsRatio_working_3-way'!V291+SQRT('OddsRatio_working_3-way'!W291)&gt;0,0,PI()),ACOS('OddsRatio_working_3-way'!V291/(2*'OddsRatio_working_3-way'!X291)))</f>
        <v>1.1184194832121317</v>
      </c>
      <c r="Z291" s="11">
        <f>'OddsRatio_working_3-way'!X291^(1/3)*COS('OddsRatio_working_3-way'!Y291/3)</f>
        <v>0.53000791151860882</v>
      </c>
      <c r="AA291" s="11">
        <f>'OddsRatio_working_3-way'!X291^(1/3)*COS(('OddsRatio_working_3-way'!Y291+2*PI())/3)</f>
        <v>-0.44451686129711021</v>
      </c>
      <c r="AB291" s="11">
        <f>'OddsRatio_working_3-way'!X291^(1/3)*COS(('OddsRatio_working_3-way'!Y291+4*PI())/3)</f>
        <v>-8.5491050221499068E-2</v>
      </c>
      <c r="AC291" s="11">
        <f>'OddsRatio_working_3-way'!X291^(1/3)*SIN('OddsRatio_working_3-way'!Y291/3)</f>
        <v>0.20728364867052801</v>
      </c>
      <c r="AD291" s="11">
        <f>'OddsRatio_working_3-way'!X291^(1/3)*SIN(('OddsRatio_working_3-way'!Y291+2*PI())/3)</f>
        <v>0.35535849124658625</v>
      </c>
      <c r="AE291" s="11">
        <f>'OddsRatio_working_3-way'!X291^(1/3)*SIN(('OddsRatio_working_3-way'!Y291+4*PI())/3)</f>
        <v>-0.5626421399171142</v>
      </c>
      <c r="AF291" s="11">
        <f>-'OddsRatio_working_3-way'!U291/(3*'OddsRatio_working_3-way'!X291^(1/3))*COS(('OddsRatio_working_3-way'!Y291)/3)</f>
        <v>0.53000791151860871</v>
      </c>
      <c r="AG291" s="11">
        <f>-'OddsRatio_working_3-way'!U291/(3*'OddsRatio_working_3-way'!X291^(1/3))*COS(('OddsRatio_working_3-way'!Y291+2*PI())/3)</f>
        <v>-0.4445168612971101</v>
      </c>
      <c r="AH291" s="11">
        <f>-'OddsRatio_working_3-way'!U291/(3*'OddsRatio_working_3-way'!X291^(1/3))*COS(('OddsRatio_working_3-way'!Y291+4*PI())/3)</f>
        <v>-8.549105022149904E-2</v>
      </c>
      <c r="AI291" s="11">
        <f>'OddsRatio_working_3-way'!U291/(3*'OddsRatio_working_3-way'!X291^(1/3))*SIN(('OddsRatio_working_3-way'!Y291)/3)</f>
        <v>-0.20728364867052798</v>
      </c>
      <c r="AJ291" s="11">
        <f>'OddsRatio_working_3-way'!U291/(3*'OddsRatio_working_3-way'!X291^(1/3))*SIN(('OddsRatio_working_3-way'!Y291+2*PI())/3)</f>
        <v>-0.35535849124658614</v>
      </c>
      <c r="AK291" s="11">
        <f>'OddsRatio_working_3-way'!U291/(3*'OddsRatio_working_3-way'!X291^(1/3))*SIN(('OddsRatio_working_3-way'!Y291+4*PI())/3)</f>
        <v>0.56264213991711409</v>
      </c>
      <c r="AL291" s="11">
        <f>'OddsRatio_working_3-way'!Z291+'OddsRatio_working_3-way'!AF291</f>
        <v>1.0600158230372174</v>
      </c>
      <c r="AM291" s="11">
        <f>'OddsRatio_working_3-way'!AA291+'OddsRatio_working_3-way'!AG291</f>
        <v>-0.88903372259422031</v>
      </c>
      <c r="AN291" s="11">
        <f>'OddsRatio_working_3-way'!AB291+'OddsRatio_working_3-way'!AH291</f>
        <v>-0.17098210044299811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1.0600158230372174</v>
      </c>
      <c r="AS291" s="11">
        <f>IF(('OddsRatio_working_3-way'!X291=0),IF(Q291&gt;0,-Q291^(1/3),(-Q291)^(1/3)),'OddsRatio_working_3-way'!AM291-'OddsRatio_working_3-way'!R291/3)</f>
        <v>-0.88903372259422031</v>
      </c>
      <c r="AT291" s="11">
        <f>IF(('OddsRatio_working_3-way'!X291=0),IF(Q291&gt;0,-Q291^(1/3),(-Q291)^(1/3)),'OddsRatio_working_3-way'!AN291-'OddsRatio_working_3-way'!R291/3)</f>
        <v>-0.17098210044299811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3.06</v>
      </c>
      <c r="B292" s="4">
        <f>IF('True_Odds_Calculator_3-way'!B293="","",'True_Odds_Calculator_3-way'!B293)</f>
        <v>3.33</v>
      </c>
      <c r="C292" s="4">
        <f>IF('True_Odds_Calculator_3-way'!C293="","",'True_Odds_Calculator_3-way'!C293)</f>
        <v>2.5299999999999998</v>
      </c>
      <c r="D292" s="9">
        <f t="shared" si="65"/>
        <v>0.31945168578749888</v>
      </c>
      <c r="E292" s="9">
        <f t="shared" si="66"/>
        <v>0.29329071694854403</v>
      </c>
      <c r="F292" s="9">
        <f t="shared" si="67"/>
        <v>0.38725759726395714</v>
      </c>
      <c r="G292" s="9">
        <f t="shared" si="68"/>
        <v>1.0341571950451889</v>
      </c>
      <c r="H292" s="9">
        <f t="shared" si="69"/>
        <v>3.1303638217930891</v>
      </c>
      <c r="I292" s="9">
        <f t="shared" si="70"/>
        <v>3.4095862644552897</v>
      </c>
      <c r="J292" s="9">
        <f t="shared" si="71"/>
        <v>2.5822605084191386</v>
      </c>
      <c r="K292" s="11">
        <f t="shared" si="72"/>
        <v>0.32679738562091504</v>
      </c>
      <c r="L292" s="11">
        <f t="shared" si="73"/>
        <v>0.3003003003003003</v>
      </c>
      <c r="M292" s="11">
        <f t="shared" si="74"/>
        <v>0.39525691699604748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-0.28485798051015443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0.22963364821847346</v>
      </c>
      <c r="Q292" s="11">
        <f>2*'OddsRatio_working_3-way'!K292*'OddsRatio_working_3-way'!L292*'OddsRatio_working_3-way'!M292</f>
        <v>7.7578935208943753E-2</v>
      </c>
      <c r="R292" s="11">
        <f t="shared" si="75"/>
        <v>0</v>
      </c>
      <c r="S292" s="11">
        <f t="shared" si="76"/>
        <v>-0.8061338067735393</v>
      </c>
      <c r="T292" s="11">
        <f t="shared" si="77"/>
        <v>-0.27234250228835793</v>
      </c>
      <c r="U292" s="11">
        <f>'OddsRatio_working_3-way'!S292-'OddsRatio_working_3-way'!R292^2/3</f>
        <v>-0.8061338067735393</v>
      </c>
      <c r="V292" s="11">
        <f>'OddsRatio_working_3-way'!S292*'OddsRatio_working_3-way'!R292/3-2*'OddsRatio_working_3-way'!R292^3/27-'OddsRatio_working_3-way'!T292</f>
        <v>0.27234250228835793</v>
      </c>
      <c r="W292" s="11">
        <f>'OddsRatio_working_3-way'!V292^2+4*'OddsRatio_working_3-way'!U292^3/27</f>
        <v>-3.439552023061454E-3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0.13929284850248569</v>
      </c>
      <c r="Y292" s="11">
        <f>IF('OddsRatio_working_3-way'!W292&gt;=0,IF('OddsRatio_working_3-way'!V292+SQRT('OddsRatio_working_3-way'!W292)&gt;0,0,PI()),ACOS('OddsRatio_working_3-way'!V292/(2*'OddsRatio_working_3-way'!X292)))</f>
        <v>0.21210623730800759</v>
      </c>
      <c r="Z292" s="11">
        <f>'OddsRatio_working_3-way'!X292^(1/3)*COS('OddsRatio_working_3-way'!Y292/3)</f>
        <v>0.51707859752259444</v>
      </c>
      <c r="AA292" s="11">
        <f>'OddsRatio_working_3-way'!X292^(1/3)*COS(('OddsRatio_working_3-way'!Y292+2*PI())/3)</f>
        <v>-0.29025277667582006</v>
      </c>
      <c r="AB292" s="11">
        <f>'OddsRatio_working_3-way'!X292^(1/3)*COS(('OddsRatio_working_3-way'!Y292+4*PI())/3)</f>
        <v>-0.22682582084677411</v>
      </c>
      <c r="AC292" s="11">
        <f>'OddsRatio_working_3-way'!X292^(1/3)*SIN('OddsRatio_working_3-way'!Y292/3)</f>
        <v>3.661957002177816E-2</v>
      </c>
      <c r="AD292" s="11">
        <f>'OddsRatio_working_3-way'!X292^(1/3)*SIN(('OddsRatio_working_3-way'!Y292+2*PI())/3)</f>
        <v>0.42949341619690717</v>
      </c>
      <c r="AE292" s="11">
        <f>'OddsRatio_working_3-way'!X292^(1/3)*SIN(('OddsRatio_working_3-way'!Y292+4*PI())/3)</f>
        <v>-0.4661129862186853</v>
      </c>
      <c r="AF292" s="11">
        <f>-'OddsRatio_working_3-way'!U292/(3*'OddsRatio_working_3-way'!X292^(1/3))*COS(('OddsRatio_working_3-way'!Y292)/3)</f>
        <v>0.51707859752259433</v>
      </c>
      <c r="AG292" s="11">
        <f>-'OddsRatio_working_3-way'!U292/(3*'OddsRatio_working_3-way'!X292^(1/3))*COS(('OddsRatio_working_3-way'!Y292+2*PI())/3)</f>
        <v>-0.29025277667582</v>
      </c>
      <c r="AH292" s="11">
        <f>-'OddsRatio_working_3-way'!U292/(3*'OddsRatio_working_3-way'!X292^(1/3))*COS(('OddsRatio_working_3-way'!Y292+4*PI())/3)</f>
        <v>-0.22682582084677405</v>
      </c>
      <c r="AI292" s="11">
        <f>'OddsRatio_working_3-way'!U292/(3*'OddsRatio_working_3-way'!X292^(1/3))*SIN(('OddsRatio_working_3-way'!Y292)/3)</f>
        <v>-3.6619570021778153E-2</v>
      </c>
      <c r="AJ292" s="11">
        <f>'OddsRatio_working_3-way'!U292/(3*'OddsRatio_working_3-way'!X292^(1/3))*SIN(('OddsRatio_working_3-way'!Y292+2*PI())/3)</f>
        <v>-0.42949341619690706</v>
      </c>
      <c r="AK292" s="11">
        <f>'OddsRatio_working_3-way'!U292/(3*'OddsRatio_working_3-way'!X292^(1/3))*SIN(('OddsRatio_working_3-way'!Y292+4*PI())/3)</f>
        <v>0.46611298621868519</v>
      </c>
      <c r="AL292" s="11">
        <f>'OddsRatio_working_3-way'!Z292+'OddsRatio_working_3-way'!AF292</f>
        <v>1.0341571950451889</v>
      </c>
      <c r="AM292" s="11">
        <f>'OddsRatio_working_3-way'!AA292+'OddsRatio_working_3-way'!AG292</f>
        <v>-0.58050555335164011</v>
      </c>
      <c r="AN292" s="11">
        <f>'OddsRatio_working_3-way'!AB292+'OddsRatio_working_3-way'!AH292</f>
        <v>-0.45365164169354816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1.0341571950451889</v>
      </c>
      <c r="AS292" s="11">
        <f>IF(('OddsRatio_working_3-way'!X292=0),IF(Q292&gt;0,-Q292^(1/3),(-Q292)^(1/3)),'OddsRatio_working_3-way'!AM292-'OddsRatio_working_3-way'!R292/3)</f>
        <v>-0.58050555335164011</v>
      </c>
      <c r="AT292" s="11">
        <f>IF(('OddsRatio_working_3-way'!X292=0),IF(Q292&gt;0,-Q292^(1/3),(-Q292)^(1/3)),'OddsRatio_working_3-way'!AN292-'OddsRatio_working_3-way'!R292/3)</f>
        <v>-0.45365164169354816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1.41</v>
      </c>
      <c r="B293" s="4">
        <f>IF('True_Odds_Calculator_3-way'!B294="","",'True_Odds_Calculator_3-way'!B294)</f>
        <v>5.07</v>
      </c>
      <c r="C293" s="4">
        <f>IF('True_Odds_Calculator_3-way'!C294="","",'True_Odds_Calculator_3-way'!C294)</f>
        <v>8.33</v>
      </c>
      <c r="D293" s="9">
        <f t="shared" si="65"/>
        <v>0.69739380424534192</v>
      </c>
      <c r="E293" s="9">
        <f t="shared" si="66"/>
        <v>0.18841790603136627</v>
      </c>
      <c r="F293" s="9">
        <f t="shared" si="67"/>
        <v>0.11418828972329176</v>
      </c>
      <c r="G293" s="9">
        <f t="shared" si="68"/>
        <v>1.0583172485783687</v>
      </c>
      <c r="H293" s="9">
        <f t="shared" si="69"/>
        <v>1.4339100719171314</v>
      </c>
      <c r="I293" s="9">
        <f t="shared" si="70"/>
        <v>5.3073512017139617</v>
      </c>
      <c r="J293" s="9">
        <f t="shared" si="71"/>
        <v>8.7574654320794441</v>
      </c>
      <c r="K293" s="11">
        <f t="shared" si="72"/>
        <v>0.70921985815602839</v>
      </c>
      <c r="L293" s="11">
        <f t="shared" si="73"/>
        <v>0.1972386587771203</v>
      </c>
      <c r="M293" s="11">
        <f t="shared" si="74"/>
        <v>0.12004801920768307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-0.20540460088521539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0.19832516497303523</v>
      </c>
      <c r="Q293" s="11">
        <f>2*'OddsRatio_working_3-way'!K293*'OddsRatio_working_3-way'!L293*'OddsRatio_working_3-way'!M293</f>
        <v>3.3585972053011892E-2</v>
      </c>
      <c r="R293" s="11">
        <f t="shared" si="75"/>
        <v>0</v>
      </c>
      <c r="S293" s="11">
        <f t="shared" si="76"/>
        <v>-0.96553419017066566</v>
      </c>
      <c r="T293" s="11">
        <f t="shared" si="77"/>
        <v>-0.1635112938476995</v>
      </c>
      <c r="U293" s="11">
        <f>'OddsRatio_working_3-way'!S293-'OddsRatio_working_3-way'!R293^2/3</f>
        <v>-0.96553419017066566</v>
      </c>
      <c r="V293" s="11">
        <f>'OddsRatio_working_3-way'!S293*'OddsRatio_working_3-way'!R293/3-2*'OddsRatio_working_3-way'!R293^3/27-'OddsRatio_working_3-way'!T293</f>
        <v>0.1635112938476995</v>
      </c>
      <c r="W293" s="11">
        <f>'OddsRatio_working_3-way'!V293^2+4*'OddsRatio_working_3-way'!U293^3/27</f>
        <v>-0.10661595382012923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0.18258689509099357</v>
      </c>
      <c r="Y293" s="11">
        <f>IF('OddsRatio_working_3-way'!W293&gt;=0,IF('OddsRatio_working_3-way'!V293+SQRT('OddsRatio_working_3-way'!W293)&gt;0,0,PI()),ACOS('OddsRatio_working_3-way'!V293/(2*'OddsRatio_working_3-way'!X293)))</f>
        <v>1.1065344255163216</v>
      </c>
      <c r="Z293" s="11">
        <f>'OddsRatio_working_3-way'!X293^(1/3)*COS('OddsRatio_working_3-way'!Y293/3)</f>
        <v>0.52915862428918448</v>
      </c>
      <c r="AA293" s="11">
        <f>'OddsRatio_working_3-way'!X293^(1/3)*COS(('OddsRatio_working_3-way'!Y293+2*PI())/3)</f>
        <v>-0.44171460026626985</v>
      </c>
      <c r="AB293" s="11">
        <f>'OddsRatio_working_3-way'!X293^(1/3)*COS(('OddsRatio_working_3-way'!Y293+4*PI())/3)</f>
        <v>-8.7444024022914277E-2</v>
      </c>
      <c r="AC293" s="11">
        <f>'OddsRatio_working_3-way'!X293^(1/3)*SIN('OddsRatio_working_3-way'!Y293/3)</f>
        <v>0.2045382125600651</v>
      </c>
      <c r="AD293" s="11">
        <f>'OddsRatio_working_3-way'!X293^(1/3)*SIN(('OddsRatio_working_3-way'!Y293+2*PI())/3)</f>
        <v>0.35599570498602656</v>
      </c>
      <c r="AE293" s="11">
        <f>'OddsRatio_working_3-way'!X293^(1/3)*SIN(('OddsRatio_working_3-way'!Y293+4*PI())/3)</f>
        <v>-0.56053391754609161</v>
      </c>
      <c r="AF293" s="11">
        <f>-'OddsRatio_working_3-way'!U293/(3*'OddsRatio_working_3-way'!X293^(1/3))*COS(('OddsRatio_working_3-way'!Y293)/3)</f>
        <v>0.52915862428918436</v>
      </c>
      <c r="AG293" s="11">
        <f>-'OddsRatio_working_3-way'!U293/(3*'OddsRatio_working_3-way'!X293^(1/3))*COS(('OddsRatio_working_3-way'!Y293+2*PI())/3)</f>
        <v>-0.44171460026626974</v>
      </c>
      <c r="AH293" s="11">
        <f>-'OddsRatio_working_3-way'!U293/(3*'OddsRatio_working_3-way'!X293^(1/3))*COS(('OddsRatio_working_3-way'!Y293+4*PI())/3)</f>
        <v>-8.7444024022914249E-2</v>
      </c>
      <c r="AI293" s="11">
        <f>'OddsRatio_working_3-way'!U293/(3*'OddsRatio_working_3-way'!X293^(1/3))*SIN(('OddsRatio_working_3-way'!Y293)/3)</f>
        <v>-0.20453821256006507</v>
      </c>
      <c r="AJ293" s="11">
        <f>'OddsRatio_working_3-way'!U293/(3*'OddsRatio_working_3-way'!X293^(1/3))*SIN(('OddsRatio_working_3-way'!Y293+2*PI())/3)</f>
        <v>-0.35599570498602651</v>
      </c>
      <c r="AK293" s="11">
        <f>'OddsRatio_working_3-way'!U293/(3*'OddsRatio_working_3-way'!X293^(1/3))*SIN(('OddsRatio_working_3-way'!Y293+4*PI())/3)</f>
        <v>0.5605339175460915</v>
      </c>
      <c r="AL293" s="11">
        <f>'OddsRatio_working_3-way'!Z293+'OddsRatio_working_3-way'!AF293</f>
        <v>1.0583172485783687</v>
      </c>
      <c r="AM293" s="11">
        <f>'OddsRatio_working_3-way'!AA293+'OddsRatio_working_3-way'!AG293</f>
        <v>-0.88342920053253959</v>
      </c>
      <c r="AN293" s="11">
        <f>'OddsRatio_working_3-way'!AB293+'OddsRatio_working_3-way'!AH293</f>
        <v>-0.17488804804582853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1.0583172485783687</v>
      </c>
      <c r="AS293" s="11">
        <f>IF(('OddsRatio_working_3-way'!X293=0),IF(Q293&gt;0,-Q293^(1/3),(-Q293)^(1/3)),'OddsRatio_working_3-way'!AM293-'OddsRatio_working_3-way'!R293/3)</f>
        <v>-0.88342920053253959</v>
      </c>
      <c r="AT293" s="11">
        <f>IF(('OddsRatio_working_3-way'!X293=0),IF(Q293&gt;0,-Q293^(1/3),(-Q293)^(1/3)),'OddsRatio_working_3-way'!AN293-'OddsRatio_working_3-way'!R293/3)</f>
        <v>-0.17488804804582853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6.29</v>
      </c>
      <c r="B294" s="4">
        <f>IF('True_Odds_Calculator_3-way'!B295="","",'True_Odds_Calculator_3-way'!B295)</f>
        <v>4.8899999999999997</v>
      </c>
      <c r="C294" s="4">
        <f>IF('True_Odds_Calculator_3-way'!C295="","",'True_Odds_Calculator_3-way'!C295)</f>
        <v>1.51</v>
      </c>
      <c r="D294" s="9">
        <f t="shared" si="65"/>
        <v>0.15244210838900815</v>
      </c>
      <c r="E294" s="9">
        <f t="shared" si="66"/>
        <v>0.19652362160948633</v>
      </c>
      <c r="F294" s="9">
        <f t="shared" si="67"/>
        <v>0.65103427000150549</v>
      </c>
      <c r="G294" s="9">
        <f t="shared" si="68"/>
        <v>1.0510146100407747</v>
      </c>
      <c r="H294" s="9">
        <f t="shared" si="69"/>
        <v>6.5598672871156971</v>
      </c>
      <c r="I294" s="9">
        <f t="shared" si="70"/>
        <v>5.0884468330586134</v>
      </c>
      <c r="J294" s="9">
        <f t="shared" si="71"/>
        <v>1.5360174511207951</v>
      </c>
      <c r="K294" s="11">
        <f t="shared" si="72"/>
        <v>0.1589825119236884</v>
      </c>
      <c r="L294" s="11">
        <f t="shared" si="73"/>
        <v>0.20449897750511248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-0.22596386660092826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0.20863507638788995</v>
      </c>
      <c r="Q294" s="11">
        <f>2*'OddsRatio_working_3-way'!K294*'OddsRatio_working_3-way'!L294*'OddsRatio_working_3-way'!M294</f>
        <v>4.3061935270978326E-2</v>
      </c>
      <c r="R294" s="11">
        <f t="shared" si="75"/>
        <v>0</v>
      </c>
      <c r="S294" s="11">
        <f t="shared" si="76"/>
        <v>-0.92331167600507358</v>
      </c>
      <c r="T294" s="11">
        <f t="shared" si="77"/>
        <v>-0.19057000536740429</v>
      </c>
      <c r="U294" s="11">
        <f>'OddsRatio_working_3-way'!S294-'OddsRatio_working_3-way'!R294^2/3</f>
        <v>-0.92331167600507358</v>
      </c>
      <c r="V294" s="11">
        <f>'OddsRatio_working_3-way'!S294*'OddsRatio_working_3-way'!R294/3-2*'OddsRatio_working_3-way'!R294^3/27-'OddsRatio_working_3-way'!T294</f>
        <v>0.19057000536740429</v>
      </c>
      <c r="W294" s="11">
        <f>'OddsRatio_working_3-way'!V294^2+4*'OddsRatio_working_3-way'!U294^3/27</f>
        <v>-8.0294526905862446E-2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0.1707420963409397</v>
      </c>
      <c r="Y294" s="11">
        <f>IF('OddsRatio_working_3-way'!W294&gt;=0,IF('OddsRatio_working_3-way'!V294+SQRT('OddsRatio_working_3-way'!W294)&gt;0,0,PI()),ACOS('OddsRatio_working_3-way'!V294/(2*'OddsRatio_working_3-way'!X294)))</f>
        <v>0.97874556321700146</v>
      </c>
      <c r="Z294" s="11">
        <f>'OddsRatio_working_3-way'!X294^(1/3)*COS('OddsRatio_working_3-way'!Y294/3)</f>
        <v>0.52550730502038734</v>
      </c>
      <c r="AA294" s="11">
        <f>'OddsRatio_working_3-way'!X294^(1/3)*COS(('OddsRatio_working_3-way'!Y294+2*PI())/3)</f>
        <v>-0.41673246039921968</v>
      </c>
      <c r="AB294" s="11">
        <f>'OddsRatio_working_3-way'!X294^(1/3)*COS(('OddsRatio_working_3-way'!Y294+4*PI())/3)</f>
        <v>-0.10877484462116781</v>
      </c>
      <c r="AC294" s="11">
        <f>'OddsRatio_working_3-way'!X294^(1/3)*SIN('OddsRatio_working_3-way'!Y294/3)</f>
        <v>0.17779941236845356</v>
      </c>
      <c r="AD294" s="11">
        <f>'OddsRatio_working_3-way'!X294^(1/3)*SIN(('OddsRatio_working_3-way'!Y294+2*PI())/3)</f>
        <v>0.36620296983772627</v>
      </c>
      <c r="AE294" s="11">
        <f>'OddsRatio_working_3-way'!X294^(1/3)*SIN(('OddsRatio_working_3-way'!Y294+4*PI())/3)</f>
        <v>-0.54400238220617991</v>
      </c>
      <c r="AF294" s="11">
        <f>-'OddsRatio_working_3-way'!U294/(3*'OddsRatio_working_3-way'!X294^(1/3))*COS(('OddsRatio_working_3-way'!Y294)/3)</f>
        <v>0.52550730502038734</v>
      </c>
      <c r="AG294" s="11">
        <f>-'OddsRatio_working_3-way'!U294/(3*'OddsRatio_working_3-way'!X294^(1/3))*COS(('OddsRatio_working_3-way'!Y294+2*PI())/3)</f>
        <v>-0.41673246039921968</v>
      </c>
      <c r="AH294" s="11">
        <f>-'OddsRatio_working_3-way'!U294/(3*'OddsRatio_working_3-way'!X294^(1/3))*COS(('OddsRatio_working_3-way'!Y294+4*PI())/3)</f>
        <v>-0.10877484462116781</v>
      </c>
      <c r="AI294" s="11">
        <f>'OddsRatio_working_3-way'!U294/(3*'OddsRatio_working_3-way'!X294^(1/3))*SIN(('OddsRatio_working_3-way'!Y294)/3)</f>
        <v>-0.17779941236845356</v>
      </c>
      <c r="AJ294" s="11">
        <f>'OddsRatio_working_3-way'!U294/(3*'OddsRatio_working_3-way'!X294^(1/3))*SIN(('OddsRatio_working_3-way'!Y294+2*PI())/3)</f>
        <v>-0.36620296983772627</v>
      </c>
      <c r="AK294" s="11">
        <f>'OddsRatio_working_3-way'!U294/(3*'OddsRatio_working_3-way'!X294^(1/3))*SIN(('OddsRatio_working_3-way'!Y294+4*PI())/3)</f>
        <v>0.54400238220617991</v>
      </c>
      <c r="AL294" s="11">
        <f>'OddsRatio_working_3-way'!Z294+'OddsRatio_working_3-way'!AF294</f>
        <v>1.0510146100407747</v>
      </c>
      <c r="AM294" s="11">
        <f>'OddsRatio_working_3-way'!AA294+'OddsRatio_working_3-way'!AG294</f>
        <v>-0.83346492079843937</v>
      </c>
      <c r="AN294" s="11">
        <f>'OddsRatio_working_3-way'!AB294+'OddsRatio_working_3-way'!AH294</f>
        <v>-0.21754968924233561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1.0510146100407747</v>
      </c>
      <c r="AS294" s="11">
        <f>IF(('OddsRatio_working_3-way'!X294=0),IF(Q294&gt;0,-Q294^(1/3),(-Q294)^(1/3)),'OddsRatio_working_3-way'!AM294-'OddsRatio_working_3-way'!R294/3)</f>
        <v>-0.83346492079843937</v>
      </c>
      <c r="AT294" s="11">
        <f>IF(('OddsRatio_working_3-way'!X294=0),IF(Q294&gt;0,-Q294^(1/3),(-Q294)^(1/3)),'OddsRatio_working_3-way'!AN294-'OddsRatio_working_3-way'!R294/3)</f>
        <v>-0.21754968924233561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7.1</v>
      </c>
      <c r="B295" s="4">
        <f>IF('True_Odds_Calculator_3-way'!B296="","",'True_Odds_Calculator_3-way'!B296)</f>
        <v>4.76</v>
      </c>
      <c r="C295" s="4">
        <f>IF('True_Odds_Calculator_3-way'!C296="","",'True_Odds_Calculator_3-way'!C296)</f>
        <v>1.48</v>
      </c>
      <c r="D295" s="9">
        <f t="shared" si="65"/>
        <v>0.13456879410230468</v>
      </c>
      <c r="E295" s="9">
        <f t="shared" si="66"/>
        <v>0.20144579288518372</v>
      </c>
      <c r="F295" s="9">
        <f t="shared" si="67"/>
        <v>0.66398541301251146</v>
      </c>
      <c r="G295" s="9">
        <f t="shared" si="68"/>
        <v>1.0542857957996687</v>
      </c>
      <c r="H295" s="9">
        <f t="shared" si="69"/>
        <v>7.431143354377979</v>
      </c>
      <c r="I295" s="9">
        <f t="shared" si="70"/>
        <v>4.9641145922067542</v>
      </c>
      <c r="J295" s="9">
        <f t="shared" si="71"/>
        <v>1.5060571819838413</v>
      </c>
      <c r="K295" s="11">
        <f t="shared" si="72"/>
        <v>0.14084507042253522</v>
      </c>
      <c r="L295" s="11">
        <f t="shared" si="73"/>
        <v>0.21008403361344538</v>
      </c>
      <c r="M295" s="11">
        <f t="shared" si="74"/>
        <v>0.67567567567567566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-0.22010600966690452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0.20672524815026891</v>
      </c>
      <c r="Q295" s="11">
        <f>2*'OddsRatio_working_3-way'!K295*'OddsRatio_working_3-way'!L295*'OddsRatio_working_3-way'!M295</f>
        <v>3.998554122829185E-2</v>
      </c>
      <c r="R295" s="11">
        <f t="shared" si="75"/>
        <v>0</v>
      </c>
      <c r="S295" s="11">
        <f t="shared" si="76"/>
        <v>-0.93920765027322395</v>
      </c>
      <c r="T295" s="11">
        <f t="shared" si="77"/>
        <v>-0.18166492268340884</v>
      </c>
      <c r="U295" s="11">
        <f>'OddsRatio_working_3-way'!S295-'OddsRatio_working_3-way'!R295^2/3</f>
        <v>-0.93920765027322395</v>
      </c>
      <c r="V295" s="11">
        <f>'OddsRatio_working_3-way'!S295*'OddsRatio_working_3-way'!R295/3-2*'OddsRatio_working_3-way'!R295^3/27-'OddsRatio_working_3-way'!T295</f>
        <v>0.18166492268340884</v>
      </c>
      <c r="W295" s="11">
        <f>'OddsRatio_working_3-way'!V295^2+4*'OddsRatio_working_3-way'!U295^3/27</f>
        <v>-8.9736435021071537E-2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0.17517033078880712</v>
      </c>
      <c r="Y295" s="11">
        <f>IF('OddsRatio_working_3-way'!W295&gt;=0,IF('OddsRatio_working_3-way'!V295+SQRT('OddsRatio_working_3-way'!W295)&gt;0,0,PI()),ACOS('OddsRatio_working_3-way'!V295/(2*'OddsRatio_working_3-way'!X295)))</f>
        <v>1.0256561744323607</v>
      </c>
      <c r="Z295" s="11">
        <f>'OddsRatio_working_3-way'!X295^(1/3)*COS('OddsRatio_working_3-way'!Y295/3)</f>
        <v>0.52714289789983437</v>
      </c>
      <c r="AA295" s="11">
        <f>'OddsRatio_working_3-way'!X295^(1/3)*COS(('OddsRatio_working_3-way'!Y295+2*PI())/3)</f>
        <v>-0.42602817076723565</v>
      </c>
      <c r="AB295" s="11">
        <f>'OddsRatio_working_3-way'!X295^(1/3)*COS(('OddsRatio_working_3-way'!Y295+4*PI())/3)</f>
        <v>-0.10111472713259884</v>
      </c>
      <c r="AC295" s="11">
        <f>'OddsRatio_working_3-way'!X295^(1/3)*SIN('OddsRatio_working_3-way'!Y295/3)</f>
        <v>0.18758886414578604</v>
      </c>
      <c r="AD295" s="11">
        <f>'OddsRatio_working_3-way'!X295^(1/3)*SIN(('OddsRatio_working_3-way'!Y295+2*PI())/3)</f>
        <v>0.36272470893291026</v>
      </c>
      <c r="AE295" s="11">
        <f>'OddsRatio_working_3-way'!X295^(1/3)*SIN(('OddsRatio_working_3-way'!Y295+4*PI())/3)</f>
        <v>-0.55031357307869611</v>
      </c>
      <c r="AF295" s="11">
        <f>-'OddsRatio_working_3-way'!U295/(3*'OddsRatio_working_3-way'!X295^(1/3))*COS(('OddsRatio_working_3-way'!Y295)/3)</f>
        <v>0.52714289789983437</v>
      </c>
      <c r="AG295" s="11">
        <f>-'OddsRatio_working_3-way'!U295/(3*'OddsRatio_working_3-way'!X295^(1/3))*COS(('OddsRatio_working_3-way'!Y295+2*PI())/3)</f>
        <v>-0.42602817076723565</v>
      </c>
      <c r="AH295" s="11">
        <f>-'OddsRatio_working_3-way'!U295/(3*'OddsRatio_working_3-way'!X295^(1/3))*COS(('OddsRatio_working_3-way'!Y295+4*PI())/3)</f>
        <v>-0.10111472713259884</v>
      </c>
      <c r="AI295" s="11">
        <f>'OddsRatio_working_3-way'!U295/(3*'OddsRatio_working_3-way'!X295^(1/3))*SIN(('OddsRatio_working_3-way'!Y295)/3)</f>
        <v>-0.18758886414578604</v>
      </c>
      <c r="AJ295" s="11">
        <f>'OddsRatio_working_3-way'!U295/(3*'OddsRatio_working_3-way'!X295^(1/3))*SIN(('OddsRatio_working_3-way'!Y295+2*PI())/3)</f>
        <v>-0.36272470893291026</v>
      </c>
      <c r="AK295" s="11">
        <f>'OddsRatio_working_3-way'!U295/(3*'OddsRatio_working_3-way'!X295^(1/3))*SIN(('OddsRatio_working_3-way'!Y295+4*PI())/3)</f>
        <v>0.55031357307869611</v>
      </c>
      <c r="AL295" s="11">
        <f>'OddsRatio_working_3-way'!Z295+'OddsRatio_working_3-way'!AF295</f>
        <v>1.0542857957996687</v>
      </c>
      <c r="AM295" s="11">
        <f>'OddsRatio_working_3-way'!AA295+'OddsRatio_working_3-way'!AG295</f>
        <v>-0.8520563415344713</v>
      </c>
      <c r="AN295" s="11">
        <f>'OddsRatio_working_3-way'!AB295+'OddsRatio_working_3-way'!AH295</f>
        <v>-0.20222945426519767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1.0542857957996687</v>
      </c>
      <c r="AS295" s="11">
        <f>IF(('OddsRatio_working_3-way'!X295=0),IF(Q295&gt;0,-Q295^(1/3),(-Q295)^(1/3)),'OddsRatio_working_3-way'!AM295-'OddsRatio_working_3-way'!R295/3)</f>
        <v>-0.8520563415344713</v>
      </c>
      <c r="AT295" s="11">
        <f>IF(('OddsRatio_working_3-way'!X295=0),IF(Q295&gt;0,-Q295^(1/3),(-Q295)^(1/3)),'OddsRatio_working_3-way'!AN295-'OddsRatio_working_3-way'!R295/3)</f>
        <v>-0.20222945426519767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2.89</v>
      </c>
      <c r="B296" s="4">
        <f>IF('True_Odds_Calculator_3-way'!B297="","",'True_Odds_Calculator_3-way'!B297)</f>
        <v>3.83</v>
      </c>
      <c r="C296" s="4">
        <f>IF('True_Odds_Calculator_3-way'!C297="","",'True_Odds_Calculator_3-way'!C297)</f>
        <v>2.41</v>
      </c>
      <c r="D296" s="9">
        <f t="shared" si="65"/>
        <v>0.33848162855152497</v>
      </c>
      <c r="E296" s="9">
        <f t="shared" si="66"/>
        <v>0.25468720951338358</v>
      </c>
      <c r="F296" s="9">
        <f t="shared" si="67"/>
        <v>0.40683116193509133</v>
      </c>
      <c r="G296" s="9">
        <f t="shared" si="68"/>
        <v>1.0340582496040214</v>
      </c>
      <c r="H296" s="9">
        <f t="shared" si="69"/>
        <v>2.9543700917516005</v>
      </c>
      <c r="I296" s="9">
        <f t="shared" si="70"/>
        <v>3.9263848463793818</v>
      </c>
      <c r="J296" s="9">
        <f t="shared" si="71"/>
        <v>2.4580221319416702</v>
      </c>
      <c r="K296" s="11">
        <f t="shared" si="72"/>
        <v>0.34602076124567471</v>
      </c>
      <c r="L296" s="11">
        <f t="shared" si="73"/>
        <v>0.2610966057441253</v>
      </c>
      <c r="M296" s="11">
        <f t="shared" si="74"/>
        <v>0.41493775933609955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-0.28271815178286563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0.22979830194424727</v>
      </c>
      <c r="Q296" s="11">
        <f>2*'OddsRatio_working_3-way'!K296*'OddsRatio_working_3-way'!L296*'OddsRatio_working_3-way'!M296</f>
        <v>7.497497616451787E-2</v>
      </c>
      <c r="R296" s="11">
        <f t="shared" si="75"/>
        <v>0</v>
      </c>
      <c r="S296" s="11">
        <f t="shared" si="76"/>
        <v>-0.81281764363236897</v>
      </c>
      <c r="T296" s="11">
        <f t="shared" si="77"/>
        <v>-0.26519335844449232</v>
      </c>
      <c r="U296" s="11">
        <f>'OddsRatio_working_3-way'!S296-'OddsRatio_working_3-way'!R296^2/3</f>
        <v>-0.81281764363236897</v>
      </c>
      <c r="V296" s="11">
        <f>'OddsRatio_working_3-way'!S296*'OddsRatio_working_3-way'!R296/3-2*'OddsRatio_working_3-way'!R296^3/27-'OddsRatio_working_3-way'!T296</f>
        <v>0.26519335844449232</v>
      </c>
      <c r="W296" s="11">
        <f>'OddsRatio_working_3-way'!V296^2+4*'OddsRatio_working_3-way'!U296^3/27</f>
        <v>-9.2289689157744603E-3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0.14102879695193765</v>
      </c>
      <c r="Y296" s="11">
        <f>IF('OddsRatio_working_3-way'!W296&gt;=0,IF('OddsRatio_working_3-way'!V296+SQRT('OddsRatio_working_3-way'!W296)&gt;0,0,PI()),ACOS('OddsRatio_working_3-way'!V296/(2*'OddsRatio_working_3-way'!X296)))</f>
        <v>0.34755010160051247</v>
      </c>
      <c r="Z296" s="11">
        <f>'OddsRatio_working_3-way'!X296^(1/3)*COS('OddsRatio_working_3-way'!Y296/3)</f>
        <v>0.51702912480201058</v>
      </c>
      <c r="AA296" s="11">
        <f>'OddsRatio_working_3-way'!X296^(1/3)*COS(('OddsRatio_working_3-way'!Y296+2*PI())/3)</f>
        <v>-0.31062093425649417</v>
      </c>
      <c r="AB296" s="11">
        <f>'OddsRatio_working_3-way'!X296^(1/3)*COS(('OddsRatio_working_3-way'!Y296+4*PI())/3)</f>
        <v>-0.20640819054551626</v>
      </c>
      <c r="AC296" s="11">
        <f>'OddsRatio_working_3-way'!X296^(1/3)*SIN('OddsRatio_working_3-way'!Y296/3)</f>
        <v>6.0167255634522465E-2</v>
      </c>
      <c r="AD296" s="11">
        <f>'OddsRatio_working_3-way'!X296^(1/3)*SIN(('OddsRatio_working_3-way'!Y296+2*PI())/3)</f>
        <v>0.41767672875771483</v>
      </c>
      <c r="AE296" s="11">
        <f>'OddsRatio_working_3-way'!X296^(1/3)*SIN(('OddsRatio_working_3-way'!Y296+4*PI())/3)</f>
        <v>-0.47784398439223741</v>
      </c>
      <c r="AF296" s="11">
        <f>-'OddsRatio_working_3-way'!U296/(3*'OddsRatio_working_3-way'!X296^(1/3))*COS(('OddsRatio_working_3-way'!Y296)/3)</f>
        <v>0.51702912480201069</v>
      </c>
      <c r="AG296" s="11">
        <f>-'OddsRatio_working_3-way'!U296/(3*'OddsRatio_working_3-way'!X296^(1/3))*COS(('OddsRatio_working_3-way'!Y296+2*PI())/3)</f>
        <v>-0.31062093425649423</v>
      </c>
      <c r="AH296" s="11">
        <f>-'OddsRatio_working_3-way'!U296/(3*'OddsRatio_working_3-way'!X296^(1/3))*COS(('OddsRatio_working_3-way'!Y296+4*PI())/3)</f>
        <v>-0.20640819054551632</v>
      </c>
      <c r="AI296" s="11">
        <f>'OddsRatio_working_3-way'!U296/(3*'OddsRatio_working_3-way'!X296^(1/3))*SIN(('OddsRatio_working_3-way'!Y296)/3)</f>
        <v>-6.0167255634522479E-2</v>
      </c>
      <c r="AJ296" s="11">
        <f>'OddsRatio_working_3-way'!U296/(3*'OddsRatio_working_3-way'!X296^(1/3))*SIN(('OddsRatio_working_3-way'!Y296+2*PI())/3)</f>
        <v>-0.41767672875771494</v>
      </c>
      <c r="AK296" s="11">
        <f>'OddsRatio_working_3-way'!U296/(3*'OddsRatio_working_3-way'!X296^(1/3))*SIN(('OddsRatio_working_3-way'!Y296+4*PI())/3)</f>
        <v>0.47784398439223752</v>
      </c>
      <c r="AL296" s="11">
        <f>'OddsRatio_working_3-way'!Z296+'OddsRatio_working_3-way'!AF296</f>
        <v>1.0340582496040214</v>
      </c>
      <c r="AM296" s="11">
        <f>'OddsRatio_working_3-way'!AA296+'OddsRatio_working_3-way'!AG296</f>
        <v>-0.62124186851298835</v>
      </c>
      <c r="AN296" s="11">
        <f>'OddsRatio_working_3-way'!AB296+'OddsRatio_working_3-way'!AH296</f>
        <v>-0.41281638109103258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1.0340582496040214</v>
      </c>
      <c r="AS296" s="11">
        <f>IF(('OddsRatio_working_3-way'!X296=0),IF(Q296&gt;0,-Q296^(1/3),(-Q296)^(1/3)),'OddsRatio_working_3-way'!AM296-'OddsRatio_working_3-way'!R296/3)</f>
        <v>-0.62124186851298835</v>
      </c>
      <c r="AT296" s="11">
        <f>IF(('OddsRatio_working_3-way'!X296=0),IF(Q296&gt;0,-Q296^(1/3),(-Q296)^(1/3)),'OddsRatio_working_3-way'!AN296-'OddsRatio_working_3-way'!R296/3)</f>
        <v>-0.41281638109103258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8.58</v>
      </c>
      <c r="B297" s="4">
        <f>IF('True_Odds_Calculator_3-way'!B298="","",'True_Odds_Calculator_3-way'!B298)</f>
        <v>5.49</v>
      </c>
      <c r="C297" s="4">
        <f>IF('True_Odds_Calculator_3-way'!C298="","",'True_Odds_Calculator_3-way'!C298)</f>
        <v>1.36</v>
      </c>
      <c r="D297" s="9">
        <f t="shared" si="65"/>
        <v>0.10888604971306294</v>
      </c>
      <c r="E297" s="9">
        <f t="shared" si="66"/>
        <v>0.17100662121535842</v>
      </c>
      <c r="F297" s="9">
        <f t="shared" si="67"/>
        <v>0.72010732907157882</v>
      </c>
      <c r="G297" s="9">
        <f t="shared" si="68"/>
        <v>1.0796718906752785</v>
      </c>
      <c r="H297" s="9">
        <f t="shared" si="69"/>
        <v>9.1839129313186127</v>
      </c>
      <c r="I297" s="9">
        <f t="shared" si="70"/>
        <v>5.8477267891319995</v>
      </c>
      <c r="J297" s="9">
        <f t="shared" si="71"/>
        <v>1.3886818806431003</v>
      </c>
      <c r="K297" s="11">
        <f t="shared" si="72"/>
        <v>0.11655011655011654</v>
      </c>
      <c r="L297" s="11">
        <f t="shared" si="73"/>
        <v>0.18214936247723132</v>
      </c>
      <c r="M297" s="11">
        <f t="shared" si="74"/>
        <v>0.73529411764705876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-0.19125795451735683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0.1940316549766887</v>
      </c>
      <c r="Q297" s="11">
        <f>2*'OddsRatio_working_3-way'!K297*'OddsRatio_working_3-way'!L297*'OddsRatio_working_3-way'!M297</f>
        <v>3.1219896215074611E-2</v>
      </c>
      <c r="R297" s="11">
        <f t="shared" si="75"/>
        <v>0</v>
      </c>
      <c r="S297" s="11">
        <f t="shared" si="76"/>
        <v>-1.014502405750032</v>
      </c>
      <c r="T297" s="11">
        <f t="shared" si="77"/>
        <v>-0.16323449810941787</v>
      </c>
      <c r="U297" s="11">
        <f>'OddsRatio_working_3-way'!S297-'OddsRatio_working_3-way'!R297^2/3</f>
        <v>-1.014502405750032</v>
      </c>
      <c r="V297" s="11">
        <f>'OddsRatio_working_3-way'!S297*'OddsRatio_working_3-way'!R297/3-2*'OddsRatio_working_3-way'!R297^3/27-'OddsRatio_working_3-way'!T297</f>
        <v>0.16323449810941787</v>
      </c>
      <c r="W297" s="11">
        <f>'OddsRatio_working_3-way'!V297^2+4*'OddsRatio_working_3-way'!U297^3/27</f>
        <v>-0.1280420877692465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0.196651715694448</v>
      </c>
      <c r="Y297" s="11">
        <f>IF('OddsRatio_working_3-way'!W297&gt;=0,IF('OddsRatio_working_3-way'!V297+SQRT('OddsRatio_working_3-way'!W297)&gt;0,0,PI()),ACOS('OddsRatio_working_3-way'!V297/(2*'OddsRatio_working_3-way'!X297)))</f>
        <v>1.1428155896702483</v>
      </c>
      <c r="Z297" s="11">
        <f>'OddsRatio_working_3-way'!X297^(1/3)*COS('OddsRatio_working_3-way'!Y297/3)</f>
        <v>0.53983594533763923</v>
      </c>
      <c r="AA297" s="11">
        <f>'OddsRatio_working_3-way'!X297^(1/3)*COS(('OddsRatio_working_3-way'!Y297+2*PI())/3)</f>
        <v>-0.45715703250562562</v>
      </c>
      <c r="AB297" s="11">
        <f>'OddsRatio_working_3-way'!X297^(1/3)*COS(('OddsRatio_working_3-way'!Y297+4*PI())/3)</f>
        <v>-8.2678912832013507E-2</v>
      </c>
      <c r="AC297" s="11">
        <f>'OddsRatio_working_3-way'!X297^(1/3)*SIN('OddsRatio_working_3-way'!Y297/3)</f>
        <v>0.21620504319918479</v>
      </c>
      <c r="AD297" s="11">
        <f>'OddsRatio_working_3-way'!X297^(1/3)*SIN(('OddsRatio_working_3-way'!Y297+2*PI())/3)</f>
        <v>0.35940912093879079</v>
      </c>
      <c r="AE297" s="11">
        <f>'OddsRatio_working_3-way'!X297^(1/3)*SIN(('OddsRatio_working_3-way'!Y297+4*PI())/3)</f>
        <v>-0.57561416413797561</v>
      </c>
      <c r="AF297" s="11">
        <f>-'OddsRatio_working_3-way'!U297/(3*'OddsRatio_working_3-way'!X297^(1/3))*COS(('OddsRatio_working_3-way'!Y297)/3)</f>
        <v>0.53983594533763923</v>
      </c>
      <c r="AG297" s="11">
        <f>-'OddsRatio_working_3-way'!U297/(3*'OddsRatio_working_3-way'!X297^(1/3))*COS(('OddsRatio_working_3-way'!Y297+2*PI())/3)</f>
        <v>-0.45715703250562562</v>
      </c>
      <c r="AH297" s="11">
        <f>-'OddsRatio_working_3-way'!U297/(3*'OddsRatio_working_3-way'!X297^(1/3))*COS(('OddsRatio_working_3-way'!Y297+4*PI())/3)</f>
        <v>-8.2678912832013507E-2</v>
      </c>
      <c r="AI297" s="11">
        <f>'OddsRatio_working_3-way'!U297/(3*'OddsRatio_working_3-way'!X297^(1/3))*SIN(('OddsRatio_working_3-way'!Y297)/3)</f>
        <v>-0.21620504319918479</v>
      </c>
      <c r="AJ297" s="11">
        <f>'OddsRatio_working_3-way'!U297/(3*'OddsRatio_working_3-way'!X297^(1/3))*SIN(('OddsRatio_working_3-way'!Y297+2*PI())/3)</f>
        <v>-0.35940912093879079</v>
      </c>
      <c r="AK297" s="11">
        <f>'OddsRatio_working_3-way'!U297/(3*'OddsRatio_working_3-way'!X297^(1/3))*SIN(('OddsRatio_working_3-way'!Y297+4*PI())/3)</f>
        <v>0.57561416413797561</v>
      </c>
      <c r="AL297" s="11">
        <f>'OddsRatio_working_3-way'!Z297+'OddsRatio_working_3-way'!AF297</f>
        <v>1.0796718906752785</v>
      </c>
      <c r="AM297" s="11">
        <f>'OddsRatio_working_3-way'!AA297+'OddsRatio_working_3-way'!AG297</f>
        <v>-0.91431406501125123</v>
      </c>
      <c r="AN297" s="11">
        <f>'OddsRatio_working_3-way'!AB297+'OddsRatio_working_3-way'!AH297</f>
        <v>-0.16535782566402701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1.0796718906752785</v>
      </c>
      <c r="AS297" s="11">
        <f>IF(('OddsRatio_working_3-way'!X297=0),IF(Q297&gt;0,-Q297^(1/3),(-Q297)^(1/3)),'OddsRatio_working_3-way'!AM297-'OddsRatio_working_3-way'!R297/3)</f>
        <v>-0.91431406501125123</v>
      </c>
      <c r="AT297" s="11">
        <f>IF(('OddsRatio_working_3-way'!X297=0),IF(Q297&gt;0,-Q297^(1/3),(-Q297)^(1/3)),'OddsRatio_working_3-way'!AN297-'OddsRatio_working_3-way'!R297/3)</f>
        <v>-0.16535782566402701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1.1399999999999999</v>
      </c>
      <c r="B298" s="4">
        <f>IF('True_Odds_Calculator_3-way'!B299="","",'True_Odds_Calculator_3-way'!B299)</f>
        <v>9.08</v>
      </c>
      <c r="C298" s="4">
        <f>IF('True_Odds_Calculator_3-way'!C299="","",'True_Odds_Calculator_3-way'!C299)</f>
        <v>20.04</v>
      </c>
      <c r="D298" s="9">
        <f t="shared" si="65"/>
        <v>0.86028394138812103</v>
      </c>
      <c r="E298" s="9">
        <f t="shared" si="66"/>
        <v>9.6402277253053364E-2</v>
      </c>
      <c r="F298" s="9">
        <f t="shared" si="67"/>
        <v>4.3313781358825749E-2</v>
      </c>
      <c r="G298" s="9">
        <f t="shared" si="68"/>
        <v>1.1600493734864088</v>
      </c>
      <c r="H298" s="9">
        <f t="shared" si="69"/>
        <v>1.1624069122880971</v>
      </c>
      <c r="I298" s="9">
        <f t="shared" si="70"/>
        <v>10.373198937770185</v>
      </c>
      <c r="J298" s="9">
        <f t="shared" si="71"/>
        <v>23.087340071181224</v>
      </c>
      <c r="K298" s="11">
        <f t="shared" si="72"/>
        <v>0.87719298245614041</v>
      </c>
      <c r="L298" s="11">
        <f t="shared" si="73"/>
        <v>0.11013215859030837</v>
      </c>
      <c r="M298" s="11">
        <f t="shared" si="74"/>
        <v>4.9900199600798403E-2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-0.10382882121991432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0.13141272906694534</v>
      </c>
      <c r="Q298" s="11">
        <f>2*'OddsRatio_working_3-way'!K298*'OddsRatio_working_3-way'!L298*'OddsRatio_working_3-way'!M298</f>
        <v>9.6414328002160914E-3</v>
      </c>
      <c r="R298" s="11">
        <f t="shared" si="75"/>
        <v>0</v>
      </c>
      <c r="S298" s="11">
        <f t="shared" si="76"/>
        <v>-1.2656671579522896</v>
      </c>
      <c r="T298" s="11">
        <f t="shared" si="77"/>
        <v>-9.2858925748517201E-2</v>
      </c>
      <c r="U298" s="11">
        <f>'OddsRatio_working_3-way'!S298-'OddsRatio_working_3-way'!R298^2/3</f>
        <v>-1.2656671579522896</v>
      </c>
      <c r="V298" s="11">
        <f>'OddsRatio_working_3-way'!S298*'OddsRatio_working_3-way'!R298/3-2*'OddsRatio_working_3-way'!R298^3/27-'OddsRatio_working_3-way'!T298</f>
        <v>9.2858925748517201E-2</v>
      </c>
      <c r="W298" s="11">
        <f>'OddsRatio_working_3-way'!V298^2+4*'OddsRatio_working_3-way'!U298^3/27</f>
        <v>-0.29174597886483838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0.27402954172680316</v>
      </c>
      <c r="Y298" s="11">
        <f>IF('OddsRatio_working_3-way'!W298&gt;=0,IF('OddsRatio_working_3-way'!V298+SQRT('OddsRatio_working_3-way'!W298)&gt;0,0,PI()),ACOS('OddsRatio_working_3-way'!V298/(2*'OddsRatio_working_3-way'!X298)))</f>
        <v>1.4005426873174747</v>
      </c>
      <c r="Z298" s="11">
        <f>'OddsRatio_working_3-way'!X298^(1/3)*COS('OddsRatio_working_3-way'!Y298/3)</f>
        <v>0.58002468674320429</v>
      </c>
      <c r="AA298" s="11">
        <f>'OddsRatio_working_3-way'!X298^(1/3)*COS(('OddsRatio_working_3-way'!Y298+2*PI())/3)</f>
        <v>-0.54318286212212352</v>
      </c>
      <c r="AB298" s="11">
        <f>'OddsRatio_working_3-way'!X298^(1/3)*COS(('OddsRatio_working_3-way'!Y298+4*PI())/3)</f>
        <v>-3.684182462108062E-2</v>
      </c>
      <c r="AC298" s="11">
        <f>'OddsRatio_working_3-way'!X298^(1/3)*SIN('OddsRatio_working_3-way'!Y298/3)</f>
        <v>0.2923361343029815</v>
      </c>
      <c r="AD298" s="11">
        <f>'OddsRatio_working_3-way'!X298^(1/3)*SIN(('OddsRatio_working_3-way'!Y298+2*PI())/3)</f>
        <v>0.35614804639023528</v>
      </c>
      <c r="AE298" s="11">
        <f>'OddsRatio_working_3-way'!X298^(1/3)*SIN(('OddsRatio_working_3-way'!Y298+4*PI())/3)</f>
        <v>-0.64848418069321678</v>
      </c>
      <c r="AF298" s="11">
        <f>-'OddsRatio_working_3-way'!U298/(3*'OddsRatio_working_3-way'!X298^(1/3))*COS(('OddsRatio_working_3-way'!Y298)/3)</f>
        <v>0.5800246867432044</v>
      </c>
      <c r="AG298" s="11">
        <f>-'OddsRatio_working_3-way'!U298/(3*'OddsRatio_working_3-way'!X298^(1/3))*COS(('OddsRatio_working_3-way'!Y298+2*PI())/3)</f>
        <v>-0.54318286212212363</v>
      </c>
      <c r="AH298" s="11">
        <f>-'OddsRatio_working_3-way'!U298/(3*'OddsRatio_working_3-way'!X298^(1/3))*COS(('OddsRatio_working_3-way'!Y298+4*PI())/3)</f>
        <v>-3.6841824621080627E-2</v>
      </c>
      <c r="AI298" s="11">
        <f>'OddsRatio_working_3-way'!U298/(3*'OddsRatio_working_3-way'!X298^(1/3))*SIN(('OddsRatio_working_3-way'!Y298)/3)</f>
        <v>-0.29233613430298155</v>
      </c>
      <c r="AJ298" s="11">
        <f>'OddsRatio_working_3-way'!U298/(3*'OddsRatio_working_3-way'!X298^(1/3))*SIN(('OddsRatio_working_3-way'!Y298+2*PI())/3)</f>
        <v>-0.35614804639023534</v>
      </c>
      <c r="AK298" s="11">
        <f>'OddsRatio_working_3-way'!U298/(3*'OddsRatio_working_3-way'!X298^(1/3))*SIN(('OddsRatio_working_3-way'!Y298+4*PI())/3)</f>
        <v>0.64848418069321689</v>
      </c>
      <c r="AL298" s="11">
        <f>'OddsRatio_working_3-way'!Z298+'OddsRatio_working_3-way'!AF298</f>
        <v>1.1600493734864088</v>
      </c>
      <c r="AM298" s="11">
        <f>'OddsRatio_working_3-way'!AA298+'OddsRatio_working_3-way'!AG298</f>
        <v>-1.086365724244247</v>
      </c>
      <c r="AN298" s="11">
        <f>'OddsRatio_working_3-way'!AB298+'OddsRatio_working_3-way'!AH298</f>
        <v>-7.3683649242161253E-2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1.1600493734864088</v>
      </c>
      <c r="AS298" s="11">
        <f>IF(('OddsRatio_working_3-way'!X298=0),IF(Q298&gt;0,-Q298^(1/3),(-Q298)^(1/3)),'OddsRatio_working_3-way'!AM298-'OddsRatio_working_3-way'!R298/3)</f>
        <v>-1.086365724244247</v>
      </c>
      <c r="AT298" s="11">
        <f>IF(('OddsRatio_working_3-way'!X298=0),IF(Q298&gt;0,-Q298^(1/3),(-Q298)^(1/3)),'OddsRatio_working_3-way'!AN298-'OddsRatio_working_3-way'!R298/3)</f>
        <v>-7.3683649242161253E-2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2.31</v>
      </c>
      <c r="B299" s="4">
        <f>IF('True_Odds_Calculator_3-way'!B300="","",'True_Odds_Calculator_3-way'!B300)</f>
        <v>3.46</v>
      </c>
      <c r="C299" s="4">
        <f>IF('True_Odds_Calculator_3-way'!C300="","",'True_Odds_Calculator_3-way'!C300)</f>
        <v>3.27</v>
      </c>
      <c r="D299" s="9">
        <f t="shared" si="65"/>
        <v>0.422600778541875</v>
      </c>
      <c r="E299" s="9">
        <f t="shared" si="66"/>
        <v>0.28044805800451711</v>
      </c>
      <c r="F299" s="9">
        <f t="shared" si="67"/>
        <v>0.296951163453608</v>
      </c>
      <c r="G299" s="9">
        <f t="shared" si="68"/>
        <v>1.0429766977539454</v>
      </c>
      <c r="H299" s="9">
        <f t="shared" si="69"/>
        <v>2.3662994740576684</v>
      </c>
      <c r="I299" s="9">
        <f t="shared" si="70"/>
        <v>3.5657226764747048</v>
      </c>
      <c r="J299" s="9">
        <f t="shared" si="71"/>
        <v>3.367557103901456</v>
      </c>
      <c r="K299" s="11">
        <f t="shared" si="72"/>
        <v>0.4329004329004329</v>
      </c>
      <c r="L299" s="11">
        <f t="shared" si="73"/>
        <v>0.28901734104046245</v>
      </c>
      <c r="M299" s="11">
        <f t="shared" si="74"/>
        <v>0.3058103975535168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-0.27989583024848441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0.23110061822476308</v>
      </c>
      <c r="Q299" s="11">
        <f>2*'OddsRatio_working_3-way'!K299*'OddsRatio_working_3-way'!L299*'OddsRatio_working_3-way'!M299</f>
        <v>7.6523383518133467E-2</v>
      </c>
      <c r="R299" s="11">
        <f t="shared" si="75"/>
        <v>0</v>
      </c>
      <c r="S299" s="11">
        <f t="shared" si="76"/>
        <v>-0.82566652750631486</v>
      </c>
      <c r="T299" s="11">
        <f t="shared" si="77"/>
        <v>-0.27339951241930954</v>
      </c>
      <c r="U299" s="11">
        <f>'OddsRatio_working_3-way'!S299-'OddsRatio_working_3-way'!R299^2/3</f>
        <v>-0.82566652750631486</v>
      </c>
      <c r="V299" s="11">
        <f>'OddsRatio_working_3-way'!S299*'OddsRatio_working_3-way'!R299/3-2*'OddsRatio_working_3-way'!R299^3/27-'OddsRatio_working_3-way'!T299</f>
        <v>0.27339951241930954</v>
      </c>
      <c r="W299" s="11">
        <f>'OddsRatio_working_3-way'!V299^2+4*'OddsRatio_working_3-way'!U299^3/27</f>
        <v>-8.6419941183484422E-3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0.14438601690387529</v>
      </c>
      <c r="Y299" s="11">
        <f>IF('OddsRatio_working_3-way'!W299&gt;=0,IF('OddsRatio_working_3-way'!V299+SQRT('OddsRatio_working_3-way'!W299)&gt;0,0,PI()),ACOS('OddsRatio_working_3-way'!V299/(2*'OddsRatio_working_3-way'!X299)))</f>
        <v>0.32775979194021465</v>
      </c>
      <c r="Z299" s="11">
        <f>'OddsRatio_working_3-way'!X299^(1/3)*COS('OddsRatio_working_3-way'!Y299/3)</f>
        <v>0.52148834887697271</v>
      </c>
      <c r="AA299" s="11">
        <f>'OddsRatio_working_3-way'!X299^(1/3)*COS(('OddsRatio_working_3-way'!Y299+2*PI())/3)</f>
        <v>-0.31028262784344568</v>
      </c>
      <c r="AB299" s="11">
        <f>'OddsRatio_working_3-way'!X299^(1/3)*COS(('OddsRatio_working_3-way'!Y299+4*PI())/3)</f>
        <v>-0.21120572103352694</v>
      </c>
      <c r="AC299" s="11">
        <f>'OddsRatio_working_3-way'!X299^(1/3)*SIN('OddsRatio_working_3-way'!Y299/3)</f>
        <v>5.7202078817181944E-2</v>
      </c>
      <c r="AD299" s="11">
        <f>'OddsRatio_working_3-way'!X299^(1/3)*SIN(('OddsRatio_working_3-way'!Y299+2*PI())/3)</f>
        <v>0.42302111849646951</v>
      </c>
      <c r="AE299" s="11">
        <f>'OddsRatio_working_3-way'!X299^(1/3)*SIN(('OddsRatio_working_3-way'!Y299+4*PI())/3)</f>
        <v>-0.48022319731365154</v>
      </c>
      <c r="AF299" s="11">
        <f>-'OddsRatio_working_3-way'!U299/(3*'OddsRatio_working_3-way'!X299^(1/3))*COS(('OddsRatio_working_3-way'!Y299)/3)</f>
        <v>0.52148834887697271</v>
      </c>
      <c r="AG299" s="11">
        <f>-'OddsRatio_working_3-way'!U299/(3*'OddsRatio_working_3-way'!X299^(1/3))*COS(('OddsRatio_working_3-way'!Y299+2*PI())/3)</f>
        <v>-0.31028262784344568</v>
      </c>
      <c r="AH299" s="11">
        <f>-'OddsRatio_working_3-way'!U299/(3*'OddsRatio_working_3-way'!X299^(1/3))*COS(('OddsRatio_working_3-way'!Y299+4*PI())/3)</f>
        <v>-0.21120572103352694</v>
      </c>
      <c r="AI299" s="11">
        <f>'OddsRatio_working_3-way'!U299/(3*'OddsRatio_working_3-way'!X299^(1/3))*SIN(('OddsRatio_working_3-way'!Y299)/3)</f>
        <v>-5.7202078817181944E-2</v>
      </c>
      <c r="AJ299" s="11">
        <f>'OddsRatio_working_3-way'!U299/(3*'OddsRatio_working_3-way'!X299^(1/3))*SIN(('OddsRatio_working_3-way'!Y299+2*PI())/3)</f>
        <v>-0.42302111849646951</v>
      </c>
      <c r="AK299" s="11">
        <f>'OddsRatio_working_3-way'!U299/(3*'OddsRatio_working_3-way'!X299^(1/3))*SIN(('OddsRatio_working_3-way'!Y299+4*PI())/3)</f>
        <v>0.48022319731365154</v>
      </c>
      <c r="AL299" s="11">
        <f>'OddsRatio_working_3-way'!Z299+'OddsRatio_working_3-way'!AF299</f>
        <v>1.0429766977539454</v>
      </c>
      <c r="AM299" s="11">
        <f>'OddsRatio_working_3-way'!AA299+'OddsRatio_working_3-way'!AG299</f>
        <v>-0.62056525568689136</v>
      </c>
      <c r="AN299" s="11">
        <f>'OddsRatio_working_3-way'!AB299+'OddsRatio_working_3-way'!AH299</f>
        <v>-0.42241144206705389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1.0429766977539454</v>
      </c>
      <c r="AS299" s="11">
        <f>IF(('OddsRatio_working_3-way'!X299=0),IF(Q299&gt;0,-Q299^(1/3),(-Q299)^(1/3)),'OddsRatio_working_3-way'!AM299-'OddsRatio_working_3-way'!R299/3)</f>
        <v>-0.62056525568689136</v>
      </c>
      <c r="AT299" s="11">
        <f>IF(('OddsRatio_working_3-way'!X299=0),IF(Q299&gt;0,-Q299^(1/3),(-Q299)^(1/3)),'OddsRatio_working_3-way'!AN299-'OddsRatio_working_3-way'!R299/3)</f>
        <v>-0.42241144206705389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1.28</v>
      </c>
      <c r="B300" s="4">
        <f>IF('True_Odds_Calculator_3-way'!B301="","",'True_Odds_Calculator_3-way'!B301)</f>
        <v>6.35</v>
      </c>
      <c r="C300" s="4">
        <f>IF('True_Odds_Calculator_3-way'!C301="","",'True_Odds_Calculator_3-way'!C301)</f>
        <v>10.220000000000001</v>
      </c>
      <c r="D300" s="9">
        <f t="shared" si="65"/>
        <v>0.76474994831782683</v>
      </c>
      <c r="E300" s="9">
        <f t="shared" si="66"/>
        <v>0.14539784271633616</v>
      </c>
      <c r="F300" s="9">
        <f t="shared" si="67"/>
        <v>8.9852208965837066E-2</v>
      </c>
      <c r="G300" s="9">
        <f t="shared" si="68"/>
        <v>1.098631987953514</v>
      </c>
      <c r="H300" s="9">
        <f t="shared" si="69"/>
        <v>1.307616956626984</v>
      </c>
      <c r="I300" s="9">
        <f t="shared" si="70"/>
        <v>6.877681135551299</v>
      </c>
      <c r="J300" s="9">
        <f t="shared" si="71"/>
        <v>11.129386928931403</v>
      </c>
      <c r="K300" s="11">
        <f t="shared" si="72"/>
        <v>0.78125</v>
      </c>
      <c r="L300" s="11">
        <f t="shared" si="73"/>
        <v>0.15748031496062992</v>
      </c>
      <c r="M300" s="11">
        <f t="shared" si="74"/>
        <v>9.7847358121330719E-2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-0.16626779743285514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0.1787688568038584</v>
      </c>
      <c r="Q300" s="11">
        <f>2*'OddsRatio_working_3-way'!K300*'OddsRatio_working_3-way'!L300*'OddsRatio_working_3-way'!M300</f>
        <v>2.4076613710957363E-2</v>
      </c>
      <c r="R300" s="11">
        <f t="shared" si="75"/>
        <v>0</v>
      </c>
      <c r="S300" s="11">
        <f t="shared" si="76"/>
        <v>-1.0751862932210408</v>
      </c>
      <c r="T300" s="11">
        <f t="shared" si="77"/>
        <v>-0.14480623477724458</v>
      </c>
      <c r="U300" s="11">
        <f>'OddsRatio_working_3-way'!S300-'OddsRatio_working_3-way'!R300^2/3</f>
        <v>-1.0751862932210408</v>
      </c>
      <c r="V300" s="11">
        <f>'OddsRatio_working_3-way'!S300*'OddsRatio_working_3-way'!R300/3-2*'OddsRatio_working_3-way'!R300^3/27-'OddsRatio_working_3-way'!T300</f>
        <v>0.14480623477724458</v>
      </c>
      <c r="W300" s="11">
        <f>'OddsRatio_working_3-way'!V300^2+4*'OddsRatio_working_3-way'!U300^3/27</f>
        <v>-0.16317083470168428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0.2145574983145816</v>
      </c>
      <c r="Y300" s="11">
        <f>IF('OddsRatio_working_3-way'!W300&gt;=0,IF('OddsRatio_working_3-way'!V300+SQRT('OddsRatio_working_3-way'!W300)&gt;0,0,PI()),ACOS('OddsRatio_working_3-way'!V300/(2*'OddsRatio_working_3-way'!X300)))</f>
        <v>1.2265862292837346</v>
      </c>
      <c r="Z300" s="11">
        <f>'OddsRatio_working_3-way'!X300^(1/3)*COS('OddsRatio_working_3-way'!Y300/3)</f>
        <v>0.54931599397675701</v>
      </c>
      <c r="AA300" s="11">
        <f>'OddsRatio_working_3-way'!X300^(1/3)*COS(('OddsRatio_working_3-way'!Y300+2*PI())/3)</f>
        <v>-0.48077817401201611</v>
      </c>
      <c r="AB300" s="11">
        <f>'OddsRatio_working_3-way'!X300^(1/3)*COS(('OddsRatio_working_3-way'!Y300+4*PI())/3)</f>
        <v>-6.8537819964740898E-2</v>
      </c>
      <c r="AC300" s="11">
        <f>'OddsRatio_working_3-way'!X300^(1/3)*SIN('OddsRatio_working_3-way'!Y300/3)</f>
        <v>0.238007079380021</v>
      </c>
      <c r="AD300" s="11">
        <f>'OddsRatio_working_3-way'!X300^(1/3)*SIN(('OddsRatio_working_3-way'!Y300+2*PI())/3)</f>
        <v>0.35671806579896093</v>
      </c>
      <c r="AE300" s="11">
        <f>'OddsRatio_working_3-way'!X300^(1/3)*SIN(('OddsRatio_working_3-way'!Y300+4*PI())/3)</f>
        <v>-0.5947251451789819</v>
      </c>
      <c r="AF300" s="11">
        <f>-'OddsRatio_working_3-way'!U300/(3*'OddsRatio_working_3-way'!X300^(1/3))*COS(('OddsRatio_working_3-way'!Y300)/3)</f>
        <v>0.54931599397675701</v>
      </c>
      <c r="AG300" s="11">
        <f>-'OddsRatio_working_3-way'!U300/(3*'OddsRatio_working_3-way'!X300^(1/3))*COS(('OddsRatio_working_3-way'!Y300+2*PI())/3)</f>
        <v>-0.48077817401201611</v>
      </c>
      <c r="AH300" s="11">
        <f>-'OddsRatio_working_3-way'!U300/(3*'OddsRatio_working_3-way'!X300^(1/3))*COS(('OddsRatio_working_3-way'!Y300+4*PI())/3)</f>
        <v>-6.8537819964740898E-2</v>
      </c>
      <c r="AI300" s="11">
        <f>'OddsRatio_working_3-way'!U300/(3*'OddsRatio_working_3-way'!X300^(1/3))*SIN(('OddsRatio_working_3-way'!Y300)/3)</f>
        <v>-0.238007079380021</v>
      </c>
      <c r="AJ300" s="11">
        <f>'OddsRatio_working_3-way'!U300/(3*'OddsRatio_working_3-way'!X300^(1/3))*SIN(('OddsRatio_working_3-way'!Y300+2*PI())/3)</f>
        <v>-0.35671806579896093</v>
      </c>
      <c r="AK300" s="11">
        <f>'OddsRatio_working_3-way'!U300/(3*'OddsRatio_working_3-way'!X300^(1/3))*SIN(('OddsRatio_working_3-way'!Y300+4*PI())/3)</f>
        <v>0.5947251451789819</v>
      </c>
      <c r="AL300" s="11">
        <f>'OddsRatio_working_3-way'!Z300+'OddsRatio_working_3-way'!AF300</f>
        <v>1.098631987953514</v>
      </c>
      <c r="AM300" s="11">
        <f>'OddsRatio_working_3-way'!AA300+'OddsRatio_working_3-way'!AG300</f>
        <v>-0.96155634802403223</v>
      </c>
      <c r="AN300" s="11">
        <f>'OddsRatio_working_3-way'!AB300+'OddsRatio_working_3-way'!AH300</f>
        <v>-0.1370756399294818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1.098631987953514</v>
      </c>
      <c r="AS300" s="11">
        <f>IF(('OddsRatio_working_3-way'!X300=0),IF(Q300&gt;0,-Q300^(1/3),(-Q300)^(1/3)),'OddsRatio_working_3-way'!AM300-'OddsRatio_working_3-way'!R300/3)</f>
        <v>-0.96155634802403223</v>
      </c>
      <c r="AT300" s="11">
        <f>IF(('OddsRatio_working_3-way'!X300=0),IF(Q300&gt;0,-Q300^(1/3),(-Q300)^(1/3)),'OddsRatio_working_3-way'!AN300-'OddsRatio_working_3-way'!R300/3)</f>
        <v>-0.1370756399294818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2.5499999999999998</v>
      </c>
      <c r="B301" s="4">
        <f>IF('True_Odds_Calculator_3-way'!B302="","",'True_Odds_Calculator_3-way'!B302)</f>
        <v>3.47</v>
      </c>
      <c r="C301" s="4">
        <f>IF('True_Odds_Calculator_3-way'!C302="","",'True_Odds_Calculator_3-way'!C302)</f>
        <v>2.88</v>
      </c>
      <c r="D301" s="9">
        <f t="shared" si="65"/>
        <v>0.38233384161927575</v>
      </c>
      <c r="E301" s="9">
        <f t="shared" si="66"/>
        <v>0.27976709679142497</v>
      </c>
      <c r="F301" s="9">
        <f t="shared" si="67"/>
        <v>0.33789906158929905</v>
      </c>
      <c r="G301" s="9">
        <f t="shared" si="68"/>
        <v>1.0422679144534537</v>
      </c>
      <c r="H301" s="9">
        <f t="shared" si="69"/>
        <v>2.615515267402853</v>
      </c>
      <c r="I301" s="9">
        <f t="shared" si="70"/>
        <v>3.5744017487000299</v>
      </c>
      <c r="J301" s="9">
        <f t="shared" si="71"/>
        <v>2.9594636791724938</v>
      </c>
      <c r="K301" s="11">
        <f t="shared" si="72"/>
        <v>0.39215686274509809</v>
      </c>
      <c r="L301" s="11">
        <f t="shared" si="73"/>
        <v>0.28818443804034583</v>
      </c>
      <c r="M301" s="11">
        <f t="shared" si="74"/>
        <v>0.34722222222222221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-0.2824388000477166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0.23152072228186826</v>
      </c>
      <c r="Q301" s="11">
        <f>2*'OddsRatio_working_3-way'!K301*'OddsRatio_working_3-way'!L301*'OddsRatio_working_3-way'!M301</f>
        <v>7.8481600773514668E-2</v>
      </c>
      <c r="R301" s="11">
        <f t="shared" si="75"/>
        <v>0</v>
      </c>
      <c r="S301" s="11">
        <f t="shared" si="76"/>
        <v>-0.81971996143148185</v>
      </c>
      <c r="T301" s="11">
        <f t="shared" si="77"/>
        <v>-0.277871173366604</v>
      </c>
      <c r="U301" s="11">
        <f>'OddsRatio_working_3-way'!S301-'OddsRatio_working_3-way'!R301^2/3</f>
        <v>-0.81971996143148185</v>
      </c>
      <c r="V301" s="11">
        <f>'OddsRatio_working_3-way'!S301*'OddsRatio_working_3-way'!R301/3-2*'OddsRatio_working_3-way'!R301^3/27-'OddsRatio_working_3-way'!T301</f>
        <v>0.277871173366604</v>
      </c>
      <c r="W301" s="11">
        <f>'OddsRatio_working_3-way'!V301^2+4*'OddsRatio_working_3-way'!U301^3/27</f>
        <v>-4.3880997666459337E-3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0.14282899631620607</v>
      </c>
      <c r="Y301" s="11">
        <f>IF('OddsRatio_working_3-way'!W301&gt;=0,IF('OddsRatio_working_3-way'!V301+SQRT('OddsRatio_working_3-way'!W301)&gt;0,0,PI()),ACOS('OddsRatio_working_3-way'!V301/(2*'OddsRatio_working_3-way'!X301)))</f>
        <v>0.23402560011022144</v>
      </c>
      <c r="Z301" s="11">
        <f>'OddsRatio_working_3-way'!X301^(1/3)*COS('OddsRatio_working_3-way'!Y301/3)</f>
        <v>0.52113395722672695</v>
      </c>
      <c r="AA301" s="11">
        <f>'OddsRatio_working_3-way'!X301^(1/3)*COS(('OddsRatio_working_3-way'!Y301+2*PI())/3)</f>
        <v>-0.29584500756594928</v>
      </c>
      <c r="AB301" s="11">
        <f>'OddsRatio_working_3-way'!X301^(1/3)*COS(('OddsRatio_working_3-way'!Y301+4*PI())/3)</f>
        <v>-0.22528894966077778</v>
      </c>
      <c r="AC301" s="11">
        <f>'OddsRatio_working_3-way'!X301^(1/3)*SIN('OddsRatio_working_3-way'!Y301/3)</f>
        <v>4.0735559024509684E-2</v>
      </c>
      <c r="AD301" s="11">
        <f>'OddsRatio_working_3-way'!X301^(1/3)*SIN(('OddsRatio_working_3-way'!Y301+2*PI())/3)</f>
        <v>0.43094746622080377</v>
      </c>
      <c r="AE301" s="11">
        <f>'OddsRatio_working_3-way'!X301^(1/3)*SIN(('OddsRatio_working_3-way'!Y301+4*PI())/3)</f>
        <v>-0.47168302524531336</v>
      </c>
      <c r="AF301" s="11">
        <f>-'OddsRatio_working_3-way'!U301/(3*'OddsRatio_working_3-way'!X301^(1/3))*COS(('OddsRatio_working_3-way'!Y301)/3)</f>
        <v>0.52113395722672673</v>
      </c>
      <c r="AG301" s="11">
        <f>-'OddsRatio_working_3-way'!U301/(3*'OddsRatio_working_3-way'!X301^(1/3))*COS(('OddsRatio_working_3-way'!Y301+2*PI())/3)</f>
        <v>-0.29584500756594911</v>
      </c>
      <c r="AH301" s="11">
        <f>-'OddsRatio_working_3-way'!U301/(3*'OddsRatio_working_3-way'!X301^(1/3))*COS(('OddsRatio_working_3-way'!Y301+4*PI())/3)</f>
        <v>-0.22528894966077767</v>
      </c>
      <c r="AI301" s="11">
        <f>'OddsRatio_working_3-way'!U301/(3*'OddsRatio_working_3-way'!X301^(1/3))*SIN(('OddsRatio_working_3-way'!Y301)/3)</f>
        <v>-4.0735559024509663E-2</v>
      </c>
      <c r="AJ301" s="11">
        <f>'OddsRatio_working_3-way'!U301/(3*'OddsRatio_working_3-way'!X301^(1/3))*SIN(('OddsRatio_working_3-way'!Y301+2*PI())/3)</f>
        <v>-0.4309474662208036</v>
      </c>
      <c r="AK301" s="11">
        <f>'OddsRatio_working_3-way'!U301/(3*'OddsRatio_working_3-way'!X301^(1/3))*SIN(('OddsRatio_working_3-way'!Y301+4*PI())/3)</f>
        <v>0.47168302524531314</v>
      </c>
      <c r="AL301" s="11">
        <f>'OddsRatio_working_3-way'!Z301+'OddsRatio_working_3-way'!AF301</f>
        <v>1.0422679144534537</v>
      </c>
      <c r="AM301" s="11">
        <f>'OddsRatio_working_3-way'!AA301+'OddsRatio_working_3-way'!AG301</f>
        <v>-0.59169001513189845</v>
      </c>
      <c r="AN301" s="11">
        <f>'OddsRatio_working_3-way'!AB301+'OddsRatio_working_3-way'!AH301</f>
        <v>-0.45057789932155545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1.0422679144534537</v>
      </c>
      <c r="AS301" s="11">
        <f>IF(('OddsRatio_working_3-way'!X301=0),IF(Q301&gt;0,-Q301^(1/3),(-Q301)^(1/3)),'OddsRatio_working_3-way'!AM301-'OddsRatio_working_3-way'!R301/3)</f>
        <v>-0.59169001513189845</v>
      </c>
      <c r="AT301" s="11">
        <f>IF(('OddsRatio_working_3-way'!X301=0),IF(Q301&gt;0,-Q301^(1/3),(-Q301)^(1/3)),'OddsRatio_working_3-way'!AN301-'OddsRatio_working_3-way'!R301/3)</f>
        <v>-0.45057789932155545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3.31</v>
      </c>
      <c r="B302" s="4">
        <f>IF('True_Odds_Calculator_3-way'!B303="","",'True_Odds_Calculator_3-way'!B303)</f>
        <v>3.58</v>
      </c>
      <c r="C302" s="4">
        <f>IF('True_Odds_Calculator_3-way'!C303="","",'True_Odds_Calculator_3-way'!C303)</f>
        <v>2.27</v>
      </c>
      <c r="D302" s="9">
        <f t="shared" si="65"/>
        <v>0.29509108966624648</v>
      </c>
      <c r="E302" s="9">
        <f t="shared" si="66"/>
        <v>0.2726286808710891</v>
      </c>
      <c r="F302" s="9">
        <f t="shared" si="67"/>
        <v>0.43228022946266464</v>
      </c>
      <c r="G302" s="9">
        <f t="shared" si="68"/>
        <v>1.0341056816862575</v>
      </c>
      <c r="H302" s="9">
        <f t="shared" si="69"/>
        <v>3.3887841246952548</v>
      </c>
      <c r="I302" s="9">
        <f t="shared" si="70"/>
        <v>3.6679926587505451</v>
      </c>
      <c r="J302" s="9">
        <f t="shared" si="71"/>
        <v>2.3133142157415469</v>
      </c>
      <c r="K302" s="11">
        <f t="shared" si="72"/>
        <v>0.30211480362537763</v>
      </c>
      <c r="L302" s="11">
        <f t="shared" si="73"/>
        <v>0.27932960893854747</v>
      </c>
      <c r="M302" s="11">
        <f t="shared" si="74"/>
        <v>0.44052863436123346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-0.28138343642373065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0.2290044040967103</v>
      </c>
      <c r="Q302" s="11">
        <f>2*'OddsRatio_working_3-way'!K302*'OddsRatio_working_3-way'!L302*'OddsRatio_working_3-way'!M302</f>
        <v>7.4352079252178668E-2</v>
      </c>
      <c r="R302" s="11">
        <f t="shared" si="75"/>
        <v>0</v>
      </c>
      <c r="S302" s="11">
        <f t="shared" si="76"/>
        <v>-0.81385175690247935</v>
      </c>
      <c r="T302" s="11">
        <f t="shared" si="77"/>
        <v>-0.26423758340989589</v>
      </c>
      <c r="U302" s="11">
        <f>'OddsRatio_working_3-way'!S302-'OddsRatio_working_3-way'!R302^2/3</f>
        <v>-0.81385175690247935</v>
      </c>
      <c r="V302" s="11">
        <f>'OddsRatio_working_3-way'!S302*'OddsRatio_working_3-way'!R302/3-2*'OddsRatio_working_3-way'!R302^3/27-'OddsRatio_working_3-way'!T302</f>
        <v>0.26423758340989589</v>
      </c>
      <c r="W302" s="11">
        <f>'OddsRatio_working_3-way'!V302^2+4*'OddsRatio_working_3-way'!U302^3/27</f>
        <v>-1.0039021263600359E-2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0.14129801993473054</v>
      </c>
      <c r="Y302" s="11">
        <f>IF('OddsRatio_working_3-way'!W302&gt;=0,IF('OddsRatio_working_3-way'!V302+SQRT('OddsRatio_working_3-way'!W302)&gt;0,0,PI()),ACOS('OddsRatio_working_3-way'!V302/(2*'OddsRatio_working_3-way'!X302)))</f>
        <v>0.36243461496537677</v>
      </c>
      <c r="Z302" s="11">
        <f>'OddsRatio_working_3-way'!X302^(1/3)*COS('OddsRatio_working_3-way'!Y302/3)</f>
        <v>0.51705284084312875</v>
      </c>
      <c r="AA302" s="11">
        <f>'OddsRatio_working_3-way'!X302^(1/3)*COS(('OddsRatio_working_3-way'!Y302+2*PI())/3)</f>
        <v>-0.31288825499010597</v>
      </c>
      <c r="AB302" s="11">
        <f>'OddsRatio_working_3-way'!X302^(1/3)*COS(('OddsRatio_working_3-way'!Y302+4*PI())/3)</f>
        <v>-0.20416458585302291</v>
      </c>
      <c r="AC302" s="11">
        <f>'OddsRatio_working_3-way'!X302^(1/3)*SIN('OddsRatio_working_3-way'!Y302/3)</f>
        <v>6.2771639643578875E-2</v>
      </c>
      <c r="AD302" s="11">
        <f>'OddsRatio_working_3-way'!X302^(1/3)*SIN(('OddsRatio_working_3-way'!Y302+2*PI())/3)</f>
        <v>0.41639507544727228</v>
      </c>
      <c r="AE302" s="11">
        <f>'OddsRatio_working_3-way'!X302^(1/3)*SIN(('OddsRatio_working_3-way'!Y302+4*PI())/3)</f>
        <v>-0.47916671509085101</v>
      </c>
      <c r="AF302" s="11">
        <f>-'OddsRatio_working_3-way'!U302/(3*'OddsRatio_working_3-way'!X302^(1/3))*COS(('OddsRatio_working_3-way'!Y302)/3)</f>
        <v>0.51705284084312875</v>
      </c>
      <c r="AG302" s="11">
        <f>-'OddsRatio_working_3-way'!U302/(3*'OddsRatio_working_3-way'!X302^(1/3))*COS(('OddsRatio_working_3-way'!Y302+2*PI())/3)</f>
        <v>-0.31288825499010597</v>
      </c>
      <c r="AH302" s="11">
        <f>-'OddsRatio_working_3-way'!U302/(3*'OddsRatio_working_3-way'!X302^(1/3))*COS(('OddsRatio_working_3-way'!Y302+4*PI())/3)</f>
        <v>-0.20416458585302291</v>
      </c>
      <c r="AI302" s="11">
        <f>'OddsRatio_working_3-way'!U302/(3*'OddsRatio_working_3-way'!X302^(1/3))*SIN(('OddsRatio_working_3-way'!Y302)/3)</f>
        <v>-6.2771639643578875E-2</v>
      </c>
      <c r="AJ302" s="11">
        <f>'OddsRatio_working_3-way'!U302/(3*'OddsRatio_working_3-way'!X302^(1/3))*SIN(('OddsRatio_working_3-way'!Y302+2*PI())/3)</f>
        <v>-0.41639507544727228</v>
      </c>
      <c r="AK302" s="11">
        <f>'OddsRatio_working_3-way'!U302/(3*'OddsRatio_working_3-way'!X302^(1/3))*SIN(('OddsRatio_working_3-way'!Y302+4*PI())/3)</f>
        <v>0.47916671509085101</v>
      </c>
      <c r="AL302" s="11">
        <f>'OddsRatio_working_3-way'!Z302+'OddsRatio_working_3-way'!AF302</f>
        <v>1.0341056816862575</v>
      </c>
      <c r="AM302" s="11">
        <f>'OddsRatio_working_3-way'!AA302+'OddsRatio_working_3-way'!AG302</f>
        <v>-0.62577650998021195</v>
      </c>
      <c r="AN302" s="11">
        <f>'OddsRatio_working_3-way'!AB302+'OddsRatio_working_3-way'!AH302</f>
        <v>-0.40832917170604582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1.0341056816862575</v>
      </c>
      <c r="AS302" s="11">
        <f>IF(('OddsRatio_working_3-way'!X302=0),IF(Q302&gt;0,-Q302^(1/3),(-Q302)^(1/3)),'OddsRatio_working_3-way'!AM302-'OddsRatio_working_3-way'!R302/3)</f>
        <v>-0.62577650998021195</v>
      </c>
      <c r="AT302" s="11">
        <f>IF(('OddsRatio_working_3-way'!X302=0),IF(Q302&gt;0,-Q302^(1/3),(-Q302)^(1/3)),'OddsRatio_working_3-way'!AN302-'OddsRatio_working_3-way'!R302/3)</f>
        <v>-0.40832917170604582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2.2400000000000002</v>
      </c>
      <c r="B303" s="4">
        <f>IF('True_Odds_Calculator_3-way'!B304="","",'True_Odds_Calculator_3-way'!B304)</f>
        <v>3.08</v>
      </c>
      <c r="C303" s="4">
        <f>IF('True_Odds_Calculator_3-way'!C304="","",'True_Odds_Calculator_3-way'!C304)</f>
        <v>3.97</v>
      </c>
      <c r="D303" s="9">
        <f t="shared" si="65"/>
        <v>0.43772160713412778</v>
      </c>
      <c r="E303" s="9">
        <f t="shared" si="66"/>
        <v>0.31698324045209014</v>
      </c>
      <c r="F303" s="9">
        <f t="shared" si="67"/>
        <v>0.24529515241378233</v>
      </c>
      <c r="G303" s="9">
        <f t="shared" si="68"/>
        <v>1.0359331352093131</v>
      </c>
      <c r="H303" s="9">
        <f t="shared" si="69"/>
        <v>2.2845570876595485</v>
      </c>
      <c r="I303" s="9">
        <f t="shared" si="70"/>
        <v>3.154740921235371</v>
      </c>
      <c r="J303" s="9">
        <f t="shared" si="71"/>
        <v>4.0767214115716595</v>
      </c>
      <c r="K303" s="11">
        <f t="shared" si="72"/>
        <v>0.4464285714285714</v>
      </c>
      <c r="L303" s="11">
        <f t="shared" si="73"/>
        <v>0.32467532467532467</v>
      </c>
      <c r="M303" s="11">
        <f t="shared" si="74"/>
        <v>0.25188916876574308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-0.27967408625918899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0.22964733179738581</v>
      </c>
      <c r="Q303" s="11">
        <f>2*'OddsRatio_working_3-way'!K303*'OddsRatio_working_3-way'!L303*'OddsRatio_working_3-way'!M303</f>
        <v>7.3019819331442207E-2</v>
      </c>
      <c r="R303" s="11">
        <f t="shared" si="75"/>
        <v>0</v>
      </c>
      <c r="S303" s="11">
        <f t="shared" si="76"/>
        <v>-0.8211248130602965</v>
      </c>
      <c r="T303" s="11">
        <f t="shared" si="77"/>
        <v>-0.26108897076638993</v>
      </c>
      <c r="U303" s="11">
        <f>'OddsRatio_working_3-way'!S303-'OddsRatio_working_3-way'!R303^2/3</f>
        <v>-0.8211248130602965</v>
      </c>
      <c r="V303" s="11">
        <f>'OddsRatio_working_3-way'!S303*'OddsRatio_working_3-way'!R303/3-2*'OddsRatio_working_3-way'!R303^3/27-'OddsRatio_working_3-way'!T303</f>
        <v>0.26108897076638993</v>
      </c>
      <c r="W303" s="11">
        <f>'OddsRatio_working_3-way'!V303^2+4*'OddsRatio_working_3-way'!U303^3/27</f>
        <v>-1.3853302933958034E-2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0.1431963281563208</v>
      </c>
      <c r="Y303" s="11">
        <f>IF('OddsRatio_working_3-way'!W303&gt;=0,IF('OddsRatio_working_3-way'!V303+SQRT('OddsRatio_working_3-way'!W303)&gt;0,0,PI()),ACOS('OddsRatio_working_3-way'!V303/(2*'OddsRatio_working_3-way'!X303)))</f>
        <v>0.42352265848921178</v>
      </c>
      <c r="Z303" s="11">
        <f>'OddsRatio_working_3-way'!X303^(1/3)*COS('OddsRatio_working_3-way'!Y303/3)</f>
        <v>0.51796656760465665</v>
      </c>
      <c r="AA303" s="11">
        <f>'OddsRatio_working_3-way'!X303^(1/3)*COS(('OddsRatio_working_3-way'!Y303+2*PI())/3)</f>
        <v>-0.3227342006424973</v>
      </c>
      <c r="AB303" s="11">
        <f>'OddsRatio_working_3-way'!X303^(1/3)*COS(('OddsRatio_working_3-way'!Y303+4*PI())/3)</f>
        <v>-0.19523236696215926</v>
      </c>
      <c r="AC303" s="11">
        <f>'OddsRatio_working_3-way'!X303^(1/3)*SIN('OddsRatio_working_3-way'!Y303/3)</f>
        <v>7.3613217997514038E-2</v>
      </c>
      <c r="AD303" s="11">
        <f>'OddsRatio_working_3-way'!X303^(1/3)*SIN(('OddsRatio_working_3-way'!Y303+2*PI())/3)</f>
        <v>0.41176559685790554</v>
      </c>
      <c r="AE303" s="11">
        <f>'OddsRatio_working_3-way'!X303^(1/3)*SIN(('OddsRatio_working_3-way'!Y303+4*PI())/3)</f>
        <v>-0.48537881485541956</v>
      </c>
      <c r="AF303" s="11">
        <f>-'OddsRatio_working_3-way'!U303/(3*'OddsRatio_working_3-way'!X303^(1/3))*COS(('OddsRatio_working_3-way'!Y303)/3)</f>
        <v>0.51796656760465654</v>
      </c>
      <c r="AG303" s="11">
        <f>-'OddsRatio_working_3-way'!U303/(3*'OddsRatio_working_3-way'!X303^(1/3))*COS(('OddsRatio_working_3-way'!Y303+2*PI())/3)</f>
        <v>-0.32273420064249725</v>
      </c>
      <c r="AH303" s="11">
        <f>-'OddsRatio_working_3-way'!U303/(3*'OddsRatio_working_3-way'!X303^(1/3))*COS(('OddsRatio_working_3-way'!Y303+4*PI())/3)</f>
        <v>-0.19523236696215923</v>
      </c>
      <c r="AI303" s="11">
        <f>'OddsRatio_working_3-way'!U303/(3*'OddsRatio_working_3-way'!X303^(1/3))*SIN(('OddsRatio_working_3-way'!Y303)/3)</f>
        <v>-7.3613217997514024E-2</v>
      </c>
      <c r="AJ303" s="11">
        <f>'OddsRatio_working_3-way'!U303/(3*'OddsRatio_working_3-way'!X303^(1/3))*SIN(('OddsRatio_working_3-way'!Y303+2*PI())/3)</f>
        <v>-0.41176559685790548</v>
      </c>
      <c r="AK303" s="11">
        <f>'OddsRatio_working_3-way'!U303/(3*'OddsRatio_working_3-way'!X303^(1/3))*SIN(('OddsRatio_working_3-way'!Y303+4*PI())/3)</f>
        <v>0.48537881485541945</v>
      </c>
      <c r="AL303" s="11">
        <f>'OddsRatio_working_3-way'!Z303+'OddsRatio_working_3-way'!AF303</f>
        <v>1.0359331352093131</v>
      </c>
      <c r="AM303" s="11">
        <f>'OddsRatio_working_3-way'!AA303+'OddsRatio_working_3-way'!AG303</f>
        <v>-0.6454684012849945</v>
      </c>
      <c r="AN303" s="11">
        <f>'OddsRatio_working_3-way'!AB303+'OddsRatio_working_3-way'!AH303</f>
        <v>-0.39046473392431846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1.0359331352093131</v>
      </c>
      <c r="AS303" s="11">
        <f>IF(('OddsRatio_working_3-way'!X303=0),IF(Q303&gt;0,-Q303^(1/3),(-Q303)^(1/3)),'OddsRatio_working_3-way'!AM303-'OddsRatio_working_3-way'!R303/3)</f>
        <v>-0.6454684012849945</v>
      </c>
      <c r="AT303" s="11">
        <f>IF(('OddsRatio_working_3-way'!X303=0),IF(Q303&gt;0,-Q303^(1/3),(-Q303)^(1/3)),'OddsRatio_working_3-way'!AN303-'OddsRatio_working_3-way'!R303/3)</f>
        <v>-0.39046473392431846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1.83</v>
      </c>
      <c r="B304" s="4">
        <f>IF('True_Odds_Calculator_3-way'!B305="","",'True_Odds_Calculator_3-way'!B305)</f>
        <v>3.53</v>
      </c>
      <c r="C304" s="4">
        <f>IF('True_Odds_Calculator_3-way'!C305="","",'True_Odds_Calculator_3-way'!C305)</f>
        <v>5.12</v>
      </c>
      <c r="D304" s="9">
        <f t="shared" si="65"/>
        <v>0.53616360455093548</v>
      </c>
      <c r="E304" s="9">
        <f t="shared" si="66"/>
        <v>0.27495197896519463</v>
      </c>
      <c r="F304" s="9">
        <f t="shared" si="67"/>
        <v>0.18888441648387014</v>
      </c>
      <c r="G304" s="9">
        <f t="shared" si="68"/>
        <v>1.0422919905754884</v>
      </c>
      <c r="H304" s="9">
        <f t="shared" si="69"/>
        <v>1.8651023521776553</v>
      </c>
      <c r="I304" s="9">
        <f t="shared" si="70"/>
        <v>3.6369987361559857</v>
      </c>
      <c r="J304" s="9">
        <f t="shared" si="71"/>
        <v>5.2942430011710115</v>
      </c>
      <c r="K304" s="11">
        <f t="shared" si="72"/>
        <v>0.54644808743169393</v>
      </c>
      <c r="L304" s="11">
        <f t="shared" si="73"/>
        <v>0.28328611898016998</v>
      </c>
      <c r="M304" s="11">
        <f t="shared" si="74"/>
        <v>0.1953125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-0.26157731253579786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0.22615481663802839</v>
      </c>
      <c r="Q304" s="11">
        <f>2*'OddsRatio_working_3-way'!K304*'OddsRatio_working_3-way'!L304*'OddsRatio_working_3-way'!M304</f>
        <v>6.046920230963327E-2</v>
      </c>
      <c r="R304" s="11">
        <f t="shared" si="75"/>
        <v>0</v>
      </c>
      <c r="S304" s="11">
        <f t="shared" si="76"/>
        <v>-0.86458116128507223</v>
      </c>
      <c r="T304" s="11">
        <f t="shared" si="77"/>
        <v>-0.23117143349868247</v>
      </c>
      <c r="U304" s="11">
        <f>'OddsRatio_working_3-way'!S304-'OddsRatio_working_3-way'!R304^2/3</f>
        <v>-0.86458116128507223</v>
      </c>
      <c r="V304" s="11">
        <f>'OddsRatio_working_3-way'!S304*'OddsRatio_working_3-way'!R304/3-2*'OddsRatio_working_3-way'!R304^3/27-'OddsRatio_working_3-way'!T304</f>
        <v>0.23117143349868247</v>
      </c>
      <c r="W304" s="11">
        <f>'OddsRatio_working_3-way'!V304^2+4*'OddsRatio_working_3-way'!U304^3/27</f>
        <v>-4.2304201425160483E-2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0.15471298676177467</v>
      </c>
      <c r="Y304" s="11">
        <f>IF('OddsRatio_working_3-way'!W304&gt;=0,IF('OddsRatio_working_3-way'!V304+SQRT('OddsRatio_working_3-way'!W304)&gt;0,0,PI()),ACOS('OddsRatio_working_3-way'!V304/(2*'OddsRatio_working_3-way'!X304)))</f>
        <v>0.72711126349680366</v>
      </c>
      <c r="Z304" s="11">
        <f>'OddsRatio_working_3-way'!X304^(1/3)*COS('OddsRatio_working_3-way'!Y304/3)</f>
        <v>0.52114599528774419</v>
      </c>
      <c r="AA304" s="11">
        <f>'OddsRatio_working_3-way'!X304^(1/3)*COS(('OddsRatio_working_3-way'!Y304+2*PI())/3)</f>
        <v>-0.37215448812472135</v>
      </c>
      <c r="AB304" s="11">
        <f>'OddsRatio_working_3-way'!X304^(1/3)*COS(('OddsRatio_working_3-way'!Y304+4*PI())/3)</f>
        <v>-0.14899150716302298</v>
      </c>
      <c r="AC304" s="11">
        <f>'OddsRatio_working_3-way'!X304^(1/3)*SIN('OddsRatio_working_3-way'!Y304/3)</f>
        <v>0.12884320713139608</v>
      </c>
      <c r="AD304" s="11">
        <f>'OddsRatio_working_3-way'!X304^(1/3)*SIN(('OddsRatio_working_3-way'!Y304+2*PI())/3)</f>
        <v>0.38690406743401384</v>
      </c>
      <c r="AE304" s="11">
        <f>'OddsRatio_working_3-way'!X304^(1/3)*SIN(('OddsRatio_working_3-way'!Y304+4*PI())/3)</f>
        <v>-0.51574727456540981</v>
      </c>
      <c r="AF304" s="11">
        <f>-'OddsRatio_working_3-way'!U304/(3*'OddsRatio_working_3-way'!X304^(1/3))*COS(('OddsRatio_working_3-way'!Y304)/3)</f>
        <v>0.5211459952877443</v>
      </c>
      <c r="AG304" s="11">
        <f>-'OddsRatio_working_3-way'!U304/(3*'OddsRatio_working_3-way'!X304^(1/3))*COS(('OddsRatio_working_3-way'!Y304+2*PI())/3)</f>
        <v>-0.37215448812472146</v>
      </c>
      <c r="AH304" s="11">
        <f>-'OddsRatio_working_3-way'!U304/(3*'OddsRatio_working_3-way'!X304^(1/3))*COS(('OddsRatio_working_3-way'!Y304+4*PI())/3)</f>
        <v>-0.14899150716302301</v>
      </c>
      <c r="AI304" s="11">
        <f>'OddsRatio_working_3-way'!U304/(3*'OddsRatio_working_3-way'!X304^(1/3))*SIN(('OddsRatio_working_3-way'!Y304)/3)</f>
        <v>-0.1288432071313961</v>
      </c>
      <c r="AJ304" s="11">
        <f>'OddsRatio_working_3-way'!U304/(3*'OddsRatio_working_3-way'!X304^(1/3))*SIN(('OddsRatio_working_3-way'!Y304+2*PI())/3)</f>
        <v>-0.38690406743401395</v>
      </c>
      <c r="AK304" s="11">
        <f>'OddsRatio_working_3-way'!U304/(3*'OddsRatio_working_3-way'!X304^(1/3))*SIN(('OddsRatio_working_3-way'!Y304+4*PI())/3)</f>
        <v>0.51574727456540992</v>
      </c>
      <c r="AL304" s="11">
        <f>'OddsRatio_working_3-way'!Z304+'OddsRatio_working_3-way'!AF304</f>
        <v>1.0422919905754884</v>
      </c>
      <c r="AM304" s="11">
        <f>'OddsRatio_working_3-way'!AA304+'OddsRatio_working_3-way'!AG304</f>
        <v>-0.74430897624944281</v>
      </c>
      <c r="AN304" s="11">
        <f>'OddsRatio_working_3-way'!AB304+'OddsRatio_working_3-way'!AH304</f>
        <v>-0.29798301432604601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1.0422919905754884</v>
      </c>
      <c r="AS304" s="11">
        <f>IF(('OddsRatio_working_3-way'!X304=0),IF(Q304&gt;0,-Q304^(1/3),(-Q304)^(1/3)),'OddsRatio_working_3-way'!AM304-'OddsRatio_working_3-way'!R304/3)</f>
        <v>-0.74430897624944281</v>
      </c>
      <c r="AT304" s="11">
        <f>IF(('OddsRatio_working_3-way'!X304=0),IF(Q304&gt;0,-Q304^(1/3),(-Q304)^(1/3)),'OddsRatio_working_3-way'!AN304-'OddsRatio_working_3-way'!R304/3)</f>
        <v>-0.29798301432604601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7.12</v>
      </c>
      <c r="B305" s="4">
        <f>IF('True_Odds_Calculator_3-way'!B306="","",'True_Odds_Calculator_3-way'!B306)</f>
        <v>5.55</v>
      </c>
      <c r="C305" s="4">
        <f>IF('True_Odds_Calculator_3-way'!C306="","",'True_Odds_Calculator_3-way'!C306)</f>
        <v>1.42</v>
      </c>
      <c r="D305" s="9">
        <f t="shared" si="65"/>
        <v>0.13424032023287893</v>
      </c>
      <c r="E305" s="9">
        <f t="shared" si="66"/>
        <v>0.17256724247378954</v>
      </c>
      <c r="F305" s="9">
        <f t="shared" si="67"/>
        <v>0.69319243729333146</v>
      </c>
      <c r="G305" s="9">
        <f t="shared" si="68"/>
        <v>1.0538115501850518</v>
      </c>
      <c r="H305" s="9">
        <f t="shared" si="69"/>
        <v>7.4493266871325154</v>
      </c>
      <c r="I305" s="9">
        <f t="shared" si="70"/>
        <v>5.7948425533419847</v>
      </c>
      <c r="J305" s="9">
        <f t="shared" si="71"/>
        <v>1.4426008510777215</v>
      </c>
      <c r="K305" s="11">
        <f t="shared" si="72"/>
        <v>0.1404494382022472</v>
      </c>
      <c r="L305" s="11">
        <f t="shared" si="73"/>
        <v>0.1801801801801802</v>
      </c>
      <c r="M305" s="11">
        <f t="shared" si="74"/>
        <v>0.70422535211267612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-0.20842546930535522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0.1976378974321687</v>
      </c>
      <c r="Q305" s="11">
        <f>2*'OddsRatio_working_3-way'!K305*'OddsRatio_working_3-way'!L305*'OddsRatio_working_3-way'!M305</f>
        <v>3.5642542368290127E-2</v>
      </c>
      <c r="R305" s="11">
        <f t="shared" si="75"/>
        <v>0</v>
      </c>
      <c r="S305" s="11">
        <f t="shared" si="76"/>
        <v>-0.94824254488120108</v>
      </c>
      <c r="T305" s="11">
        <f t="shared" si="77"/>
        <v>-0.17100857436991909</v>
      </c>
      <c r="U305" s="11">
        <f>'OddsRatio_working_3-way'!S305-'OddsRatio_working_3-way'!R305^2/3</f>
        <v>-0.94824254488120108</v>
      </c>
      <c r="V305" s="11">
        <f>'OddsRatio_working_3-way'!S305*'OddsRatio_working_3-way'!R305/3-2*'OddsRatio_working_3-way'!R305^3/27-'OddsRatio_working_3-way'!T305</f>
        <v>0.17100857436991909</v>
      </c>
      <c r="W305" s="11">
        <f>'OddsRatio_working_3-way'!V305^2+4*'OddsRatio_working_3-way'!U305^3/27</f>
        <v>-9.7070954526916053E-2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0.17770402853828904</v>
      </c>
      <c r="Y305" s="11">
        <f>IF('OddsRatio_working_3-way'!W305&gt;=0,IF('OddsRatio_working_3-way'!V305+SQRT('OddsRatio_working_3-way'!W305)&gt;0,0,PI()),ACOS('OddsRatio_working_3-way'!V305/(2*'OddsRatio_working_3-way'!X305)))</f>
        <v>1.0688174573604938</v>
      </c>
      <c r="Z305" s="11">
        <f>'OddsRatio_working_3-way'!X305^(1/3)*COS('OddsRatio_working_3-way'!Y305/3)</f>
        <v>0.52690577509252579</v>
      </c>
      <c r="AA305" s="11">
        <f>'OddsRatio_working_3-way'!X305^(1/3)*COS(('OddsRatio_working_3-way'!Y305+2*PI())/3)</f>
        <v>-0.43327150946655973</v>
      </c>
      <c r="AB305" s="11">
        <f>'OddsRatio_working_3-way'!X305^(1/3)*COS(('OddsRatio_working_3-way'!Y305+4*PI())/3)</f>
        <v>-9.3634265625965954E-2</v>
      </c>
      <c r="AC305" s="11">
        <f>'OddsRatio_working_3-way'!X305^(1/3)*SIN('OddsRatio_working_3-way'!Y305/3)</f>
        <v>0.19608965415818941</v>
      </c>
      <c r="AD305" s="11">
        <f>'OddsRatio_working_3-way'!X305^(1/3)*SIN(('OddsRatio_working_3-way'!Y305+2*PI())/3)</f>
        <v>0.35826895955176263</v>
      </c>
      <c r="AE305" s="11">
        <f>'OddsRatio_working_3-way'!X305^(1/3)*SIN(('OddsRatio_working_3-way'!Y305+4*PI())/3)</f>
        <v>-0.55435861370995199</v>
      </c>
      <c r="AF305" s="11">
        <f>-'OddsRatio_working_3-way'!U305/(3*'OddsRatio_working_3-way'!X305^(1/3))*COS(('OddsRatio_working_3-way'!Y305)/3)</f>
        <v>0.5269057750925259</v>
      </c>
      <c r="AG305" s="11">
        <f>-'OddsRatio_working_3-way'!U305/(3*'OddsRatio_working_3-way'!X305^(1/3))*COS(('OddsRatio_working_3-way'!Y305+2*PI())/3)</f>
        <v>-0.43327150946655985</v>
      </c>
      <c r="AH305" s="11">
        <f>-'OddsRatio_working_3-way'!U305/(3*'OddsRatio_working_3-way'!X305^(1/3))*COS(('OddsRatio_working_3-way'!Y305+4*PI())/3)</f>
        <v>-9.3634265625965982E-2</v>
      </c>
      <c r="AI305" s="11">
        <f>'OddsRatio_working_3-way'!U305/(3*'OddsRatio_working_3-way'!X305^(1/3))*SIN(('OddsRatio_working_3-way'!Y305)/3)</f>
        <v>-0.19608965415818944</v>
      </c>
      <c r="AJ305" s="11">
        <f>'OddsRatio_working_3-way'!U305/(3*'OddsRatio_working_3-way'!X305^(1/3))*SIN(('OddsRatio_working_3-way'!Y305+2*PI())/3)</f>
        <v>-0.35826895955176269</v>
      </c>
      <c r="AK305" s="11">
        <f>'OddsRatio_working_3-way'!U305/(3*'OddsRatio_working_3-way'!X305^(1/3))*SIN(('OddsRatio_working_3-way'!Y305+4*PI())/3)</f>
        <v>0.5543586137099521</v>
      </c>
      <c r="AL305" s="11">
        <f>'OddsRatio_working_3-way'!Z305+'OddsRatio_working_3-way'!AF305</f>
        <v>1.0538115501850518</v>
      </c>
      <c r="AM305" s="11">
        <f>'OddsRatio_working_3-way'!AA305+'OddsRatio_working_3-way'!AG305</f>
        <v>-0.86654301893311958</v>
      </c>
      <c r="AN305" s="11">
        <f>'OddsRatio_working_3-way'!AB305+'OddsRatio_working_3-way'!AH305</f>
        <v>-0.18726853125193194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1.0538115501850518</v>
      </c>
      <c r="AS305" s="11">
        <f>IF(('OddsRatio_working_3-way'!X305=0),IF(Q305&gt;0,-Q305^(1/3),(-Q305)^(1/3)),'OddsRatio_working_3-way'!AM305-'OddsRatio_working_3-way'!R305/3)</f>
        <v>-0.86654301893311958</v>
      </c>
      <c r="AT305" s="11">
        <f>IF(('OddsRatio_working_3-way'!X305=0),IF(Q305&gt;0,-Q305^(1/3),(-Q305)^(1/3)),'OddsRatio_working_3-way'!AN305-'OddsRatio_working_3-way'!R305/3)</f>
        <v>-0.18726853125193194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2.0099999999999998</v>
      </c>
      <c r="B306" s="4">
        <f>IF('True_Odds_Calculator_3-way'!B307="","",'True_Odds_Calculator_3-way'!B307)</f>
        <v>3.34</v>
      </c>
      <c r="C306" s="4">
        <f>IF('True_Odds_Calculator_3-way'!C307="","",'True_Odds_Calculator_3-way'!C307)</f>
        <v>4.1900000000000004</v>
      </c>
      <c r="D306" s="9">
        <f t="shared" si="65"/>
        <v>0.48354056500621473</v>
      </c>
      <c r="E306" s="9">
        <f t="shared" si="66"/>
        <v>0.28780632149363677</v>
      </c>
      <c r="F306" s="9">
        <f t="shared" si="67"/>
        <v>0.22865311350014825</v>
      </c>
      <c r="G306" s="9">
        <f t="shared" si="68"/>
        <v>1.0575037799254743</v>
      </c>
      <c r="H306" s="9">
        <f t="shared" si="69"/>
        <v>2.0680788177247291</v>
      </c>
      <c r="I306" s="9">
        <f t="shared" si="70"/>
        <v>3.47455884502561</v>
      </c>
      <c r="J306" s="9">
        <f t="shared" si="71"/>
        <v>4.3734370579622643</v>
      </c>
      <c r="K306" s="11">
        <f t="shared" si="72"/>
        <v>0.49751243781094534</v>
      </c>
      <c r="L306" s="11">
        <f t="shared" si="73"/>
        <v>0.29940119760479045</v>
      </c>
      <c r="M306" s="11">
        <f t="shared" si="74"/>
        <v>0.2386634844868735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-0.26802256989956241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0.23249905987192077</v>
      </c>
      <c r="Q306" s="11">
        <f>2*'OddsRatio_working_3-way'!K306*'OddsRatio_working_3-way'!L306*'OddsRatio_working_3-way'!M306</f>
        <v>7.1100629930251E-2</v>
      </c>
      <c r="R306" s="11">
        <f t="shared" si="75"/>
        <v>0</v>
      </c>
      <c r="S306" s="11">
        <f t="shared" si="76"/>
        <v>-0.86746075138017831</v>
      </c>
      <c r="T306" s="11">
        <f t="shared" si="77"/>
        <v>-0.26527851724164475</v>
      </c>
      <c r="U306" s="11">
        <f>'OddsRatio_working_3-way'!S306-'OddsRatio_working_3-way'!R306^2/3</f>
        <v>-0.86746075138017831</v>
      </c>
      <c r="V306" s="11">
        <f>'OddsRatio_working_3-way'!S306*'OddsRatio_working_3-way'!R306/3-2*'OddsRatio_working_3-way'!R306^3/27-'OddsRatio_working_3-way'!T306</f>
        <v>0.26527851724164475</v>
      </c>
      <c r="W306" s="11">
        <f>'OddsRatio_working_3-way'!V306^2+4*'OddsRatio_working_3-way'!U306^3/27</f>
        <v>-2.6331595771780972E-2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0.15548656491937379</v>
      </c>
      <c r="Y306" s="11">
        <f>IF('OddsRatio_working_3-way'!W306&gt;=0,IF('OddsRatio_working_3-way'!V306+SQRT('OddsRatio_working_3-way'!W306)&gt;0,0,PI()),ACOS('OddsRatio_working_3-way'!V306/(2*'OddsRatio_working_3-way'!X306)))</f>
        <v>0.5489760327057287</v>
      </c>
      <c r="Z306" s="11">
        <f>'OddsRatio_working_3-way'!X306^(1/3)*COS('OddsRatio_working_3-way'!Y306/3)</f>
        <v>0.52875188996273714</v>
      </c>
      <c r="AA306" s="11">
        <f>'OddsRatio_working_3-way'!X306^(1/3)*COS(('OddsRatio_working_3-way'!Y306+2*PI())/3)</f>
        <v>-0.34911830151379991</v>
      </c>
      <c r="AB306" s="11">
        <f>'OddsRatio_working_3-way'!X306^(1/3)*COS(('OddsRatio_working_3-way'!Y306+4*PI())/3)</f>
        <v>-0.17963358844893715</v>
      </c>
      <c r="AC306" s="11">
        <f>'OddsRatio_working_3-way'!X306^(1/3)*SIN('OddsRatio_working_3-way'!Y306/3)</f>
        <v>9.7852044711525005E-2</v>
      </c>
      <c r="AD306" s="11">
        <f>'OddsRatio_working_3-way'!X306^(1/3)*SIN(('OddsRatio_working_3-way'!Y306+2*PI())/3)</f>
        <v>0.40898654665100204</v>
      </c>
      <c r="AE306" s="11">
        <f>'OddsRatio_working_3-way'!X306^(1/3)*SIN(('OddsRatio_working_3-way'!Y306+4*PI())/3)</f>
        <v>-0.50683859136252696</v>
      </c>
      <c r="AF306" s="11">
        <f>-'OddsRatio_working_3-way'!U306/(3*'OddsRatio_working_3-way'!X306^(1/3))*COS(('OddsRatio_working_3-way'!Y306)/3)</f>
        <v>0.52875188996273714</v>
      </c>
      <c r="AG306" s="11">
        <f>-'OddsRatio_working_3-way'!U306/(3*'OddsRatio_working_3-way'!X306^(1/3))*COS(('OddsRatio_working_3-way'!Y306+2*PI())/3)</f>
        <v>-0.34911830151379991</v>
      </c>
      <c r="AH306" s="11">
        <f>-'OddsRatio_working_3-way'!U306/(3*'OddsRatio_working_3-way'!X306^(1/3))*COS(('OddsRatio_working_3-way'!Y306+4*PI())/3)</f>
        <v>-0.17963358844893715</v>
      </c>
      <c r="AI306" s="11">
        <f>'OddsRatio_working_3-way'!U306/(3*'OddsRatio_working_3-way'!X306^(1/3))*SIN(('OddsRatio_working_3-way'!Y306)/3)</f>
        <v>-9.7852044711525005E-2</v>
      </c>
      <c r="AJ306" s="11">
        <f>'OddsRatio_working_3-way'!U306/(3*'OddsRatio_working_3-way'!X306^(1/3))*SIN(('OddsRatio_working_3-way'!Y306+2*PI())/3)</f>
        <v>-0.40898654665100204</v>
      </c>
      <c r="AK306" s="11">
        <f>'OddsRatio_working_3-way'!U306/(3*'OddsRatio_working_3-way'!X306^(1/3))*SIN(('OddsRatio_working_3-way'!Y306+4*PI())/3)</f>
        <v>0.50683859136252696</v>
      </c>
      <c r="AL306" s="11">
        <f>'OddsRatio_working_3-way'!Z306+'OddsRatio_working_3-way'!AF306</f>
        <v>1.0575037799254743</v>
      </c>
      <c r="AM306" s="11">
        <f>'OddsRatio_working_3-way'!AA306+'OddsRatio_working_3-way'!AG306</f>
        <v>-0.69823660302759982</v>
      </c>
      <c r="AN306" s="11">
        <f>'OddsRatio_working_3-way'!AB306+'OddsRatio_working_3-way'!AH306</f>
        <v>-0.3592671768978743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1.0575037799254743</v>
      </c>
      <c r="AS306" s="11">
        <f>IF(('OddsRatio_working_3-way'!X306=0),IF(Q306&gt;0,-Q306^(1/3),(-Q306)^(1/3)),'OddsRatio_working_3-way'!AM306-'OddsRatio_working_3-way'!R306/3)</f>
        <v>-0.69823660302759982</v>
      </c>
      <c r="AT306" s="11">
        <f>IF(('OddsRatio_working_3-way'!X306=0),IF(Q306&gt;0,-Q306^(1/3),(-Q306)^(1/3)),'OddsRatio_working_3-way'!AN306-'OddsRatio_working_3-way'!R306/3)</f>
        <v>-0.3592671768978743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1.32</v>
      </c>
      <c r="B307" s="4">
        <f>IF('True_Odds_Calculator_3-way'!B308="","",'True_Odds_Calculator_3-way'!B308)</f>
        <v>5.13</v>
      </c>
      <c r="C307" s="4">
        <f>IF('True_Odds_Calculator_3-way'!C308="","",'True_Odds_Calculator_3-way'!C308)</f>
        <v>11.43</v>
      </c>
      <c r="D307" s="9">
        <f t="shared" si="65"/>
        <v>0.73953993648231331</v>
      </c>
      <c r="E307" s="9">
        <f t="shared" si="66"/>
        <v>0.18032709809448486</v>
      </c>
      <c r="F307" s="9">
        <f t="shared" si="67"/>
        <v>8.013296542320171E-2</v>
      </c>
      <c r="G307" s="9">
        <f t="shared" si="68"/>
        <v>1.100600060037781</v>
      </c>
      <c r="H307" s="9">
        <f t="shared" si="69"/>
        <v>1.35219201921209</v>
      </c>
      <c r="I307" s="9">
        <f t="shared" si="70"/>
        <v>5.5454782479560354</v>
      </c>
      <c r="J307" s="9">
        <f t="shared" si="71"/>
        <v>12.479258626194056</v>
      </c>
      <c r="K307" s="11">
        <f t="shared" si="72"/>
        <v>0.75757575757575757</v>
      </c>
      <c r="L307" s="11">
        <f t="shared" si="73"/>
        <v>0.19493177387914232</v>
      </c>
      <c r="M307" s="11">
        <f t="shared" si="74"/>
        <v>8.7489063867016631E-2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-0.17809298440447618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0.19224958212847892</v>
      </c>
      <c r="Q307" s="11">
        <f>2*'OddsRatio_working_3-way'!K307*'OddsRatio_working_3-way'!L307*'OddsRatio_working_3-way'!M307</f>
        <v>2.583999759791383E-2</v>
      </c>
      <c r="R307" s="11">
        <f t="shared" si="75"/>
        <v>0</v>
      </c>
      <c r="S307" s="11">
        <f t="shared" si="76"/>
        <v>-1.0794899235999715</v>
      </c>
      <c r="T307" s="11">
        <f t="shared" si="77"/>
        <v>-0.14509273166666281</v>
      </c>
      <c r="U307" s="11">
        <f>'OddsRatio_working_3-way'!S307-'OddsRatio_working_3-way'!R307^2/3</f>
        <v>-1.0794899235999715</v>
      </c>
      <c r="V307" s="11">
        <f>'OddsRatio_working_3-way'!S307*'OddsRatio_working_3-way'!R307/3-2*'OddsRatio_working_3-way'!R307^3/27-'OddsRatio_working_3-way'!T307</f>
        <v>0.14509273166666281</v>
      </c>
      <c r="W307" s="11">
        <f>'OddsRatio_working_3-way'!V307^2+4*'OddsRatio_working_3-way'!U307^3/27</f>
        <v>-0.16530780047747842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0.21584699514932601</v>
      </c>
      <c r="Y307" s="11">
        <f>IF('OddsRatio_working_3-way'!W307&gt;=0,IF('OddsRatio_working_3-way'!V307+SQRT('OddsRatio_working_3-way'!W307)&gt;0,0,PI()),ACOS('OddsRatio_working_3-way'!V307/(2*'OddsRatio_working_3-way'!X307)))</f>
        <v>1.2280224577474055</v>
      </c>
      <c r="Z307" s="11">
        <f>'OddsRatio_working_3-way'!X307^(1/3)*COS('OddsRatio_working_3-way'!Y307/3)</f>
        <v>0.5503000300188905</v>
      </c>
      <c r="AA307" s="11">
        <f>'OddsRatio_working_3-way'!X307^(1/3)*COS(('OddsRatio_working_3-way'!Y307+2*PI())/3)</f>
        <v>-0.48191047694764833</v>
      </c>
      <c r="AB307" s="11">
        <f>'OddsRatio_working_3-way'!X307^(1/3)*COS(('OddsRatio_working_3-way'!Y307+4*PI())/3)</f>
        <v>-6.8389553071242351E-2</v>
      </c>
      <c r="AC307" s="11">
        <f>'OddsRatio_working_3-way'!X307^(1/3)*SIN('OddsRatio_working_3-way'!Y307/3)</f>
        <v>0.23874641671558577</v>
      </c>
      <c r="AD307" s="11">
        <f>'OddsRatio_working_3-way'!X307^(1/3)*SIN(('OddsRatio_working_3-way'!Y307+2*PI())/3)</f>
        <v>0.35720059734190546</v>
      </c>
      <c r="AE307" s="11">
        <f>'OddsRatio_working_3-way'!X307^(1/3)*SIN(('OddsRatio_working_3-way'!Y307+4*PI())/3)</f>
        <v>-0.59594701405749118</v>
      </c>
      <c r="AF307" s="11">
        <f>-'OddsRatio_working_3-way'!U307/(3*'OddsRatio_working_3-way'!X307^(1/3))*COS(('OddsRatio_working_3-way'!Y307)/3)</f>
        <v>0.55030003001889038</v>
      </c>
      <c r="AG307" s="11">
        <f>-'OddsRatio_working_3-way'!U307/(3*'OddsRatio_working_3-way'!X307^(1/3))*COS(('OddsRatio_working_3-way'!Y307+2*PI())/3)</f>
        <v>-0.48191047694764821</v>
      </c>
      <c r="AH307" s="11">
        <f>-'OddsRatio_working_3-way'!U307/(3*'OddsRatio_working_3-way'!X307^(1/3))*COS(('OddsRatio_working_3-way'!Y307+4*PI())/3)</f>
        <v>-6.8389553071242337E-2</v>
      </c>
      <c r="AI307" s="11">
        <f>'OddsRatio_working_3-way'!U307/(3*'OddsRatio_working_3-way'!X307^(1/3))*SIN(('OddsRatio_working_3-way'!Y307)/3)</f>
        <v>-0.23874641671558572</v>
      </c>
      <c r="AJ307" s="11">
        <f>'OddsRatio_working_3-way'!U307/(3*'OddsRatio_working_3-way'!X307^(1/3))*SIN(('OddsRatio_working_3-way'!Y307+2*PI())/3)</f>
        <v>-0.3572005973419054</v>
      </c>
      <c r="AK307" s="11">
        <f>'OddsRatio_working_3-way'!U307/(3*'OddsRatio_working_3-way'!X307^(1/3))*SIN(('OddsRatio_working_3-way'!Y307+4*PI())/3)</f>
        <v>0.59594701405749106</v>
      </c>
      <c r="AL307" s="11">
        <f>'OddsRatio_working_3-way'!Z307+'OddsRatio_working_3-way'!AF307</f>
        <v>1.100600060037781</v>
      </c>
      <c r="AM307" s="11">
        <f>'OddsRatio_working_3-way'!AA307+'OddsRatio_working_3-way'!AG307</f>
        <v>-0.96382095389529654</v>
      </c>
      <c r="AN307" s="11">
        <f>'OddsRatio_working_3-way'!AB307+'OddsRatio_working_3-way'!AH307</f>
        <v>-0.13677910614248467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1.100600060037781</v>
      </c>
      <c r="AS307" s="11">
        <f>IF(('OddsRatio_working_3-way'!X307=0),IF(Q307&gt;0,-Q307^(1/3),(-Q307)^(1/3)),'OddsRatio_working_3-way'!AM307-'OddsRatio_working_3-way'!R307/3)</f>
        <v>-0.96382095389529654</v>
      </c>
      <c r="AT307" s="11">
        <f>IF(('OddsRatio_working_3-way'!X307=0),IF(Q307&gt;0,-Q307^(1/3),(-Q307)^(1/3)),'OddsRatio_working_3-way'!AN307-'OddsRatio_working_3-way'!R307/3)</f>
        <v>-0.13677910614248467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2.56</v>
      </c>
      <c r="B308" s="4">
        <f>IF('True_Odds_Calculator_3-way'!B309="","",'True_Odds_Calculator_3-way'!B309)</f>
        <v>2.78</v>
      </c>
      <c r="C308" s="4">
        <f>IF('True_Odds_Calculator_3-way'!C309="","",'True_Odds_Calculator_3-way'!C309)</f>
        <v>3.53</v>
      </c>
      <c r="D308" s="9">
        <f t="shared" si="65"/>
        <v>0.37867837345727101</v>
      </c>
      <c r="E308" s="9">
        <f t="shared" si="66"/>
        <v>0.34817084955752375</v>
      </c>
      <c r="F308" s="9">
        <f t="shared" si="67"/>
        <v>0.2731507769852054</v>
      </c>
      <c r="G308" s="9">
        <f t="shared" si="68"/>
        <v>1.0517714288814224</v>
      </c>
      <c r="H308" s="9">
        <f t="shared" si="69"/>
        <v>2.6407634290550188</v>
      </c>
      <c r="I308" s="9">
        <f t="shared" si="70"/>
        <v>2.8721531434089314</v>
      </c>
      <c r="J308" s="9">
        <f t="shared" si="71"/>
        <v>3.6609817150699988</v>
      </c>
      <c r="K308" s="11">
        <f t="shared" si="72"/>
        <v>0.390625</v>
      </c>
      <c r="L308" s="11">
        <f t="shared" si="73"/>
        <v>0.35971223021582738</v>
      </c>
      <c r="M308" s="11">
        <f t="shared" si="74"/>
        <v>0.28328611898016998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-0.27964409633766074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0.233656912996515</v>
      </c>
      <c r="Q308" s="11">
        <f>2*'OddsRatio_working_3-way'!K308*'OddsRatio_working_3-way'!L308*'OddsRatio_working_3-way'!M308</f>
        <v>7.9610532537143106E-2</v>
      </c>
      <c r="R308" s="11">
        <f t="shared" si="75"/>
        <v>0</v>
      </c>
      <c r="S308" s="11">
        <f t="shared" si="76"/>
        <v>-0.83555103095894512</v>
      </c>
      <c r="T308" s="11">
        <f t="shared" si="77"/>
        <v>-0.28468518942383142</v>
      </c>
      <c r="U308" s="11">
        <f>'OddsRatio_working_3-way'!S308-'OddsRatio_working_3-way'!R308^2/3</f>
        <v>-0.83555103095894512</v>
      </c>
      <c r="V308" s="11">
        <f>'OddsRatio_working_3-way'!S308*'OddsRatio_working_3-way'!R308/3-2*'OddsRatio_working_3-way'!R308^3/27-'OddsRatio_working_3-way'!T308</f>
        <v>0.28468518942383142</v>
      </c>
      <c r="W308" s="11">
        <f>'OddsRatio_working_3-way'!V308^2+4*'OddsRatio_working_3-way'!U308^3/27</f>
        <v>-5.3745226937296359E-3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0.14698654680872364</v>
      </c>
      <c r="Y308" s="11">
        <f>IF('OddsRatio_working_3-way'!W308&gt;=0,IF('OddsRatio_working_3-way'!V308+SQRT('OddsRatio_working_3-way'!W308)&gt;0,0,PI()),ACOS('OddsRatio_working_3-way'!V308/(2*'OddsRatio_working_3-way'!X308)))</f>
        <v>0.25204041783762943</v>
      </c>
      <c r="Z308" s="11">
        <f>'OddsRatio_working_3-way'!X308^(1/3)*COS('OddsRatio_working_3-way'!Y308/3)</f>
        <v>0.5258857144407113</v>
      </c>
      <c r="AA308" s="11">
        <f>'OddsRatio_working_3-way'!X308^(1/3)*COS(('OddsRatio_working_3-way'!Y308+2*PI())/3)</f>
        <v>-0.30129542232522527</v>
      </c>
      <c r="AB308" s="11">
        <f>'OddsRatio_working_3-way'!X308^(1/3)*COS(('OddsRatio_working_3-way'!Y308+4*PI())/3)</f>
        <v>-0.22459029211548617</v>
      </c>
      <c r="AC308" s="11">
        <f>'OddsRatio_working_3-way'!X308^(1/3)*SIN('OddsRatio_working_3-way'!Y308/3)</f>
        <v>4.428572757481819E-2</v>
      </c>
      <c r="AD308" s="11">
        <f>'OddsRatio_working_3-way'!X308^(1/3)*SIN(('OddsRatio_working_3-way'!Y308+2*PI())/3)</f>
        <v>0.43328752440557594</v>
      </c>
      <c r="AE308" s="11">
        <f>'OddsRatio_working_3-way'!X308^(1/3)*SIN(('OddsRatio_working_3-way'!Y308+4*PI())/3)</f>
        <v>-0.47757325198039408</v>
      </c>
      <c r="AF308" s="11">
        <f>-'OddsRatio_working_3-way'!U308/(3*'OddsRatio_working_3-way'!X308^(1/3))*COS(('OddsRatio_working_3-way'!Y308)/3)</f>
        <v>0.52588571444071119</v>
      </c>
      <c r="AG308" s="11">
        <f>-'OddsRatio_working_3-way'!U308/(3*'OddsRatio_working_3-way'!X308^(1/3))*COS(('OddsRatio_working_3-way'!Y308+2*PI())/3)</f>
        <v>-0.30129542232522522</v>
      </c>
      <c r="AH308" s="11">
        <f>-'OddsRatio_working_3-way'!U308/(3*'OddsRatio_working_3-way'!X308^(1/3))*COS(('OddsRatio_working_3-way'!Y308+4*PI())/3)</f>
        <v>-0.22459029211548612</v>
      </c>
      <c r="AI308" s="11">
        <f>'OddsRatio_working_3-way'!U308/(3*'OddsRatio_working_3-way'!X308^(1/3))*SIN(('OddsRatio_working_3-way'!Y308)/3)</f>
        <v>-4.4285727574818176E-2</v>
      </c>
      <c r="AJ308" s="11">
        <f>'OddsRatio_working_3-way'!U308/(3*'OddsRatio_working_3-way'!X308^(1/3))*SIN(('OddsRatio_working_3-way'!Y308+2*PI())/3)</f>
        <v>-0.43328752440557583</v>
      </c>
      <c r="AK308" s="11">
        <f>'OddsRatio_working_3-way'!U308/(3*'OddsRatio_working_3-way'!X308^(1/3))*SIN(('OddsRatio_working_3-way'!Y308+4*PI())/3)</f>
        <v>0.47757325198039396</v>
      </c>
      <c r="AL308" s="11">
        <f>'OddsRatio_working_3-way'!Z308+'OddsRatio_working_3-way'!AF308</f>
        <v>1.0517714288814224</v>
      </c>
      <c r="AM308" s="11">
        <f>'OddsRatio_working_3-way'!AA308+'OddsRatio_working_3-way'!AG308</f>
        <v>-0.60259084465045043</v>
      </c>
      <c r="AN308" s="11">
        <f>'OddsRatio_working_3-way'!AB308+'OddsRatio_working_3-way'!AH308</f>
        <v>-0.44918058423097229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1.0517714288814224</v>
      </c>
      <c r="AS308" s="11">
        <f>IF(('OddsRatio_working_3-way'!X308=0),IF(Q308&gt;0,-Q308^(1/3),(-Q308)^(1/3)),'OddsRatio_working_3-way'!AM308-'OddsRatio_working_3-way'!R308/3)</f>
        <v>-0.60259084465045043</v>
      </c>
      <c r="AT308" s="11">
        <f>IF(('OddsRatio_working_3-way'!X308=0),IF(Q308&gt;0,-Q308^(1/3),(-Q308)^(1/3)),'OddsRatio_working_3-way'!AN308-'OddsRatio_working_3-way'!R308/3)</f>
        <v>-0.44918058423097229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2.2999999999999998</v>
      </c>
      <c r="B309" s="4">
        <f>IF('True_Odds_Calculator_3-way'!B310="","",'True_Odds_Calculator_3-way'!B310)</f>
        <v>2.83</v>
      </c>
      <c r="C309" s="4">
        <f>IF('True_Odds_Calculator_3-way'!C310="","",'True_Odds_Calculator_3-way'!C310)</f>
        <v>4.0599999999999996</v>
      </c>
      <c r="D309" s="9">
        <f t="shared" si="65"/>
        <v>0.42190055276009447</v>
      </c>
      <c r="E309" s="9">
        <f t="shared" si="66"/>
        <v>0.34143003524943077</v>
      </c>
      <c r="F309" s="9">
        <f t="shared" si="67"/>
        <v>0.23666941199047495</v>
      </c>
      <c r="G309" s="9">
        <f t="shared" si="68"/>
        <v>1.0540206206961302</v>
      </c>
      <c r="H309" s="9">
        <f t="shared" si="69"/>
        <v>2.3702268069049688</v>
      </c>
      <c r="I309" s="9">
        <f t="shared" si="70"/>
        <v>2.9288577358739185</v>
      </c>
      <c r="J309" s="9">
        <f t="shared" si="71"/>
        <v>4.2253030993301586</v>
      </c>
      <c r="K309" s="11">
        <f t="shared" si="72"/>
        <v>0.43478260869565222</v>
      </c>
      <c r="L309" s="11">
        <f t="shared" si="73"/>
        <v>0.35335689045936397</v>
      </c>
      <c r="M309" s="11">
        <f t="shared" si="74"/>
        <v>0.24630541871921185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-0.27547079564710342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0.23423422059792925</v>
      </c>
      <c r="Q309" s="11">
        <f>2*'OddsRatio_working_3-way'!K309*'OddsRatio_working_3-way'!L309*'OddsRatio_working_3-way'!M309</f>
        <v>7.5681492923402024E-2</v>
      </c>
      <c r="R309" s="11">
        <f t="shared" si="75"/>
        <v>0</v>
      </c>
      <c r="S309" s="11">
        <f t="shared" si="76"/>
        <v>-0.85030509331377191</v>
      </c>
      <c r="T309" s="11">
        <f t="shared" si="77"/>
        <v>-0.2747350866926565</v>
      </c>
      <c r="U309" s="11">
        <f>'OddsRatio_working_3-way'!S309-'OddsRatio_working_3-way'!R309^2/3</f>
        <v>-0.85030509331377191</v>
      </c>
      <c r="V309" s="11">
        <f>'OddsRatio_working_3-way'!S309*'OddsRatio_working_3-way'!R309/3-2*'OddsRatio_working_3-way'!R309^3/27-'OddsRatio_working_3-way'!T309</f>
        <v>0.2747350866926565</v>
      </c>
      <c r="W309" s="11">
        <f>'OddsRatio_working_3-way'!V309^2+4*'OddsRatio_working_3-way'!U309^3/27</f>
        <v>-1.5600117642929789E-2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0.150896889880931</v>
      </c>
      <c r="Y309" s="11">
        <f>IF('OddsRatio_working_3-way'!W309&gt;=0,IF('OddsRatio_working_3-way'!V309+SQRT('OddsRatio_working_3-way'!W309)&gt;0,0,PI()),ACOS('OddsRatio_working_3-way'!V309/(2*'OddsRatio_working_3-way'!X309)))</f>
        <v>0.42669037563578849</v>
      </c>
      <c r="Z309" s="11">
        <f>'OddsRatio_working_3-way'!X309^(1/3)*COS('OddsRatio_working_3-way'!Y309/3)</f>
        <v>0.52701031034806511</v>
      </c>
      <c r="AA309" s="11">
        <f>'OddsRatio_working_3-way'!X309^(1/3)*COS(('OddsRatio_working_3-way'!Y309+2*PI())/3)</f>
        <v>-0.32886089645641736</v>
      </c>
      <c r="AB309" s="11">
        <f>'OddsRatio_working_3-way'!X309^(1/3)*COS(('OddsRatio_working_3-way'!Y309+4*PI())/3)</f>
        <v>-0.19814941389164792</v>
      </c>
      <c r="AC309" s="11">
        <f>'OddsRatio_working_3-way'!X309^(1/3)*SIN('OddsRatio_working_3-way'!Y309/3)</f>
        <v>7.5466309644944968E-2</v>
      </c>
      <c r="AD309" s="11">
        <f>'OddsRatio_working_3-way'!X309^(1/3)*SIN(('OddsRatio_working_3-way'!Y309+2*PI())/3)</f>
        <v>0.41867116199527304</v>
      </c>
      <c r="AE309" s="11">
        <f>'OddsRatio_working_3-way'!X309^(1/3)*SIN(('OddsRatio_working_3-way'!Y309+4*PI())/3)</f>
        <v>-0.49413747164021782</v>
      </c>
      <c r="AF309" s="11">
        <f>-'OddsRatio_working_3-way'!U309/(3*'OddsRatio_working_3-way'!X309^(1/3))*COS(('OddsRatio_working_3-way'!Y309)/3)</f>
        <v>0.52701031034806511</v>
      </c>
      <c r="AG309" s="11">
        <f>-'OddsRatio_working_3-way'!U309/(3*'OddsRatio_working_3-way'!X309^(1/3))*COS(('OddsRatio_working_3-way'!Y309+2*PI())/3)</f>
        <v>-0.32886089645641736</v>
      </c>
      <c r="AH309" s="11">
        <f>-'OddsRatio_working_3-way'!U309/(3*'OddsRatio_working_3-way'!X309^(1/3))*COS(('OddsRatio_working_3-way'!Y309+4*PI())/3)</f>
        <v>-0.19814941389164792</v>
      </c>
      <c r="AI309" s="11">
        <f>'OddsRatio_working_3-way'!U309/(3*'OddsRatio_working_3-way'!X309^(1/3))*SIN(('OddsRatio_working_3-way'!Y309)/3)</f>
        <v>-7.5466309644944968E-2</v>
      </c>
      <c r="AJ309" s="11">
        <f>'OddsRatio_working_3-way'!U309/(3*'OddsRatio_working_3-way'!X309^(1/3))*SIN(('OddsRatio_working_3-way'!Y309+2*PI())/3)</f>
        <v>-0.41867116199527304</v>
      </c>
      <c r="AK309" s="11">
        <f>'OddsRatio_working_3-way'!U309/(3*'OddsRatio_working_3-way'!X309^(1/3))*SIN(('OddsRatio_working_3-way'!Y309+4*PI())/3)</f>
        <v>0.49413747164021782</v>
      </c>
      <c r="AL309" s="11">
        <f>'OddsRatio_working_3-way'!Z309+'OddsRatio_working_3-way'!AF309</f>
        <v>1.0540206206961302</v>
      </c>
      <c r="AM309" s="11">
        <f>'OddsRatio_working_3-way'!AA309+'OddsRatio_working_3-way'!AG309</f>
        <v>-0.65772179291283472</v>
      </c>
      <c r="AN309" s="11">
        <f>'OddsRatio_working_3-way'!AB309+'OddsRatio_working_3-way'!AH309</f>
        <v>-0.39629882778329584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1.0540206206961302</v>
      </c>
      <c r="AS309" s="11">
        <f>IF(('OddsRatio_working_3-way'!X309=0),IF(Q309&gt;0,-Q309^(1/3),(-Q309)^(1/3)),'OddsRatio_working_3-way'!AM309-'OddsRatio_working_3-way'!R309/3)</f>
        <v>-0.65772179291283472</v>
      </c>
      <c r="AT309" s="11">
        <f>IF(('OddsRatio_working_3-way'!X309=0),IF(Q309&gt;0,-Q309^(1/3),(-Q309)^(1/3)),'OddsRatio_working_3-way'!AN309-'OddsRatio_working_3-way'!R309/3)</f>
        <v>-0.39629882778329584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2.19</v>
      </c>
      <c r="B310" s="4">
        <f>IF('True_Odds_Calculator_3-way'!B311="","",'True_Odds_Calculator_3-way'!B311)</f>
        <v>3.25</v>
      </c>
      <c r="C310" s="4">
        <f>IF('True_Odds_Calculator_3-way'!C311="","",'True_Odds_Calculator_3-way'!C311)</f>
        <v>3.71</v>
      </c>
      <c r="D310" s="9">
        <f t="shared" si="65"/>
        <v>0.44378686649942262</v>
      </c>
      <c r="E310" s="9">
        <f t="shared" si="66"/>
        <v>0.29675800687725529</v>
      </c>
      <c r="F310" s="9">
        <f t="shared" si="67"/>
        <v>0.2594551266233221</v>
      </c>
      <c r="G310" s="9">
        <f t="shared" si="68"/>
        <v>1.0532217823956458</v>
      </c>
      <c r="H310" s="9">
        <f t="shared" si="69"/>
        <v>2.2533339210508183</v>
      </c>
      <c r="I310" s="9">
        <f t="shared" si="70"/>
        <v>3.3697490103902026</v>
      </c>
      <c r="J310" s="9">
        <f t="shared" si="71"/>
        <v>3.8542310302922003</v>
      </c>
      <c r="K310" s="11">
        <f t="shared" si="72"/>
        <v>0.45662100456621008</v>
      </c>
      <c r="L310" s="11">
        <f t="shared" si="73"/>
        <v>0.30769230769230771</v>
      </c>
      <c r="M310" s="11">
        <f t="shared" si="74"/>
        <v>0.26954177897574122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-0.27478776070143351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0.2329022747735594</v>
      </c>
      <c r="Q310" s="11">
        <f>2*'OddsRatio_working_3-way'!K310*'OddsRatio_working_3-way'!L310*'OddsRatio_working_3-way'!M310</f>
        <v>7.5740577162133116E-2</v>
      </c>
      <c r="R310" s="11">
        <f t="shared" si="75"/>
        <v>0</v>
      </c>
      <c r="S310" s="11">
        <f t="shared" si="76"/>
        <v>-0.84757150092509337</v>
      </c>
      <c r="T310" s="11">
        <f t="shared" si="77"/>
        <v>-0.27563300843092459</v>
      </c>
      <c r="U310" s="11">
        <f>'OddsRatio_working_3-way'!S310-'OddsRatio_working_3-way'!R310^2/3</f>
        <v>-0.84757150092509337</v>
      </c>
      <c r="V310" s="11">
        <f>'OddsRatio_working_3-way'!S310*'OddsRatio_working_3-way'!R310/3-2*'OddsRatio_working_3-way'!R310^3/27-'OddsRatio_working_3-way'!T310</f>
        <v>0.27563300843092459</v>
      </c>
      <c r="W310" s="11">
        <f>'OddsRatio_working_3-way'!V310^2+4*'OddsRatio_working_3-way'!U310^3/27</f>
        <v>-1.4230333971848946E-2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0.15016981163713555</v>
      </c>
      <c r="Y310" s="11">
        <f>IF('OddsRatio_working_3-way'!W310&gt;=0,IF('OddsRatio_working_3-way'!V310+SQRT('OddsRatio_working_3-way'!W310)&gt;0,0,PI()),ACOS('OddsRatio_working_3-way'!V310/(2*'OddsRatio_working_3-way'!X310)))</f>
        <v>0.40844954905963959</v>
      </c>
      <c r="Z310" s="11">
        <f>'OddsRatio_working_3-way'!X310^(1/3)*COS('OddsRatio_working_3-way'!Y310/3)</f>
        <v>0.52661089119782289</v>
      </c>
      <c r="AA310" s="11">
        <f>'OddsRatio_working_3-way'!X310^(1/3)*COS(('OddsRatio_working_3-way'!Y310+2*PI())/3)</f>
        <v>-0.32578425948929679</v>
      </c>
      <c r="AB310" s="11">
        <f>'OddsRatio_working_3-way'!X310^(1/3)*COS(('OddsRatio_working_3-way'!Y310+4*PI())/3)</f>
        <v>-0.20082663170852624</v>
      </c>
      <c r="AC310" s="11">
        <f>'OddsRatio_working_3-way'!X310^(1/3)*SIN('OddsRatio_working_3-way'!Y310/3)</f>
        <v>7.21443200365251E-2</v>
      </c>
      <c r="AD310" s="11">
        <f>'OddsRatio_working_3-way'!X310^(1/3)*SIN(('OddsRatio_working_3-way'!Y310+2*PI())/3)</f>
        <v>0.4199862496686152</v>
      </c>
      <c r="AE310" s="11">
        <f>'OddsRatio_working_3-way'!X310^(1/3)*SIN(('OddsRatio_working_3-way'!Y310+4*PI())/3)</f>
        <v>-0.49213056970514013</v>
      </c>
      <c r="AF310" s="11">
        <f>-'OddsRatio_working_3-way'!U310/(3*'OddsRatio_working_3-way'!X310^(1/3))*COS(('OddsRatio_working_3-way'!Y310)/3)</f>
        <v>0.52661089119782278</v>
      </c>
      <c r="AG310" s="11">
        <f>-'OddsRatio_working_3-way'!U310/(3*'OddsRatio_working_3-way'!X310^(1/3))*COS(('OddsRatio_working_3-way'!Y310+2*PI())/3)</f>
        <v>-0.32578425948929673</v>
      </c>
      <c r="AH310" s="11">
        <f>-'OddsRatio_working_3-way'!U310/(3*'OddsRatio_working_3-way'!X310^(1/3))*COS(('OddsRatio_working_3-way'!Y310+4*PI())/3)</f>
        <v>-0.20082663170852622</v>
      </c>
      <c r="AI310" s="11">
        <f>'OddsRatio_working_3-way'!U310/(3*'OddsRatio_working_3-way'!X310^(1/3))*SIN(('OddsRatio_working_3-way'!Y310)/3)</f>
        <v>-7.2144320036525086E-2</v>
      </c>
      <c r="AJ310" s="11">
        <f>'OddsRatio_working_3-way'!U310/(3*'OddsRatio_working_3-way'!X310^(1/3))*SIN(('OddsRatio_working_3-way'!Y310+2*PI())/3)</f>
        <v>-0.41998624966861509</v>
      </c>
      <c r="AK310" s="11">
        <f>'OddsRatio_working_3-way'!U310/(3*'OddsRatio_working_3-way'!X310^(1/3))*SIN(('OddsRatio_working_3-way'!Y310+4*PI())/3)</f>
        <v>0.49213056970514002</v>
      </c>
      <c r="AL310" s="11">
        <f>'OddsRatio_working_3-way'!Z310+'OddsRatio_working_3-way'!AF310</f>
        <v>1.0532217823956458</v>
      </c>
      <c r="AM310" s="11">
        <f>'OddsRatio_working_3-way'!AA310+'OddsRatio_working_3-way'!AG310</f>
        <v>-0.65156851897859358</v>
      </c>
      <c r="AN310" s="11">
        <f>'OddsRatio_working_3-way'!AB310+'OddsRatio_working_3-way'!AH310</f>
        <v>-0.40165326341705243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1.0532217823956458</v>
      </c>
      <c r="AS310" s="11">
        <f>IF(('OddsRatio_working_3-way'!X310=0),IF(Q310&gt;0,-Q310^(1/3),(-Q310)^(1/3)),'OddsRatio_working_3-way'!AM310-'OddsRatio_working_3-way'!R310/3)</f>
        <v>-0.65156851897859358</v>
      </c>
      <c r="AT310" s="11">
        <f>IF(('OddsRatio_working_3-way'!X310=0),IF(Q310&gt;0,-Q310^(1/3),(-Q310)^(1/3)),'OddsRatio_working_3-way'!AN310-'OddsRatio_working_3-way'!R310/3)</f>
        <v>-0.40165326341705243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2.81</v>
      </c>
      <c r="B311" s="4">
        <f>IF('True_Odds_Calculator_3-way'!B312="","",'True_Odds_Calculator_3-way'!B312)</f>
        <v>3.45</v>
      </c>
      <c r="C311" s="4">
        <f>IF('True_Odds_Calculator_3-way'!C312="","",'True_Odds_Calculator_3-way'!C312)</f>
        <v>2.62</v>
      </c>
      <c r="D311" s="9">
        <f t="shared" si="65"/>
        <v>0.34650600224830286</v>
      </c>
      <c r="E311" s="9">
        <f t="shared" si="66"/>
        <v>0.28146741163846628</v>
      </c>
      <c r="F311" s="9">
        <f t="shared" si="67"/>
        <v>0.37202658611323081</v>
      </c>
      <c r="G311" s="9">
        <f t="shared" si="68"/>
        <v>1.0419629248987741</v>
      </c>
      <c r="H311" s="9">
        <f t="shared" si="69"/>
        <v>2.8859528940667807</v>
      </c>
      <c r="I311" s="9">
        <f t="shared" si="70"/>
        <v>3.5528091660019965</v>
      </c>
      <c r="J311" s="9">
        <f t="shared" si="71"/>
        <v>2.6879799383360141</v>
      </c>
      <c r="K311" s="11">
        <f t="shared" si="72"/>
        <v>0.35587188612099646</v>
      </c>
      <c r="L311" s="11">
        <f t="shared" si="73"/>
        <v>0.28985507246376813</v>
      </c>
      <c r="M311" s="11">
        <f t="shared" si="74"/>
        <v>0.38167938931297707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-0.28283488040554972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0.23149979979991803</v>
      </c>
      <c r="Q311" s="11">
        <f>2*'OddsRatio_working_3-way'!K311*'OddsRatio_working_3-way'!L311*'OddsRatio_working_3-way'!M311</f>
        <v>7.8741428503373484E-2</v>
      </c>
      <c r="R311" s="11">
        <f t="shared" si="75"/>
        <v>0</v>
      </c>
      <c r="S311" s="11">
        <f t="shared" si="76"/>
        <v>-0.81849805606711723</v>
      </c>
      <c r="T311" s="11">
        <f t="shared" si="77"/>
        <v>-0.2784006993425569</v>
      </c>
      <c r="U311" s="11">
        <f>'OddsRatio_working_3-way'!S311-'OddsRatio_working_3-way'!R311^2/3</f>
        <v>-0.81849805606711723</v>
      </c>
      <c r="V311" s="11">
        <f>'OddsRatio_working_3-way'!S311*'OddsRatio_working_3-way'!R311/3-2*'OddsRatio_working_3-way'!R311^3/27-'OddsRatio_working_3-way'!T311</f>
        <v>0.2784006993425569</v>
      </c>
      <c r="W311" s="11">
        <f>'OddsRatio_working_3-way'!V311^2+4*'OddsRatio_working_3-way'!U311^3/27</f>
        <v>-3.7291727783116957E-3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0.14250975595791368</v>
      </c>
      <c r="Y311" s="11">
        <f>IF('OddsRatio_working_3-way'!W311&gt;=0,IF('OddsRatio_working_3-way'!V311+SQRT('OddsRatio_working_3-way'!W311)&gt;0,0,PI()),ACOS('OddsRatio_working_3-way'!V311/(2*'OddsRatio_working_3-way'!X311)))</f>
        <v>0.21592940507286218</v>
      </c>
      <c r="Z311" s="11">
        <f>'OddsRatio_working_3-way'!X311^(1/3)*COS('OddsRatio_working_3-way'!Y311/3)</f>
        <v>0.52098146244938714</v>
      </c>
      <c r="AA311" s="11">
        <f>'OddsRatio_working_3-way'!X311^(1/3)*COS(('OddsRatio_working_3-way'!Y311+2*PI())/3)</f>
        <v>-0.29302149904306402</v>
      </c>
      <c r="AB311" s="11">
        <f>'OddsRatio_working_3-way'!X311^(1/3)*COS(('OddsRatio_working_3-way'!Y311+4*PI())/3)</f>
        <v>-0.22795996340632343</v>
      </c>
      <c r="AC311" s="11">
        <f>'OddsRatio_working_3-way'!X311^(1/3)*SIN('OddsRatio_working_3-way'!Y311/3)</f>
        <v>3.7563295113762801E-2</v>
      </c>
      <c r="AD311" s="11">
        <f>'OddsRatio_working_3-way'!X311^(1/3)*SIN(('OddsRatio_working_3-way'!Y311+2*PI())/3)</f>
        <v>0.43240153382505647</v>
      </c>
      <c r="AE311" s="11">
        <f>'OddsRatio_working_3-way'!X311^(1/3)*SIN(('OddsRatio_working_3-way'!Y311+4*PI())/3)</f>
        <v>-0.46996482893881913</v>
      </c>
      <c r="AF311" s="11">
        <f>-'OddsRatio_working_3-way'!U311/(3*'OddsRatio_working_3-way'!X311^(1/3))*COS(('OddsRatio_working_3-way'!Y311)/3)</f>
        <v>0.52098146244938692</v>
      </c>
      <c r="AG311" s="11">
        <f>-'OddsRatio_working_3-way'!U311/(3*'OddsRatio_working_3-way'!X311^(1/3))*COS(('OddsRatio_working_3-way'!Y311+2*PI())/3)</f>
        <v>-0.2930214990430639</v>
      </c>
      <c r="AH311" s="11">
        <f>-'OddsRatio_working_3-way'!U311/(3*'OddsRatio_working_3-way'!X311^(1/3))*COS(('OddsRatio_working_3-way'!Y311+4*PI())/3)</f>
        <v>-0.22795996340632332</v>
      </c>
      <c r="AI311" s="11">
        <f>'OddsRatio_working_3-way'!U311/(3*'OddsRatio_working_3-way'!X311^(1/3))*SIN(('OddsRatio_working_3-way'!Y311)/3)</f>
        <v>-3.7563295113762787E-2</v>
      </c>
      <c r="AJ311" s="11">
        <f>'OddsRatio_working_3-way'!U311/(3*'OddsRatio_working_3-way'!X311^(1/3))*SIN(('OddsRatio_working_3-way'!Y311+2*PI())/3)</f>
        <v>-0.43240153382505631</v>
      </c>
      <c r="AK311" s="11">
        <f>'OddsRatio_working_3-way'!U311/(3*'OddsRatio_working_3-way'!X311^(1/3))*SIN(('OddsRatio_working_3-way'!Y311+4*PI())/3)</f>
        <v>0.46996482893881891</v>
      </c>
      <c r="AL311" s="11">
        <f>'OddsRatio_working_3-way'!Z311+'OddsRatio_working_3-way'!AF311</f>
        <v>1.0419629248987741</v>
      </c>
      <c r="AM311" s="11">
        <f>'OddsRatio_working_3-way'!AA311+'OddsRatio_working_3-way'!AG311</f>
        <v>-0.58604299808612792</v>
      </c>
      <c r="AN311" s="11">
        <f>'OddsRatio_working_3-way'!AB311+'OddsRatio_working_3-way'!AH311</f>
        <v>-0.45591992681264676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1.0419629248987741</v>
      </c>
      <c r="AS311" s="11">
        <f>IF(('OddsRatio_working_3-way'!X311=0),IF(Q311&gt;0,-Q311^(1/3),(-Q311)^(1/3)),'OddsRatio_working_3-way'!AM311-'OddsRatio_working_3-way'!R311/3)</f>
        <v>-0.58604299808612792</v>
      </c>
      <c r="AT311" s="11">
        <f>IF(('OddsRatio_working_3-way'!X311=0),IF(Q311&gt;0,-Q311^(1/3),(-Q311)^(1/3)),'OddsRatio_working_3-way'!AN311-'OddsRatio_working_3-way'!R311/3)</f>
        <v>-0.45591992681264676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3.09</v>
      </c>
      <c r="B312" s="4">
        <f>IF('True_Odds_Calculator_3-way'!B313="","",'True_Odds_Calculator_3-way'!B313)</f>
        <v>3.62</v>
      </c>
      <c r="C312" s="4">
        <f>IF('True_Odds_Calculator_3-way'!C313="","",'True_Odds_Calculator_3-way'!C313)</f>
        <v>2.34</v>
      </c>
      <c r="D312" s="9">
        <f t="shared" si="65"/>
        <v>0.31465472764874042</v>
      </c>
      <c r="E312" s="9">
        <f t="shared" si="66"/>
        <v>0.26806601015943771</v>
      </c>
      <c r="F312" s="9">
        <f t="shared" si="67"/>
        <v>0.41727926219182188</v>
      </c>
      <c r="G312" s="9">
        <f t="shared" si="68"/>
        <v>1.042146738758857</v>
      </c>
      <c r="H312" s="9">
        <f t="shared" si="69"/>
        <v>3.1780866840060114</v>
      </c>
      <c r="I312" s="9">
        <f t="shared" si="70"/>
        <v>3.7304244555482051</v>
      </c>
      <c r="J312" s="9">
        <f t="shared" si="71"/>
        <v>2.3964766299368678</v>
      </c>
      <c r="K312" s="11">
        <f t="shared" si="72"/>
        <v>0.3236245954692557</v>
      </c>
      <c r="L312" s="11">
        <f t="shared" si="73"/>
        <v>0.27624309392265195</v>
      </c>
      <c r="M312" s="11">
        <f t="shared" si="74"/>
        <v>0.42735042735042739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-0.28032992990349626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0.23113859406301612</v>
      </c>
      <c r="Q312" s="11">
        <f>2*'OddsRatio_working_3-way'!K312*'OddsRatio_working_3-way'!L312*'OddsRatio_working_3-way'!M312</f>
        <v>7.6409452582815257E-2</v>
      </c>
      <c r="R312" s="11">
        <f t="shared" si="75"/>
        <v>0</v>
      </c>
      <c r="S312" s="11">
        <f t="shared" si="76"/>
        <v>-0.8245234254600845</v>
      </c>
      <c r="T312" s="11">
        <f t="shared" si="77"/>
        <v>-0.27256972742482138</v>
      </c>
      <c r="U312" s="11">
        <f>'OddsRatio_working_3-way'!S312-'OddsRatio_working_3-way'!R312^2/3</f>
        <v>-0.8245234254600845</v>
      </c>
      <c r="V312" s="11">
        <f>'OddsRatio_working_3-way'!S312*'OddsRatio_working_3-way'!R312/3-2*'OddsRatio_working_3-way'!R312^3/27-'OddsRatio_working_3-way'!T312</f>
        <v>0.27256972742482138</v>
      </c>
      <c r="W312" s="11">
        <f>'OddsRatio_working_3-way'!V312^2+4*'OddsRatio_working_3-way'!U312^3/27</f>
        <v>-8.7491631557388427E-3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0.14408627577269484</v>
      </c>
      <c r="Y312" s="11">
        <f>IF('OddsRatio_working_3-way'!W312&gt;=0,IF('OddsRatio_working_3-way'!V312+SQRT('OddsRatio_working_3-way'!W312)&gt;0,0,PI()),ACOS('OddsRatio_working_3-way'!V312/(2*'OddsRatio_working_3-way'!X312)))</f>
        <v>0.33057467754481817</v>
      </c>
      <c r="Z312" s="11">
        <f>'OddsRatio_working_3-way'!X312^(1/3)*COS('OddsRatio_working_3-way'!Y312/3)</f>
        <v>0.52107336937942861</v>
      </c>
      <c r="AA312" s="11">
        <f>'OddsRatio_working_3-way'!X312^(1/3)*COS(('OddsRatio_working_3-way'!Y312+2*PI())/3)</f>
        <v>-0.31046427383337649</v>
      </c>
      <c r="AB312" s="11">
        <f>'OddsRatio_working_3-way'!X312^(1/3)*COS(('OddsRatio_working_3-way'!Y312+4*PI())/3)</f>
        <v>-0.21060909554605228</v>
      </c>
      <c r="AC312" s="11">
        <f>'OddsRatio_working_3-way'!X312^(1/3)*SIN('OddsRatio_working_3-way'!Y312/3)</f>
        <v>5.7651414064164741E-2</v>
      </c>
      <c r="AD312" s="11">
        <f>'OddsRatio_working_3-way'!X312^(1/3)*SIN(('OddsRatio_working_3-way'!Y312+2*PI())/3)</f>
        <v>0.42243706808605525</v>
      </c>
      <c r="AE312" s="11">
        <f>'OddsRatio_working_3-way'!X312^(1/3)*SIN(('OddsRatio_working_3-way'!Y312+4*PI())/3)</f>
        <v>-0.48008848215021993</v>
      </c>
      <c r="AF312" s="11">
        <f>-'OddsRatio_working_3-way'!U312/(3*'OddsRatio_working_3-way'!X312^(1/3))*COS(('OddsRatio_working_3-way'!Y312)/3)</f>
        <v>0.5210733693794285</v>
      </c>
      <c r="AG312" s="11">
        <f>-'OddsRatio_working_3-way'!U312/(3*'OddsRatio_working_3-way'!X312^(1/3))*COS(('OddsRatio_working_3-way'!Y312+2*PI())/3)</f>
        <v>-0.31046427383337638</v>
      </c>
      <c r="AH312" s="11">
        <f>-'OddsRatio_working_3-way'!U312/(3*'OddsRatio_working_3-way'!X312^(1/3))*COS(('OddsRatio_working_3-way'!Y312+4*PI())/3)</f>
        <v>-0.21060909554605226</v>
      </c>
      <c r="AI312" s="11">
        <f>'OddsRatio_working_3-way'!U312/(3*'OddsRatio_working_3-way'!X312^(1/3))*SIN(('OddsRatio_working_3-way'!Y312)/3)</f>
        <v>-5.7651414064164727E-2</v>
      </c>
      <c r="AJ312" s="11">
        <f>'OddsRatio_working_3-way'!U312/(3*'OddsRatio_working_3-way'!X312^(1/3))*SIN(('OddsRatio_working_3-way'!Y312+2*PI())/3)</f>
        <v>-0.42243706808605513</v>
      </c>
      <c r="AK312" s="11">
        <f>'OddsRatio_working_3-way'!U312/(3*'OddsRatio_working_3-way'!X312^(1/3))*SIN(('OddsRatio_working_3-way'!Y312+4*PI())/3)</f>
        <v>0.48008848215021982</v>
      </c>
      <c r="AL312" s="11">
        <f>'OddsRatio_working_3-way'!Z312+'OddsRatio_working_3-way'!AF312</f>
        <v>1.042146738758857</v>
      </c>
      <c r="AM312" s="11">
        <f>'OddsRatio_working_3-way'!AA312+'OddsRatio_working_3-way'!AG312</f>
        <v>-0.62092854766675287</v>
      </c>
      <c r="AN312" s="11">
        <f>'OddsRatio_working_3-way'!AB312+'OddsRatio_working_3-way'!AH312</f>
        <v>-0.42121819109210457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1.042146738758857</v>
      </c>
      <c r="AS312" s="11">
        <f>IF(('OddsRatio_working_3-way'!X312=0),IF(Q312&gt;0,-Q312^(1/3),(-Q312)^(1/3)),'OddsRatio_working_3-way'!AM312-'OddsRatio_working_3-way'!R312/3)</f>
        <v>-0.62092854766675287</v>
      </c>
      <c r="AT312" s="11">
        <f>IF(('OddsRatio_working_3-way'!X312=0),IF(Q312&gt;0,-Q312^(1/3),(-Q312)^(1/3)),'OddsRatio_working_3-way'!AN312-'OddsRatio_working_3-way'!R312/3)</f>
        <v>-0.42121819109210457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2.37</v>
      </c>
      <c r="B313" s="4">
        <f>IF('True_Odds_Calculator_3-way'!B314="","",'True_Odds_Calculator_3-way'!B314)</f>
        <v>3.36</v>
      </c>
      <c r="C313" s="4">
        <f>IF('True_Odds_Calculator_3-way'!C314="","",'True_Odds_Calculator_3-way'!C314)</f>
        <v>3.24</v>
      </c>
      <c r="D313" s="9">
        <f t="shared" si="65"/>
        <v>0.41158482013876441</v>
      </c>
      <c r="E313" s="9">
        <f t="shared" si="66"/>
        <v>0.28878988117776644</v>
      </c>
      <c r="F313" s="9">
        <f t="shared" si="67"/>
        <v>0.29962529868346899</v>
      </c>
      <c r="G313" s="9">
        <f t="shared" si="68"/>
        <v>1.0435276284989543</v>
      </c>
      <c r="H313" s="9">
        <f t="shared" si="69"/>
        <v>2.4296328510435674</v>
      </c>
      <c r="I313" s="9">
        <f t="shared" si="70"/>
        <v>3.4627252032575329</v>
      </c>
      <c r="J313" s="9">
        <f t="shared" si="71"/>
        <v>3.3375018878376586</v>
      </c>
      <c r="K313" s="11">
        <f t="shared" si="72"/>
        <v>0.42194092827004215</v>
      </c>
      <c r="L313" s="11">
        <f t="shared" si="73"/>
        <v>0.29761904761904762</v>
      </c>
      <c r="M313" s="11">
        <f t="shared" si="74"/>
        <v>0.30864197530864196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-0.28070358215693414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0.23138846099464944</v>
      </c>
      <c r="Q313" s="11">
        <f>2*'OddsRatio_working_3-way'!K313*'OddsRatio_working_3-way'!L313*'OddsRatio_working_3-way'!M313</f>
        <v>7.7517072360016565E-2</v>
      </c>
      <c r="R313" s="11">
        <f t="shared" si="75"/>
        <v>0</v>
      </c>
      <c r="S313" s="11">
        <f t="shared" si="76"/>
        <v>-0.82431602481398369</v>
      </c>
      <c r="T313" s="11">
        <f t="shared" si="77"/>
        <v>-0.27615277213198786</v>
      </c>
      <c r="U313" s="11">
        <f>'OddsRatio_working_3-way'!S313-'OddsRatio_working_3-way'!R313^2/3</f>
        <v>-0.82431602481398369</v>
      </c>
      <c r="V313" s="11">
        <f>'OddsRatio_working_3-way'!S313*'OddsRatio_working_3-way'!R313/3-2*'OddsRatio_working_3-way'!R313^3/27-'OddsRatio_working_3-way'!T313</f>
        <v>0.27615277213198786</v>
      </c>
      <c r="W313" s="11">
        <f>'OddsRatio_working_3-way'!V313^2+4*'OddsRatio_working_3-way'!U313^3/27</f>
        <v>-6.7204154373977365E-3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0.14403191399268023</v>
      </c>
      <c r="Y313" s="11">
        <f>IF('OddsRatio_working_3-way'!W313&gt;=0,IF('OddsRatio_working_3-way'!V313+SQRT('OddsRatio_working_3-way'!W313)&gt;0,0,PI()),ACOS('OddsRatio_working_3-way'!V313/(2*'OddsRatio_working_3-way'!X313)))</f>
        <v>0.28857167342194323</v>
      </c>
      <c r="Z313" s="11">
        <f>'OddsRatio_working_3-way'!X313^(1/3)*COS('OddsRatio_working_3-way'!Y313/3)</f>
        <v>0.52176381424947704</v>
      </c>
      <c r="AA313" s="11">
        <f>'OddsRatio_working_3-way'!X313^(1/3)*COS(('OddsRatio_working_3-way'!Y313+2*PI())/3)</f>
        <v>-0.30448119391218204</v>
      </c>
      <c r="AB313" s="11">
        <f>'OddsRatio_working_3-way'!X313^(1/3)*COS(('OddsRatio_working_3-way'!Y313+4*PI())/3)</f>
        <v>-0.21728262033729495</v>
      </c>
      <c r="AC313" s="11">
        <f>'OddsRatio_working_3-way'!X313^(1/3)*SIN('OddsRatio_working_3-way'!Y313/3)</f>
        <v>5.0344119926412453E-2</v>
      </c>
      <c r="AD313" s="11">
        <f>'OddsRatio_working_3-way'!X313^(1/3)*SIN(('OddsRatio_working_3-way'!Y313+2*PI())/3)</f>
        <v>0.42668865795230604</v>
      </c>
      <c r="AE313" s="11">
        <f>'OddsRatio_working_3-way'!X313^(1/3)*SIN(('OddsRatio_working_3-way'!Y313+4*PI())/3)</f>
        <v>-0.47703277787871851</v>
      </c>
      <c r="AF313" s="11">
        <f>-'OddsRatio_working_3-way'!U313/(3*'OddsRatio_working_3-way'!X313^(1/3))*COS(('OddsRatio_working_3-way'!Y313)/3)</f>
        <v>0.52176381424947715</v>
      </c>
      <c r="AG313" s="11">
        <f>-'OddsRatio_working_3-way'!U313/(3*'OddsRatio_working_3-way'!X313^(1/3))*COS(('OddsRatio_working_3-way'!Y313+2*PI())/3)</f>
        <v>-0.30448119391218209</v>
      </c>
      <c r="AH313" s="11">
        <f>-'OddsRatio_working_3-way'!U313/(3*'OddsRatio_working_3-way'!X313^(1/3))*COS(('OddsRatio_working_3-way'!Y313+4*PI())/3)</f>
        <v>-0.21728262033729498</v>
      </c>
      <c r="AI313" s="11">
        <f>'OddsRatio_working_3-way'!U313/(3*'OddsRatio_working_3-way'!X313^(1/3))*SIN(('OddsRatio_working_3-way'!Y313)/3)</f>
        <v>-5.0344119926412467E-2</v>
      </c>
      <c r="AJ313" s="11">
        <f>'OddsRatio_working_3-way'!U313/(3*'OddsRatio_working_3-way'!X313^(1/3))*SIN(('OddsRatio_working_3-way'!Y313+2*PI())/3)</f>
        <v>-0.42668865795230615</v>
      </c>
      <c r="AK313" s="11">
        <f>'OddsRatio_working_3-way'!U313/(3*'OddsRatio_working_3-way'!X313^(1/3))*SIN(('OddsRatio_working_3-way'!Y313+4*PI())/3)</f>
        <v>0.47703277787871856</v>
      </c>
      <c r="AL313" s="11">
        <f>'OddsRatio_working_3-way'!Z313+'OddsRatio_working_3-way'!AF313</f>
        <v>1.0435276284989543</v>
      </c>
      <c r="AM313" s="11">
        <f>'OddsRatio_working_3-way'!AA313+'OddsRatio_working_3-way'!AG313</f>
        <v>-0.60896238782436418</v>
      </c>
      <c r="AN313" s="11">
        <f>'OddsRatio_working_3-way'!AB313+'OddsRatio_working_3-way'!AH313</f>
        <v>-0.4345652406745899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1.0435276284989543</v>
      </c>
      <c r="AS313" s="11">
        <f>IF(('OddsRatio_working_3-way'!X313=0),IF(Q313&gt;0,-Q313^(1/3),(-Q313)^(1/3)),'OddsRatio_working_3-way'!AM313-'OddsRatio_working_3-way'!R313/3)</f>
        <v>-0.60896238782436418</v>
      </c>
      <c r="AT313" s="11">
        <f>IF(('OddsRatio_working_3-way'!X313=0),IF(Q313&gt;0,-Q313^(1/3),(-Q313)^(1/3)),'OddsRatio_working_3-way'!AN313-'OddsRatio_working_3-way'!R313/3)</f>
        <v>-0.4345652406745899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6.04</v>
      </c>
      <c r="B314" s="4">
        <f>IF('True_Odds_Calculator_3-way'!B315="","",'True_Odds_Calculator_3-way'!B315)</f>
        <v>4.38</v>
      </c>
      <c r="C314" s="4">
        <f>IF('True_Odds_Calculator_3-way'!C315="","",'True_Odds_Calculator_3-way'!C315)</f>
        <v>1.57</v>
      </c>
      <c r="D314" s="9">
        <f t="shared" si="65"/>
        <v>0.15785665238182572</v>
      </c>
      <c r="E314" s="9">
        <f t="shared" si="66"/>
        <v>0.21844819983438263</v>
      </c>
      <c r="F314" s="9">
        <f t="shared" si="67"/>
        <v>0.62369514778379176</v>
      </c>
      <c r="G314" s="9">
        <f t="shared" si="68"/>
        <v>1.0585042285519961</v>
      </c>
      <c r="H314" s="9">
        <f t="shared" si="69"/>
        <v>6.3348613119020607</v>
      </c>
      <c r="I314" s="9">
        <f t="shared" si="70"/>
        <v>4.5777442925057477</v>
      </c>
      <c r="J314" s="9">
        <f t="shared" si="71"/>
        <v>1.6033474102746377</v>
      </c>
      <c r="K314" s="11">
        <f t="shared" si="72"/>
        <v>0.16556291390728478</v>
      </c>
      <c r="L314" s="11">
        <f t="shared" si="73"/>
        <v>0.22831050228310504</v>
      </c>
      <c r="M314" s="11">
        <f t="shared" si="74"/>
        <v>0.63694267515923564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-0.23378217288576131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0.21644571387407877</v>
      </c>
      <c r="Q314" s="11">
        <f>2*'OddsRatio_working_3-way'!K314*'OddsRatio_working_3-way'!L314*'OddsRatio_working_3-way'!M314</f>
        <v>4.8152550361307847E-2</v>
      </c>
      <c r="R314" s="11">
        <f t="shared" si="75"/>
        <v>0</v>
      </c>
      <c r="S314" s="11">
        <f t="shared" si="76"/>
        <v>-0.92584353717956891</v>
      </c>
      <c r="T314" s="11">
        <f t="shared" si="77"/>
        <v>-0.20597186589089411</v>
      </c>
      <c r="U314" s="11">
        <f>'OddsRatio_working_3-way'!S314-'OddsRatio_working_3-way'!R314^2/3</f>
        <v>-0.92584353717956891</v>
      </c>
      <c r="V314" s="11">
        <f>'OddsRatio_working_3-way'!S314*'OddsRatio_working_3-way'!R314/3-2*'OddsRatio_working_3-way'!R314^3/27-'OddsRatio_working_3-way'!T314</f>
        <v>0.20597186589089411</v>
      </c>
      <c r="W314" s="11">
        <f>'OddsRatio_working_3-way'!V314^2+4*'OddsRatio_working_3-way'!U314^3/27</f>
        <v>-7.5148976337435378E-2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0.17144487880658016</v>
      </c>
      <c r="Y314" s="11">
        <f>IF('OddsRatio_working_3-way'!W314&gt;=0,IF('OddsRatio_working_3-way'!V314+SQRT('OddsRatio_working_3-way'!W314)&gt;0,0,PI()),ACOS('OddsRatio_working_3-way'!V314/(2*'OddsRatio_working_3-way'!X314)))</f>
        <v>0.92642726831433042</v>
      </c>
      <c r="Z314" s="11">
        <f>'OddsRatio_working_3-way'!X314^(1/3)*COS('OddsRatio_working_3-way'!Y314/3)</f>
        <v>0.52925211427599805</v>
      </c>
      <c r="AA314" s="11">
        <f>'OddsRatio_working_3-way'!X314^(1/3)*COS(('OddsRatio_working_3-way'!Y314+2*PI())/3)</f>
        <v>-0.41084518702763312</v>
      </c>
      <c r="AB314" s="11">
        <f>'OddsRatio_working_3-way'!X314^(1/3)*COS(('OddsRatio_working_3-way'!Y314+4*PI())/3)</f>
        <v>-0.11840692724836509</v>
      </c>
      <c r="AC314" s="11">
        <f>'OddsRatio_working_3-way'!X314^(1/3)*SIN('OddsRatio_working_3-way'!Y314/3)</f>
        <v>0.16883930800490621</v>
      </c>
      <c r="AD314" s="11">
        <f>'OddsRatio_working_3-way'!X314^(1/3)*SIN(('OddsRatio_working_3-way'!Y314+2*PI())/3)</f>
        <v>0.37392612196718605</v>
      </c>
      <c r="AE314" s="11">
        <f>'OddsRatio_working_3-way'!X314^(1/3)*SIN(('OddsRatio_working_3-way'!Y314+4*PI())/3)</f>
        <v>-0.54276542997209221</v>
      </c>
      <c r="AF314" s="11">
        <f>-'OddsRatio_working_3-way'!U314/(3*'OddsRatio_working_3-way'!X314^(1/3))*COS(('OddsRatio_working_3-way'!Y314)/3)</f>
        <v>0.52925211427599794</v>
      </c>
      <c r="AG314" s="11">
        <f>-'OddsRatio_working_3-way'!U314/(3*'OddsRatio_working_3-way'!X314^(1/3))*COS(('OddsRatio_working_3-way'!Y314+2*PI())/3)</f>
        <v>-0.41084518702763295</v>
      </c>
      <c r="AH314" s="11">
        <f>-'OddsRatio_working_3-way'!U314/(3*'OddsRatio_working_3-way'!X314^(1/3))*COS(('OddsRatio_working_3-way'!Y314+4*PI())/3)</f>
        <v>-0.11840692724836505</v>
      </c>
      <c r="AI314" s="11">
        <f>'OddsRatio_working_3-way'!U314/(3*'OddsRatio_working_3-way'!X314^(1/3))*SIN(('OddsRatio_working_3-way'!Y314)/3)</f>
        <v>-0.16883930800490612</v>
      </c>
      <c r="AJ314" s="11">
        <f>'OddsRatio_working_3-way'!U314/(3*'OddsRatio_working_3-way'!X314^(1/3))*SIN(('OddsRatio_working_3-way'!Y314+2*PI())/3)</f>
        <v>-0.37392612196718589</v>
      </c>
      <c r="AK314" s="11">
        <f>'OddsRatio_working_3-way'!U314/(3*'OddsRatio_working_3-way'!X314^(1/3))*SIN(('OddsRatio_working_3-way'!Y314+4*PI())/3)</f>
        <v>0.54276542997209198</v>
      </c>
      <c r="AL314" s="11">
        <f>'OddsRatio_working_3-way'!Z314+'OddsRatio_working_3-way'!AF314</f>
        <v>1.0585042285519961</v>
      </c>
      <c r="AM314" s="11">
        <f>'OddsRatio_working_3-way'!AA314+'OddsRatio_working_3-way'!AG314</f>
        <v>-0.82169037405526613</v>
      </c>
      <c r="AN314" s="11">
        <f>'OddsRatio_working_3-way'!AB314+'OddsRatio_working_3-way'!AH314</f>
        <v>-0.23681385449673015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1.0585042285519961</v>
      </c>
      <c r="AS314" s="11">
        <f>IF(('OddsRatio_working_3-way'!X314=0),IF(Q314&gt;0,-Q314^(1/3),(-Q314)^(1/3)),'OddsRatio_working_3-way'!AM314-'OddsRatio_working_3-way'!R314/3)</f>
        <v>-0.82169037405526613</v>
      </c>
      <c r="AT314" s="11">
        <f>IF(('OddsRatio_working_3-way'!X314=0),IF(Q314&gt;0,-Q314^(1/3),(-Q314)^(1/3)),'OddsRatio_working_3-way'!AN314-'OddsRatio_working_3-way'!R314/3)</f>
        <v>-0.23681385449673015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2.42</v>
      </c>
      <c r="B315" s="4">
        <f>IF('True_Odds_Calculator_3-way'!B316="","",'True_Odds_Calculator_3-way'!B316)</f>
        <v>3.57</v>
      </c>
      <c r="C315" s="4">
        <f>IF('True_Odds_Calculator_3-way'!C316="","",'True_Odds_Calculator_3-way'!C316)</f>
        <v>3.04</v>
      </c>
      <c r="D315" s="9">
        <f t="shared" si="65"/>
        <v>0.40507821977739633</v>
      </c>
      <c r="E315" s="9">
        <f t="shared" si="66"/>
        <v>0.27336849819671638</v>
      </c>
      <c r="F315" s="9">
        <f t="shared" si="67"/>
        <v>0.32155328202588762</v>
      </c>
      <c r="G315" s="9">
        <f t="shared" si="68"/>
        <v>1.0342669136518738</v>
      </c>
      <c r="H315" s="9">
        <f t="shared" si="69"/>
        <v>2.4686590173856611</v>
      </c>
      <c r="I315" s="9">
        <f t="shared" si="70"/>
        <v>3.6580659680853151</v>
      </c>
      <c r="J315" s="9">
        <f t="shared" si="71"/>
        <v>3.1099045038498221</v>
      </c>
      <c r="K315" s="11">
        <f t="shared" si="72"/>
        <v>0.41322314049586778</v>
      </c>
      <c r="L315" s="11">
        <f t="shared" si="73"/>
        <v>0.28011204481792717</v>
      </c>
      <c r="M315" s="11">
        <f t="shared" si="74"/>
        <v>0.32894736842105265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-0.2834617535574474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0.22959379489072707</v>
      </c>
      <c r="Q315" s="11">
        <f>2*'OddsRatio_working_3-way'!K315*'OddsRatio_working_3-way'!L315*'OddsRatio_working_3-way'!M315</f>
        <v>7.6150512401567852E-2</v>
      </c>
      <c r="R315" s="11">
        <f t="shared" si="75"/>
        <v>0</v>
      </c>
      <c r="S315" s="11">
        <f t="shared" si="76"/>
        <v>-0.80996392638274117</v>
      </c>
      <c r="T315" s="11">
        <f t="shared" si="77"/>
        <v>-0.26864475170240176</v>
      </c>
      <c r="U315" s="11">
        <f>'OddsRatio_working_3-way'!S315-'OddsRatio_working_3-way'!R315^2/3</f>
        <v>-0.80996392638274117</v>
      </c>
      <c r="V315" s="11">
        <f>'OddsRatio_working_3-way'!S315*'OddsRatio_working_3-way'!R315/3-2*'OddsRatio_working_3-way'!R315^3/27-'OddsRatio_working_3-way'!T315</f>
        <v>0.26864475170240176</v>
      </c>
      <c r="W315" s="11">
        <f>'OddsRatio_working_3-way'!V315^2+4*'OddsRatio_working_3-way'!U315^3/27</f>
        <v>-6.5514787844253713E-3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0.14028674331674257</v>
      </c>
      <c r="Y315" s="11">
        <f>IF('OddsRatio_working_3-way'!W315&gt;=0,IF('OddsRatio_working_3-way'!V315+SQRT('OddsRatio_working_3-way'!W315)&gt;0,0,PI()),ACOS('OddsRatio_working_3-way'!V315/(2*'OddsRatio_working_3-way'!X315)))</f>
        <v>0.2926440524551126</v>
      </c>
      <c r="Z315" s="11">
        <f>'OddsRatio_working_3-way'!X315^(1/3)*COS('OddsRatio_working_3-way'!Y315/3)</f>
        <v>0.51713345682593703</v>
      </c>
      <c r="AA315" s="11">
        <f>'OddsRatio_working_3-way'!X315^(1/3)*COS(('OddsRatio_working_3-way'!Y315+2*PI())/3)</f>
        <v>-0.30239277625130101</v>
      </c>
      <c r="AB315" s="11">
        <f>'OddsRatio_working_3-way'!X315^(1/3)*COS(('OddsRatio_working_3-way'!Y315+4*PI())/3)</f>
        <v>-0.21474068057463602</v>
      </c>
      <c r="AC315" s="11">
        <f>'OddsRatio_working_3-way'!X315^(1/3)*SIN('OddsRatio_working_3-way'!Y315/3)</f>
        <v>5.060596103395739E-2</v>
      </c>
      <c r="AD315" s="11">
        <f>'OddsRatio_working_3-way'!X315^(1/3)*SIN(('OddsRatio_working_3-way'!Y315+2*PI())/3)</f>
        <v>0.42254773024114611</v>
      </c>
      <c r="AE315" s="11">
        <f>'OddsRatio_working_3-way'!X315^(1/3)*SIN(('OddsRatio_working_3-way'!Y315+4*PI())/3)</f>
        <v>-0.47315369127510343</v>
      </c>
      <c r="AF315" s="11">
        <f>-'OddsRatio_working_3-way'!U315/(3*'OddsRatio_working_3-way'!X315^(1/3))*COS(('OddsRatio_working_3-way'!Y315)/3)</f>
        <v>0.51713345682593692</v>
      </c>
      <c r="AG315" s="11">
        <f>-'OddsRatio_working_3-way'!U315/(3*'OddsRatio_working_3-way'!X315^(1/3))*COS(('OddsRatio_working_3-way'!Y315+2*PI())/3)</f>
        <v>-0.30239277625130095</v>
      </c>
      <c r="AH315" s="11">
        <f>-'OddsRatio_working_3-way'!U315/(3*'OddsRatio_working_3-way'!X315^(1/3))*COS(('OddsRatio_working_3-way'!Y315+4*PI())/3)</f>
        <v>-0.21474068057463597</v>
      </c>
      <c r="AI315" s="11">
        <f>'OddsRatio_working_3-way'!U315/(3*'OddsRatio_working_3-way'!X315^(1/3))*SIN(('OddsRatio_working_3-way'!Y315)/3)</f>
        <v>-5.0605961033957376E-2</v>
      </c>
      <c r="AJ315" s="11">
        <f>'OddsRatio_working_3-way'!U315/(3*'OddsRatio_working_3-way'!X315^(1/3))*SIN(('OddsRatio_working_3-way'!Y315+2*PI())/3)</f>
        <v>-0.42254773024114606</v>
      </c>
      <c r="AK315" s="11">
        <f>'OddsRatio_working_3-way'!U315/(3*'OddsRatio_working_3-way'!X315^(1/3))*SIN(('OddsRatio_working_3-way'!Y315+4*PI())/3)</f>
        <v>0.47315369127510332</v>
      </c>
      <c r="AL315" s="11">
        <f>'OddsRatio_working_3-way'!Z315+'OddsRatio_working_3-way'!AF315</f>
        <v>1.0342669136518738</v>
      </c>
      <c r="AM315" s="11">
        <f>'OddsRatio_working_3-way'!AA315+'OddsRatio_working_3-way'!AG315</f>
        <v>-0.60478555250260202</v>
      </c>
      <c r="AN315" s="11">
        <f>'OddsRatio_working_3-way'!AB315+'OddsRatio_working_3-way'!AH315</f>
        <v>-0.42948136114927199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1.0342669136518738</v>
      </c>
      <c r="AS315" s="11">
        <f>IF(('OddsRatio_working_3-way'!X315=0),IF(Q315&gt;0,-Q315^(1/3),(-Q315)^(1/3)),'OddsRatio_working_3-way'!AM315-'OddsRatio_working_3-way'!R315/3)</f>
        <v>-0.60478555250260202</v>
      </c>
      <c r="AT315" s="11">
        <f>IF(('OddsRatio_working_3-way'!X315=0),IF(Q315&gt;0,-Q315^(1/3),(-Q315)^(1/3)),'OddsRatio_working_3-way'!AN315-'OddsRatio_working_3-way'!R315/3)</f>
        <v>-0.42948136114927199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1.94</v>
      </c>
      <c r="B316" s="4">
        <f>IF('True_Odds_Calculator_3-way'!B317="","",'True_Odds_Calculator_3-way'!B317)</f>
        <v>3.58</v>
      </c>
      <c r="C316" s="4">
        <f>IF('True_Odds_Calculator_3-way'!C317="","",'True_Odds_Calculator_3-way'!C317)</f>
        <v>4.16</v>
      </c>
      <c r="D316" s="9">
        <f t="shared" si="65"/>
        <v>0.50147925789612713</v>
      </c>
      <c r="E316" s="9">
        <f t="shared" si="66"/>
        <v>0.26820520663674258</v>
      </c>
      <c r="F316" s="9">
        <f t="shared" si="67"/>
        <v>0.23031553546713029</v>
      </c>
      <c r="G316" s="9">
        <f t="shared" si="68"/>
        <v>1.0575536408605988</v>
      </c>
      <c r="H316" s="9">
        <f t="shared" si="69"/>
        <v>1.9941004224089622</v>
      </c>
      <c r="I316" s="9">
        <f t="shared" si="70"/>
        <v>3.7284883934203452</v>
      </c>
      <c r="J316" s="9">
        <f t="shared" si="71"/>
        <v>4.3418695051194929</v>
      </c>
      <c r="K316" s="11">
        <f t="shared" si="72"/>
        <v>0.51546391752577325</v>
      </c>
      <c r="L316" s="11">
        <f t="shared" si="73"/>
        <v>0.27932960893854747</v>
      </c>
      <c r="M316" s="11">
        <f t="shared" si="74"/>
        <v>0.24038461538461536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-0.26525070995352629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0.23120561405995951</v>
      </c>
      <c r="Q316" s="11">
        <f>2*'OddsRatio_working_3-way'!K316*'OddsRatio_working_3-way'!L316*'OddsRatio_working_3-way'!M316</f>
        <v>6.9223237742502844E-2</v>
      </c>
      <c r="R316" s="11">
        <f t="shared" si="75"/>
        <v>0</v>
      </c>
      <c r="S316" s="11">
        <f t="shared" si="76"/>
        <v>-0.87164936938516879</v>
      </c>
      <c r="T316" s="11">
        <f t="shared" si="77"/>
        <v>-0.26097286508537987</v>
      </c>
      <c r="U316" s="11">
        <f>'OddsRatio_working_3-way'!S316-'OddsRatio_working_3-way'!R316^2/3</f>
        <v>-0.87164936938516879</v>
      </c>
      <c r="V316" s="11">
        <f>'OddsRatio_working_3-way'!S316*'OddsRatio_working_3-way'!R316/3-2*'OddsRatio_working_3-way'!R316^3/27-'OddsRatio_working_3-way'!T316</f>
        <v>0.26097286508537987</v>
      </c>
      <c r="W316" s="11">
        <f>'OddsRatio_working_3-way'!V316^2+4*'OddsRatio_working_3-way'!U316^3/27</f>
        <v>-3.0005064110525378E-2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0.15661409612595323</v>
      </c>
      <c r="Y316" s="11">
        <f>IF('OddsRatio_working_3-way'!W316&gt;=0,IF('OddsRatio_working_3-way'!V316+SQRT('OddsRatio_working_3-way'!W316)&gt;0,0,PI()),ACOS('OddsRatio_working_3-way'!V316/(2*'OddsRatio_working_3-way'!X316)))</f>
        <v>0.58597788671179474</v>
      </c>
      <c r="Z316" s="11">
        <f>'OddsRatio_working_3-way'!X316^(1/3)*COS('OddsRatio_working_3-way'!Y316/3)</f>
        <v>0.52877682043029939</v>
      </c>
      <c r="AA316" s="11">
        <f>'OddsRatio_working_3-way'!X316^(1/3)*COS(('OddsRatio_working_3-way'!Y316+2*PI())/3)</f>
        <v>-0.35498999948382332</v>
      </c>
      <c r="AB316" s="11">
        <f>'OddsRatio_working_3-way'!X316^(1/3)*COS(('OddsRatio_working_3-way'!Y316+4*PI())/3)</f>
        <v>-0.17378682094647588</v>
      </c>
      <c r="AC316" s="11">
        <f>'OddsRatio_working_3-way'!X316^(1/3)*SIN('OddsRatio_working_3-way'!Y316/3)</f>
        <v>0.10461770390655344</v>
      </c>
      <c r="AD316" s="11">
        <f>'OddsRatio_working_3-way'!X316^(1/3)*SIN(('OddsRatio_working_3-way'!Y316+2*PI())/3)</f>
        <v>0.40562530747172498</v>
      </c>
      <c r="AE316" s="11">
        <f>'OddsRatio_working_3-way'!X316^(1/3)*SIN(('OddsRatio_working_3-way'!Y316+4*PI())/3)</f>
        <v>-0.51024301137827832</v>
      </c>
      <c r="AF316" s="11">
        <f>-'OddsRatio_working_3-way'!U316/(3*'OddsRatio_working_3-way'!X316^(1/3))*COS(('OddsRatio_working_3-way'!Y316)/3)</f>
        <v>0.52877682043029928</v>
      </c>
      <c r="AG316" s="11">
        <f>-'OddsRatio_working_3-way'!U316/(3*'OddsRatio_working_3-way'!X316^(1/3))*COS(('OddsRatio_working_3-way'!Y316+2*PI())/3)</f>
        <v>-0.35498999948382326</v>
      </c>
      <c r="AH316" s="11">
        <f>-'OddsRatio_working_3-way'!U316/(3*'OddsRatio_working_3-way'!X316^(1/3))*COS(('OddsRatio_working_3-way'!Y316+4*PI())/3)</f>
        <v>-0.17378682094647585</v>
      </c>
      <c r="AI316" s="11">
        <f>'OddsRatio_working_3-way'!U316/(3*'OddsRatio_working_3-way'!X316^(1/3))*SIN(('OddsRatio_working_3-way'!Y316)/3)</f>
        <v>-0.10461770390655341</v>
      </c>
      <c r="AJ316" s="11">
        <f>'OddsRatio_working_3-way'!U316/(3*'OddsRatio_working_3-way'!X316^(1/3))*SIN(('OddsRatio_working_3-way'!Y316+2*PI())/3)</f>
        <v>-0.40562530747172487</v>
      </c>
      <c r="AK316" s="11">
        <f>'OddsRatio_working_3-way'!U316/(3*'OddsRatio_working_3-way'!X316^(1/3))*SIN(('OddsRatio_working_3-way'!Y316+4*PI())/3)</f>
        <v>0.51024301137827821</v>
      </c>
      <c r="AL316" s="11">
        <f>'OddsRatio_working_3-way'!Z316+'OddsRatio_working_3-way'!AF316</f>
        <v>1.0575536408605988</v>
      </c>
      <c r="AM316" s="11">
        <f>'OddsRatio_working_3-way'!AA316+'OddsRatio_working_3-way'!AG316</f>
        <v>-0.70997999896764652</v>
      </c>
      <c r="AN316" s="11">
        <f>'OddsRatio_working_3-way'!AB316+'OddsRatio_working_3-way'!AH316</f>
        <v>-0.3475736418929517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1.0575536408605988</v>
      </c>
      <c r="AS316" s="11">
        <f>IF(('OddsRatio_working_3-way'!X316=0),IF(Q316&gt;0,-Q316^(1/3),(-Q316)^(1/3)),'OddsRatio_working_3-way'!AM316-'OddsRatio_working_3-way'!R316/3)</f>
        <v>-0.70997999896764652</v>
      </c>
      <c r="AT316" s="11">
        <f>IF(('OddsRatio_working_3-way'!X316=0),IF(Q316&gt;0,-Q316^(1/3),(-Q316)^(1/3)),'OddsRatio_working_3-way'!AN316-'OddsRatio_working_3-way'!R316/3)</f>
        <v>-0.3475736418929517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2.97</v>
      </c>
      <c r="B317" s="4">
        <f>IF('True_Odds_Calculator_3-way'!B318="","",'True_Odds_Calculator_3-way'!B318)</f>
        <v>3.25</v>
      </c>
      <c r="C317" s="4">
        <f>IF('True_Odds_Calculator_3-way'!C318="","",'True_Odds_Calculator_3-way'!C318)</f>
        <v>2.65</v>
      </c>
      <c r="D317" s="9">
        <f t="shared" si="65"/>
        <v>0.32946529520522638</v>
      </c>
      <c r="E317" s="9">
        <f t="shared" si="66"/>
        <v>0.30079792217683876</v>
      </c>
      <c r="F317" s="9">
        <f t="shared" si="67"/>
        <v>0.36973678261793497</v>
      </c>
      <c r="G317" s="9">
        <f t="shared" si="68"/>
        <v>1.0331071331331296</v>
      </c>
      <c r="H317" s="9">
        <f t="shared" si="69"/>
        <v>3.035221052272266</v>
      </c>
      <c r="I317" s="9">
        <f t="shared" si="70"/>
        <v>3.3244910495495414</v>
      </c>
      <c r="J317" s="9">
        <f t="shared" si="71"/>
        <v>2.7046267696696633</v>
      </c>
      <c r="K317" s="11">
        <f t="shared" si="72"/>
        <v>0.33670033670033667</v>
      </c>
      <c r="L317" s="11">
        <f t="shared" si="73"/>
        <v>0.30769230769230771</v>
      </c>
      <c r="M317" s="11">
        <f t="shared" si="74"/>
        <v>0.37735849056603776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-0.28592162554426714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0.22948400306890876</v>
      </c>
      <c r="Q317" s="11">
        <f>2*'OddsRatio_working_3-way'!K317*'OddsRatio_working_3-way'!L317*'OddsRatio_working_3-way'!M317</f>
        <v>7.8188757434040454E-2</v>
      </c>
      <c r="R317" s="11">
        <f t="shared" si="75"/>
        <v>0</v>
      </c>
      <c r="S317" s="11">
        <f t="shared" si="76"/>
        <v>-0.8026115640328837</v>
      </c>
      <c r="T317" s="11">
        <f t="shared" si="77"/>
        <v>-0.27346220239621244</v>
      </c>
      <c r="U317" s="11">
        <f>'OddsRatio_working_3-way'!S317-'OddsRatio_working_3-way'!R317^2/3</f>
        <v>-0.8026115640328837</v>
      </c>
      <c r="V317" s="11">
        <f>'OddsRatio_working_3-way'!S317*'OddsRatio_working_3-way'!R317/3-2*'OddsRatio_working_3-way'!R317^3/27-'OddsRatio_working_3-way'!T317</f>
        <v>0.27346220239621244</v>
      </c>
      <c r="W317" s="11">
        <f>'OddsRatio_working_3-way'!V317^2+4*'OddsRatio_working_3-way'!U317^3/27</f>
        <v>-1.815548215394383E-3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0.138380927474473</v>
      </c>
      <c r="Y317" s="11">
        <f>IF('OddsRatio_working_3-way'!W317&gt;=0,IF('OddsRatio_working_3-way'!V317+SQRT('OddsRatio_working_3-way'!W317)&gt;0,0,PI()),ACOS('OddsRatio_working_3-way'!V317/(2*'OddsRatio_working_3-way'!X317)))</f>
        <v>0.15457114285690388</v>
      </c>
      <c r="Z317" s="11">
        <f>'OddsRatio_working_3-way'!X317^(1/3)*COS('OddsRatio_working_3-way'!Y317/3)</f>
        <v>0.51655356656656481</v>
      </c>
      <c r="AA317" s="11">
        <f>'OddsRatio_working_3-way'!X317^(1/3)*COS(('OddsRatio_working_3-way'!Y317+2*PI())/3)</f>
        <v>-0.28134625789242801</v>
      </c>
      <c r="AB317" s="11">
        <f>'OddsRatio_working_3-way'!X317^(1/3)*COS(('OddsRatio_working_3-way'!Y317+4*PI())/3)</f>
        <v>-0.23520730867413697</v>
      </c>
      <c r="AC317" s="11">
        <f>'OddsRatio_working_3-way'!X317^(1/3)*SIN('OddsRatio_working_3-way'!Y317/3)</f>
        <v>2.6638334751306964E-2</v>
      </c>
      <c r="AD317" s="11">
        <f>'OddsRatio_working_3-way'!X317^(1/3)*SIN(('OddsRatio_working_3-way'!Y317+2*PI())/3)</f>
        <v>0.43402934368644785</v>
      </c>
      <c r="AE317" s="11">
        <f>'OddsRatio_working_3-way'!X317^(1/3)*SIN(('OddsRatio_working_3-way'!Y317+4*PI())/3)</f>
        <v>-0.46066767843775464</v>
      </c>
      <c r="AF317" s="11">
        <f>-'OddsRatio_working_3-way'!U317/(3*'OddsRatio_working_3-way'!X317^(1/3))*COS(('OddsRatio_working_3-way'!Y317)/3)</f>
        <v>0.5165535665665647</v>
      </c>
      <c r="AG317" s="11">
        <f>-'OddsRatio_working_3-way'!U317/(3*'OddsRatio_working_3-way'!X317^(1/3))*COS(('OddsRatio_working_3-way'!Y317+2*PI())/3)</f>
        <v>-0.28134625789242795</v>
      </c>
      <c r="AH317" s="11">
        <f>-'OddsRatio_working_3-way'!U317/(3*'OddsRatio_working_3-way'!X317^(1/3))*COS(('OddsRatio_working_3-way'!Y317+4*PI())/3)</f>
        <v>-0.23520730867413694</v>
      </c>
      <c r="AI317" s="11">
        <f>'OddsRatio_working_3-way'!U317/(3*'OddsRatio_working_3-way'!X317^(1/3))*SIN(('OddsRatio_working_3-way'!Y317)/3)</f>
        <v>-2.6638334751306957E-2</v>
      </c>
      <c r="AJ317" s="11">
        <f>'OddsRatio_working_3-way'!U317/(3*'OddsRatio_working_3-way'!X317^(1/3))*SIN(('OddsRatio_working_3-way'!Y317+2*PI())/3)</f>
        <v>-0.43402934368644774</v>
      </c>
      <c r="AK317" s="11">
        <f>'OddsRatio_working_3-way'!U317/(3*'OddsRatio_working_3-way'!X317^(1/3))*SIN(('OddsRatio_working_3-way'!Y317+4*PI())/3)</f>
        <v>0.46066767843775452</v>
      </c>
      <c r="AL317" s="11">
        <f>'OddsRatio_working_3-way'!Z317+'OddsRatio_working_3-way'!AF317</f>
        <v>1.0331071331331296</v>
      </c>
      <c r="AM317" s="11">
        <f>'OddsRatio_working_3-way'!AA317+'OddsRatio_working_3-way'!AG317</f>
        <v>-0.56269251578485591</v>
      </c>
      <c r="AN317" s="11">
        <f>'OddsRatio_working_3-way'!AB317+'OddsRatio_working_3-way'!AH317</f>
        <v>-0.47041461734827394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1.0331071331331296</v>
      </c>
      <c r="AS317" s="11">
        <f>IF(('OddsRatio_working_3-way'!X317=0),IF(Q317&gt;0,-Q317^(1/3),(-Q317)^(1/3)),'OddsRatio_working_3-way'!AM317-'OddsRatio_working_3-way'!R317/3)</f>
        <v>-0.56269251578485591</v>
      </c>
      <c r="AT317" s="11">
        <f>IF(('OddsRatio_working_3-way'!X317=0),IF(Q317&gt;0,-Q317^(1/3),(-Q317)^(1/3)),'OddsRatio_working_3-way'!AN317-'OddsRatio_working_3-way'!R317/3)</f>
        <v>-0.47041461734827394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3.21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2.33</v>
      </c>
      <c r="D318" s="9">
        <f t="shared" si="65"/>
        <v>0.30402189682689629</v>
      </c>
      <c r="E318" s="9">
        <f t="shared" si="66"/>
        <v>0.2754010288325916</v>
      </c>
      <c r="F318" s="9">
        <f t="shared" si="67"/>
        <v>0.420577074340512</v>
      </c>
      <c r="G318" s="9">
        <f t="shared" si="68"/>
        <v>1.0358537392116651</v>
      </c>
      <c r="H318" s="9">
        <f t="shared" si="69"/>
        <v>3.2892367636577804</v>
      </c>
      <c r="I318" s="9">
        <f t="shared" si="70"/>
        <v>3.6310684975976302</v>
      </c>
      <c r="J318" s="9">
        <f t="shared" si="71"/>
        <v>2.3776854731515145</v>
      </c>
      <c r="K318" s="11">
        <f t="shared" si="72"/>
        <v>0.3115264797507788</v>
      </c>
      <c r="L318" s="11">
        <f t="shared" si="73"/>
        <v>0.2824858757062147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-0.28197682477460762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0.22963567770965004</v>
      </c>
      <c r="Q318" s="11">
        <f>2*'OddsRatio_working_3-way'!K318*'OddsRatio_working_3-way'!L318*'OddsRatio_working_3-way'!M318</f>
        <v>7.5538051878174348E-2</v>
      </c>
      <c r="R318" s="11">
        <f t="shared" si="75"/>
        <v>0</v>
      </c>
      <c r="S318" s="11">
        <f t="shared" si="76"/>
        <v>-0.8143778407789527</v>
      </c>
      <c r="T318" s="11">
        <f t="shared" si="77"/>
        <v>-0.26788744762465544</v>
      </c>
      <c r="U318" s="11">
        <f>'OddsRatio_working_3-way'!S318-'OddsRatio_working_3-way'!R318^2/3</f>
        <v>-0.8143778407789527</v>
      </c>
      <c r="V318" s="11">
        <f>'OddsRatio_working_3-way'!S318*'OddsRatio_working_3-way'!R318/3-2*'OddsRatio_working_3-way'!R318^3/27-'OddsRatio_working_3-way'!T318</f>
        <v>0.26788744762465544</v>
      </c>
      <c r="W318" s="11">
        <f>'OddsRatio_working_3-way'!V318^2+4*'OddsRatio_working_3-way'!U318^3/27</f>
        <v>-8.2518057827917074E-3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0.14143504726343839</v>
      </c>
      <c r="Y318" s="11">
        <f>IF('OddsRatio_working_3-way'!W318&gt;=0,IF('OddsRatio_working_3-way'!V318+SQRT('OddsRatio_working_3-way'!W318)&gt;0,0,PI()),ACOS('OddsRatio_working_3-way'!V318/(2*'OddsRatio_working_3-way'!X318)))</f>
        <v>0.32692758455533255</v>
      </c>
      <c r="Z318" s="11">
        <f>'OddsRatio_working_3-way'!X318^(1/3)*COS('OddsRatio_working_3-way'!Y318/3)</f>
        <v>0.51792686960583267</v>
      </c>
      <c r="AA318" s="11">
        <f>'OddsRatio_working_3-way'!X318^(1/3)*COS(('OddsRatio_working_3-way'!Y318+2*PI())/3)</f>
        <v>-0.30803764900921105</v>
      </c>
      <c r="AB318" s="11">
        <f>'OddsRatio_working_3-way'!X318^(1/3)*COS(('OddsRatio_working_3-way'!Y318+4*PI())/3)</f>
        <v>-0.20988922059662174</v>
      </c>
      <c r="AC318" s="11">
        <f>'OddsRatio_working_3-way'!X318^(1/3)*SIN('OddsRatio_working_3-way'!Y318/3)</f>
        <v>5.6666021564547336E-2</v>
      </c>
      <c r="AD318" s="11">
        <f>'OddsRatio_working_3-way'!X318^(1/3)*SIN(('OddsRatio_working_3-way'!Y318+2*PI())/3)</f>
        <v>0.42020481559892792</v>
      </c>
      <c r="AE318" s="11">
        <f>'OddsRatio_working_3-way'!X318^(1/3)*SIN(('OddsRatio_working_3-way'!Y318+4*PI())/3)</f>
        <v>-0.47687083716347511</v>
      </c>
      <c r="AF318" s="11">
        <f>-'OddsRatio_working_3-way'!U318/(3*'OddsRatio_working_3-way'!X318^(1/3))*COS(('OddsRatio_working_3-way'!Y318)/3)</f>
        <v>0.51792686960583256</v>
      </c>
      <c r="AG318" s="11">
        <f>-'OddsRatio_working_3-way'!U318/(3*'OddsRatio_working_3-way'!X318^(1/3))*COS(('OddsRatio_working_3-way'!Y318+2*PI())/3)</f>
        <v>-0.30803764900921099</v>
      </c>
      <c r="AH318" s="11">
        <f>-'OddsRatio_working_3-way'!U318/(3*'OddsRatio_working_3-way'!X318^(1/3))*COS(('OddsRatio_working_3-way'!Y318+4*PI())/3)</f>
        <v>-0.20988922059662168</v>
      </c>
      <c r="AI318" s="11">
        <f>'OddsRatio_working_3-way'!U318/(3*'OddsRatio_working_3-way'!X318^(1/3))*SIN(('OddsRatio_working_3-way'!Y318)/3)</f>
        <v>-5.6666021564547323E-2</v>
      </c>
      <c r="AJ318" s="11">
        <f>'OddsRatio_working_3-way'!U318/(3*'OddsRatio_working_3-way'!X318^(1/3))*SIN(('OddsRatio_working_3-way'!Y318+2*PI())/3)</f>
        <v>-0.42020481559892786</v>
      </c>
      <c r="AK318" s="11">
        <f>'OddsRatio_working_3-way'!U318/(3*'OddsRatio_working_3-way'!X318^(1/3))*SIN(('OddsRatio_working_3-way'!Y318+4*PI())/3)</f>
        <v>0.47687083716347506</v>
      </c>
      <c r="AL318" s="11">
        <f>'OddsRatio_working_3-way'!Z318+'OddsRatio_working_3-way'!AF318</f>
        <v>1.0358537392116651</v>
      </c>
      <c r="AM318" s="11">
        <f>'OddsRatio_working_3-way'!AA318+'OddsRatio_working_3-way'!AG318</f>
        <v>-0.61607529801842209</v>
      </c>
      <c r="AN318" s="11">
        <f>'OddsRatio_working_3-way'!AB318+'OddsRatio_working_3-way'!AH318</f>
        <v>-0.41977844119324342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1.0358537392116651</v>
      </c>
      <c r="AS318" s="11">
        <f>IF(('OddsRatio_working_3-way'!X318=0),IF(Q318&gt;0,-Q318^(1/3),(-Q318)^(1/3)),'OddsRatio_working_3-way'!AM318-'OddsRatio_working_3-way'!R318/3)</f>
        <v>-0.61607529801842209</v>
      </c>
      <c r="AT318" s="11">
        <f>IF(('OddsRatio_working_3-way'!X318=0),IF(Q318&gt;0,-Q318^(1/3),(-Q318)^(1/3)),'OddsRatio_working_3-way'!AN318-'OddsRatio_working_3-way'!R318/3)</f>
        <v>-0.41977844119324342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3.38</v>
      </c>
      <c r="B319" s="4">
        <f>IF('True_Odds_Calculator_3-way'!B320="","",'True_Odds_Calculator_3-way'!B320)</f>
        <v>3.65</v>
      </c>
      <c r="C319" s="4">
        <f>IF('True_Odds_Calculator_3-way'!C320="","",'True_Odds_Calculator_3-way'!C320)</f>
        <v>2.1</v>
      </c>
      <c r="D319" s="9">
        <f t="shared" si="65"/>
        <v>0.28132164756138384</v>
      </c>
      <c r="E319" s="9">
        <f t="shared" si="66"/>
        <v>0.2601143340795638</v>
      </c>
      <c r="F319" s="9">
        <f t="shared" si="67"/>
        <v>0.45856401835905253</v>
      </c>
      <c r="G319" s="9">
        <f t="shared" si="68"/>
        <v>1.0733823611496207</v>
      </c>
      <c r="H319" s="9">
        <f t="shared" si="69"/>
        <v>3.5546500195360968</v>
      </c>
      <c r="I319" s="9">
        <f t="shared" si="70"/>
        <v>3.8444632570464949</v>
      </c>
      <c r="J319" s="9">
        <f t="shared" si="71"/>
        <v>2.1807205972645827</v>
      </c>
      <c r="K319" s="11">
        <f t="shared" si="72"/>
        <v>0.29585798816568049</v>
      </c>
      <c r="L319" s="11">
        <f t="shared" si="73"/>
        <v>0.27397260273972601</v>
      </c>
      <c r="M319" s="11">
        <f t="shared" si="74"/>
        <v>0.47619047619047616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-0.26778525303288214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0.2366091934058214</v>
      </c>
      <c r="Q319" s="11">
        <f>2*'OddsRatio_working_3-way'!K319*'OddsRatio_working_3-way'!L319*'OddsRatio_working_3-way'!M319</f>
        <v>7.7197126722943363E-2</v>
      </c>
      <c r="R319" s="11">
        <f t="shared" si="75"/>
        <v>0</v>
      </c>
      <c r="S319" s="11">
        <f t="shared" si="76"/>
        <v>-0.88357813108090555</v>
      </c>
      <c r="T319" s="11">
        <f t="shared" si="77"/>
        <v>-0.28827997751416168</v>
      </c>
      <c r="U319" s="11">
        <f>'OddsRatio_working_3-way'!S319-'OddsRatio_working_3-way'!R319^2/3</f>
        <v>-0.88357813108090555</v>
      </c>
      <c r="V319" s="11">
        <f>'OddsRatio_working_3-way'!S319*'OddsRatio_working_3-way'!R319/3-2*'OddsRatio_working_3-way'!R319^3/27-'OddsRatio_working_3-way'!T319</f>
        <v>0.28827997751416168</v>
      </c>
      <c r="W319" s="11">
        <f>'OddsRatio_working_3-way'!V319^2+4*'OddsRatio_working_3-way'!U319^3/27</f>
        <v>-1.9089996774244167E-2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0.15984003113254336</v>
      </c>
      <c r="Y319" s="11">
        <f>IF('OddsRatio_working_3-way'!W319&gt;=0,IF('OddsRatio_working_3-way'!V319+SQRT('OddsRatio_working_3-way'!W319)&gt;0,0,PI()),ACOS('OddsRatio_working_3-way'!V319/(2*'OddsRatio_working_3-way'!X319)))</f>
        <v>0.44693386473059804</v>
      </c>
      <c r="Z319" s="11">
        <f>'OddsRatio_working_3-way'!X319^(1/3)*COS('OddsRatio_working_3-way'!Y319/3)</f>
        <v>0.53669118057481036</v>
      </c>
      <c r="AA319" s="11">
        <f>'OddsRatio_working_3-way'!X319^(1/3)*COS(('OddsRatio_working_3-way'!Y319+2*PI())/3)</f>
        <v>-0.33810564540592258</v>
      </c>
      <c r="AB319" s="11">
        <f>'OddsRatio_working_3-way'!X319^(1/3)*COS(('OddsRatio_working_3-way'!Y319+4*PI())/3)</f>
        <v>-0.19858553516888794</v>
      </c>
      <c r="AC319" s="11">
        <f>'OddsRatio_working_3-way'!X319^(1/3)*SIN('OddsRatio_working_3-way'!Y319/3)</f>
        <v>8.0551973202718438E-2</v>
      </c>
      <c r="AD319" s="11">
        <f>'OddsRatio_working_3-way'!X319^(1/3)*SIN(('OddsRatio_working_3-way'!Y319+2*PI())/3)</f>
        <v>0.42451220976348814</v>
      </c>
      <c r="AE319" s="11">
        <f>'OddsRatio_working_3-way'!X319^(1/3)*SIN(('OddsRatio_working_3-way'!Y319+4*PI())/3)</f>
        <v>-0.50506418296620637</v>
      </c>
      <c r="AF319" s="11">
        <f>-'OddsRatio_working_3-way'!U319/(3*'OddsRatio_working_3-way'!X319^(1/3))*COS(('OddsRatio_working_3-way'!Y319)/3)</f>
        <v>0.53669118057481036</v>
      </c>
      <c r="AG319" s="11">
        <f>-'OddsRatio_working_3-way'!U319/(3*'OddsRatio_working_3-way'!X319^(1/3))*COS(('OddsRatio_working_3-way'!Y319+2*PI())/3)</f>
        <v>-0.33810564540592258</v>
      </c>
      <c r="AH319" s="11">
        <f>-'OddsRatio_working_3-way'!U319/(3*'OddsRatio_working_3-way'!X319^(1/3))*COS(('OddsRatio_working_3-way'!Y319+4*PI())/3)</f>
        <v>-0.19858553516888794</v>
      </c>
      <c r="AI319" s="11">
        <f>'OddsRatio_working_3-way'!U319/(3*'OddsRatio_working_3-way'!X319^(1/3))*SIN(('OddsRatio_working_3-way'!Y319)/3)</f>
        <v>-8.0551973202718438E-2</v>
      </c>
      <c r="AJ319" s="11">
        <f>'OddsRatio_working_3-way'!U319/(3*'OddsRatio_working_3-way'!X319^(1/3))*SIN(('OddsRatio_working_3-way'!Y319+2*PI())/3)</f>
        <v>-0.42451220976348814</v>
      </c>
      <c r="AK319" s="11">
        <f>'OddsRatio_working_3-way'!U319/(3*'OddsRatio_working_3-way'!X319^(1/3))*SIN(('OddsRatio_working_3-way'!Y319+4*PI())/3)</f>
        <v>0.50506418296620637</v>
      </c>
      <c r="AL319" s="11">
        <f>'OddsRatio_working_3-way'!Z319+'OddsRatio_working_3-way'!AF319</f>
        <v>1.0733823611496207</v>
      </c>
      <c r="AM319" s="11">
        <f>'OddsRatio_working_3-way'!AA319+'OddsRatio_working_3-way'!AG319</f>
        <v>-0.67621129081184517</v>
      </c>
      <c r="AN319" s="11">
        <f>'OddsRatio_working_3-way'!AB319+'OddsRatio_working_3-way'!AH319</f>
        <v>-0.39717107033777588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1.0733823611496207</v>
      </c>
      <c r="AS319" s="11">
        <f>IF(('OddsRatio_working_3-way'!X319=0),IF(Q319&gt;0,-Q319^(1/3),(-Q319)^(1/3)),'OddsRatio_working_3-way'!AM319-'OddsRatio_working_3-way'!R319/3)</f>
        <v>-0.67621129081184517</v>
      </c>
      <c r="AT319" s="11">
        <f>IF(('OddsRatio_working_3-way'!X319=0),IF(Q319&gt;0,-Q319^(1/3),(-Q319)^(1/3)),'OddsRatio_working_3-way'!AN319-'OddsRatio_working_3-way'!R319/3)</f>
        <v>-0.39717107033777588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1.6</v>
      </c>
      <c r="B320" s="4">
        <f>IF('True_Odds_Calculator_3-way'!B321="","",'True_Odds_Calculator_3-way'!B321)</f>
        <v>4.46</v>
      </c>
      <c r="C320" s="4">
        <f>IF('True_Odds_Calculator_3-way'!C321="","",'True_Odds_Calculator_3-way'!C321)</f>
        <v>5.69</v>
      </c>
      <c r="D320" s="9">
        <f t="shared" si="65"/>
        <v>0.61430720346485357</v>
      </c>
      <c r="E320" s="9">
        <f t="shared" si="66"/>
        <v>0.21642202333497734</v>
      </c>
      <c r="F320" s="9">
        <f t="shared" si="67"/>
        <v>0.16927077320016912</v>
      </c>
      <c r="G320" s="9">
        <f t="shared" si="68"/>
        <v>1.0464167177804473</v>
      </c>
      <c r="H320" s="9">
        <f t="shared" si="69"/>
        <v>1.6278500306682682</v>
      </c>
      <c r="I320" s="9">
        <f t="shared" si="70"/>
        <v>4.6206018435203475</v>
      </c>
      <c r="J320" s="9">
        <f t="shared" si="71"/>
        <v>5.9076944063902985</v>
      </c>
      <c r="K320" s="11">
        <f t="shared" si="72"/>
        <v>0.625</v>
      </c>
      <c r="L320" s="11">
        <f t="shared" si="73"/>
        <v>0.22421524663677131</v>
      </c>
      <c r="M320" s="11">
        <f t="shared" si="74"/>
        <v>0.17574692442882248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-0.23979111335282566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0.2154968594103415</v>
      </c>
      <c r="Q320" s="11">
        <f>2*'OddsRatio_working_3-way'!K320*'OddsRatio_working_3-way'!L320*'OddsRatio_working_3-way'!M320</f>
        <v>4.9256425008078052E-2</v>
      </c>
      <c r="R320" s="11">
        <f t="shared" si="75"/>
        <v>0</v>
      </c>
      <c r="S320" s="11">
        <f t="shared" si="76"/>
        <v>-0.89868576194173677</v>
      </c>
      <c r="T320" s="11">
        <f t="shared" si="77"/>
        <v>-0.20541388844382552</v>
      </c>
      <c r="U320" s="11">
        <f>'OddsRatio_working_3-way'!S320-'OddsRatio_working_3-way'!R320^2/3</f>
        <v>-0.89868576194173677</v>
      </c>
      <c r="V320" s="11">
        <f>'OddsRatio_working_3-way'!S320*'OddsRatio_working_3-way'!R320/3-2*'OddsRatio_working_3-way'!R320^3/27-'OddsRatio_working_3-way'!T320</f>
        <v>0.20541388844382552</v>
      </c>
      <c r="W320" s="11">
        <f>'OddsRatio_working_3-way'!V320^2+4*'OddsRatio_working_3-way'!U320^3/27</f>
        <v>-6.533269928578897E-2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0.16395697976252899</v>
      </c>
      <c r="Y320" s="11">
        <f>IF('OddsRatio_working_3-way'!W320&gt;=0,IF('OddsRatio_working_3-way'!V320+SQRT('OddsRatio_working_3-way'!W320)&gt;0,0,PI()),ACOS('OddsRatio_working_3-way'!V320/(2*'OddsRatio_working_3-way'!X320)))</f>
        <v>0.89383648442479435</v>
      </c>
      <c r="Z320" s="11">
        <f>'OddsRatio_working_3-way'!X320^(1/3)*COS('OddsRatio_working_3-way'!Y320/3)</f>
        <v>0.52320835889022366</v>
      </c>
      <c r="AA320" s="11">
        <f>'OddsRatio_working_3-way'!X320^(1/3)*COS(('OddsRatio_working_3-way'!Y320+2*PI())/3)</f>
        <v>-0.40074870997356377</v>
      </c>
      <c r="AB320" s="11">
        <f>'OddsRatio_working_3-way'!X320^(1/3)*COS(('OddsRatio_working_3-way'!Y320+4*PI())/3)</f>
        <v>-0.12245964891666006</v>
      </c>
      <c r="AC320" s="11">
        <f>'OddsRatio_working_3-way'!X320^(1/3)*SIN('OddsRatio_working_3-way'!Y320/3)</f>
        <v>0.16067026431373169</v>
      </c>
      <c r="AD320" s="11">
        <f>'OddsRatio_working_3-way'!X320^(1/3)*SIN(('OddsRatio_working_3-way'!Y320+2*PI())/3)</f>
        <v>0.3727765981144337</v>
      </c>
      <c r="AE320" s="11">
        <f>'OddsRatio_working_3-way'!X320^(1/3)*SIN(('OddsRatio_working_3-way'!Y320+4*PI())/3)</f>
        <v>-0.5334468624281653</v>
      </c>
      <c r="AF320" s="11">
        <f>-'OddsRatio_working_3-way'!U320/(3*'OddsRatio_working_3-way'!X320^(1/3))*COS(('OddsRatio_working_3-way'!Y320)/3)</f>
        <v>0.52320835889022366</v>
      </c>
      <c r="AG320" s="11">
        <f>-'OddsRatio_working_3-way'!U320/(3*'OddsRatio_working_3-way'!X320^(1/3))*COS(('OddsRatio_working_3-way'!Y320+2*PI())/3)</f>
        <v>-0.40074870997356377</v>
      </c>
      <c r="AH320" s="11">
        <f>-'OddsRatio_working_3-way'!U320/(3*'OddsRatio_working_3-way'!X320^(1/3))*COS(('OddsRatio_working_3-way'!Y320+4*PI())/3)</f>
        <v>-0.12245964891666006</v>
      </c>
      <c r="AI320" s="11">
        <f>'OddsRatio_working_3-way'!U320/(3*'OddsRatio_working_3-way'!X320^(1/3))*SIN(('OddsRatio_working_3-way'!Y320)/3)</f>
        <v>-0.16067026431373169</v>
      </c>
      <c r="AJ320" s="11">
        <f>'OddsRatio_working_3-way'!U320/(3*'OddsRatio_working_3-way'!X320^(1/3))*SIN(('OddsRatio_working_3-way'!Y320+2*PI())/3)</f>
        <v>-0.3727765981144337</v>
      </c>
      <c r="AK320" s="11">
        <f>'OddsRatio_working_3-way'!U320/(3*'OddsRatio_working_3-way'!X320^(1/3))*SIN(('OddsRatio_working_3-way'!Y320+4*PI())/3)</f>
        <v>0.5334468624281653</v>
      </c>
      <c r="AL320" s="11">
        <f>'OddsRatio_working_3-way'!Z320+'OddsRatio_working_3-way'!AF320</f>
        <v>1.0464167177804473</v>
      </c>
      <c r="AM320" s="11">
        <f>'OddsRatio_working_3-way'!AA320+'OddsRatio_working_3-way'!AG320</f>
        <v>-0.80149741994712753</v>
      </c>
      <c r="AN320" s="11">
        <f>'OddsRatio_working_3-way'!AB320+'OddsRatio_working_3-way'!AH320</f>
        <v>-0.24491929783332012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1.0464167177804473</v>
      </c>
      <c r="AS320" s="11">
        <f>IF(('OddsRatio_working_3-way'!X320=0),IF(Q320&gt;0,-Q320^(1/3),(-Q320)^(1/3)),'OddsRatio_working_3-way'!AM320-'OddsRatio_working_3-way'!R320/3)</f>
        <v>-0.80149741994712753</v>
      </c>
      <c r="AT320" s="11">
        <f>IF(('OddsRatio_working_3-way'!X320=0),IF(Q320&gt;0,-Q320^(1/3),(-Q320)^(1/3)),'OddsRatio_working_3-way'!AN320-'OddsRatio_working_3-way'!R320/3)</f>
        <v>-0.24491929783332012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1.62</v>
      </c>
      <c r="B321" s="4">
        <f>IF('True_Odds_Calculator_3-way'!B322="","",'True_Odds_Calculator_3-way'!B322)</f>
        <v>4.12</v>
      </c>
      <c r="C321" s="4">
        <f>IF('True_Odds_Calculator_3-way'!C322="","",'True_Odds_Calculator_3-way'!C322)</f>
        <v>6.12</v>
      </c>
      <c r="D321" s="9">
        <f t="shared" si="65"/>
        <v>0.60725586712013502</v>
      </c>
      <c r="E321" s="9">
        <f t="shared" si="66"/>
        <v>0.23503836760691782</v>
      </c>
      <c r="F321" s="9">
        <f t="shared" si="67"/>
        <v>0.15770576527294725</v>
      </c>
      <c r="G321" s="9">
        <f t="shared" si="68"/>
        <v>1.0431488819410175</v>
      </c>
      <c r="H321" s="9">
        <f t="shared" si="69"/>
        <v>1.6467523068034309</v>
      </c>
      <c r="I321" s="9">
        <f t="shared" si="70"/>
        <v>4.2546245116559742</v>
      </c>
      <c r="J321" s="9">
        <f t="shared" si="71"/>
        <v>6.3409222755380101</v>
      </c>
      <c r="K321" s="11">
        <f t="shared" si="72"/>
        <v>0.61728395061728392</v>
      </c>
      <c r="L321" s="11">
        <f t="shared" si="73"/>
        <v>0.24271844660194175</v>
      </c>
      <c r="M321" s="11">
        <f t="shared" si="74"/>
        <v>0.16339869281045752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-0.24246697360473612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0.21690525265202171</v>
      </c>
      <c r="Q321" s="11">
        <f>2*'OddsRatio_working_3-way'!K321*'OddsRatio_working_3-way'!L321*'OddsRatio_working_3-way'!M321</f>
        <v>4.8962810982397673E-2</v>
      </c>
      <c r="R321" s="11">
        <f t="shared" si="75"/>
        <v>0</v>
      </c>
      <c r="S321" s="11">
        <f t="shared" si="76"/>
        <v>-0.89457648366418541</v>
      </c>
      <c r="T321" s="11">
        <f t="shared" si="77"/>
        <v>-0.20193600082712987</v>
      </c>
      <c r="U321" s="11">
        <f>'OddsRatio_working_3-way'!S321-'OddsRatio_working_3-way'!R321^2/3</f>
        <v>-0.89457648366418541</v>
      </c>
      <c r="V321" s="11">
        <f>'OddsRatio_working_3-way'!S321*'OddsRatio_working_3-way'!R321/3-2*'OddsRatio_working_3-way'!R321^3/27-'OddsRatio_working_3-way'!T321</f>
        <v>0.20193600082712987</v>
      </c>
      <c r="W321" s="11">
        <f>'OddsRatio_working_3-way'!V321^2+4*'OddsRatio_working_3-way'!U321^3/27</f>
        <v>-6.5281127866729211E-2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0.16283371602403462</v>
      </c>
      <c r="Y321" s="11">
        <f>IF('OddsRatio_working_3-way'!W321&gt;=0,IF('OddsRatio_working_3-way'!V321+SQRT('OddsRatio_working_3-way'!W321)&gt;0,0,PI()),ACOS('OddsRatio_working_3-way'!V321/(2*'OddsRatio_working_3-way'!X321)))</f>
        <v>0.90196676626799444</v>
      </c>
      <c r="Z321" s="11">
        <f>'OddsRatio_working_3-way'!X321^(1/3)*COS('OddsRatio_working_3-way'!Y321/3)</f>
        <v>0.52157444097050887</v>
      </c>
      <c r="AA321" s="11">
        <f>'OddsRatio_working_3-way'!X321^(1/3)*COS(('OddsRatio_working_3-way'!Y321+2*PI())/3)</f>
        <v>-0.40083791777295902</v>
      </c>
      <c r="AB321" s="11">
        <f>'OddsRatio_working_3-way'!X321^(1/3)*COS(('OddsRatio_working_3-way'!Y321+4*PI())/3)</f>
        <v>-0.12073652319754995</v>
      </c>
      <c r="AC321" s="11">
        <f>'OddsRatio_working_3-way'!X321^(1/3)*SIN('OddsRatio_working_3-way'!Y321/3)</f>
        <v>0.161716615558502</v>
      </c>
      <c r="AD321" s="11">
        <f>'OddsRatio_working_3-way'!X321^(1/3)*SIN(('OddsRatio_working_3-way'!Y321+2*PI())/3)</f>
        <v>0.3708384080658767</v>
      </c>
      <c r="AE321" s="11">
        <f>'OddsRatio_working_3-way'!X321^(1/3)*SIN(('OddsRatio_working_3-way'!Y321+4*PI())/3)</f>
        <v>-0.53255502362437879</v>
      </c>
      <c r="AF321" s="11">
        <f>-'OddsRatio_working_3-way'!U321/(3*'OddsRatio_working_3-way'!X321^(1/3))*COS(('OddsRatio_working_3-way'!Y321)/3)</f>
        <v>0.52157444097050876</v>
      </c>
      <c r="AG321" s="11">
        <f>-'OddsRatio_working_3-way'!U321/(3*'OddsRatio_working_3-way'!X321^(1/3))*COS(('OddsRatio_working_3-way'!Y321+2*PI())/3)</f>
        <v>-0.40083791777295891</v>
      </c>
      <c r="AH321" s="11">
        <f>-'OddsRatio_working_3-way'!U321/(3*'OddsRatio_working_3-way'!X321^(1/3))*COS(('OddsRatio_working_3-way'!Y321+4*PI())/3)</f>
        <v>-0.12073652319754992</v>
      </c>
      <c r="AI321" s="11">
        <f>'OddsRatio_working_3-way'!U321/(3*'OddsRatio_working_3-way'!X321^(1/3))*SIN(('OddsRatio_working_3-way'!Y321)/3)</f>
        <v>-0.16171661555850195</v>
      </c>
      <c r="AJ321" s="11">
        <f>'OddsRatio_working_3-way'!U321/(3*'OddsRatio_working_3-way'!X321^(1/3))*SIN(('OddsRatio_working_3-way'!Y321+2*PI())/3)</f>
        <v>-0.37083840806587665</v>
      </c>
      <c r="AK321" s="11">
        <f>'OddsRatio_working_3-way'!U321/(3*'OddsRatio_working_3-way'!X321^(1/3))*SIN(('OddsRatio_working_3-way'!Y321+4*PI())/3)</f>
        <v>0.53255502362437868</v>
      </c>
      <c r="AL321" s="11">
        <f>'OddsRatio_working_3-way'!Z321+'OddsRatio_working_3-way'!AF321</f>
        <v>1.0431488819410175</v>
      </c>
      <c r="AM321" s="11">
        <f>'OddsRatio_working_3-way'!AA321+'OddsRatio_working_3-way'!AG321</f>
        <v>-0.80167583554591793</v>
      </c>
      <c r="AN321" s="11">
        <f>'OddsRatio_working_3-way'!AB321+'OddsRatio_working_3-way'!AH321</f>
        <v>-0.24147304639509987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1.0431488819410175</v>
      </c>
      <c r="AS321" s="11">
        <f>IF(('OddsRatio_working_3-way'!X321=0),IF(Q321&gt;0,-Q321^(1/3),(-Q321)^(1/3)),'OddsRatio_working_3-way'!AM321-'OddsRatio_working_3-way'!R321/3)</f>
        <v>-0.80167583554591793</v>
      </c>
      <c r="AT321" s="11">
        <f>IF(('OddsRatio_working_3-way'!X321=0),IF(Q321&gt;0,-Q321^(1/3),(-Q321)^(1/3)),'OddsRatio_working_3-way'!AN321-'OddsRatio_working_3-way'!R321/3)</f>
        <v>-0.24147304639509987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4.26</v>
      </c>
      <c r="B322" s="4">
        <f>IF('True_Odds_Calculator_3-way'!B323="","",'True_Odds_Calculator_3-way'!B323)</f>
        <v>3.26</v>
      </c>
      <c r="C322" s="4">
        <f>IF('True_Odds_Calculator_3-way'!C323="","",'True_Odds_Calculator_3-way'!C323)</f>
        <v>2.0299999999999998</v>
      </c>
      <c r="D322" s="9">
        <f t="shared" si="65"/>
        <v>0.22526629486687927</v>
      </c>
      <c r="E322" s="9">
        <f t="shared" si="66"/>
        <v>0.29548870589151982</v>
      </c>
      <c r="F322" s="9">
        <f t="shared" si="67"/>
        <v>0.47924499924160069</v>
      </c>
      <c r="G322" s="9">
        <f t="shared" si="68"/>
        <v>1.0549664162947396</v>
      </c>
      <c r="H322" s="9">
        <f t="shared" si="69"/>
        <v>4.4391905171208519</v>
      </c>
      <c r="I322" s="9">
        <f t="shared" si="70"/>
        <v>3.3842241008261116</v>
      </c>
      <c r="J322" s="9">
        <f t="shared" si="71"/>
        <v>2.0866154087835818</v>
      </c>
      <c r="K322" s="11">
        <f t="shared" si="72"/>
        <v>0.23474178403755869</v>
      </c>
      <c r="L322" s="11">
        <f t="shared" si="73"/>
        <v>0.30674846625766872</v>
      </c>
      <c r="M322" s="11">
        <f t="shared" si="74"/>
        <v>0.49261083743842371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-0.26917828811952149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0.23233683179395109</v>
      </c>
      <c r="Q322" s="11">
        <f>2*'OddsRatio_working_3-way'!K322*'OddsRatio_working_3-way'!L322*'OddsRatio_working_3-way'!M322</f>
        <v>7.0942544059221707E-2</v>
      </c>
      <c r="R322" s="11">
        <f t="shared" si="75"/>
        <v>0</v>
      </c>
      <c r="S322" s="11">
        <f t="shared" si="76"/>
        <v>-0.86313362573577279</v>
      </c>
      <c r="T322" s="11">
        <f t="shared" si="77"/>
        <v>-0.26355225213306038</v>
      </c>
      <c r="U322" s="11">
        <f>'OddsRatio_working_3-way'!S322-'OddsRatio_working_3-way'!R322^2/3</f>
        <v>-0.86313362573577279</v>
      </c>
      <c r="V322" s="11">
        <f>'OddsRatio_working_3-way'!S322*'OddsRatio_working_3-way'!R322/3-2*'OddsRatio_working_3-way'!R322^3/27-'OddsRatio_working_3-way'!T322</f>
        <v>0.26355225213306038</v>
      </c>
      <c r="W322" s="11">
        <f>'OddsRatio_working_3-way'!V322^2+4*'OddsRatio_working_3-way'!U322^3/27</f>
        <v>-2.5804544343438596E-2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0.15432460428253722</v>
      </c>
      <c r="Y322" s="11">
        <f>IF('OddsRatio_working_3-way'!W322&gt;=0,IF('OddsRatio_working_3-way'!V322+SQRT('OddsRatio_working_3-way'!W322)&gt;0,0,PI()),ACOS('OddsRatio_working_3-way'!V322/(2*'OddsRatio_working_3-way'!X322)))</f>
        <v>0.54738336173321267</v>
      </c>
      <c r="Z322" s="11">
        <f>'OddsRatio_working_3-way'!X322^(1/3)*COS('OddsRatio_working_3-way'!Y322/3)</f>
        <v>0.52748320814736993</v>
      </c>
      <c r="AA322" s="11">
        <f>'OddsRatio_working_3-way'!X322^(1/3)*COS(('OddsRatio_working_3-way'!Y322+2*PI())/3)</f>
        <v>-0.3480298314596138</v>
      </c>
      <c r="AB322" s="11">
        <f>'OddsRatio_working_3-way'!X322^(1/3)*COS(('OddsRatio_working_3-way'!Y322+4*PI())/3)</f>
        <v>-0.17945337668775604</v>
      </c>
      <c r="AC322" s="11">
        <f>'OddsRatio_working_3-way'!X322^(1/3)*SIN('OddsRatio_working_3-way'!Y322/3)</f>
        <v>9.7327661541564914E-2</v>
      </c>
      <c r="AD322" s="11">
        <f>'OddsRatio_working_3-way'!X322^(1/3)*SIN(('OddsRatio_working_3-way'!Y322+2*PI())/3)</f>
        <v>0.40815002755455476</v>
      </c>
      <c r="AE322" s="11">
        <f>'OddsRatio_working_3-way'!X322^(1/3)*SIN(('OddsRatio_working_3-way'!Y322+4*PI())/3)</f>
        <v>-0.50547768909611956</v>
      </c>
      <c r="AF322" s="11">
        <f>-'OddsRatio_working_3-way'!U322/(3*'OddsRatio_working_3-way'!X322^(1/3))*COS(('OddsRatio_working_3-way'!Y322)/3)</f>
        <v>0.52748320814736971</v>
      </c>
      <c r="AG322" s="11">
        <f>-'OddsRatio_working_3-way'!U322/(3*'OddsRatio_working_3-way'!X322^(1/3))*COS(('OddsRatio_working_3-way'!Y322+2*PI())/3)</f>
        <v>-0.34802983145961369</v>
      </c>
      <c r="AH322" s="11">
        <f>-'OddsRatio_working_3-way'!U322/(3*'OddsRatio_working_3-way'!X322^(1/3))*COS(('OddsRatio_working_3-way'!Y322+4*PI())/3)</f>
        <v>-0.17945337668775596</v>
      </c>
      <c r="AI322" s="11">
        <f>'OddsRatio_working_3-way'!U322/(3*'OddsRatio_working_3-way'!X322^(1/3))*SIN(('OddsRatio_working_3-way'!Y322)/3)</f>
        <v>-9.7327661541564872E-2</v>
      </c>
      <c r="AJ322" s="11">
        <f>'OddsRatio_working_3-way'!U322/(3*'OddsRatio_working_3-way'!X322^(1/3))*SIN(('OddsRatio_working_3-way'!Y322+2*PI())/3)</f>
        <v>-0.4081500275545546</v>
      </c>
      <c r="AK322" s="11">
        <f>'OddsRatio_working_3-way'!U322/(3*'OddsRatio_working_3-way'!X322^(1/3))*SIN(('OddsRatio_working_3-way'!Y322+4*PI())/3)</f>
        <v>0.50547768909611934</v>
      </c>
      <c r="AL322" s="11">
        <f>'OddsRatio_working_3-way'!Z322+'OddsRatio_working_3-way'!AF322</f>
        <v>1.0549664162947396</v>
      </c>
      <c r="AM322" s="11">
        <f>'OddsRatio_working_3-way'!AA322+'OddsRatio_working_3-way'!AG322</f>
        <v>-0.6960596629192275</v>
      </c>
      <c r="AN322" s="11">
        <f>'OddsRatio_working_3-way'!AB322+'OddsRatio_working_3-way'!AH322</f>
        <v>-0.35890675337551203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1.0549664162947396</v>
      </c>
      <c r="AS322" s="11">
        <f>IF(('OddsRatio_working_3-way'!X322=0),IF(Q322&gt;0,-Q322^(1/3),(-Q322)^(1/3)),'OddsRatio_working_3-way'!AM322-'OddsRatio_working_3-way'!R322/3)</f>
        <v>-0.6960596629192275</v>
      </c>
      <c r="AT322" s="11">
        <f>IF(('OddsRatio_working_3-way'!X322=0),IF(Q322&gt;0,-Q322^(1/3),(-Q322)^(1/3)),'OddsRatio_working_3-way'!AN322-'OddsRatio_working_3-way'!R322/3)</f>
        <v>-0.35890675337551203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2.98</v>
      </c>
      <c r="B323" s="4">
        <f>IF('True_Odds_Calculator_3-way'!B324="","",'True_Odds_Calculator_3-way'!B324)</f>
        <v>2.85</v>
      </c>
      <c r="C323" s="4">
        <f>IF('True_Odds_Calculator_3-way'!C324="","",'True_Odds_Calculator_3-way'!C324)</f>
        <v>2.89</v>
      </c>
      <c r="D323" s="9">
        <f t="shared" si="65"/>
        <v>0.32488201032797853</v>
      </c>
      <c r="E323" s="9">
        <f t="shared" si="66"/>
        <v>0.33995063804241221</v>
      </c>
      <c r="F323" s="9">
        <f t="shared" si="67"/>
        <v>0.3351673516296092</v>
      </c>
      <c r="G323" s="9">
        <f t="shared" si="68"/>
        <v>1.0495154265646094</v>
      </c>
      <c r="H323" s="9">
        <f t="shared" si="69"/>
        <v>3.078040544597926</v>
      </c>
      <c r="I323" s="9">
        <f t="shared" si="70"/>
        <v>2.9416035391445274</v>
      </c>
      <c r="J323" s="9">
        <f t="shared" si="71"/>
        <v>2.9835841562071121</v>
      </c>
      <c r="K323" s="11">
        <f t="shared" si="72"/>
        <v>0.33557046979865773</v>
      </c>
      <c r="L323" s="11">
        <f t="shared" si="73"/>
        <v>0.35087719298245612</v>
      </c>
      <c r="M323" s="11">
        <f t="shared" si="74"/>
        <v>0.34602076124567471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-0.28205886630838262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0.23304353636232888</v>
      </c>
      <c r="Q323" s="11">
        <f>2*'OddsRatio_working_3-way'!K323*'OddsRatio_working_3-way'!L323*'OddsRatio_working_3-way'!M323</f>
        <v>8.1483753972842271E-2</v>
      </c>
      <c r="R323" s="11">
        <f t="shared" si="75"/>
        <v>0</v>
      </c>
      <c r="S323" s="11">
        <f t="shared" si="76"/>
        <v>-0.8262230484452705</v>
      </c>
      <c r="T323" s="11">
        <f t="shared" si="77"/>
        <v>-0.28888917777806661</v>
      </c>
      <c r="U323" s="11">
        <f>'OddsRatio_working_3-way'!S323-'OddsRatio_working_3-way'!R323^2/3</f>
        <v>-0.8262230484452705</v>
      </c>
      <c r="V323" s="11">
        <f>'OddsRatio_working_3-way'!S323*'OddsRatio_working_3-way'!R323/3-2*'OddsRatio_working_3-way'!R323^3/27-'OddsRatio_working_3-way'!T323</f>
        <v>0.28888917777806661</v>
      </c>
      <c r="W323" s="11">
        <f>'OddsRatio_working_3-way'!V323^2+4*'OddsRatio_working_3-way'!U323^3/27</f>
        <v>-1.0106386585956306E-4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0.14453202145471686</v>
      </c>
      <c r="Y323" s="11">
        <f>IF('OddsRatio_working_3-way'!W323&gt;=0,IF('OddsRatio_working_3-way'!V323+SQRT('OddsRatio_working_3-way'!W323)&gt;0,0,PI()),ACOS('OddsRatio_working_3-way'!V323/(2*'OddsRatio_working_3-way'!X323)))</f>
        <v>3.4784956660461441E-2</v>
      </c>
      <c r="Z323" s="11">
        <f>'OddsRatio_working_3-way'!X323^(1/3)*COS('OddsRatio_working_3-way'!Y323/3)</f>
        <v>0.52475771328230458</v>
      </c>
      <c r="AA323" s="11">
        <f>'OddsRatio_working_3-way'!X323^(1/3)*COS(('OddsRatio_working_3-way'!Y323+2*PI())/3)</f>
        <v>-0.2676484746882774</v>
      </c>
      <c r="AB323" s="11">
        <f>'OddsRatio_working_3-way'!X323^(1/3)*COS(('OddsRatio_working_3-way'!Y323+4*PI())/3)</f>
        <v>-0.25710923859402723</v>
      </c>
      <c r="AC323" s="11">
        <f>'OddsRatio_working_3-way'!X323^(1/3)*SIN('OddsRatio_working_3-way'!Y323/3)</f>
        <v>6.0848307960684449E-3</v>
      </c>
      <c r="AD323" s="11">
        <f>'OddsRatio_working_3-way'!X323^(1/3)*SIN(('OddsRatio_working_3-way'!Y323+2*PI())/3)</f>
        <v>0.45141109513627226</v>
      </c>
      <c r="AE323" s="11">
        <f>'OddsRatio_working_3-way'!X323^(1/3)*SIN(('OddsRatio_working_3-way'!Y323+4*PI())/3)</f>
        <v>-0.45749592593234062</v>
      </c>
      <c r="AF323" s="11">
        <f>-'OddsRatio_working_3-way'!U323/(3*'OddsRatio_working_3-way'!X323^(1/3))*COS(('OddsRatio_working_3-way'!Y323)/3)</f>
        <v>0.52475771328230469</v>
      </c>
      <c r="AG323" s="11">
        <f>-'OddsRatio_working_3-way'!U323/(3*'OddsRatio_working_3-way'!X323^(1/3))*COS(('OddsRatio_working_3-way'!Y323+2*PI())/3)</f>
        <v>-0.26764847468827746</v>
      </c>
      <c r="AH323" s="11">
        <f>-'OddsRatio_working_3-way'!U323/(3*'OddsRatio_working_3-way'!X323^(1/3))*COS(('OddsRatio_working_3-way'!Y323+4*PI())/3)</f>
        <v>-0.25710923859402729</v>
      </c>
      <c r="AI323" s="11">
        <f>'OddsRatio_working_3-way'!U323/(3*'OddsRatio_working_3-way'!X323^(1/3))*SIN(('OddsRatio_working_3-way'!Y323)/3)</f>
        <v>-6.0848307960684458E-3</v>
      </c>
      <c r="AJ323" s="11">
        <f>'OddsRatio_working_3-way'!U323/(3*'OddsRatio_working_3-way'!X323^(1/3))*SIN(('OddsRatio_working_3-way'!Y323+2*PI())/3)</f>
        <v>-0.45141109513627237</v>
      </c>
      <c r="AK323" s="11">
        <f>'OddsRatio_working_3-way'!U323/(3*'OddsRatio_working_3-way'!X323^(1/3))*SIN(('OddsRatio_working_3-way'!Y323+4*PI())/3)</f>
        <v>0.45749592593234073</v>
      </c>
      <c r="AL323" s="11">
        <f>'OddsRatio_working_3-way'!Z323+'OddsRatio_working_3-way'!AF323</f>
        <v>1.0495154265646094</v>
      </c>
      <c r="AM323" s="11">
        <f>'OddsRatio_working_3-way'!AA323+'OddsRatio_working_3-way'!AG323</f>
        <v>-0.53529694937655492</v>
      </c>
      <c r="AN323" s="11">
        <f>'OddsRatio_working_3-way'!AB323+'OddsRatio_working_3-way'!AH323</f>
        <v>-0.51421847718805447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1.0495154265646094</v>
      </c>
      <c r="AS323" s="11">
        <f>IF(('OddsRatio_working_3-way'!X323=0),IF(Q323&gt;0,-Q323^(1/3),(-Q323)^(1/3)),'OddsRatio_working_3-way'!AM323-'OddsRatio_working_3-way'!R323/3)</f>
        <v>-0.53529694937655492</v>
      </c>
      <c r="AT323" s="11">
        <f>IF(('OddsRatio_working_3-way'!X323=0),IF(Q323&gt;0,-Q323^(1/3),(-Q323)^(1/3)),'OddsRatio_working_3-way'!AN323-'OddsRatio_working_3-way'!R323/3)</f>
        <v>-0.51421847718805447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1.8</v>
      </c>
      <c r="B324" s="4">
        <f>IF('True_Odds_Calculator_3-way'!B325="","",'True_Odds_Calculator_3-way'!B325)</f>
        <v>3.75</v>
      </c>
      <c r="C324" s="4">
        <f>IF('True_Odds_Calculator_3-way'!C325="","",'True_Odds_Calculator_3-way'!C325)</f>
        <v>4.7</v>
      </c>
      <c r="D324" s="9">
        <f t="shared" ref="D324:D387" si="78">(K324/(AR324+K324-(AR324*K324)))</f>
        <v>0.54124016582373369</v>
      </c>
      <c r="E324" s="9">
        <f t="shared" ref="E324:E387" si="79">(L324/(AR324+L324-(AR324*L324)))</f>
        <v>0.2555156465025451</v>
      </c>
      <c r="F324" s="9">
        <f t="shared" ref="F324:F387" si="80">(M324/(AR324+M324-(AR324*M324)))</f>
        <v>0.20324418767372102</v>
      </c>
      <c r="G324" s="9">
        <f t="shared" ref="G324:G387" si="81">AR324</f>
        <v>1.059510784547149</v>
      </c>
      <c r="H324" s="9">
        <f t="shared" ref="H324:H387" si="82">IF(A324="","",1/D324)</f>
        <v>1.8476086276377188</v>
      </c>
      <c r="I324" s="9">
        <f t="shared" ref="I324:I387" si="83">IF(B324="","",1/E324)</f>
        <v>3.9136546575046602</v>
      </c>
      <c r="J324" s="9">
        <f t="shared" ref="J324:J387" si="84">IF(C324="","",1/F324)</f>
        <v>4.9201899028244513</v>
      </c>
      <c r="K324" s="11">
        <f t="shared" ref="K324:K387" si="85">1/A324</f>
        <v>0.55555555555555558</v>
      </c>
      <c r="L324" s="11">
        <f t="shared" ref="L324:L387" si="86">1/B324</f>
        <v>0.26666666666666666</v>
      </c>
      <c r="M324" s="11">
        <f t="shared" ref="M324:M387" si="87">1/C324</f>
        <v>0.21276595744680851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-0.25657998423955852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0.22852639873916469</v>
      </c>
      <c r="Q324" s="11">
        <f>2*'OddsRatio_working_3-way'!K324*'OddsRatio_working_3-way'!L324*'OddsRatio_working_3-way'!M324</f>
        <v>6.3041765169424738E-2</v>
      </c>
      <c r="R324" s="11">
        <f t="shared" ref="R324:R387" si="88">O324/N324</f>
        <v>0</v>
      </c>
      <c r="S324" s="11">
        <f t="shared" ref="S324:S387" si="89">P324/N324</f>
        <v>-0.89066339066339129</v>
      </c>
      <c r="T324" s="11">
        <f t="shared" ref="T324:T387" si="90">Q324/N324</f>
        <v>-0.24570024570024585</v>
      </c>
      <c r="U324" s="11">
        <f>'OddsRatio_working_3-way'!S324-'OddsRatio_working_3-way'!R324^2/3</f>
        <v>-0.89066339066339129</v>
      </c>
      <c r="V324" s="11">
        <f>'OddsRatio_working_3-way'!S324*'OddsRatio_working_3-way'!R324/3-2*'OddsRatio_working_3-way'!R324^3/27-'OddsRatio_working_3-way'!T324</f>
        <v>0.24570024570024585</v>
      </c>
      <c r="W324" s="11">
        <f>'OddsRatio_working_3-way'!V324^2+4*'OddsRatio_working_3-way'!U324^3/27</f>
        <v>-4.4304958234411627E-2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0.16176647440954259</v>
      </c>
      <c r="Y324" s="11">
        <f>IF('OddsRatio_working_3-way'!W324&gt;=0,IF('OddsRatio_working_3-way'!V324+SQRT('OddsRatio_working_3-way'!W324)&gt;0,0,PI()),ACOS('OddsRatio_working_3-way'!V324/(2*'OddsRatio_working_3-way'!X324)))</f>
        <v>0.70836160253855007</v>
      </c>
      <c r="Z324" s="11">
        <f>'OddsRatio_working_3-way'!X324^(1/3)*COS('OddsRatio_working_3-way'!Y324/3)</f>
        <v>0.52975539227357449</v>
      </c>
      <c r="AA324" s="11">
        <f>'OddsRatio_working_3-way'!X324^(1/3)*COS(('OddsRatio_working_3-way'!Y324+2*PI())/3)</f>
        <v>-0.37526458817407238</v>
      </c>
      <c r="AB324" s="11">
        <f>'OddsRatio_working_3-way'!X324^(1/3)*COS(('OddsRatio_working_3-way'!Y324+4*PI())/3)</f>
        <v>-0.154490804099502</v>
      </c>
      <c r="AC324" s="11">
        <f>'OddsRatio_working_3-way'!X324^(1/3)*SIN('OddsRatio_working_3-way'!Y324/3)</f>
        <v>0.12746380366546556</v>
      </c>
      <c r="AD324" s="11">
        <f>'OddsRatio_working_3-way'!X324^(1/3)*SIN(('OddsRatio_working_3-way'!Y324+2*PI())/3)</f>
        <v>0.39504972566797331</v>
      </c>
      <c r="AE324" s="11">
        <f>'OddsRatio_working_3-way'!X324^(1/3)*SIN(('OddsRatio_working_3-way'!Y324+4*PI())/3)</f>
        <v>-0.52251352933343886</v>
      </c>
      <c r="AF324" s="11">
        <f>-'OddsRatio_working_3-way'!U324/(3*'OddsRatio_working_3-way'!X324^(1/3))*COS(('OddsRatio_working_3-way'!Y324)/3)</f>
        <v>0.52975539227357449</v>
      </c>
      <c r="AG324" s="11">
        <f>-'OddsRatio_working_3-way'!U324/(3*'OddsRatio_working_3-way'!X324^(1/3))*COS(('OddsRatio_working_3-way'!Y324+2*PI())/3)</f>
        <v>-0.37526458817407238</v>
      </c>
      <c r="AH324" s="11">
        <f>-'OddsRatio_working_3-way'!U324/(3*'OddsRatio_working_3-way'!X324^(1/3))*COS(('OddsRatio_working_3-way'!Y324+4*PI())/3)</f>
        <v>-0.154490804099502</v>
      </c>
      <c r="AI324" s="11">
        <f>'OddsRatio_working_3-way'!U324/(3*'OddsRatio_working_3-way'!X324^(1/3))*SIN(('OddsRatio_working_3-way'!Y324)/3)</f>
        <v>-0.12746380366546556</v>
      </c>
      <c r="AJ324" s="11">
        <f>'OddsRatio_working_3-way'!U324/(3*'OddsRatio_working_3-way'!X324^(1/3))*SIN(('OddsRatio_working_3-way'!Y324+2*PI())/3)</f>
        <v>-0.39504972566797331</v>
      </c>
      <c r="AK324" s="11">
        <f>'OddsRatio_working_3-way'!U324/(3*'OddsRatio_working_3-way'!X324^(1/3))*SIN(('OddsRatio_working_3-way'!Y324+4*PI())/3)</f>
        <v>0.52251352933343886</v>
      </c>
      <c r="AL324" s="11">
        <f>'OddsRatio_working_3-way'!Z324+'OddsRatio_working_3-way'!AF324</f>
        <v>1.059510784547149</v>
      </c>
      <c r="AM324" s="11">
        <f>'OddsRatio_working_3-way'!AA324+'OddsRatio_working_3-way'!AG324</f>
        <v>-0.75052917634814476</v>
      </c>
      <c r="AN324" s="11">
        <f>'OddsRatio_working_3-way'!AB324+'OddsRatio_working_3-way'!AH324</f>
        <v>-0.308981608199004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1.059510784547149</v>
      </c>
      <c r="AS324" s="11">
        <f>IF(('OddsRatio_working_3-way'!X324=0),IF(Q324&gt;0,-Q324^(1/3),(-Q324)^(1/3)),'OddsRatio_working_3-way'!AM324-'OddsRatio_working_3-way'!R324/3)</f>
        <v>-0.75052917634814476</v>
      </c>
      <c r="AT324" s="11">
        <f>IF(('OddsRatio_working_3-way'!X324=0),IF(Q324&gt;0,-Q324^(1/3),(-Q324)^(1/3)),'OddsRatio_working_3-way'!AN324-'OddsRatio_working_3-way'!R324/3)</f>
        <v>-0.308981608199004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3.02</v>
      </c>
      <c r="B325" s="4">
        <f>IF('True_Odds_Calculator_3-way'!B326="","",'True_Odds_Calculator_3-way'!B326)</f>
        <v>3.59</v>
      </c>
      <c r="C325" s="4">
        <f>IF('True_Odds_Calculator_3-way'!C326="","",'True_Odds_Calculator_3-way'!C326)</f>
        <v>2.36</v>
      </c>
      <c r="D325" s="9">
        <f t="shared" si="78"/>
        <v>0.32003699950864894</v>
      </c>
      <c r="E325" s="9">
        <f t="shared" si="79"/>
        <v>0.26851653179345525</v>
      </c>
      <c r="F325" s="9">
        <f t="shared" si="80"/>
        <v>0.41144646869789586</v>
      </c>
      <c r="G325" s="9">
        <f t="shared" si="81"/>
        <v>1.0518013457653344</v>
      </c>
      <c r="H325" s="9">
        <f t="shared" si="82"/>
        <v>3.1246387184459752</v>
      </c>
      <c r="I325" s="9">
        <f t="shared" si="83"/>
        <v>3.7241654855322159</v>
      </c>
      <c r="J325" s="9">
        <f t="shared" si="84"/>
        <v>2.4304498302408546</v>
      </c>
      <c r="K325" s="11">
        <f t="shared" si="85"/>
        <v>0.33112582781456956</v>
      </c>
      <c r="L325" s="11">
        <f t="shared" si="86"/>
        <v>0.2785515320334262</v>
      </c>
      <c r="M325" s="11">
        <f t="shared" si="87"/>
        <v>0.42372881355932207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-0.27808441340186485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0.23332481847563619</v>
      </c>
      <c r="Q325" s="11">
        <f>2*'OddsRatio_working_3-way'!K325*'OddsRatio_working_3-way'!L325*'OddsRatio_working_3-way'!M325</f>
        <v>7.8165768333546479E-2</v>
      </c>
      <c r="R325" s="11">
        <f t="shared" si="88"/>
        <v>0</v>
      </c>
      <c r="S325" s="11">
        <f t="shared" si="89"/>
        <v>-0.83904313665525099</v>
      </c>
      <c r="T325" s="11">
        <f t="shared" si="90"/>
        <v>-0.28108647794145769</v>
      </c>
      <c r="U325" s="11">
        <f>'OddsRatio_working_3-way'!S325-'OddsRatio_working_3-way'!R325^2/3</f>
        <v>-0.83904313665525099</v>
      </c>
      <c r="V325" s="11">
        <f>'OddsRatio_working_3-way'!S325*'OddsRatio_working_3-way'!R325/3-2*'OddsRatio_working_3-way'!R325^3/27-'OddsRatio_working_3-way'!T325</f>
        <v>0.28108647794145769</v>
      </c>
      <c r="W325" s="11">
        <f>'OddsRatio_working_3-way'!V325^2+4*'OddsRatio_working_3-way'!U325^3/27</f>
        <v>-8.4986612630802982E-3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0.14790898328415847</v>
      </c>
      <c r="Y325" s="11">
        <f>IF('OddsRatio_working_3-way'!W325&gt;=0,IF('OddsRatio_working_3-way'!V325+SQRT('OddsRatio_working_3-way'!W325)&gt;0,0,PI()),ACOS('OddsRatio_working_3-way'!V325/(2*'OddsRatio_working_3-way'!X325)))</f>
        <v>0.31691662170588808</v>
      </c>
      <c r="Z325" s="11">
        <f>'OddsRatio_working_3-way'!X325^(1/3)*COS('OddsRatio_working_3-way'!Y325/3)</f>
        <v>0.52590067288266718</v>
      </c>
      <c r="AA325" s="11">
        <f>'OddsRatio_working_3-way'!X325^(1/3)*COS(('OddsRatio_working_3-way'!Y325+2*PI())/3)</f>
        <v>-0.31124263251411438</v>
      </c>
      <c r="AB325" s="11">
        <f>'OddsRatio_working_3-way'!X325^(1/3)*COS(('OddsRatio_working_3-way'!Y325+4*PI())/3)</f>
        <v>-0.21465804036855271</v>
      </c>
      <c r="AC325" s="11">
        <f>'OddsRatio_working_3-way'!X325^(1/3)*SIN('OddsRatio_working_3-way'!Y325/3)</f>
        <v>5.5763140274810309E-2</v>
      </c>
      <c r="AD325" s="11">
        <f>'OddsRatio_working_3-way'!X325^(1/3)*SIN(('OddsRatio_working_3-way'!Y325+2*PI())/3)</f>
        <v>0.42756177244631477</v>
      </c>
      <c r="AE325" s="11">
        <f>'OddsRatio_working_3-way'!X325^(1/3)*SIN(('OddsRatio_working_3-way'!Y325+4*PI())/3)</f>
        <v>-0.48332491272112499</v>
      </c>
      <c r="AF325" s="11">
        <f>-'OddsRatio_working_3-way'!U325/(3*'OddsRatio_working_3-way'!X325^(1/3))*COS(('OddsRatio_working_3-way'!Y325)/3)</f>
        <v>0.52590067288266718</v>
      </c>
      <c r="AG325" s="11">
        <f>-'OddsRatio_working_3-way'!U325/(3*'OddsRatio_working_3-way'!X325^(1/3))*COS(('OddsRatio_working_3-way'!Y325+2*PI())/3)</f>
        <v>-0.31124263251411438</v>
      </c>
      <c r="AH325" s="11">
        <f>-'OddsRatio_working_3-way'!U325/(3*'OddsRatio_working_3-way'!X325^(1/3))*COS(('OddsRatio_working_3-way'!Y325+4*PI())/3)</f>
        <v>-0.21465804036855271</v>
      </c>
      <c r="AI325" s="11">
        <f>'OddsRatio_working_3-way'!U325/(3*'OddsRatio_working_3-way'!X325^(1/3))*SIN(('OddsRatio_working_3-way'!Y325)/3)</f>
        <v>-5.5763140274810309E-2</v>
      </c>
      <c r="AJ325" s="11">
        <f>'OddsRatio_working_3-way'!U325/(3*'OddsRatio_working_3-way'!X325^(1/3))*SIN(('OddsRatio_working_3-way'!Y325+2*PI())/3)</f>
        <v>-0.42756177244631477</v>
      </c>
      <c r="AK325" s="11">
        <f>'OddsRatio_working_3-way'!U325/(3*'OddsRatio_working_3-way'!X325^(1/3))*SIN(('OddsRatio_working_3-way'!Y325+4*PI())/3)</f>
        <v>0.48332491272112499</v>
      </c>
      <c r="AL325" s="11">
        <f>'OddsRatio_working_3-way'!Z325+'OddsRatio_working_3-way'!AF325</f>
        <v>1.0518013457653344</v>
      </c>
      <c r="AM325" s="11">
        <f>'OddsRatio_working_3-way'!AA325+'OddsRatio_working_3-way'!AG325</f>
        <v>-0.62248526502822876</v>
      </c>
      <c r="AN325" s="11">
        <f>'OddsRatio_working_3-way'!AB325+'OddsRatio_working_3-way'!AH325</f>
        <v>-0.42931608073710542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1.0518013457653344</v>
      </c>
      <c r="AS325" s="11">
        <f>IF(('OddsRatio_working_3-way'!X325=0),IF(Q325&gt;0,-Q325^(1/3),(-Q325)^(1/3)),'OddsRatio_working_3-way'!AM325-'OddsRatio_working_3-way'!R325/3)</f>
        <v>-0.62248526502822876</v>
      </c>
      <c r="AT325" s="11">
        <f>IF(('OddsRatio_working_3-way'!X325=0),IF(Q325&gt;0,-Q325^(1/3),(-Q325)^(1/3)),'OddsRatio_working_3-way'!AN325-'OddsRatio_working_3-way'!R325/3)</f>
        <v>-0.42931608073710542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2.33</v>
      </c>
      <c r="B326" s="4">
        <f>IF('True_Odds_Calculator_3-way'!B327="","",'True_Odds_Calculator_3-way'!B327)</f>
        <v>3.46</v>
      </c>
      <c r="C326" s="4">
        <f>IF('True_Odds_Calculator_3-way'!C327="","",'True_Odds_Calculator_3-way'!C327)</f>
        <v>3.17</v>
      </c>
      <c r="D326" s="9">
        <f t="shared" si="78"/>
        <v>0.41676071904899775</v>
      </c>
      <c r="E326" s="9">
        <f t="shared" si="79"/>
        <v>0.27867014989872257</v>
      </c>
      <c r="F326" s="9">
        <f t="shared" si="80"/>
        <v>0.30456913105227984</v>
      </c>
      <c r="G326" s="9">
        <f t="shared" si="81"/>
        <v>1.0522243462670793</v>
      </c>
      <c r="H326" s="9">
        <f t="shared" si="82"/>
        <v>2.3994583805352154</v>
      </c>
      <c r="I326" s="9">
        <f t="shared" si="83"/>
        <v>3.5884718918170146</v>
      </c>
      <c r="J326" s="9">
        <f t="shared" si="84"/>
        <v>3.2833268313995623</v>
      </c>
      <c r="K326" s="11">
        <f t="shared" si="85"/>
        <v>0.42918454935622319</v>
      </c>
      <c r="L326" s="11">
        <f t="shared" si="86"/>
        <v>0.28901734104046245</v>
      </c>
      <c r="M326" s="11">
        <f t="shared" si="87"/>
        <v>0.31545741324921134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-0.27781468596730641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0.23321419322797632</v>
      </c>
      <c r="Q326" s="11">
        <f>2*'OddsRatio_working_3-way'!K326*'OddsRatio_working_3-way'!L326*'OddsRatio_working_3-way'!M326</f>
        <v>7.8259796385226968E-2</v>
      </c>
      <c r="R326" s="11">
        <f t="shared" si="88"/>
        <v>0</v>
      </c>
      <c r="S326" s="11">
        <f t="shared" si="89"/>
        <v>-0.83945955706395325</v>
      </c>
      <c r="T326" s="11">
        <f t="shared" si="90"/>
        <v>-0.28169783794092396</v>
      </c>
      <c r="U326" s="11">
        <f>'OddsRatio_working_3-way'!S326-'OddsRatio_working_3-way'!R326^2/3</f>
        <v>-0.83945955706395325</v>
      </c>
      <c r="V326" s="11">
        <f>'OddsRatio_working_3-way'!S326*'OddsRatio_working_3-way'!R326/3-2*'OddsRatio_working_3-way'!R326^3/27-'OddsRatio_working_3-way'!T326</f>
        <v>0.28169783794092396</v>
      </c>
      <c r="W326" s="11">
        <f>'OddsRatio_working_3-way'!V326^2+4*'OddsRatio_working_3-way'!U326^3/27</f>
        <v>-8.2849542139442761E-3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0.14801910866044909</v>
      </c>
      <c r="Y326" s="11">
        <f>IF('OddsRatio_working_3-way'!W326&gt;=0,IF('OddsRatio_working_3-way'!V326+SQRT('OddsRatio_working_3-way'!W326)&gt;0,0,PI()),ACOS('OddsRatio_working_3-way'!V326/(2*'OddsRatio_working_3-way'!X326)))</f>
        <v>0.31252901700213243</v>
      </c>
      <c r="Z326" s="11">
        <f>'OddsRatio_working_3-way'!X326^(1/3)*COS('OddsRatio_working_3-way'!Y326/3)</f>
        <v>0.52611217313353975</v>
      </c>
      <c r="AA326" s="11">
        <f>'OddsRatio_working_3-way'!X326^(1/3)*COS(('OddsRatio_working_3-way'!Y326+2*PI())/3)</f>
        <v>-0.31069404649912424</v>
      </c>
      <c r="AB326" s="11">
        <f>'OddsRatio_working_3-way'!X326^(1/3)*COS(('OddsRatio_working_3-way'!Y326+4*PI())/3)</f>
        <v>-0.21541812663441556</v>
      </c>
      <c r="AC326" s="11">
        <f>'OddsRatio_working_3-way'!X326^(1/3)*SIN('OddsRatio_working_3-way'!Y326/3)</f>
        <v>5.5007577981178925E-2</v>
      </c>
      <c r="AD326" s="11">
        <f>'OddsRatio_working_3-way'!X326^(1/3)*SIN(('OddsRatio_working_3-way'!Y326+2*PI())/3)</f>
        <v>0.42812271818329284</v>
      </c>
      <c r="AE326" s="11">
        <f>'OddsRatio_working_3-way'!X326^(1/3)*SIN(('OddsRatio_working_3-way'!Y326+4*PI())/3)</f>
        <v>-0.48313029616447162</v>
      </c>
      <c r="AF326" s="11">
        <f>-'OddsRatio_working_3-way'!U326/(3*'OddsRatio_working_3-way'!X326^(1/3))*COS(('OddsRatio_working_3-way'!Y326)/3)</f>
        <v>0.52611217313353964</v>
      </c>
      <c r="AG326" s="11">
        <f>-'OddsRatio_working_3-way'!U326/(3*'OddsRatio_working_3-way'!X326^(1/3))*COS(('OddsRatio_working_3-way'!Y326+2*PI())/3)</f>
        <v>-0.31069404649912419</v>
      </c>
      <c r="AH326" s="11">
        <f>-'OddsRatio_working_3-way'!U326/(3*'OddsRatio_working_3-way'!X326^(1/3))*COS(('OddsRatio_working_3-way'!Y326+4*PI())/3)</f>
        <v>-0.21541812663441551</v>
      </c>
      <c r="AI326" s="11">
        <f>'OddsRatio_working_3-way'!U326/(3*'OddsRatio_working_3-way'!X326^(1/3))*SIN(('OddsRatio_working_3-way'!Y326)/3)</f>
        <v>-5.5007577981178918E-2</v>
      </c>
      <c r="AJ326" s="11">
        <f>'OddsRatio_working_3-way'!U326/(3*'OddsRatio_working_3-way'!X326^(1/3))*SIN(('OddsRatio_working_3-way'!Y326+2*PI())/3)</f>
        <v>-0.42812271818329273</v>
      </c>
      <c r="AK326" s="11">
        <f>'OddsRatio_working_3-way'!U326/(3*'OddsRatio_working_3-way'!X326^(1/3))*SIN(('OddsRatio_working_3-way'!Y326+4*PI())/3)</f>
        <v>0.48313029616447151</v>
      </c>
      <c r="AL326" s="11">
        <f>'OddsRatio_working_3-way'!Z326+'OddsRatio_working_3-way'!AF326</f>
        <v>1.0522243462670793</v>
      </c>
      <c r="AM326" s="11">
        <f>'OddsRatio_working_3-way'!AA326+'OddsRatio_working_3-way'!AG326</f>
        <v>-0.62138809299824849</v>
      </c>
      <c r="AN326" s="11">
        <f>'OddsRatio_working_3-way'!AB326+'OddsRatio_working_3-way'!AH326</f>
        <v>-0.43083625326883107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1.0522243462670793</v>
      </c>
      <c r="AS326" s="11">
        <f>IF(('OddsRatio_working_3-way'!X326=0),IF(Q326&gt;0,-Q326^(1/3),(-Q326)^(1/3)),'OddsRatio_working_3-way'!AM326-'OddsRatio_working_3-way'!R326/3)</f>
        <v>-0.62138809299824849</v>
      </c>
      <c r="AT326" s="11">
        <f>IF(('OddsRatio_working_3-way'!X326=0),IF(Q326&gt;0,-Q326^(1/3),(-Q326)^(1/3)),'OddsRatio_working_3-way'!AN326-'OddsRatio_working_3-way'!R326/3)</f>
        <v>-0.43083625326883107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1.45</v>
      </c>
      <c r="B327" s="4">
        <f>IF('True_Odds_Calculator_3-way'!B328="","",'True_Odds_Calculator_3-way'!B328)</f>
        <v>4.78</v>
      </c>
      <c r="C327" s="4">
        <f>IF('True_Odds_Calculator_3-way'!C328="","",'True_Odds_Calculator_3-way'!C328)</f>
        <v>7.26</v>
      </c>
      <c r="D327" s="9">
        <f t="shared" si="78"/>
        <v>0.67359432636903838</v>
      </c>
      <c r="E327" s="9">
        <f t="shared" si="79"/>
        <v>0.19722256102010538</v>
      </c>
      <c r="F327" s="9">
        <f t="shared" si="80"/>
        <v>0.12918311261085613</v>
      </c>
      <c r="G327" s="9">
        <f t="shared" si="81"/>
        <v>1.0768290542351537</v>
      </c>
      <c r="H327" s="9">
        <f t="shared" si="82"/>
        <v>1.4845730744058192</v>
      </c>
      <c r="I327" s="9">
        <f t="shared" si="83"/>
        <v>5.070413825008881</v>
      </c>
      <c r="J327" s="9">
        <f t="shared" si="84"/>
        <v>7.7409498795120628</v>
      </c>
      <c r="K327" s="11">
        <f t="shared" si="85"/>
        <v>0.68965517241379315</v>
      </c>
      <c r="L327" s="11">
        <f t="shared" si="86"/>
        <v>0.20920502092050208</v>
      </c>
      <c r="M327" s="11">
        <f t="shared" si="87"/>
        <v>0.13774104683195593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-0.21161484336154124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0.20846971306697704</v>
      </c>
      <c r="Q327" s="11">
        <f>2*'OddsRatio_working_3-way'!K327*'OddsRatio_working_3-way'!L327*'OddsRatio_working_3-way'!M327</f>
        <v>3.9746370460815444E-2</v>
      </c>
      <c r="R327" s="11">
        <f t="shared" si="88"/>
        <v>0</v>
      </c>
      <c r="S327" s="11">
        <f t="shared" si="89"/>
        <v>-0.98513747786023309</v>
      </c>
      <c r="T327" s="11">
        <f t="shared" si="90"/>
        <v>-0.18782411398669838</v>
      </c>
      <c r="U327" s="11">
        <f>'OddsRatio_working_3-way'!S327-'OddsRatio_working_3-way'!R327^2/3</f>
        <v>-0.98513747786023309</v>
      </c>
      <c r="V327" s="11">
        <f>'OddsRatio_working_3-way'!S327*'OddsRatio_working_3-way'!R327/3-2*'OddsRatio_working_3-way'!R327^3/27-'OddsRatio_working_3-way'!T327</f>
        <v>0.18782411398669838</v>
      </c>
      <c r="W327" s="11">
        <f>'OddsRatio_working_3-way'!V327^2+4*'OddsRatio_working_3-way'!U327^3/27</f>
        <v>-0.10636237394191339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0.18817563055348163</v>
      </c>
      <c r="Y327" s="11">
        <f>IF('OddsRatio_working_3-way'!W327&gt;=0,IF('OddsRatio_working_3-way'!V327+SQRT('OddsRatio_working_3-way'!W327)&gt;0,0,PI()),ACOS('OddsRatio_working_3-way'!V327/(2*'OddsRatio_working_3-way'!X327)))</f>
        <v>1.048275719911222</v>
      </c>
      <c r="Z327" s="11">
        <f>'OddsRatio_working_3-way'!X327^(1/3)*COS('OddsRatio_working_3-way'!Y327/3)</f>
        <v>0.53841452711757687</v>
      </c>
      <c r="AA327" s="11">
        <f>'OddsRatio_working_3-way'!X327^(1/3)*COS(('OddsRatio_working_3-way'!Y327+2*PI())/3)</f>
        <v>-0.43910934478978858</v>
      </c>
      <c r="AB327" s="11">
        <f>'OddsRatio_working_3-way'!X327^(1/3)*COS(('OddsRatio_working_3-way'!Y327+4*PI())/3)</f>
        <v>-9.9305182327788177E-2</v>
      </c>
      <c r="AC327" s="11">
        <f>'OddsRatio_working_3-way'!X327^(1/3)*SIN('OddsRatio_working_3-way'!Y327/3)</f>
        <v>0.19618602466919116</v>
      </c>
      <c r="AD327" s="11">
        <f>'OddsRatio_working_3-way'!X327^(1/3)*SIN(('OddsRatio_working_3-way'!Y327+2*PI())/3)</f>
        <v>0.36818764591581143</v>
      </c>
      <c r="AE327" s="11">
        <f>'OddsRatio_working_3-way'!X327^(1/3)*SIN(('OddsRatio_working_3-way'!Y327+4*PI())/3)</f>
        <v>-0.56437367058500265</v>
      </c>
      <c r="AF327" s="11">
        <f>-'OddsRatio_working_3-way'!U327/(3*'OddsRatio_working_3-way'!X327^(1/3))*COS(('OddsRatio_working_3-way'!Y327)/3)</f>
        <v>0.53841452711757687</v>
      </c>
      <c r="AG327" s="11">
        <f>-'OddsRatio_working_3-way'!U327/(3*'OddsRatio_working_3-way'!X327^(1/3))*COS(('OddsRatio_working_3-way'!Y327+2*PI())/3)</f>
        <v>-0.43910934478978858</v>
      </c>
      <c r="AH327" s="11">
        <f>-'OddsRatio_working_3-way'!U327/(3*'OddsRatio_working_3-way'!X327^(1/3))*COS(('OddsRatio_working_3-way'!Y327+4*PI())/3)</f>
        <v>-9.9305182327788177E-2</v>
      </c>
      <c r="AI327" s="11">
        <f>'OddsRatio_working_3-way'!U327/(3*'OddsRatio_working_3-way'!X327^(1/3))*SIN(('OddsRatio_working_3-way'!Y327)/3)</f>
        <v>-0.19618602466919116</v>
      </c>
      <c r="AJ327" s="11">
        <f>'OddsRatio_working_3-way'!U327/(3*'OddsRatio_working_3-way'!X327^(1/3))*SIN(('OddsRatio_working_3-way'!Y327+2*PI())/3)</f>
        <v>-0.36818764591581143</v>
      </c>
      <c r="AK327" s="11">
        <f>'OddsRatio_working_3-way'!U327/(3*'OddsRatio_working_3-way'!X327^(1/3))*SIN(('OddsRatio_working_3-way'!Y327+4*PI())/3)</f>
        <v>0.56437367058500265</v>
      </c>
      <c r="AL327" s="11">
        <f>'OddsRatio_working_3-way'!Z327+'OddsRatio_working_3-way'!AF327</f>
        <v>1.0768290542351537</v>
      </c>
      <c r="AM327" s="11">
        <f>'OddsRatio_working_3-way'!AA327+'OddsRatio_working_3-way'!AG327</f>
        <v>-0.87821868957957716</v>
      </c>
      <c r="AN327" s="11">
        <f>'OddsRatio_working_3-way'!AB327+'OddsRatio_working_3-way'!AH327</f>
        <v>-0.19861036465557635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1.0768290542351537</v>
      </c>
      <c r="AS327" s="11">
        <f>IF(('OddsRatio_working_3-way'!X327=0),IF(Q327&gt;0,-Q327^(1/3),(-Q327)^(1/3)),'OddsRatio_working_3-way'!AM327-'OddsRatio_working_3-way'!R327/3)</f>
        <v>-0.87821868957957716</v>
      </c>
      <c r="AT327" s="11">
        <f>IF(('OddsRatio_working_3-way'!X327=0),IF(Q327&gt;0,-Q327^(1/3),(-Q327)^(1/3)),'OddsRatio_working_3-way'!AN327-'OddsRatio_working_3-way'!R327/3)</f>
        <v>-0.19861036465557635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2.96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2.48</v>
      </c>
      <c r="D328" s="9">
        <f t="shared" si="78"/>
        <v>0.32641220491484468</v>
      </c>
      <c r="E328" s="9">
        <f t="shared" si="79"/>
        <v>0.28269357093129288</v>
      </c>
      <c r="F328" s="9">
        <f t="shared" si="80"/>
        <v>0.39089422415386244</v>
      </c>
      <c r="G328" s="9">
        <f t="shared" si="81"/>
        <v>1.0528627214783293</v>
      </c>
      <c r="H328" s="9">
        <f t="shared" si="82"/>
        <v>3.0636109340975248</v>
      </c>
      <c r="I328" s="9">
        <f t="shared" si="83"/>
        <v>3.5373991587627738</v>
      </c>
      <c r="J328" s="9">
        <f t="shared" si="84"/>
        <v>2.558236827787927</v>
      </c>
      <c r="K328" s="11">
        <f t="shared" si="85"/>
        <v>0.33783783783783783</v>
      </c>
      <c r="L328" s="11">
        <f t="shared" si="86"/>
        <v>0.29325513196480935</v>
      </c>
      <c r="M328" s="11">
        <f t="shared" si="87"/>
        <v>0.40322580645161293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-0.27927821398164798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0.23369966788281044</v>
      </c>
      <c r="Q328" s="11">
        <f>2*'OddsRatio_working_3-way'!K328*'OddsRatio_working_3-way'!L328*'OddsRatio_working_3-way'!M328</f>
        <v>7.9897322353097586E-2</v>
      </c>
      <c r="R328" s="11">
        <f t="shared" si="88"/>
        <v>0</v>
      </c>
      <c r="S328" s="11">
        <f t="shared" si="89"/>
        <v>-0.83679877692918569</v>
      </c>
      <c r="T328" s="11">
        <f t="shared" si="90"/>
        <v>-0.28608505194160194</v>
      </c>
      <c r="U328" s="11">
        <f>'OddsRatio_working_3-way'!S328-'OddsRatio_working_3-way'!R328^2/3</f>
        <v>-0.83679877692918569</v>
      </c>
      <c r="V328" s="11">
        <f>'OddsRatio_working_3-way'!S328*'OddsRatio_working_3-way'!R328/3-2*'OddsRatio_working_3-way'!R328^3/27-'OddsRatio_working_3-way'!T328</f>
        <v>0.28608505194160194</v>
      </c>
      <c r="W328" s="11">
        <f>'OddsRatio_working_3-way'!V328^2+4*'OddsRatio_working_3-way'!U328^3/27</f>
        <v>-4.96326049669224E-3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0.14731591685992498</v>
      </c>
      <c r="Y328" s="11">
        <f>IF('OddsRatio_working_3-way'!W328&gt;=0,IF('OddsRatio_working_3-way'!V328+SQRT('OddsRatio_working_3-way'!W328)&gt;0,0,PI()),ACOS('OddsRatio_working_3-way'!V328/(2*'OddsRatio_working_3-way'!X328)))</f>
        <v>0.24145263348650969</v>
      </c>
      <c r="Z328" s="11">
        <f>'OddsRatio_working_3-way'!X328^(1/3)*COS('OddsRatio_working_3-way'!Y328/3)</f>
        <v>0.52643136073916452</v>
      </c>
      <c r="AA328" s="11">
        <f>'OddsRatio_working_3-way'!X328^(1/3)*COS(('OddsRatio_working_3-way'!Y328+2*PI())/3)</f>
        <v>-0.29998810284934468</v>
      </c>
      <c r="AB328" s="11">
        <f>'OddsRatio_working_3-way'!X328^(1/3)*COS(('OddsRatio_working_3-way'!Y328+4*PI())/3)</f>
        <v>-0.2264432578898197</v>
      </c>
      <c r="AC328" s="11">
        <f>'OddsRatio_working_3-way'!X328^(1/3)*SIN('OddsRatio_working_3-way'!Y328/3)</f>
        <v>4.2461136034890941E-2</v>
      </c>
      <c r="AD328" s="11">
        <f>'OddsRatio_working_3-way'!X328^(1/3)*SIN(('OddsRatio_working_3-way'!Y328+2*PI())/3)</f>
        <v>0.43467236373148088</v>
      </c>
      <c r="AE328" s="11">
        <f>'OddsRatio_working_3-way'!X328^(1/3)*SIN(('OddsRatio_working_3-way'!Y328+4*PI())/3)</f>
        <v>-0.47713349976637193</v>
      </c>
      <c r="AF328" s="11">
        <f>-'OddsRatio_working_3-way'!U328/(3*'OddsRatio_working_3-way'!X328^(1/3))*COS(('OddsRatio_working_3-way'!Y328)/3)</f>
        <v>0.52643136073916463</v>
      </c>
      <c r="AG328" s="11">
        <f>-'OddsRatio_working_3-way'!U328/(3*'OddsRatio_working_3-way'!X328^(1/3))*COS(('OddsRatio_working_3-way'!Y328+2*PI())/3)</f>
        <v>-0.29998810284934474</v>
      </c>
      <c r="AH328" s="11">
        <f>-'OddsRatio_working_3-way'!U328/(3*'OddsRatio_working_3-way'!X328^(1/3))*COS(('OddsRatio_working_3-way'!Y328+4*PI())/3)</f>
        <v>-0.22644325788981975</v>
      </c>
      <c r="AI328" s="11">
        <f>'OddsRatio_working_3-way'!U328/(3*'OddsRatio_working_3-way'!X328^(1/3))*SIN(('OddsRatio_working_3-way'!Y328)/3)</f>
        <v>-4.2461136034890948E-2</v>
      </c>
      <c r="AJ328" s="11">
        <f>'OddsRatio_working_3-way'!U328/(3*'OddsRatio_working_3-way'!X328^(1/3))*SIN(('OddsRatio_working_3-way'!Y328+2*PI())/3)</f>
        <v>-0.43467236373148099</v>
      </c>
      <c r="AK328" s="11">
        <f>'OddsRatio_working_3-way'!U328/(3*'OddsRatio_working_3-way'!X328^(1/3))*SIN(('OddsRatio_working_3-way'!Y328+4*PI())/3)</f>
        <v>0.47713349976637204</v>
      </c>
      <c r="AL328" s="11">
        <f>'OddsRatio_working_3-way'!Z328+'OddsRatio_working_3-way'!AF328</f>
        <v>1.0528627214783293</v>
      </c>
      <c r="AM328" s="11">
        <f>'OddsRatio_working_3-way'!AA328+'OddsRatio_working_3-way'!AG328</f>
        <v>-0.59997620569868948</v>
      </c>
      <c r="AN328" s="11">
        <f>'OddsRatio_working_3-way'!AB328+'OddsRatio_working_3-way'!AH328</f>
        <v>-0.45288651577963945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1.0528627214783293</v>
      </c>
      <c r="AS328" s="11">
        <f>IF(('OddsRatio_working_3-way'!X328=0),IF(Q328&gt;0,-Q328^(1/3),(-Q328)^(1/3)),'OddsRatio_working_3-way'!AM328-'OddsRatio_working_3-way'!R328/3)</f>
        <v>-0.59997620569868948</v>
      </c>
      <c r="AT328" s="11">
        <f>IF(('OddsRatio_working_3-way'!X328=0),IF(Q328&gt;0,-Q328^(1/3),(-Q328)^(1/3)),'OddsRatio_working_3-way'!AN328-'OddsRatio_working_3-way'!R328/3)</f>
        <v>-0.45288651577963945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3.87</v>
      </c>
      <c r="B329" s="4">
        <f>IF('True_Odds_Calculator_3-way'!B330="","",'True_Odds_Calculator_3-way'!B330)</f>
        <v>3.92</v>
      </c>
      <c r="C329" s="4">
        <f>IF('True_Odds_Calculator_3-way'!C330="","",'True_Odds_Calculator_3-way'!C330)</f>
        <v>1.96</v>
      </c>
      <c r="D329" s="9">
        <f t="shared" si="78"/>
        <v>0.25123219378011341</v>
      </c>
      <c r="E329" s="9">
        <f t="shared" si="79"/>
        <v>0.24799713677571672</v>
      </c>
      <c r="F329" s="9">
        <f t="shared" si="80"/>
        <v>0.50077066944417015</v>
      </c>
      <c r="G329" s="9">
        <f t="shared" si="81"/>
        <v>1.0384604857938871</v>
      </c>
      <c r="H329" s="9">
        <f t="shared" si="82"/>
        <v>3.9803815942284553</v>
      </c>
      <c r="I329" s="9">
        <f t="shared" si="83"/>
        <v>4.0323046185181504</v>
      </c>
      <c r="J329" s="9">
        <f t="shared" si="84"/>
        <v>1.9969220663621312</v>
      </c>
      <c r="K329" s="11">
        <f t="shared" si="85"/>
        <v>0.25839793281653745</v>
      </c>
      <c r="L329" s="11">
        <f t="shared" si="86"/>
        <v>0.25510204081632654</v>
      </c>
      <c r="M329" s="11">
        <f t="shared" si="87"/>
        <v>0.51020408163265307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-0.2705720161818882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0.22701296940228394</v>
      </c>
      <c r="Q329" s="11">
        <f>2*'OddsRatio_working_3-way'!K329*'OddsRatio_working_3-way'!L329*'OddsRatio_working_3-way'!M329</f>
        <v>6.7263102045121162E-2</v>
      </c>
      <c r="R329" s="11">
        <f t="shared" si="88"/>
        <v>0</v>
      </c>
      <c r="S329" s="11">
        <f t="shared" si="89"/>
        <v>-0.83901126437878815</v>
      </c>
      <c r="T329" s="11">
        <f t="shared" si="90"/>
        <v>-0.24859593018630757</v>
      </c>
      <c r="U329" s="11">
        <f>'OddsRatio_working_3-way'!S329-'OddsRatio_working_3-way'!R329^2/3</f>
        <v>-0.83901126437878815</v>
      </c>
      <c r="V329" s="11">
        <f>'OddsRatio_working_3-way'!S329*'OddsRatio_working_3-way'!R329/3-2*'OddsRatio_working_3-way'!R329^3/27-'OddsRatio_working_3-way'!T329</f>
        <v>0.24859593018630757</v>
      </c>
      <c r="W329" s="11">
        <f>'OddsRatio_working_3-way'!V329^2+4*'OddsRatio_working_3-way'!U329^3/27</f>
        <v>-2.5698360830762546E-2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0.14790055555673046</v>
      </c>
      <c r="Y329" s="11">
        <f>IF('OddsRatio_working_3-way'!W329&gt;=0,IF('OddsRatio_working_3-way'!V329+SQRT('OddsRatio_working_3-way'!W329)&gt;0,0,PI()),ACOS('OddsRatio_working_3-way'!V329/(2*'OddsRatio_working_3-way'!X329)))</f>
        <v>0.57274630251104619</v>
      </c>
      <c r="Z329" s="11">
        <f>'OddsRatio_working_3-way'!X329^(1/3)*COS('OddsRatio_working_3-way'!Y329/3)</f>
        <v>0.51923024289694353</v>
      </c>
      <c r="AA329" s="11">
        <f>'OddsRatio_working_3-way'!X329^(1/3)*COS(('OddsRatio_working_3-way'!Y329+2*PI())/3)</f>
        <v>-0.34652186595419354</v>
      </c>
      <c r="AB329" s="11">
        <f>'OddsRatio_working_3-way'!X329^(1/3)*COS(('OddsRatio_working_3-way'!Y329+4*PI())/3)</f>
        <v>-0.17270837694275007</v>
      </c>
      <c r="AC329" s="11">
        <f>'OddsRatio_working_3-way'!X329^(1/3)*SIN('OddsRatio_working_3-way'!Y329/3)</f>
        <v>0.100351264669545</v>
      </c>
      <c r="AD329" s="11">
        <f>'OddsRatio_working_3-way'!X329^(1/3)*SIN(('OddsRatio_working_3-way'!Y329+2*PI())/3)</f>
        <v>0.39949094842714516</v>
      </c>
      <c r="AE329" s="11">
        <f>'OddsRatio_working_3-way'!X329^(1/3)*SIN(('OddsRatio_working_3-way'!Y329+4*PI())/3)</f>
        <v>-0.49984221309669008</v>
      </c>
      <c r="AF329" s="11">
        <f>-'OddsRatio_working_3-way'!U329/(3*'OddsRatio_working_3-way'!X329^(1/3))*COS(('OddsRatio_working_3-way'!Y329)/3)</f>
        <v>0.51923024289694353</v>
      </c>
      <c r="AG329" s="11">
        <f>-'OddsRatio_working_3-way'!U329/(3*'OddsRatio_working_3-way'!X329^(1/3))*COS(('OddsRatio_working_3-way'!Y329+2*PI())/3)</f>
        <v>-0.34652186595419354</v>
      </c>
      <c r="AH329" s="11">
        <f>-'OddsRatio_working_3-way'!U329/(3*'OddsRatio_working_3-way'!X329^(1/3))*COS(('OddsRatio_working_3-way'!Y329+4*PI())/3)</f>
        <v>-0.17270837694275007</v>
      </c>
      <c r="AI329" s="11">
        <f>'OddsRatio_working_3-way'!U329/(3*'OddsRatio_working_3-way'!X329^(1/3))*SIN(('OddsRatio_working_3-way'!Y329)/3)</f>
        <v>-0.100351264669545</v>
      </c>
      <c r="AJ329" s="11">
        <f>'OddsRatio_working_3-way'!U329/(3*'OddsRatio_working_3-way'!X329^(1/3))*SIN(('OddsRatio_working_3-way'!Y329+2*PI())/3)</f>
        <v>-0.39949094842714516</v>
      </c>
      <c r="AK329" s="11">
        <f>'OddsRatio_working_3-way'!U329/(3*'OddsRatio_working_3-way'!X329^(1/3))*SIN(('OddsRatio_working_3-way'!Y329+4*PI())/3)</f>
        <v>0.49984221309669008</v>
      </c>
      <c r="AL329" s="11">
        <f>'OddsRatio_working_3-way'!Z329+'OddsRatio_working_3-way'!AF329</f>
        <v>1.0384604857938871</v>
      </c>
      <c r="AM329" s="11">
        <f>'OddsRatio_working_3-way'!AA329+'OddsRatio_working_3-way'!AG329</f>
        <v>-0.69304373190838708</v>
      </c>
      <c r="AN329" s="11">
        <f>'OddsRatio_working_3-way'!AB329+'OddsRatio_working_3-way'!AH329</f>
        <v>-0.34541675388550014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1.0384604857938871</v>
      </c>
      <c r="AS329" s="11">
        <f>IF(('OddsRatio_working_3-way'!X329=0),IF(Q329&gt;0,-Q329^(1/3),(-Q329)^(1/3)),'OddsRatio_working_3-way'!AM329-'OddsRatio_working_3-way'!R329/3)</f>
        <v>-0.69304373190838708</v>
      </c>
      <c r="AT329" s="11">
        <f>IF(('OddsRatio_working_3-way'!X329=0),IF(Q329&gt;0,-Q329^(1/3),(-Q329)^(1/3)),'OddsRatio_working_3-way'!AN329-'OddsRatio_working_3-way'!R329/3)</f>
        <v>-0.34541675388550014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4.58</v>
      </c>
      <c r="B330" s="4">
        <f>IF('True_Odds_Calculator_3-way'!B331="","",'True_Odds_Calculator_3-way'!B331)</f>
        <v>3.38</v>
      </c>
      <c r="C330" s="4">
        <f>IF('True_Odds_Calculator_3-way'!C331="","",'True_Odds_Calculator_3-way'!C331)</f>
        <v>1.92</v>
      </c>
      <c r="D330" s="9">
        <f t="shared" si="78"/>
        <v>0.20890582919879766</v>
      </c>
      <c r="E330" s="9">
        <f t="shared" si="79"/>
        <v>0.28429184845714955</v>
      </c>
      <c r="F330" s="9">
        <f t="shared" si="80"/>
        <v>0.50680232234405265</v>
      </c>
      <c r="G330" s="9">
        <f t="shared" si="81"/>
        <v>1.0577781683304803</v>
      </c>
      <c r="H330" s="9">
        <f t="shared" si="82"/>
        <v>4.7868458426231193</v>
      </c>
      <c r="I330" s="9">
        <f t="shared" si="83"/>
        <v>3.517512040626543</v>
      </c>
      <c r="J330" s="9">
        <f t="shared" si="84"/>
        <v>1.9731559148640414</v>
      </c>
      <c r="K330" s="11">
        <f t="shared" si="85"/>
        <v>0.2183406113537118</v>
      </c>
      <c r="L330" s="11">
        <f t="shared" si="86"/>
        <v>0.29585798816568049</v>
      </c>
      <c r="M330" s="11">
        <f t="shared" si="87"/>
        <v>0.52083333333333337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-0.26373295694340348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0.23147550020240651</v>
      </c>
      <c r="Q330" s="11">
        <f>2*'OddsRatio_working_3-way'!K330*'OddsRatio_working_3-way'!L330*'OddsRatio_working_3-way'!M330</f>
        <v>6.7289389593722826E-2</v>
      </c>
      <c r="R330" s="11">
        <f t="shared" si="88"/>
        <v>0</v>
      </c>
      <c r="S330" s="11">
        <f t="shared" si="89"/>
        <v>-0.87768894295634292</v>
      </c>
      <c r="T330" s="11">
        <f t="shared" si="90"/>
        <v>-0.25514213458033225</v>
      </c>
      <c r="U330" s="11">
        <f>'OddsRatio_working_3-way'!S330-'OddsRatio_working_3-way'!R330^2/3</f>
        <v>-0.87768894295634292</v>
      </c>
      <c r="V330" s="11">
        <f>'OddsRatio_working_3-way'!S330*'OddsRatio_working_3-way'!R330/3-2*'OddsRatio_working_3-way'!R330^3/27-'OddsRatio_working_3-way'!T330</f>
        <v>0.25514213458033225</v>
      </c>
      <c r="W330" s="11">
        <f>'OddsRatio_working_3-way'!V330^2+4*'OddsRatio_working_3-way'!U330^3/27</f>
        <v>-3.5067978588807253E-2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0.15824465822502162</v>
      </c>
      <c r="Y330" s="11">
        <f>IF('OddsRatio_working_3-way'!W330&gt;=0,IF('OddsRatio_working_3-way'!V330+SQRT('OddsRatio_working_3-way'!W330)&gt;0,0,PI()),ACOS('OddsRatio_working_3-way'!V330/(2*'OddsRatio_working_3-way'!X330)))</f>
        <v>0.63315709508779672</v>
      </c>
      <c r="Z330" s="11">
        <f>'OddsRatio_working_3-way'!X330^(1/3)*COS('OddsRatio_working_3-way'!Y330/3)</f>
        <v>0.52888908416524005</v>
      </c>
      <c r="AA330" s="11">
        <f>'OddsRatio_working_3-way'!X330^(1/3)*COS(('OddsRatio_working_3-way'!Y330+2*PI())/3)</f>
        <v>-0.36257449789238233</v>
      </c>
      <c r="AB330" s="11">
        <f>'OddsRatio_working_3-way'!X330^(1/3)*COS(('OddsRatio_working_3-way'!Y330+4*PI())/3)</f>
        <v>-0.16631458627285781</v>
      </c>
      <c r="AC330" s="11">
        <f>'OddsRatio_working_3-way'!X330^(1/3)*SIN('OddsRatio_working_3-way'!Y330/3)</f>
        <v>0.11331071280466463</v>
      </c>
      <c r="AD330" s="11">
        <f>'OddsRatio_working_3-way'!X330^(1/3)*SIN(('OddsRatio_working_3-way'!Y330+2*PI())/3)</f>
        <v>0.40137602626905156</v>
      </c>
      <c r="AE330" s="11">
        <f>'OddsRatio_working_3-way'!X330^(1/3)*SIN(('OddsRatio_working_3-way'!Y330+4*PI())/3)</f>
        <v>-0.5146867390737162</v>
      </c>
      <c r="AF330" s="11">
        <f>-'OddsRatio_working_3-way'!U330/(3*'OddsRatio_working_3-way'!X330^(1/3))*COS(('OddsRatio_working_3-way'!Y330)/3)</f>
        <v>0.52888908416524028</v>
      </c>
      <c r="AG330" s="11">
        <f>-'OddsRatio_working_3-way'!U330/(3*'OddsRatio_working_3-way'!X330^(1/3))*COS(('OddsRatio_working_3-way'!Y330+2*PI())/3)</f>
        <v>-0.36257449789238244</v>
      </c>
      <c r="AH330" s="11">
        <f>-'OddsRatio_working_3-way'!U330/(3*'OddsRatio_working_3-way'!X330^(1/3))*COS(('OddsRatio_working_3-way'!Y330+4*PI())/3)</f>
        <v>-0.16631458627285786</v>
      </c>
      <c r="AI330" s="11">
        <f>'OddsRatio_working_3-way'!U330/(3*'OddsRatio_working_3-way'!X330^(1/3))*SIN(('OddsRatio_working_3-way'!Y330)/3)</f>
        <v>-0.11331071280466469</v>
      </c>
      <c r="AJ330" s="11">
        <f>'OddsRatio_working_3-way'!U330/(3*'OddsRatio_working_3-way'!X330^(1/3))*SIN(('OddsRatio_working_3-way'!Y330+2*PI())/3)</f>
        <v>-0.40137602626905172</v>
      </c>
      <c r="AK330" s="11">
        <f>'OddsRatio_working_3-way'!U330/(3*'OddsRatio_working_3-way'!X330^(1/3))*SIN(('OddsRatio_working_3-way'!Y330+4*PI())/3)</f>
        <v>0.51468673907371643</v>
      </c>
      <c r="AL330" s="11">
        <f>'OddsRatio_working_3-way'!Z330+'OddsRatio_working_3-way'!AF330</f>
        <v>1.0577781683304803</v>
      </c>
      <c r="AM330" s="11">
        <f>'OddsRatio_working_3-way'!AA330+'OddsRatio_working_3-way'!AG330</f>
        <v>-0.72514899578476477</v>
      </c>
      <c r="AN330" s="11">
        <f>'OddsRatio_working_3-way'!AB330+'OddsRatio_working_3-way'!AH330</f>
        <v>-0.33262917254571567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1.0577781683304803</v>
      </c>
      <c r="AS330" s="11">
        <f>IF(('OddsRatio_working_3-way'!X330=0),IF(Q330&gt;0,-Q330^(1/3),(-Q330)^(1/3)),'OddsRatio_working_3-way'!AM330-'OddsRatio_working_3-way'!R330/3)</f>
        <v>-0.72514899578476477</v>
      </c>
      <c r="AT330" s="11">
        <f>IF(('OddsRatio_working_3-way'!X330=0),IF(Q330&gt;0,-Q330^(1/3),(-Q330)^(1/3)),'OddsRatio_working_3-way'!AN330-'OddsRatio_working_3-way'!R330/3)</f>
        <v>-0.33262917254571567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1.9</v>
      </c>
      <c r="B331" s="4">
        <f>IF('True_Odds_Calculator_3-way'!B332="","",'True_Odds_Calculator_3-way'!B332)</f>
        <v>3.76</v>
      </c>
      <c r="C331" s="4">
        <f>IF('True_Odds_Calculator_3-way'!C332="","",'True_Odds_Calculator_3-way'!C332)</f>
        <v>4.32</v>
      </c>
      <c r="D331" s="9">
        <f t="shared" si="78"/>
        <v>0.51674071401007138</v>
      </c>
      <c r="E331" s="9">
        <f t="shared" si="79"/>
        <v>0.25853376873993861</v>
      </c>
      <c r="F331" s="9">
        <f t="shared" si="80"/>
        <v>0.22472551724999004</v>
      </c>
      <c r="G331" s="9">
        <f t="shared" si="81"/>
        <v>1.0391183579170549</v>
      </c>
      <c r="H331" s="9">
        <f t="shared" si="82"/>
        <v>1.9352065221253494</v>
      </c>
      <c r="I331" s="9">
        <f t="shared" si="83"/>
        <v>3.8679666678510722</v>
      </c>
      <c r="J331" s="9">
        <f t="shared" si="84"/>
        <v>4.4498729482846224</v>
      </c>
      <c r="K331" s="11">
        <f t="shared" si="85"/>
        <v>0.52631578947368418</v>
      </c>
      <c r="L331" s="11">
        <f t="shared" si="86"/>
        <v>0.26595744680851063</v>
      </c>
      <c r="M331" s="11">
        <f t="shared" si="87"/>
        <v>0.23148148148148145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-0.2672172452407614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0.22616751690099948</v>
      </c>
      <c r="Q331" s="11">
        <f>2*'OddsRatio_working_3-way'!K331*'OddsRatio_working_3-way'!L331*'OddsRatio_working_3-way'!M331</f>
        <v>6.480444610343826E-2</v>
      </c>
      <c r="R331" s="11">
        <f t="shared" si="88"/>
        <v>0</v>
      </c>
      <c r="S331" s="11">
        <f t="shared" si="89"/>
        <v>-0.84638069184952369</v>
      </c>
      <c r="T331" s="11">
        <f t="shared" si="90"/>
        <v>-0.24251595755000685</v>
      </c>
      <c r="U331" s="11">
        <f>'OddsRatio_working_3-way'!S331-'OddsRatio_working_3-way'!R331^2/3</f>
        <v>-0.84638069184952369</v>
      </c>
      <c r="V331" s="11">
        <f>'OddsRatio_working_3-way'!S331*'OddsRatio_working_3-way'!R331/3-2*'OddsRatio_working_3-way'!R331^3/27-'OddsRatio_working_3-way'!T331</f>
        <v>0.24251595755000685</v>
      </c>
      <c r="W331" s="11">
        <f>'OddsRatio_working_3-way'!V331^2+4*'OddsRatio_working_3-way'!U331^3/27</f>
        <v>-3.1010233388625921E-2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0.14985344762051911</v>
      </c>
      <c r="Y331" s="11">
        <f>IF('OddsRatio_working_3-way'!W331&gt;=0,IF('OddsRatio_working_3-way'!V331+SQRT('OddsRatio_working_3-way'!W331)&gt;0,0,PI()),ACOS('OddsRatio_working_3-way'!V331/(2*'OddsRatio_working_3-way'!X331)))</f>
        <v>0.62804608481149515</v>
      </c>
      <c r="Z331" s="11">
        <f>'OddsRatio_working_3-way'!X331^(1/3)*COS('OddsRatio_working_3-way'!Y331/3)</f>
        <v>0.51955917895852743</v>
      </c>
      <c r="AA331" s="11">
        <f>'OddsRatio_working_3-way'!X331^(1/3)*COS(('OddsRatio_working_3-way'!Y331+2*PI())/3)</f>
        <v>-0.35537701429989627</v>
      </c>
      <c r="AB331" s="11">
        <f>'OddsRatio_working_3-way'!X331^(1/3)*COS(('OddsRatio_working_3-way'!Y331+4*PI())/3)</f>
        <v>-0.16418216465863086</v>
      </c>
      <c r="AC331" s="11">
        <f>'OddsRatio_working_3-way'!X331^(1/3)*SIN('OddsRatio_working_3-way'!Y331/3)</f>
        <v>0.11038639790805455</v>
      </c>
      <c r="AD331" s="11">
        <f>'OddsRatio_working_3-way'!X331^(1/3)*SIN(('OddsRatio_working_3-way'!Y331+2*PI())/3)</f>
        <v>0.39475824879344301</v>
      </c>
      <c r="AE331" s="11">
        <f>'OddsRatio_working_3-way'!X331^(1/3)*SIN(('OddsRatio_working_3-way'!Y331+4*PI())/3)</f>
        <v>-0.5051446467014975</v>
      </c>
      <c r="AF331" s="11">
        <f>-'OddsRatio_working_3-way'!U331/(3*'OddsRatio_working_3-way'!X331^(1/3))*COS(('OddsRatio_working_3-way'!Y331)/3)</f>
        <v>0.51955917895852755</v>
      </c>
      <c r="AG331" s="11">
        <f>-'OddsRatio_working_3-way'!U331/(3*'OddsRatio_working_3-way'!X331^(1/3))*COS(('OddsRatio_working_3-way'!Y331+2*PI())/3)</f>
        <v>-0.35537701429989638</v>
      </c>
      <c r="AH331" s="11">
        <f>-'OddsRatio_working_3-way'!U331/(3*'OddsRatio_working_3-way'!X331^(1/3))*COS(('OddsRatio_working_3-way'!Y331+4*PI())/3)</f>
        <v>-0.16418216465863089</v>
      </c>
      <c r="AI331" s="11">
        <f>'OddsRatio_working_3-way'!U331/(3*'OddsRatio_working_3-way'!X331^(1/3))*SIN(('OddsRatio_working_3-way'!Y331)/3)</f>
        <v>-0.11038639790805457</v>
      </c>
      <c r="AJ331" s="11">
        <f>'OddsRatio_working_3-way'!U331/(3*'OddsRatio_working_3-way'!X331^(1/3))*SIN(('OddsRatio_working_3-way'!Y331+2*PI())/3)</f>
        <v>-0.39475824879344307</v>
      </c>
      <c r="AK331" s="11">
        <f>'OddsRatio_working_3-way'!U331/(3*'OddsRatio_working_3-way'!X331^(1/3))*SIN(('OddsRatio_working_3-way'!Y331+4*PI())/3)</f>
        <v>0.50514464670149761</v>
      </c>
      <c r="AL331" s="11">
        <f>'OddsRatio_working_3-way'!Z331+'OddsRatio_working_3-way'!AF331</f>
        <v>1.0391183579170549</v>
      </c>
      <c r="AM331" s="11">
        <f>'OddsRatio_working_3-way'!AA331+'OddsRatio_working_3-way'!AG331</f>
        <v>-0.71075402859979264</v>
      </c>
      <c r="AN331" s="11">
        <f>'OddsRatio_working_3-way'!AB331+'OddsRatio_working_3-way'!AH331</f>
        <v>-0.32836432931726178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1.0391183579170549</v>
      </c>
      <c r="AS331" s="11">
        <f>IF(('OddsRatio_working_3-way'!X331=0),IF(Q331&gt;0,-Q331^(1/3),(-Q331)^(1/3)),'OddsRatio_working_3-way'!AM331-'OddsRatio_working_3-way'!R331/3)</f>
        <v>-0.71075402859979264</v>
      </c>
      <c r="AT331" s="11">
        <f>IF(('OddsRatio_working_3-way'!X331=0),IF(Q331&gt;0,-Q331^(1/3),(-Q331)^(1/3)),'OddsRatio_working_3-way'!AN331-'OddsRatio_working_3-way'!R331/3)</f>
        <v>-0.32836432931726178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2.31</v>
      </c>
      <c r="B332" s="4">
        <f>IF('True_Odds_Calculator_3-way'!B333="","",'True_Odds_Calculator_3-way'!B333)</f>
        <v>3.21</v>
      </c>
      <c r="C332" s="4">
        <f>IF('True_Odds_Calculator_3-way'!C333="","",'True_Odds_Calculator_3-way'!C333)</f>
        <v>3.52</v>
      </c>
      <c r="D332" s="9">
        <f t="shared" si="78"/>
        <v>0.42230791562861664</v>
      </c>
      <c r="E332" s="9">
        <f t="shared" si="79"/>
        <v>0.30232059326054722</v>
      </c>
      <c r="F332" s="9">
        <f t="shared" si="80"/>
        <v>0.27537149111083609</v>
      </c>
      <c r="G332" s="9">
        <f t="shared" si="81"/>
        <v>1.04422935878718</v>
      </c>
      <c r="H332" s="9">
        <f t="shared" si="82"/>
        <v>2.3679404600112059</v>
      </c>
      <c r="I332" s="9">
        <f t="shared" si="83"/>
        <v>3.3077468829196683</v>
      </c>
      <c r="J332" s="9">
        <f t="shared" si="84"/>
        <v>3.6314579841436943</v>
      </c>
      <c r="K332" s="11">
        <f t="shared" si="85"/>
        <v>0.4329004329004329</v>
      </c>
      <c r="L332" s="11">
        <f t="shared" si="86"/>
        <v>0.3115264797507788</v>
      </c>
      <c r="M332" s="11">
        <f t="shared" si="87"/>
        <v>0.28409090909090912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-0.27951455935738001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0.23140741067673948</v>
      </c>
      <c r="Q332" s="11">
        <f>2*'OddsRatio_working_3-way'!K332*'OddsRatio_working_3-way'!L332*'OddsRatio_working_3-way'!M332</f>
        <v>7.6624970422761424E-2</v>
      </c>
      <c r="R332" s="11">
        <f t="shared" si="88"/>
        <v>0</v>
      </c>
      <c r="S332" s="11">
        <f t="shared" si="89"/>
        <v>-0.82789036538475269</v>
      </c>
      <c r="T332" s="11">
        <f t="shared" si="90"/>
        <v>-0.27413588257773269</v>
      </c>
      <c r="U332" s="11">
        <f>'OddsRatio_working_3-way'!S332-'OddsRatio_working_3-way'!R332^2/3</f>
        <v>-0.82789036538475269</v>
      </c>
      <c r="V332" s="11">
        <f>'OddsRatio_working_3-way'!S332*'OddsRatio_working_3-way'!R332/3-2*'OddsRatio_working_3-way'!R332^3/27-'OddsRatio_working_3-way'!T332</f>
        <v>0.27413588257773269</v>
      </c>
      <c r="W332" s="11">
        <f>'OddsRatio_working_3-way'!V332^2+4*'OddsRatio_working_3-way'!U332^3/27</f>
        <v>-8.9144202005956019E-3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0.14496974021952655</v>
      </c>
      <c r="Y332" s="11">
        <f>IF('OddsRatio_working_3-way'!W332&gt;=0,IF('OddsRatio_working_3-way'!V332+SQRT('OddsRatio_working_3-way'!W332)&gt;0,0,PI()),ACOS('OddsRatio_working_3-way'!V332/(2*'OddsRatio_working_3-way'!X332)))</f>
        <v>0.33168969286188776</v>
      </c>
      <c r="Z332" s="11">
        <f>'OddsRatio_working_3-way'!X332^(1/3)*COS('OddsRatio_working_3-way'!Y332/3)</f>
        <v>0.52211467939359013</v>
      </c>
      <c r="AA332" s="11">
        <f>'OddsRatio_working_3-way'!X332^(1/3)*COS(('OddsRatio_working_3-way'!Y332+2*PI())/3)</f>
        <v>-0.31125482486771394</v>
      </c>
      <c r="AB332" s="11">
        <f>'OddsRatio_working_3-way'!X332^(1/3)*COS(('OddsRatio_working_3-way'!Y332+4*PI())/3)</f>
        <v>-0.21085985452587633</v>
      </c>
      <c r="AC332" s="11">
        <f>'OddsRatio_working_3-way'!X332^(1/3)*SIN('OddsRatio_working_3-way'!Y332/3)</f>
        <v>5.7963063152144619E-2</v>
      </c>
      <c r="AD332" s="11">
        <f>'OddsRatio_working_3-way'!X332^(1/3)*SIN(('OddsRatio_working_3-way'!Y332+2*PI())/3)</f>
        <v>0.4231830444675444</v>
      </c>
      <c r="AE332" s="11">
        <f>'OddsRatio_working_3-way'!X332^(1/3)*SIN(('OddsRatio_working_3-way'!Y332+4*PI())/3)</f>
        <v>-0.48114610761968885</v>
      </c>
      <c r="AF332" s="11">
        <f>-'OddsRatio_working_3-way'!U332/(3*'OddsRatio_working_3-way'!X332^(1/3))*COS(('OddsRatio_working_3-way'!Y332)/3)</f>
        <v>0.52211467939359002</v>
      </c>
      <c r="AG332" s="11">
        <f>-'OddsRatio_working_3-way'!U332/(3*'OddsRatio_working_3-way'!X332^(1/3))*COS(('OddsRatio_working_3-way'!Y332+2*PI())/3)</f>
        <v>-0.31125482486771389</v>
      </c>
      <c r="AH332" s="11">
        <f>-'OddsRatio_working_3-way'!U332/(3*'OddsRatio_working_3-way'!X332^(1/3))*COS(('OddsRatio_working_3-way'!Y332+4*PI())/3)</f>
        <v>-0.2108598545258763</v>
      </c>
      <c r="AI332" s="11">
        <f>'OddsRatio_working_3-way'!U332/(3*'OddsRatio_working_3-way'!X332^(1/3))*SIN(('OddsRatio_working_3-way'!Y332)/3)</f>
        <v>-5.7963063152144605E-2</v>
      </c>
      <c r="AJ332" s="11">
        <f>'OddsRatio_working_3-way'!U332/(3*'OddsRatio_working_3-way'!X332^(1/3))*SIN(('OddsRatio_working_3-way'!Y332+2*PI())/3)</f>
        <v>-0.42318304446754429</v>
      </c>
      <c r="AK332" s="11">
        <f>'OddsRatio_working_3-way'!U332/(3*'OddsRatio_working_3-way'!X332^(1/3))*SIN(('OddsRatio_working_3-way'!Y332+4*PI())/3)</f>
        <v>0.48114610761968873</v>
      </c>
      <c r="AL332" s="11">
        <f>'OddsRatio_working_3-way'!Z332+'OddsRatio_working_3-way'!AF332</f>
        <v>1.04422935878718</v>
      </c>
      <c r="AM332" s="11">
        <f>'OddsRatio_working_3-way'!AA332+'OddsRatio_working_3-way'!AG332</f>
        <v>-0.62250964973542788</v>
      </c>
      <c r="AN332" s="11">
        <f>'OddsRatio_working_3-way'!AB332+'OddsRatio_working_3-way'!AH332</f>
        <v>-0.4217197090517526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1.04422935878718</v>
      </c>
      <c r="AS332" s="11">
        <f>IF(('OddsRatio_working_3-way'!X332=0),IF(Q332&gt;0,-Q332^(1/3),(-Q332)^(1/3)),'OddsRatio_working_3-way'!AM332-'OddsRatio_working_3-way'!R332/3)</f>
        <v>-0.62250964973542788</v>
      </c>
      <c r="AT332" s="11">
        <f>IF(('OddsRatio_working_3-way'!X332=0),IF(Q332&gt;0,-Q332^(1/3),(-Q332)^(1/3)),'OddsRatio_working_3-way'!AN332-'OddsRatio_working_3-way'!R332/3)</f>
        <v>-0.4217197090517526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2.02</v>
      </c>
      <c r="B333" s="4">
        <f>IF('True_Odds_Calculator_3-way'!B334="","",'True_Odds_Calculator_3-way'!B334)</f>
        <v>3.29</v>
      </c>
      <c r="C333" s="4">
        <f>IF('True_Odds_Calculator_3-way'!C334="","",'True_Odds_Calculator_3-way'!C334)</f>
        <v>4.3600000000000003</v>
      </c>
      <c r="D333" s="9">
        <f t="shared" si="78"/>
        <v>0.48387568204242659</v>
      </c>
      <c r="E333" s="9">
        <f t="shared" si="79"/>
        <v>0.29457458105152029</v>
      </c>
      <c r="F333" s="9">
        <f t="shared" si="80"/>
        <v>0.22154973690605326</v>
      </c>
      <c r="G333" s="9">
        <f t="shared" si="81"/>
        <v>1.0457318936878748</v>
      </c>
      <c r="H333" s="9">
        <f t="shared" si="82"/>
        <v>2.066646531561632</v>
      </c>
      <c r="I333" s="9">
        <f t="shared" si="83"/>
        <v>3.394726036545233</v>
      </c>
      <c r="J333" s="9">
        <f t="shared" si="84"/>
        <v>4.5136591627912592</v>
      </c>
      <c r="K333" s="11">
        <f t="shared" si="85"/>
        <v>0.49504950495049505</v>
      </c>
      <c r="L333" s="11">
        <f t="shared" si="86"/>
        <v>0.303951367781155</v>
      </c>
      <c r="M333" s="11">
        <f t="shared" si="87"/>
        <v>0.2293577981651376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-0.2708576928354558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0.23019298109504771</v>
      </c>
      <c r="Q333" s="11">
        <f>2*'OddsRatio_working_3-way'!K333*'OddsRatio_working_3-way'!L333*'OddsRatio_working_3-way'!M333</f>
        <v>6.9023382637195707E-2</v>
      </c>
      <c r="R333" s="11">
        <f t="shared" si="88"/>
        <v>0</v>
      </c>
      <c r="S333" s="11">
        <f t="shared" si="89"/>
        <v>-0.84986687542557038</v>
      </c>
      <c r="T333" s="11">
        <f t="shared" si="90"/>
        <v>-0.2548326463045188</v>
      </c>
      <c r="U333" s="11">
        <f>'OddsRatio_working_3-way'!S333-'OddsRatio_working_3-way'!R333^2/3</f>
        <v>-0.84986687542557038</v>
      </c>
      <c r="V333" s="11">
        <f>'OddsRatio_working_3-way'!S333*'OddsRatio_working_3-way'!R333/3-2*'OddsRatio_working_3-way'!R333^3/27-'OddsRatio_working_3-way'!T333</f>
        <v>0.2548326463045188</v>
      </c>
      <c r="W333" s="11">
        <f>'OddsRatio_working_3-way'!V333^2+4*'OddsRatio_working_3-way'!U333^3/27</f>
        <v>-2.5999062773592027E-2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0.15078025434067618</v>
      </c>
      <c r="Y333" s="11">
        <f>IF('OddsRatio_working_3-way'!W333&gt;=0,IF('OddsRatio_working_3-way'!V333+SQRT('OddsRatio_working_3-way'!W333)&gt;0,0,PI()),ACOS('OddsRatio_working_3-way'!V333/(2*'OddsRatio_working_3-way'!X333)))</f>
        <v>0.5641442376819148</v>
      </c>
      <c r="Z333" s="11">
        <f>'OddsRatio_working_3-way'!X333^(1/3)*COS('OddsRatio_working_3-way'!Y333/3)</f>
        <v>0.52286594684393739</v>
      </c>
      <c r="AA333" s="11">
        <f>'OddsRatio_working_3-way'!X333^(1/3)*COS(('OddsRatio_working_3-way'!Y333+2*PI())/3)</f>
        <v>-0.34760210988994789</v>
      </c>
      <c r="AB333" s="11">
        <f>'OddsRatio_working_3-way'!X333^(1/3)*COS(('OddsRatio_working_3-way'!Y333+4*PI())/3)</f>
        <v>-0.17526383695398923</v>
      </c>
      <c r="AC333" s="11">
        <f>'OddsRatio_working_3-way'!X333^(1/3)*SIN('OddsRatio_working_3-way'!Y333/3)</f>
        <v>9.9499548271250834E-2</v>
      </c>
      <c r="AD333" s="11">
        <f>'OddsRatio_working_3-way'!X333^(1/3)*SIN(('OddsRatio_working_3-way'!Y333+2*PI())/3)</f>
        <v>0.40306541860502837</v>
      </c>
      <c r="AE333" s="11">
        <f>'OddsRatio_working_3-way'!X333^(1/3)*SIN(('OddsRatio_working_3-way'!Y333+4*PI())/3)</f>
        <v>-0.50256496687627916</v>
      </c>
      <c r="AF333" s="11">
        <f>-'OddsRatio_working_3-way'!U333/(3*'OddsRatio_working_3-way'!X333^(1/3))*COS(('OddsRatio_working_3-way'!Y333)/3)</f>
        <v>0.52286594684393739</v>
      </c>
      <c r="AG333" s="11">
        <f>-'OddsRatio_working_3-way'!U333/(3*'OddsRatio_working_3-way'!X333^(1/3))*COS(('OddsRatio_working_3-way'!Y333+2*PI())/3)</f>
        <v>-0.34760210988994789</v>
      </c>
      <c r="AH333" s="11">
        <f>-'OddsRatio_working_3-way'!U333/(3*'OddsRatio_working_3-way'!X333^(1/3))*COS(('OddsRatio_working_3-way'!Y333+4*PI())/3)</f>
        <v>-0.17526383695398923</v>
      </c>
      <c r="AI333" s="11">
        <f>'OddsRatio_working_3-way'!U333/(3*'OddsRatio_working_3-way'!X333^(1/3))*SIN(('OddsRatio_working_3-way'!Y333)/3)</f>
        <v>-9.9499548271250834E-2</v>
      </c>
      <c r="AJ333" s="11">
        <f>'OddsRatio_working_3-way'!U333/(3*'OddsRatio_working_3-way'!X333^(1/3))*SIN(('OddsRatio_working_3-way'!Y333+2*PI())/3)</f>
        <v>-0.40306541860502837</v>
      </c>
      <c r="AK333" s="11">
        <f>'OddsRatio_working_3-way'!U333/(3*'OddsRatio_working_3-way'!X333^(1/3))*SIN(('OddsRatio_working_3-way'!Y333+4*PI())/3)</f>
        <v>0.50256496687627916</v>
      </c>
      <c r="AL333" s="11">
        <f>'OddsRatio_working_3-way'!Z333+'OddsRatio_working_3-way'!AF333</f>
        <v>1.0457318936878748</v>
      </c>
      <c r="AM333" s="11">
        <f>'OddsRatio_working_3-way'!AA333+'OddsRatio_working_3-way'!AG333</f>
        <v>-0.69520421977989577</v>
      </c>
      <c r="AN333" s="11">
        <f>'OddsRatio_working_3-way'!AB333+'OddsRatio_working_3-way'!AH333</f>
        <v>-0.35052767390797845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1.0457318936878748</v>
      </c>
      <c r="AS333" s="11">
        <f>IF(('OddsRatio_working_3-way'!X333=0),IF(Q333&gt;0,-Q333^(1/3),(-Q333)^(1/3)),'OddsRatio_working_3-way'!AM333-'OddsRatio_working_3-way'!R333/3)</f>
        <v>-0.69520421977989577</v>
      </c>
      <c r="AT333" s="11">
        <f>IF(('OddsRatio_working_3-way'!X333=0),IF(Q333&gt;0,-Q333^(1/3),(-Q333)^(1/3)),'OddsRatio_working_3-way'!AN333-'OddsRatio_working_3-way'!R333/3)</f>
        <v>-0.35052767390797845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10.92</v>
      </c>
      <c r="B334" s="4">
        <f>IF('True_Odds_Calculator_3-way'!B335="","",'True_Odds_Calculator_3-way'!B335)</f>
        <v>5.74</v>
      </c>
      <c r="C334" s="4">
        <f>IF('True_Odds_Calculator_3-way'!C335="","",'True_Odds_Calculator_3-way'!C335)</f>
        <v>1.3</v>
      </c>
      <c r="D334" s="9">
        <f t="shared" si="78"/>
        <v>8.4576802964783232E-2</v>
      </c>
      <c r="E334" s="9">
        <f t="shared" si="79"/>
        <v>0.1620286620980726</v>
      </c>
      <c r="F334" s="9">
        <f t="shared" si="80"/>
        <v>0.75339453493714414</v>
      </c>
      <c r="G334" s="9">
        <f t="shared" si="81"/>
        <v>1.0910859831824604</v>
      </c>
      <c r="H334" s="9">
        <f t="shared" si="82"/>
        <v>11.823572953170009</v>
      </c>
      <c r="I334" s="9">
        <f t="shared" si="83"/>
        <v>6.1717475602848628</v>
      </c>
      <c r="J334" s="9">
        <f t="shared" si="84"/>
        <v>1.3273257949547381</v>
      </c>
      <c r="K334" s="11">
        <f t="shared" si="85"/>
        <v>9.1575091575091569E-2</v>
      </c>
      <c r="L334" s="11">
        <f t="shared" si="86"/>
        <v>0.17421602787456444</v>
      </c>
      <c r="M334" s="11">
        <f t="shared" si="87"/>
        <v>0.76923076923076916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-0.17311447598233975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0.18359198203743898</v>
      </c>
      <c r="Q334" s="11">
        <f>2*'OddsRatio_working_3-way'!K334*'OddsRatio_working_3-way'!L334*'OddsRatio_working_3-way'!M334</f>
        <v>2.4544382625326065E-2</v>
      </c>
      <c r="R334" s="11">
        <f t="shared" si="88"/>
        <v>0</v>
      </c>
      <c r="S334" s="11">
        <f t="shared" si="89"/>
        <v>-1.0605235697109934</v>
      </c>
      <c r="T334" s="11">
        <f t="shared" si="90"/>
        <v>-0.14178122589719161</v>
      </c>
      <c r="U334" s="11">
        <f>'OddsRatio_working_3-way'!S334-'OddsRatio_working_3-way'!R334^2/3</f>
        <v>-1.0605235697109934</v>
      </c>
      <c r="V334" s="11">
        <f>'OddsRatio_working_3-way'!S334*'OddsRatio_working_3-way'!R334/3-2*'OddsRatio_working_3-way'!R334^3/27-'OddsRatio_working_3-way'!T334</f>
        <v>0.14178122589719161</v>
      </c>
      <c r="W334" s="11">
        <f>'OddsRatio_working_3-way'!V334^2+4*'OddsRatio_working_3-way'!U334^3/27</f>
        <v>-0.15660648704140223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0.21018349308301587</v>
      </c>
      <c r="Y334" s="11">
        <f>IF('OddsRatio_working_3-way'!W334&gt;=0,IF('OddsRatio_working_3-way'!V334+SQRT('OddsRatio_working_3-way'!W334)&gt;0,0,PI()),ACOS('OddsRatio_working_3-way'!V334/(2*'OddsRatio_working_3-way'!X334)))</f>
        <v>1.2267706127088474</v>
      </c>
      <c r="Z334" s="11">
        <f>'OddsRatio_working_3-way'!X334^(1/3)*COS('OddsRatio_working_3-way'!Y334/3)</f>
        <v>0.54554299159123021</v>
      </c>
      <c r="AA334" s="11">
        <f>'OddsRatio_working_3-way'!X334^(1/3)*COS(('OddsRatio_working_3-way'!Y334+2*PI())/3)</f>
        <v>-0.47751041655084564</v>
      </c>
      <c r="AB334" s="11">
        <f>'OddsRatio_working_3-way'!X334^(1/3)*COS(('OddsRatio_working_3-way'!Y334+4*PI())/3)</f>
        <v>-6.8032575040384693E-2</v>
      </c>
      <c r="AC334" s="11">
        <f>'OddsRatio_working_3-way'!X334^(1/3)*SIN('OddsRatio_working_3-way'!Y334/3)</f>
        <v>0.23641214202325161</v>
      </c>
      <c r="AD334" s="11">
        <f>'OddsRatio_working_3-way'!X334^(1/3)*SIN(('OddsRatio_working_3-way'!Y334+2*PI())/3)</f>
        <v>0.35424801856293991</v>
      </c>
      <c r="AE334" s="11">
        <f>'OddsRatio_working_3-way'!X334^(1/3)*SIN(('OddsRatio_working_3-way'!Y334+4*PI())/3)</f>
        <v>-0.59066016058619164</v>
      </c>
      <c r="AF334" s="11">
        <f>-'OddsRatio_working_3-way'!U334/(3*'OddsRatio_working_3-way'!X334^(1/3))*COS(('OddsRatio_working_3-way'!Y334)/3)</f>
        <v>0.5455429915912301</v>
      </c>
      <c r="AG334" s="11">
        <f>-'OddsRatio_working_3-way'!U334/(3*'OddsRatio_working_3-way'!X334^(1/3))*COS(('OddsRatio_working_3-way'!Y334+2*PI())/3)</f>
        <v>-0.47751041655084558</v>
      </c>
      <c r="AH334" s="11">
        <f>-'OddsRatio_working_3-way'!U334/(3*'OddsRatio_working_3-way'!X334^(1/3))*COS(('OddsRatio_working_3-way'!Y334+4*PI())/3)</f>
        <v>-6.803257504038468E-2</v>
      </c>
      <c r="AI334" s="11">
        <f>'OddsRatio_working_3-way'!U334/(3*'OddsRatio_working_3-way'!X334^(1/3))*SIN(('OddsRatio_working_3-way'!Y334)/3)</f>
        <v>-0.23641214202325156</v>
      </c>
      <c r="AJ334" s="11">
        <f>'OddsRatio_working_3-way'!U334/(3*'OddsRatio_working_3-way'!X334^(1/3))*SIN(('OddsRatio_working_3-way'!Y334+2*PI())/3)</f>
        <v>-0.35424801856293986</v>
      </c>
      <c r="AK334" s="11">
        <f>'OddsRatio_working_3-way'!U334/(3*'OddsRatio_working_3-way'!X334^(1/3))*SIN(('OddsRatio_working_3-way'!Y334+4*PI())/3)</f>
        <v>0.59066016058619153</v>
      </c>
      <c r="AL334" s="11">
        <f>'OddsRatio_working_3-way'!Z334+'OddsRatio_working_3-way'!AF334</f>
        <v>1.0910859831824604</v>
      </c>
      <c r="AM334" s="11">
        <f>'OddsRatio_working_3-way'!AA334+'OddsRatio_working_3-way'!AG334</f>
        <v>-0.95502083310169117</v>
      </c>
      <c r="AN334" s="11">
        <f>'OddsRatio_working_3-way'!AB334+'OddsRatio_working_3-way'!AH334</f>
        <v>-0.13606515008076936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1.0910859831824604</v>
      </c>
      <c r="AS334" s="11">
        <f>IF(('OddsRatio_working_3-way'!X334=0),IF(Q334&gt;0,-Q334^(1/3),(-Q334)^(1/3)),'OddsRatio_working_3-way'!AM334-'OddsRatio_working_3-way'!R334/3)</f>
        <v>-0.95502083310169117</v>
      </c>
      <c r="AT334" s="11">
        <f>IF(('OddsRatio_working_3-way'!X334=0),IF(Q334&gt;0,-Q334^(1/3),(-Q334)^(1/3)),'OddsRatio_working_3-way'!AN334-'OddsRatio_working_3-way'!R334/3)</f>
        <v>-0.13606515008076936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1.39</v>
      </c>
      <c r="B335" s="4">
        <f>IF('True_Odds_Calculator_3-way'!B336="","",'True_Odds_Calculator_3-way'!B336)</f>
        <v>5.15</v>
      </c>
      <c r="C335" s="4">
        <f>IF('True_Odds_Calculator_3-way'!C336="","",'True_Odds_Calculator_3-way'!C336)</f>
        <v>8.36</v>
      </c>
      <c r="D335" s="9">
        <f t="shared" si="78"/>
        <v>0.70463662707255059</v>
      </c>
      <c r="E335" s="9">
        <f t="shared" si="79"/>
        <v>0.18313638512127173</v>
      </c>
      <c r="F335" s="9">
        <f t="shared" si="80"/>
        <v>0.11222698780617775</v>
      </c>
      <c r="G335" s="9">
        <f t="shared" si="81"/>
        <v>1.0747979210386385</v>
      </c>
      <c r="H335" s="9">
        <f t="shared" si="82"/>
        <v>1.4191711892050685</v>
      </c>
      <c r="I335" s="9">
        <f t="shared" si="83"/>
        <v>5.4604113723103493</v>
      </c>
      <c r="J335" s="9">
        <f t="shared" si="84"/>
        <v>8.9105126988443786</v>
      </c>
      <c r="K335" s="11">
        <f t="shared" si="85"/>
        <v>0.71942446043165476</v>
      </c>
      <c r="L335" s="11">
        <f t="shared" si="86"/>
        <v>0.1941747572815534</v>
      </c>
      <c r="M335" s="11">
        <f t="shared" si="87"/>
        <v>0.11961722488038279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-0.1990500134848221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0.19884682211029614</v>
      </c>
      <c r="Q335" s="11">
        <f>2*'OddsRatio_working_3-way'!K335*'OddsRatio_working_3-way'!L335*'OddsRatio_working_3-way'!M335</f>
        <v>3.3419633968117007E-2</v>
      </c>
      <c r="R335" s="11">
        <f t="shared" si="88"/>
        <v>0</v>
      </c>
      <c r="S335" s="11">
        <f t="shared" si="89"/>
        <v>-0.99897919436945204</v>
      </c>
      <c r="T335" s="11">
        <f t="shared" si="90"/>
        <v>-0.16789566291923569</v>
      </c>
      <c r="U335" s="11">
        <f>'OddsRatio_working_3-way'!S335-'OddsRatio_working_3-way'!R335^2/3</f>
        <v>-0.99897919436945204</v>
      </c>
      <c r="V335" s="11">
        <f>'OddsRatio_working_3-way'!S335*'OddsRatio_working_3-way'!R335/3-2*'OddsRatio_working_3-way'!R335^3/27-'OddsRatio_working_3-way'!T335</f>
        <v>0.16789566291923569</v>
      </c>
      <c r="W335" s="11">
        <f>'OddsRatio_working_3-way'!V335^2+4*'OddsRatio_working_3-way'!U335^3/27</f>
        <v>-0.11950596610284189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0.19215548374293895</v>
      </c>
      <c r="Y335" s="11">
        <f>IF('OddsRatio_working_3-way'!W335&gt;=0,IF('OddsRatio_working_3-way'!V335+SQRT('OddsRatio_working_3-way'!W335)&gt;0,0,PI()),ACOS('OddsRatio_working_3-way'!V335/(2*'OddsRatio_working_3-way'!X335)))</f>
        <v>1.1186752151836958</v>
      </c>
      <c r="Z335" s="11">
        <f>'OddsRatio_working_3-way'!X335^(1/3)*COS('OddsRatio_working_3-way'!Y335/3)</f>
        <v>0.53739896051931935</v>
      </c>
      <c r="AA335" s="11">
        <f>'OddsRatio_working_3-way'!X335^(1/3)*COS(('OddsRatio_working_3-way'!Y335+2*PI())/3)</f>
        <v>-0.45076146562983344</v>
      </c>
      <c r="AB335" s="11">
        <f>'OddsRatio_working_3-way'!X335^(1/3)*COS(('OddsRatio_working_3-way'!Y335+4*PI())/3)</f>
        <v>-8.6637494889485758E-2</v>
      </c>
      <c r="AC335" s="11">
        <f>'OddsRatio_working_3-way'!X335^(1/3)*SIN('OddsRatio_working_3-way'!Y335/3)</f>
        <v>0.21022707252533504</v>
      </c>
      <c r="AD335" s="11">
        <f>'OddsRatio_working_3-way'!X335^(1/3)*SIN(('OddsRatio_working_3-way'!Y335+2*PI())/3)</f>
        <v>0.36028761551441357</v>
      </c>
      <c r="AE335" s="11">
        <f>'OddsRatio_working_3-way'!X335^(1/3)*SIN(('OddsRatio_working_3-way'!Y335+4*PI())/3)</f>
        <v>-0.5705146880397487</v>
      </c>
      <c r="AF335" s="11">
        <f>-'OddsRatio_working_3-way'!U335/(3*'OddsRatio_working_3-way'!X335^(1/3))*COS(('OddsRatio_working_3-way'!Y335)/3)</f>
        <v>0.53739896051931924</v>
      </c>
      <c r="AG335" s="11">
        <f>-'OddsRatio_working_3-way'!U335/(3*'OddsRatio_working_3-way'!X335^(1/3))*COS(('OddsRatio_working_3-way'!Y335+2*PI())/3)</f>
        <v>-0.45076146562983332</v>
      </c>
      <c r="AH335" s="11">
        <f>-'OddsRatio_working_3-way'!U335/(3*'OddsRatio_working_3-way'!X335^(1/3))*COS(('OddsRatio_working_3-way'!Y335+4*PI())/3)</f>
        <v>-8.6637494889485744E-2</v>
      </c>
      <c r="AI335" s="11">
        <f>'OddsRatio_working_3-way'!U335/(3*'OddsRatio_working_3-way'!X335^(1/3))*SIN(('OddsRatio_working_3-way'!Y335)/3)</f>
        <v>-0.21022707252533501</v>
      </c>
      <c r="AJ335" s="11">
        <f>'OddsRatio_working_3-way'!U335/(3*'OddsRatio_working_3-way'!X335^(1/3))*SIN(('OddsRatio_working_3-way'!Y335+2*PI())/3)</f>
        <v>-0.36028761551441346</v>
      </c>
      <c r="AK335" s="11">
        <f>'OddsRatio_working_3-way'!U335/(3*'OddsRatio_working_3-way'!X335^(1/3))*SIN(('OddsRatio_working_3-way'!Y335+4*PI())/3)</f>
        <v>0.57051468803974859</v>
      </c>
      <c r="AL335" s="11">
        <f>'OddsRatio_working_3-way'!Z335+'OddsRatio_working_3-way'!AF335</f>
        <v>1.0747979210386385</v>
      </c>
      <c r="AM335" s="11">
        <f>'OddsRatio_working_3-way'!AA335+'OddsRatio_working_3-way'!AG335</f>
        <v>-0.90152293125966676</v>
      </c>
      <c r="AN335" s="11">
        <f>'OddsRatio_working_3-way'!AB335+'OddsRatio_working_3-way'!AH335</f>
        <v>-0.17327498977897149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1.0747979210386385</v>
      </c>
      <c r="AS335" s="11">
        <f>IF(('OddsRatio_working_3-way'!X335=0),IF(Q335&gt;0,-Q335^(1/3),(-Q335)^(1/3)),'OddsRatio_working_3-way'!AM335-'OddsRatio_working_3-way'!R335/3)</f>
        <v>-0.90152293125966676</v>
      </c>
      <c r="AT335" s="11">
        <f>IF(('OddsRatio_working_3-way'!X335=0),IF(Q335&gt;0,-Q335^(1/3),(-Q335)^(1/3)),'OddsRatio_working_3-way'!AN335-'OddsRatio_working_3-way'!R335/3)</f>
        <v>-0.17327498977897149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4.34</v>
      </c>
      <c r="B336" s="4">
        <f>IF('True_Odds_Calculator_3-way'!B337="","",'True_Odds_Calculator_3-way'!B337)</f>
        <v>3.87</v>
      </c>
      <c r="C336" s="4">
        <f>IF('True_Odds_Calculator_3-way'!C337="","",'True_Odds_Calculator_3-way'!C337)</f>
        <v>1.83</v>
      </c>
      <c r="D336" s="9">
        <f t="shared" si="78"/>
        <v>0.22035629071926566</v>
      </c>
      <c r="E336" s="9">
        <f t="shared" si="79"/>
        <v>0.24751078350664529</v>
      </c>
      <c r="F336" s="9">
        <f t="shared" si="80"/>
        <v>0.53213292577408922</v>
      </c>
      <c r="G336" s="9">
        <f t="shared" si="81"/>
        <v>1.0593128950472233</v>
      </c>
      <c r="H336" s="9">
        <f t="shared" si="82"/>
        <v>4.5381050694577265</v>
      </c>
      <c r="I336" s="9">
        <f t="shared" si="83"/>
        <v>4.0402280087855305</v>
      </c>
      <c r="J336" s="9">
        <f t="shared" si="84"/>
        <v>1.8792297028891956</v>
      </c>
      <c r="K336" s="11">
        <f t="shared" si="85"/>
        <v>0.2304147465437788</v>
      </c>
      <c r="L336" s="11">
        <f t="shared" si="86"/>
        <v>0.25839793281653745</v>
      </c>
      <c r="M336" s="11">
        <f t="shared" si="87"/>
        <v>0.54644808743169393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-0.25885387558182815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0.22904503122918379</v>
      </c>
      <c r="Q336" s="11">
        <f>2*'OddsRatio_working_3-way'!K336*'OddsRatio_working_3-way'!L336*'OddsRatio_working_3-way'!M336</f>
        <v>6.5069611144654482E-2</v>
      </c>
      <c r="R336" s="11">
        <f t="shared" si="88"/>
        <v>0</v>
      </c>
      <c r="S336" s="11">
        <f t="shared" si="89"/>
        <v>-0.88484296676786178</v>
      </c>
      <c r="T336" s="11">
        <f t="shared" si="90"/>
        <v>-0.25137584283177888</v>
      </c>
      <c r="U336" s="11">
        <f>'OddsRatio_working_3-way'!S336-'OddsRatio_working_3-way'!R336^2/3</f>
        <v>-0.88484296676786178</v>
      </c>
      <c r="V336" s="11">
        <f>'OddsRatio_working_3-way'!S336*'OddsRatio_working_3-way'!R336/3-2*'OddsRatio_working_3-way'!R336^3/27-'OddsRatio_working_3-way'!T336</f>
        <v>0.25137584283177888</v>
      </c>
      <c r="W336" s="11">
        <f>'OddsRatio_working_3-way'!V336^2+4*'OddsRatio_working_3-way'!U336^3/27</f>
        <v>-3.9445032071309977E-2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0.16018336869873318</v>
      </c>
      <c r="Y336" s="11">
        <f>IF('OddsRatio_working_3-way'!W336&gt;=0,IF('OddsRatio_working_3-way'!V336+SQRT('OddsRatio_working_3-way'!W336)&gt;0,0,PI()),ACOS('OddsRatio_working_3-way'!V336/(2*'OddsRatio_working_3-way'!X336)))</f>
        <v>0.66866455876046604</v>
      </c>
      <c r="Z336" s="11">
        <f>'OddsRatio_working_3-way'!X336^(1/3)*COS('OddsRatio_working_3-way'!Y336/3)</f>
        <v>0.52965644752361174</v>
      </c>
      <c r="AA336" s="11">
        <f>'OddsRatio_working_3-way'!X336^(1/3)*COS(('OddsRatio_working_3-way'!Y336+2*PI())/3)</f>
        <v>-0.36879349387382987</v>
      </c>
      <c r="AB336" s="11">
        <f>'OddsRatio_working_3-way'!X336^(1/3)*COS(('OddsRatio_working_3-way'!Y336+4*PI())/3)</f>
        <v>-0.16086295364978226</v>
      </c>
      <c r="AC336" s="11">
        <f>'OddsRatio_working_3-way'!X336^(1/3)*SIN('OddsRatio_working_3-way'!Y336/3)</f>
        <v>0.12004875337109845</v>
      </c>
      <c r="AD336" s="11">
        <f>'OddsRatio_working_3-way'!X336^(1/3)*SIN(('OddsRatio_working_3-way'!Y336+2*PI())/3)</f>
        <v>0.398671562148118</v>
      </c>
      <c r="AE336" s="11">
        <f>'OddsRatio_working_3-way'!X336^(1/3)*SIN(('OddsRatio_working_3-way'!Y336+4*PI())/3)</f>
        <v>-0.51872031551921627</v>
      </c>
      <c r="AF336" s="11">
        <f>-'OddsRatio_working_3-way'!U336/(3*'OddsRatio_working_3-way'!X336^(1/3))*COS(('OddsRatio_working_3-way'!Y336)/3)</f>
        <v>0.52965644752361163</v>
      </c>
      <c r="AG336" s="11">
        <f>-'OddsRatio_working_3-way'!U336/(3*'OddsRatio_working_3-way'!X336^(1/3))*COS(('OddsRatio_working_3-way'!Y336+2*PI())/3)</f>
        <v>-0.36879349387382981</v>
      </c>
      <c r="AH336" s="11">
        <f>-'OddsRatio_working_3-way'!U336/(3*'OddsRatio_working_3-way'!X336^(1/3))*COS(('OddsRatio_working_3-way'!Y336+4*PI())/3)</f>
        <v>-0.16086295364978223</v>
      </c>
      <c r="AI336" s="11">
        <f>'OddsRatio_working_3-way'!U336/(3*'OddsRatio_working_3-way'!X336^(1/3))*SIN(('OddsRatio_working_3-way'!Y336)/3)</f>
        <v>-0.12004875337109842</v>
      </c>
      <c r="AJ336" s="11">
        <f>'OddsRatio_working_3-way'!U336/(3*'OddsRatio_working_3-way'!X336^(1/3))*SIN(('OddsRatio_working_3-way'!Y336+2*PI())/3)</f>
        <v>-0.39867156214811794</v>
      </c>
      <c r="AK336" s="11">
        <f>'OddsRatio_working_3-way'!U336/(3*'OddsRatio_working_3-way'!X336^(1/3))*SIN(('OddsRatio_working_3-way'!Y336+4*PI())/3)</f>
        <v>0.51872031551921616</v>
      </c>
      <c r="AL336" s="11">
        <f>'OddsRatio_working_3-way'!Z336+'OddsRatio_working_3-way'!AF336</f>
        <v>1.0593128950472233</v>
      </c>
      <c r="AM336" s="11">
        <f>'OddsRatio_working_3-way'!AA336+'OddsRatio_working_3-way'!AG336</f>
        <v>-0.73758698774765974</v>
      </c>
      <c r="AN336" s="11">
        <f>'OddsRatio_working_3-way'!AB336+'OddsRatio_working_3-way'!AH336</f>
        <v>-0.32172590729956452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1.0593128950472233</v>
      </c>
      <c r="AS336" s="11">
        <f>IF(('OddsRatio_working_3-way'!X336=0),IF(Q336&gt;0,-Q336^(1/3),(-Q336)^(1/3)),'OddsRatio_working_3-way'!AM336-'OddsRatio_working_3-way'!R336/3)</f>
        <v>-0.73758698774765974</v>
      </c>
      <c r="AT336" s="11">
        <f>IF(('OddsRatio_working_3-way'!X336=0),IF(Q336&gt;0,-Q336^(1/3),(-Q336)^(1/3)),'OddsRatio_working_3-way'!AN336-'OddsRatio_working_3-way'!R336/3)</f>
        <v>-0.32172590729956452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2.13</v>
      </c>
      <c r="B337" s="4">
        <f>IF('True_Odds_Calculator_3-way'!B338="","",'True_Odds_Calculator_3-way'!B338)</f>
        <v>3.16</v>
      </c>
      <c r="C337" s="4">
        <f>IF('True_Odds_Calculator_3-way'!C338="","",'True_Odds_Calculator_3-way'!C338)</f>
        <v>4.0199999999999996</v>
      </c>
      <c r="D337" s="9">
        <f t="shared" si="78"/>
        <v>0.45615436787910585</v>
      </c>
      <c r="E337" s="9">
        <f t="shared" si="79"/>
        <v>0.30497357078564669</v>
      </c>
      <c r="F337" s="9">
        <f t="shared" si="80"/>
        <v>0.23887206133524769</v>
      </c>
      <c r="G337" s="9">
        <f t="shared" si="81"/>
        <v>1.0550799342307762</v>
      </c>
      <c r="H337" s="9">
        <f t="shared" si="82"/>
        <v>2.192240325680777</v>
      </c>
      <c r="I337" s="9">
        <f t="shared" si="83"/>
        <v>3.2789726579384766</v>
      </c>
      <c r="J337" s="9">
        <f t="shared" si="84"/>
        <v>4.1863414013769438</v>
      </c>
      <c r="K337" s="11">
        <f t="shared" si="85"/>
        <v>0.46948356807511737</v>
      </c>
      <c r="L337" s="11">
        <f t="shared" si="86"/>
        <v>0.31645569620253161</v>
      </c>
      <c r="M337" s="11">
        <f t="shared" si="87"/>
        <v>0.24875621890547267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-0.27242464802037247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0.23320433548664826</v>
      </c>
      <c r="Q337" s="11">
        <f>2*'OddsRatio_working_3-way'!K337*'OddsRatio_working_3-way'!L337*'OddsRatio_working_3-way'!M337</f>
        <v>7.3915795716845728E-2</v>
      </c>
      <c r="R337" s="11">
        <f t="shared" si="88"/>
        <v>0</v>
      </c>
      <c r="S337" s="11">
        <f t="shared" si="89"/>
        <v>-0.8560324375245546</v>
      </c>
      <c r="T337" s="11">
        <f t="shared" si="90"/>
        <v>-0.27132565373202999</v>
      </c>
      <c r="U337" s="11">
        <f>'OddsRatio_working_3-way'!S337-'OddsRatio_working_3-way'!R337^2/3</f>
        <v>-0.8560324375245546</v>
      </c>
      <c r="V337" s="11">
        <f>'OddsRatio_working_3-way'!S337*'OddsRatio_working_3-way'!R337/3-2*'OddsRatio_working_3-way'!R337^3/27-'OddsRatio_working_3-way'!T337</f>
        <v>0.27132565373202999</v>
      </c>
      <c r="W337" s="11">
        <f>'OddsRatio_working_3-way'!V337^2+4*'OddsRatio_working_3-way'!U337^3/27</f>
        <v>-1.9314733794003877E-2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0.15242403367507149</v>
      </c>
      <c r="Y337" s="11">
        <f>IF('OddsRatio_working_3-way'!W337&gt;=0,IF('OddsRatio_working_3-way'!V337+SQRT('OddsRatio_working_3-way'!W337)&gt;0,0,PI()),ACOS('OddsRatio_working_3-way'!V337/(2*'OddsRatio_working_3-way'!X337)))</f>
        <v>0.47337292185015989</v>
      </c>
      <c r="Z337" s="11">
        <f>'OddsRatio_working_3-way'!X337^(1/3)*COS('OddsRatio_working_3-way'!Y337/3)</f>
        <v>0.52753996711538809</v>
      </c>
      <c r="AA337" s="11">
        <f>'OddsRatio_working_3-way'!X337^(1/3)*COS(('OddsRatio_working_3-way'!Y337+2*PI())/3)</f>
        <v>-0.33646315175842695</v>
      </c>
      <c r="AB337" s="11">
        <f>'OddsRatio_working_3-way'!X337^(1/3)*COS(('OddsRatio_working_3-way'!Y337+4*PI())/3)</f>
        <v>-0.1910768153569613</v>
      </c>
      <c r="AC337" s="11">
        <f>'OddsRatio_working_3-way'!X337^(1/3)*SIN('OddsRatio_working_3-way'!Y337/3)</f>
        <v>8.3938840457879818E-2</v>
      </c>
      <c r="AD337" s="11">
        <f>'OddsRatio_working_3-way'!X337^(1/3)*SIN(('OddsRatio_working_3-way'!Y337+2*PI())/3)</f>
        <v>0.41489359280459359</v>
      </c>
      <c r="AE337" s="11">
        <f>'OddsRatio_working_3-way'!X337^(1/3)*SIN(('OddsRatio_working_3-way'!Y337+4*PI())/3)</f>
        <v>-0.49883243326247328</v>
      </c>
      <c r="AF337" s="11">
        <f>-'OddsRatio_working_3-way'!U337/(3*'OddsRatio_working_3-way'!X337^(1/3))*COS(('OddsRatio_working_3-way'!Y337)/3)</f>
        <v>0.52753996711538809</v>
      </c>
      <c r="AG337" s="11">
        <f>-'OddsRatio_working_3-way'!U337/(3*'OddsRatio_working_3-way'!X337^(1/3))*COS(('OddsRatio_working_3-way'!Y337+2*PI())/3)</f>
        <v>-0.33646315175842695</v>
      </c>
      <c r="AH337" s="11">
        <f>-'OddsRatio_working_3-way'!U337/(3*'OddsRatio_working_3-way'!X337^(1/3))*COS(('OddsRatio_working_3-way'!Y337+4*PI())/3)</f>
        <v>-0.1910768153569613</v>
      </c>
      <c r="AI337" s="11">
        <f>'OddsRatio_working_3-way'!U337/(3*'OddsRatio_working_3-way'!X337^(1/3))*SIN(('OddsRatio_working_3-way'!Y337)/3)</f>
        <v>-8.3938840457879818E-2</v>
      </c>
      <c r="AJ337" s="11">
        <f>'OddsRatio_working_3-way'!U337/(3*'OddsRatio_working_3-way'!X337^(1/3))*SIN(('OddsRatio_working_3-way'!Y337+2*PI())/3)</f>
        <v>-0.41489359280459359</v>
      </c>
      <c r="AK337" s="11">
        <f>'OddsRatio_working_3-way'!U337/(3*'OddsRatio_working_3-way'!X337^(1/3))*SIN(('OddsRatio_working_3-way'!Y337+4*PI())/3)</f>
        <v>0.49883243326247328</v>
      </c>
      <c r="AL337" s="11">
        <f>'OddsRatio_working_3-way'!Z337+'OddsRatio_working_3-way'!AF337</f>
        <v>1.0550799342307762</v>
      </c>
      <c r="AM337" s="11">
        <f>'OddsRatio_working_3-way'!AA337+'OddsRatio_working_3-way'!AG337</f>
        <v>-0.6729263035168539</v>
      </c>
      <c r="AN337" s="11">
        <f>'OddsRatio_working_3-way'!AB337+'OddsRatio_working_3-way'!AH337</f>
        <v>-0.38215363071392261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1.0550799342307762</v>
      </c>
      <c r="AS337" s="11">
        <f>IF(('OddsRatio_working_3-way'!X337=0),IF(Q337&gt;0,-Q337^(1/3),(-Q337)^(1/3)),'OddsRatio_working_3-way'!AM337-'OddsRatio_working_3-way'!R337/3)</f>
        <v>-0.6729263035168539</v>
      </c>
      <c r="AT337" s="11">
        <f>IF(('OddsRatio_working_3-way'!X337=0),IF(Q337&gt;0,-Q337^(1/3),(-Q337)^(1/3)),'OddsRatio_working_3-way'!AN337-'OddsRatio_working_3-way'!R337/3)</f>
        <v>-0.38215363071392261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2.52</v>
      </c>
      <c r="B338" s="4">
        <f>IF('True_Odds_Calculator_3-way'!B339="","",'True_Odds_Calculator_3-way'!B339)</f>
        <v>3</v>
      </c>
      <c r="C338" s="4">
        <f>IF('True_Odds_Calculator_3-way'!C339="","",'True_Odds_Calculator_3-way'!C339)</f>
        <v>3.29</v>
      </c>
      <c r="D338" s="9">
        <f t="shared" si="78"/>
        <v>0.38466571994685755</v>
      </c>
      <c r="E338" s="9">
        <f t="shared" si="79"/>
        <v>0.32208033004897413</v>
      </c>
      <c r="F338" s="9">
        <f t="shared" si="80"/>
        <v>0.29325395000416837</v>
      </c>
      <c r="G338" s="9">
        <f t="shared" si="81"/>
        <v>1.0524077484768231</v>
      </c>
      <c r="H338" s="9">
        <f t="shared" si="82"/>
        <v>2.5996597776847707</v>
      </c>
      <c r="I338" s="9">
        <f t="shared" si="83"/>
        <v>3.1048154969536461</v>
      </c>
      <c r="J338" s="9">
        <f t="shared" si="84"/>
        <v>3.4100137440119247</v>
      </c>
      <c r="K338" s="11">
        <f t="shared" si="85"/>
        <v>0.3968253968253968</v>
      </c>
      <c r="L338" s="11">
        <f t="shared" si="86"/>
        <v>0.33333333333333331</v>
      </c>
      <c r="M338" s="11">
        <f t="shared" si="87"/>
        <v>0.303951367781155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-0.27989257168588477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0.2335922548688506</v>
      </c>
      <c r="Q338" s="11">
        <f>2*'OddsRatio_working_3-way'!K338*'OddsRatio_working_3-way'!L338*'OddsRatio_working_3-way'!M338</f>
        <v>8.0410414756919305E-2</v>
      </c>
      <c r="R338" s="11">
        <f t="shared" si="88"/>
        <v>0</v>
      </c>
      <c r="S338" s="11">
        <f t="shared" si="89"/>
        <v>-0.83457825787175355</v>
      </c>
      <c r="T338" s="11">
        <f t="shared" si="90"/>
        <v>-0.28729027809698915</v>
      </c>
      <c r="U338" s="11">
        <f>'OddsRatio_working_3-way'!S338-'OddsRatio_working_3-way'!R338^2/3</f>
        <v>-0.83457825787175355</v>
      </c>
      <c r="V338" s="11">
        <f>'OddsRatio_working_3-way'!S338*'OddsRatio_working_3-way'!R338/3-2*'OddsRatio_working_3-way'!R338^3/27-'OddsRatio_working_3-way'!T338</f>
        <v>0.28729027809698915</v>
      </c>
      <c r="W338" s="11">
        <f>'OddsRatio_working_3-way'!V338^2+4*'OddsRatio_working_3-way'!U338^3/27</f>
        <v>-3.5829884093657866E-3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0.14672993244257557</v>
      </c>
      <c r="Y338" s="11">
        <f>IF('OddsRatio_working_3-way'!W338&gt;=0,IF('OddsRatio_working_3-way'!V338+SQRT('OddsRatio_working_3-way'!W338)&gt;0,0,PI()),ACOS('OddsRatio_working_3-way'!V338/(2*'OddsRatio_working_3-way'!X338)))</f>
        <v>0.20541516364304857</v>
      </c>
      <c r="Z338" s="11">
        <f>'OddsRatio_working_3-way'!X338^(1/3)*COS('OddsRatio_working_3-way'!Y338/3)</f>
        <v>0.52620387423841153</v>
      </c>
      <c r="AA338" s="11">
        <f>'OddsRatio_working_3-way'!X338^(1/3)*COS(('OddsRatio_working_3-way'!Y338+2*PI())/3)</f>
        <v>-0.29435376139080444</v>
      </c>
      <c r="AB338" s="11">
        <f>'OddsRatio_working_3-way'!X338^(1/3)*COS(('OddsRatio_working_3-way'!Y338+4*PI())/3)</f>
        <v>-0.23185011284760745</v>
      </c>
      <c r="AC338" s="11">
        <f>'OddsRatio_working_3-way'!X338^(1/3)*SIN('OddsRatio_working_3-way'!Y338/3)</f>
        <v>3.6086498311748705E-2</v>
      </c>
      <c r="AD338" s="11">
        <f>'OddsRatio_working_3-way'!X338^(1/3)*SIN(('OddsRatio_working_3-way'!Y338+2*PI())/3)</f>
        <v>0.43766267350438198</v>
      </c>
      <c r="AE338" s="11">
        <f>'OddsRatio_working_3-way'!X338^(1/3)*SIN(('OddsRatio_working_3-way'!Y338+4*PI())/3)</f>
        <v>-0.47374917181613052</v>
      </c>
      <c r="AF338" s="11">
        <f>-'OddsRatio_working_3-way'!U338/(3*'OddsRatio_working_3-way'!X338^(1/3))*COS(('OddsRatio_working_3-way'!Y338)/3)</f>
        <v>0.52620387423841153</v>
      </c>
      <c r="AG338" s="11">
        <f>-'OddsRatio_working_3-way'!U338/(3*'OddsRatio_working_3-way'!X338^(1/3))*COS(('OddsRatio_working_3-way'!Y338+2*PI())/3)</f>
        <v>-0.29435376139080444</v>
      </c>
      <c r="AH338" s="11">
        <f>-'OddsRatio_working_3-way'!U338/(3*'OddsRatio_working_3-way'!X338^(1/3))*COS(('OddsRatio_working_3-way'!Y338+4*PI())/3)</f>
        <v>-0.23185011284760745</v>
      </c>
      <c r="AI338" s="11">
        <f>'OddsRatio_working_3-way'!U338/(3*'OddsRatio_working_3-way'!X338^(1/3))*SIN(('OddsRatio_working_3-way'!Y338)/3)</f>
        <v>-3.6086498311748705E-2</v>
      </c>
      <c r="AJ338" s="11">
        <f>'OddsRatio_working_3-way'!U338/(3*'OddsRatio_working_3-way'!X338^(1/3))*SIN(('OddsRatio_working_3-way'!Y338+2*PI())/3)</f>
        <v>-0.43766267350438198</v>
      </c>
      <c r="AK338" s="11">
        <f>'OddsRatio_working_3-way'!U338/(3*'OddsRatio_working_3-way'!X338^(1/3))*SIN(('OddsRatio_working_3-way'!Y338+4*PI())/3)</f>
        <v>0.47374917181613052</v>
      </c>
      <c r="AL338" s="11">
        <f>'OddsRatio_working_3-way'!Z338+'OddsRatio_working_3-way'!AF338</f>
        <v>1.0524077484768231</v>
      </c>
      <c r="AM338" s="11">
        <f>'OddsRatio_working_3-way'!AA338+'OddsRatio_working_3-way'!AG338</f>
        <v>-0.58870752278160887</v>
      </c>
      <c r="AN338" s="11">
        <f>'OddsRatio_working_3-way'!AB338+'OddsRatio_working_3-way'!AH338</f>
        <v>-0.46370022569521491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1.0524077484768231</v>
      </c>
      <c r="AS338" s="11">
        <f>IF(('OddsRatio_working_3-way'!X338=0),IF(Q338&gt;0,-Q338^(1/3),(-Q338)^(1/3)),'OddsRatio_working_3-way'!AM338-'OddsRatio_working_3-way'!R338/3)</f>
        <v>-0.58870752278160887</v>
      </c>
      <c r="AT338" s="11">
        <f>IF(('OddsRatio_working_3-way'!X338=0),IF(Q338&gt;0,-Q338^(1/3),(-Q338)^(1/3)),'OddsRatio_working_3-way'!AN338-'OddsRatio_working_3-way'!R338/3)</f>
        <v>-0.46370022569521491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4.6900000000000004</v>
      </c>
      <c r="B339" s="4">
        <f>IF('True_Odds_Calculator_3-way'!B340="","",'True_Odds_Calculator_3-way'!B340)</f>
        <v>3.79</v>
      </c>
      <c r="C339" s="4">
        <f>IF('True_Odds_Calculator_3-way'!C340="","",'True_Odds_Calculator_3-way'!C340)</f>
        <v>1.79</v>
      </c>
      <c r="D339" s="9">
        <f t="shared" si="78"/>
        <v>0.20346004909943077</v>
      </c>
      <c r="E339" s="9">
        <f t="shared" si="79"/>
        <v>0.25251893133536674</v>
      </c>
      <c r="F339" s="9">
        <f t="shared" si="80"/>
        <v>0.54402101956520243</v>
      </c>
      <c r="G339" s="9">
        <f t="shared" si="81"/>
        <v>1.0609674296963076</v>
      </c>
      <c r="H339" s="9">
        <f t="shared" si="82"/>
        <v>4.9149698155793757</v>
      </c>
      <c r="I339" s="9">
        <f t="shared" si="83"/>
        <v>3.9600991288526979</v>
      </c>
      <c r="J339" s="9">
        <f t="shared" si="84"/>
        <v>1.8381642694600833</v>
      </c>
      <c r="K339" s="11">
        <f t="shared" si="85"/>
        <v>0.21321961620469082</v>
      </c>
      <c r="L339" s="11">
        <f t="shared" si="86"/>
        <v>0.26385224274406333</v>
      </c>
      <c r="M339" s="11">
        <f t="shared" si="87"/>
        <v>0.55865921787709494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-0.25561867365210433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0.22849112038562258</v>
      </c>
      <c r="Q339" s="11">
        <f>2*'OddsRatio_working_3-way'!K339*'OddsRatio_working_3-way'!L339*'OddsRatio_working_3-way'!M339</f>
        <v>6.2858630092330836E-2</v>
      </c>
      <c r="R339" s="11">
        <f t="shared" si="88"/>
        <v>0</v>
      </c>
      <c r="S339" s="11">
        <f t="shared" si="89"/>
        <v>-0.89387491579194167</v>
      </c>
      <c r="T339" s="11">
        <f t="shared" si="90"/>
        <v>-0.24590781727426181</v>
      </c>
      <c r="U339" s="11">
        <f>'OddsRatio_working_3-way'!S339-'OddsRatio_working_3-way'!R339^2/3</f>
        <v>-0.89387491579194167</v>
      </c>
      <c r="V339" s="11">
        <f>'OddsRatio_working_3-way'!S339*'OddsRatio_working_3-way'!R339/3-2*'OddsRatio_working_3-way'!R339^3/27-'OddsRatio_working_3-way'!T339</f>
        <v>0.24590781727426181</v>
      </c>
      <c r="W339" s="11">
        <f>'OddsRatio_working_3-way'!V339^2+4*'OddsRatio_working_3-way'!U339^3/27</f>
        <v>-4.5339287707769502E-2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0.16264220109212219</v>
      </c>
      <c r="Y339" s="11">
        <f>IF('OddsRatio_working_3-way'!W339&gt;=0,IF('OddsRatio_working_3-way'!V339+SQRT('OddsRatio_working_3-way'!W339)&gt;0,0,PI()),ACOS('OddsRatio_working_3-way'!V339/(2*'OddsRatio_working_3-way'!X339)))</f>
        <v>0.71364960662792953</v>
      </c>
      <c r="Z339" s="11">
        <f>'OddsRatio_working_3-way'!X339^(1/3)*COS('OddsRatio_working_3-way'!Y339/3)</f>
        <v>0.53048371484815382</v>
      </c>
      <c r="AA339" s="11">
        <f>'OddsRatio_working_3-way'!X339^(1/3)*COS(('OddsRatio_working_3-way'!Y339+2*PI())/3)</f>
        <v>-0.37663754925577381</v>
      </c>
      <c r="AB339" s="11">
        <f>'OddsRatio_working_3-way'!X339^(1/3)*COS(('OddsRatio_working_3-way'!Y339+4*PI())/3)</f>
        <v>-0.1538461655923796</v>
      </c>
      <c r="AC339" s="11">
        <f>'OddsRatio_working_3-way'!X339^(1/3)*SIN('OddsRatio_working_3-way'!Y339/3)</f>
        <v>0.1286286653311898</v>
      </c>
      <c r="AD339" s="11">
        <f>'OddsRatio_working_3-way'!X339^(1/3)*SIN(('OddsRatio_working_3-way'!Y339+2*PI())/3)</f>
        <v>0.39509804068684656</v>
      </c>
      <c r="AE339" s="11">
        <f>'OddsRatio_working_3-way'!X339^(1/3)*SIN(('OddsRatio_working_3-way'!Y339+4*PI())/3)</f>
        <v>-0.52372670601803628</v>
      </c>
      <c r="AF339" s="11">
        <f>-'OddsRatio_working_3-way'!U339/(3*'OddsRatio_working_3-way'!X339^(1/3))*COS(('OddsRatio_working_3-way'!Y339)/3)</f>
        <v>0.53048371484815382</v>
      </c>
      <c r="AG339" s="11">
        <f>-'OddsRatio_working_3-way'!U339/(3*'OddsRatio_working_3-way'!X339^(1/3))*COS(('OddsRatio_working_3-way'!Y339+2*PI())/3)</f>
        <v>-0.37663754925577381</v>
      </c>
      <c r="AH339" s="11">
        <f>-'OddsRatio_working_3-way'!U339/(3*'OddsRatio_working_3-way'!X339^(1/3))*COS(('OddsRatio_working_3-way'!Y339+4*PI())/3)</f>
        <v>-0.1538461655923796</v>
      </c>
      <c r="AI339" s="11">
        <f>'OddsRatio_working_3-way'!U339/(3*'OddsRatio_working_3-way'!X339^(1/3))*SIN(('OddsRatio_working_3-way'!Y339)/3)</f>
        <v>-0.1286286653311898</v>
      </c>
      <c r="AJ339" s="11">
        <f>'OddsRatio_working_3-way'!U339/(3*'OddsRatio_working_3-way'!X339^(1/3))*SIN(('OddsRatio_working_3-way'!Y339+2*PI())/3)</f>
        <v>-0.39509804068684656</v>
      </c>
      <c r="AK339" s="11">
        <f>'OddsRatio_working_3-way'!U339/(3*'OddsRatio_working_3-way'!X339^(1/3))*SIN(('OddsRatio_working_3-way'!Y339+4*PI())/3)</f>
        <v>0.52372670601803628</v>
      </c>
      <c r="AL339" s="11">
        <f>'OddsRatio_working_3-way'!Z339+'OddsRatio_working_3-way'!AF339</f>
        <v>1.0609674296963076</v>
      </c>
      <c r="AM339" s="11">
        <f>'OddsRatio_working_3-way'!AA339+'OddsRatio_working_3-way'!AG339</f>
        <v>-0.75327509851154761</v>
      </c>
      <c r="AN339" s="11">
        <f>'OddsRatio_working_3-way'!AB339+'OddsRatio_working_3-way'!AH339</f>
        <v>-0.30769233118475919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1.0609674296963076</v>
      </c>
      <c r="AS339" s="11">
        <f>IF(('OddsRatio_working_3-way'!X339=0),IF(Q339&gt;0,-Q339^(1/3),(-Q339)^(1/3)),'OddsRatio_working_3-way'!AM339-'OddsRatio_working_3-way'!R339/3)</f>
        <v>-0.75327509851154761</v>
      </c>
      <c r="AT339" s="11">
        <f>IF(('OddsRatio_working_3-way'!X339=0),IF(Q339&gt;0,-Q339^(1/3),(-Q339)^(1/3)),'OddsRatio_working_3-way'!AN339-'OddsRatio_working_3-way'!R339/3)</f>
        <v>-0.30769233118475919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4</v>
      </c>
      <c r="B340" s="4">
        <f>IF('True_Odds_Calculator_3-way'!B341="","",'True_Odds_Calculator_3-way'!B341)</f>
        <v>3.75</v>
      </c>
      <c r="C340" s="4">
        <f>IF('True_Odds_Calculator_3-way'!C341="","",'True_Odds_Calculator_3-way'!C341)</f>
        <v>1.93</v>
      </c>
      <c r="D340" s="9">
        <f t="shared" si="78"/>
        <v>0.23975013619324115</v>
      </c>
      <c r="E340" s="9">
        <f t="shared" si="79"/>
        <v>0.25596668960234531</v>
      </c>
      <c r="F340" s="9">
        <f t="shared" si="80"/>
        <v>0.50428317420441349</v>
      </c>
      <c r="G340" s="9">
        <f t="shared" si="81"/>
        <v>1.0570030336277396</v>
      </c>
      <c r="H340" s="9">
        <f t="shared" si="82"/>
        <v>4.1710091008832189</v>
      </c>
      <c r="I340" s="9">
        <f t="shared" si="83"/>
        <v>3.9067583424762837</v>
      </c>
      <c r="J340" s="9">
        <f t="shared" si="84"/>
        <v>1.9830128212737976</v>
      </c>
      <c r="K340" s="11">
        <f t="shared" si="85"/>
        <v>0.25</v>
      </c>
      <c r="L340" s="11">
        <f t="shared" si="86"/>
        <v>0.26666666666666666</v>
      </c>
      <c r="M340" s="11">
        <f t="shared" si="87"/>
        <v>0.5181347150259068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-0.26502590673575122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0.23074265975820379</v>
      </c>
      <c r="Q340" s="11">
        <f>2*'OddsRatio_working_3-way'!K340*'OddsRatio_working_3-way'!L340*'OddsRatio_working_3-way'!M340</f>
        <v>6.9084628670120912E-2</v>
      </c>
      <c r="R340" s="11">
        <f t="shared" si="88"/>
        <v>0</v>
      </c>
      <c r="S340" s="11">
        <f t="shared" si="89"/>
        <v>-0.87064190289996768</v>
      </c>
      <c r="T340" s="11">
        <f t="shared" si="90"/>
        <v>-0.26067122841316404</v>
      </c>
      <c r="U340" s="11">
        <f>'OddsRatio_working_3-way'!S340-'OddsRatio_working_3-way'!R340^2/3</f>
        <v>-0.87064190289996768</v>
      </c>
      <c r="V340" s="11">
        <f>'OddsRatio_working_3-way'!S340*'OddsRatio_working_3-way'!R340/3-2*'OddsRatio_working_3-way'!R340^3/27-'OddsRatio_working_3-way'!T340</f>
        <v>0.26067122841316404</v>
      </c>
      <c r="W340" s="11">
        <f>'OddsRatio_working_3-way'!V340^2+4*'OddsRatio_working_3-way'!U340^3/27</f>
        <v>-2.98226061741802E-2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0.15634264892904953</v>
      </c>
      <c r="Y340" s="11">
        <f>IF('OddsRatio_working_3-way'!W340&gt;=0,IF('OddsRatio_working_3-way'!V340+SQRT('OddsRatio_working_3-way'!W340)&gt;0,0,PI()),ACOS('OddsRatio_working_3-way'!V340/(2*'OddsRatio_working_3-way'!X340)))</f>
        <v>0.5851058817271606</v>
      </c>
      <c r="Z340" s="11">
        <f>'OddsRatio_working_3-way'!X340^(1/3)*COS('OddsRatio_working_3-way'!Y340/3)</f>
        <v>0.52850151681386981</v>
      </c>
      <c r="AA340" s="11">
        <f>'OddsRatio_working_3-way'!X340^(1/3)*COS(('OddsRatio_working_3-way'!Y340+2*PI())/3)</f>
        <v>-0.35466693930986343</v>
      </c>
      <c r="AB340" s="11">
        <f>'OddsRatio_working_3-way'!X340^(1/3)*COS(('OddsRatio_working_3-way'!Y340+4*PI())/3)</f>
        <v>-0.1738345775040063</v>
      </c>
      <c r="AC340" s="11">
        <f>'OddsRatio_working_3-way'!X340^(1/3)*SIN('OddsRatio_working_3-way'!Y340/3)</f>
        <v>0.1044036127668073</v>
      </c>
      <c r="AD340" s="11">
        <f>'OddsRatio_working_3-way'!X340^(1/3)*SIN(('OddsRatio_working_3-way'!Y340+2*PI())/3)</f>
        <v>0.40549393311601623</v>
      </c>
      <c r="AE340" s="11">
        <f>'OddsRatio_working_3-way'!X340^(1/3)*SIN(('OddsRatio_working_3-way'!Y340+4*PI())/3)</f>
        <v>-0.50989754588282354</v>
      </c>
      <c r="AF340" s="11">
        <f>-'OddsRatio_working_3-way'!U340/(3*'OddsRatio_working_3-way'!X340^(1/3))*COS(('OddsRatio_working_3-way'!Y340)/3)</f>
        <v>0.5285015168138697</v>
      </c>
      <c r="AG340" s="11">
        <f>-'OddsRatio_working_3-way'!U340/(3*'OddsRatio_working_3-way'!X340^(1/3))*COS(('OddsRatio_working_3-way'!Y340+2*PI())/3)</f>
        <v>-0.35466693930986332</v>
      </c>
      <c r="AH340" s="11">
        <f>-'OddsRatio_working_3-way'!U340/(3*'OddsRatio_working_3-way'!X340^(1/3))*COS(('OddsRatio_working_3-way'!Y340+4*PI())/3)</f>
        <v>-0.17383457750400627</v>
      </c>
      <c r="AI340" s="11">
        <f>'OddsRatio_working_3-way'!U340/(3*'OddsRatio_working_3-way'!X340^(1/3))*SIN(('OddsRatio_working_3-way'!Y340)/3)</f>
        <v>-0.10440361276680728</v>
      </c>
      <c r="AJ340" s="11">
        <f>'OddsRatio_working_3-way'!U340/(3*'OddsRatio_working_3-way'!X340^(1/3))*SIN(('OddsRatio_working_3-way'!Y340+2*PI())/3)</f>
        <v>-0.40549393311601611</v>
      </c>
      <c r="AK340" s="11">
        <f>'OddsRatio_working_3-way'!U340/(3*'OddsRatio_working_3-way'!X340^(1/3))*SIN(('OddsRatio_working_3-way'!Y340+4*PI())/3)</f>
        <v>0.50989754588282354</v>
      </c>
      <c r="AL340" s="11">
        <f>'OddsRatio_working_3-way'!Z340+'OddsRatio_working_3-way'!AF340</f>
        <v>1.0570030336277396</v>
      </c>
      <c r="AM340" s="11">
        <f>'OddsRatio_working_3-way'!AA340+'OddsRatio_working_3-way'!AG340</f>
        <v>-0.70933387861972674</v>
      </c>
      <c r="AN340" s="11">
        <f>'OddsRatio_working_3-way'!AB340+'OddsRatio_working_3-way'!AH340</f>
        <v>-0.34766915500801254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1.0570030336277396</v>
      </c>
      <c r="AS340" s="11">
        <f>IF(('OddsRatio_working_3-way'!X340=0),IF(Q340&gt;0,-Q340^(1/3),(-Q340)^(1/3)),'OddsRatio_working_3-way'!AM340-'OddsRatio_working_3-way'!R340/3)</f>
        <v>-0.70933387861972674</v>
      </c>
      <c r="AT340" s="11">
        <f>IF(('OddsRatio_working_3-way'!X340=0),IF(Q340&gt;0,-Q340^(1/3),(-Q340)^(1/3)),'OddsRatio_working_3-way'!AN340-'OddsRatio_working_3-way'!R340/3)</f>
        <v>-0.34766915500801254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1.88</v>
      </c>
      <c r="B341" s="4">
        <f>IF('True_Odds_Calculator_3-way'!B342="","",'True_Odds_Calculator_3-way'!B342)</f>
        <v>3.66</v>
      </c>
      <c r="C341" s="4">
        <f>IF('True_Odds_Calculator_3-way'!C342="","",'True_Odds_Calculator_3-way'!C342)</f>
        <v>4.5199999999999996</v>
      </c>
      <c r="D341" s="9">
        <f t="shared" si="78"/>
        <v>0.52124288708778699</v>
      </c>
      <c r="E341" s="9">
        <f t="shared" si="79"/>
        <v>0.26480603168409161</v>
      </c>
      <c r="F341" s="9">
        <f t="shared" si="80"/>
        <v>0.21395108122812151</v>
      </c>
      <c r="G341" s="9">
        <f t="shared" si="81"/>
        <v>1.043740235580906</v>
      </c>
      <c r="H341" s="9">
        <f t="shared" si="82"/>
        <v>1.9184914073111974</v>
      </c>
      <c r="I341" s="9">
        <f t="shared" si="83"/>
        <v>3.7763490266452098</v>
      </c>
      <c r="J341" s="9">
        <f t="shared" si="84"/>
        <v>4.6739656292447895</v>
      </c>
      <c r="K341" s="11">
        <f t="shared" si="85"/>
        <v>0.53191489361702127</v>
      </c>
      <c r="L341" s="11">
        <f t="shared" si="86"/>
        <v>0.27322404371584696</v>
      </c>
      <c r="M341" s="11">
        <f t="shared" si="87"/>
        <v>0.22123893805309736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-0.26492906258070426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0.22700077064510912</v>
      </c>
      <c r="Q341" s="11">
        <f>2*'OddsRatio_working_3-way'!K341*'OddsRatio_working_3-way'!L341*'OddsRatio_working_3-way'!M341</f>
        <v>6.4306167321560664E-2</v>
      </c>
      <c r="R341" s="11">
        <f t="shared" si="88"/>
        <v>0</v>
      </c>
      <c r="S341" s="11">
        <f t="shared" si="89"/>
        <v>-0.85683604672839098</v>
      </c>
      <c r="T341" s="11">
        <f t="shared" si="90"/>
        <v>-0.24272975827999746</v>
      </c>
      <c r="U341" s="11">
        <f>'OddsRatio_working_3-way'!S341-'OddsRatio_working_3-way'!R341^2/3</f>
        <v>-0.85683604672839098</v>
      </c>
      <c r="V341" s="11">
        <f>'OddsRatio_working_3-way'!S341*'OddsRatio_working_3-way'!R341/3-2*'OddsRatio_working_3-way'!R341^3/27-'OddsRatio_working_3-way'!T341</f>
        <v>0.24272975827999746</v>
      </c>
      <c r="W341" s="11">
        <f>'OddsRatio_working_3-way'!V341^2+4*'OddsRatio_working_3-way'!U341^3/27</f>
        <v>-3.4276577950025713E-2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0.15263871847002949</v>
      </c>
      <c r="Y341" s="11">
        <f>IF('OddsRatio_working_3-way'!W341&gt;=0,IF('OddsRatio_working_3-way'!V341+SQRT('OddsRatio_working_3-way'!W341)&gt;0,0,PI()),ACOS('OddsRatio_working_3-way'!V341/(2*'OddsRatio_working_3-way'!X341)))</f>
        <v>0.65160406600351739</v>
      </c>
      <c r="Z341" s="11">
        <f>'OddsRatio_working_3-way'!X341^(1/3)*COS('OddsRatio_working_3-way'!Y341/3)</f>
        <v>0.52187011779045311</v>
      </c>
      <c r="AA341" s="11">
        <f>'OddsRatio_working_3-way'!X341^(1/3)*COS(('OddsRatio_working_3-way'!Y341+2*PI())/3)</f>
        <v>-0.36067320004559955</v>
      </c>
      <c r="AB341" s="11">
        <f>'OddsRatio_working_3-way'!X341^(1/3)*COS(('OddsRatio_working_3-way'!Y341+4*PI())/3)</f>
        <v>-0.16119691774485367</v>
      </c>
      <c r="AC341" s="11">
        <f>'OddsRatio_working_3-way'!X341^(1/3)*SIN('OddsRatio_working_3-way'!Y341/3)</f>
        <v>0.11516768528328147</v>
      </c>
      <c r="AD341" s="11">
        <f>'OddsRatio_working_3-way'!X341^(1/3)*SIN(('OddsRatio_working_3-way'!Y341+2*PI())/3)</f>
        <v>0.39436893684086899</v>
      </c>
      <c r="AE341" s="11">
        <f>'OddsRatio_working_3-way'!X341^(1/3)*SIN(('OddsRatio_working_3-way'!Y341+4*PI())/3)</f>
        <v>-0.50953662212415041</v>
      </c>
      <c r="AF341" s="11">
        <f>-'OddsRatio_working_3-way'!U341/(3*'OddsRatio_working_3-way'!X341^(1/3))*COS(('OddsRatio_working_3-way'!Y341)/3)</f>
        <v>0.521870117790453</v>
      </c>
      <c r="AG341" s="11">
        <f>-'OddsRatio_working_3-way'!U341/(3*'OddsRatio_working_3-way'!X341^(1/3))*COS(('OddsRatio_working_3-way'!Y341+2*PI())/3)</f>
        <v>-0.3606732000455995</v>
      </c>
      <c r="AH341" s="11">
        <f>-'OddsRatio_working_3-way'!U341/(3*'OddsRatio_working_3-way'!X341^(1/3))*COS(('OddsRatio_working_3-way'!Y341+4*PI())/3)</f>
        <v>-0.16119691774485365</v>
      </c>
      <c r="AI341" s="11">
        <f>'OddsRatio_working_3-way'!U341/(3*'OddsRatio_working_3-way'!X341^(1/3))*SIN(('OddsRatio_working_3-way'!Y341)/3)</f>
        <v>-0.11516768528328146</v>
      </c>
      <c r="AJ341" s="11">
        <f>'OddsRatio_working_3-way'!U341/(3*'OddsRatio_working_3-way'!X341^(1/3))*SIN(('OddsRatio_working_3-way'!Y341+2*PI())/3)</f>
        <v>-0.39436893684086888</v>
      </c>
      <c r="AK341" s="11">
        <f>'OddsRatio_working_3-way'!U341/(3*'OddsRatio_working_3-way'!X341^(1/3))*SIN(('OddsRatio_working_3-way'!Y341+4*PI())/3)</f>
        <v>0.5095366221241503</v>
      </c>
      <c r="AL341" s="11">
        <f>'OddsRatio_working_3-way'!Z341+'OddsRatio_working_3-way'!AF341</f>
        <v>1.043740235580906</v>
      </c>
      <c r="AM341" s="11">
        <f>'OddsRatio_working_3-way'!AA341+'OddsRatio_working_3-way'!AG341</f>
        <v>-0.7213464000911991</v>
      </c>
      <c r="AN341" s="11">
        <f>'OddsRatio_working_3-way'!AB341+'OddsRatio_working_3-way'!AH341</f>
        <v>-0.32239383548970735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1.043740235580906</v>
      </c>
      <c r="AS341" s="11">
        <f>IF(('OddsRatio_working_3-way'!X341=0),IF(Q341&gt;0,-Q341^(1/3),(-Q341)^(1/3)),'OddsRatio_working_3-way'!AM341-'OddsRatio_working_3-way'!R341/3)</f>
        <v>-0.7213464000911991</v>
      </c>
      <c r="AT341" s="11">
        <f>IF(('OddsRatio_working_3-way'!X341=0),IF(Q341&gt;0,-Q341^(1/3),(-Q341)^(1/3)),'OddsRatio_working_3-way'!AN341-'OddsRatio_working_3-way'!R341/3)</f>
        <v>-0.32239383548970735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3.11</v>
      </c>
      <c r="B342" s="4">
        <f>IF('True_Odds_Calculator_3-way'!B343="","",'True_Odds_Calculator_3-way'!B343)</f>
        <v>2.82</v>
      </c>
      <c r="C342" s="4">
        <f>IF('True_Odds_Calculator_3-way'!C343="","",'True_Odds_Calculator_3-way'!C343)</f>
        <v>2.84</v>
      </c>
      <c r="D342" s="9">
        <f t="shared" si="78"/>
        <v>0.31241830029947615</v>
      </c>
      <c r="E342" s="9">
        <f t="shared" si="79"/>
        <v>0.34502363794411972</v>
      </c>
      <c r="F342" s="9">
        <f t="shared" si="80"/>
        <v>0.34255806175640413</v>
      </c>
      <c r="G342" s="9">
        <f t="shared" si="81"/>
        <v>1.0430506273515421</v>
      </c>
      <c r="H342" s="9">
        <f t="shared" si="82"/>
        <v>3.2008368237117537</v>
      </c>
      <c r="I342" s="9">
        <f t="shared" si="83"/>
        <v>2.8983521417798066</v>
      </c>
      <c r="J342" s="9">
        <f t="shared" si="84"/>
        <v>2.9192131543268371</v>
      </c>
      <c r="K342" s="11">
        <f t="shared" si="85"/>
        <v>0.32154340836012862</v>
      </c>
      <c r="L342" s="11">
        <f t="shared" si="86"/>
        <v>0.3546099290780142</v>
      </c>
      <c r="M342" s="11">
        <f t="shared" si="87"/>
        <v>0.35211267605633806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-0.28368987040300686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0.23165835908474958</v>
      </c>
      <c r="Q342" s="11">
        <f>2*'OddsRatio_working_3-way'!K342*'OddsRatio_working_3-way'!L342*'OddsRatio_working_3-way'!M342</f>
        <v>8.029752481273815E-2</v>
      </c>
      <c r="R342" s="11">
        <f t="shared" si="88"/>
        <v>0</v>
      </c>
      <c r="S342" s="11">
        <f t="shared" si="89"/>
        <v>-0.81659016853741773</v>
      </c>
      <c r="T342" s="11">
        <f t="shared" si="90"/>
        <v>-0.28304685217934755</v>
      </c>
      <c r="U342" s="11">
        <f>'OddsRatio_working_3-way'!S342-'OddsRatio_working_3-way'!R342^2/3</f>
        <v>-0.81659016853741773</v>
      </c>
      <c r="V342" s="11">
        <f>'OddsRatio_working_3-way'!S342*'OddsRatio_working_3-way'!R342/3-2*'OddsRatio_working_3-way'!R342^3/27-'OddsRatio_working_3-way'!T342</f>
        <v>0.28304685217934755</v>
      </c>
      <c r="W342" s="11">
        <f>'OddsRatio_working_3-way'!V342^2+4*'OddsRatio_working_3-way'!U342^3/27</f>
        <v>-5.5384993450642572E-4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0.14201176928616149</v>
      </c>
      <c r="Y342" s="11">
        <f>IF('OddsRatio_working_3-way'!W342&gt;=0,IF('OddsRatio_working_3-way'!V342+SQRT('OddsRatio_working_3-way'!W342)&gt;0,0,PI()),ACOS('OddsRatio_working_3-way'!V342/(2*'OddsRatio_working_3-way'!X342)))</f>
        <v>8.2954496297907188E-2</v>
      </c>
      <c r="Z342" s="11">
        <f>'OddsRatio_working_3-way'!X342^(1/3)*COS('OddsRatio_working_3-way'!Y342/3)</f>
        <v>0.52152531367577104</v>
      </c>
      <c r="AA342" s="11">
        <f>'OddsRatio_working_3-way'!X342^(1/3)*COS(('OddsRatio_working_3-way'!Y342+2*PI())/3)</f>
        <v>-0.2732547555765244</v>
      </c>
      <c r="AB342" s="11">
        <f>'OddsRatio_working_3-way'!X342^(1/3)*COS(('OddsRatio_working_3-way'!Y342+4*PI())/3)</f>
        <v>-0.24827055809924656</v>
      </c>
      <c r="AC342" s="11">
        <f>'OddsRatio_working_3-way'!X342^(1/3)*SIN('OddsRatio_working_3-way'!Y342/3)</f>
        <v>1.4424633138993181E-2</v>
      </c>
      <c r="AD342" s="11">
        <f>'OddsRatio_working_3-way'!X342^(1/3)*SIN(('OddsRatio_working_3-way'!Y342+2*PI())/3)</f>
        <v>0.4444418537903691</v>
      </c>
      <c r="AE342" s="11">
        <f>'OddsRatio_working_3-way'!X342^(1/3)*SIN(('OddsRatio_working_3-way'!Y342+4*PI())/3)</f>
        <v>-0.45886648692936222</v>
      </c>
      <c r="AF342" s="11">
        <f>-'OddsRatio_working_3-way'!U342/(3*'OddsRatio_working_3-way'!X342^(1/3))*COS(('OddsRatio_working_3-way'!Y342)/3)</f>
        <v>0.52152531367577104</v>
      </c>
      <c r="AG342" s="11">
        <f>-'OddsRatio_working_3-way'!U342/(3*'OddsRatio_working_3-way'!X342^(1/3))*COS(('OddsRatio_working_3-way'!Y342+2*PI())/3)</f>
        <v>-0.2732547555765244</v>
      </c>
      <c r="AH342" s="11">
        <f>-'OddsRatio_working_3-way'!U342/(3*'OddsRatio_working_3-way'!X342^(1/3))*COS(('OddsRatio_working_3-way'!Y342+4*PI())/3)</f>
        <v>-0.24827055809924656</v>
      </c>
      <c r="AI342" s="11">
        <f>'OddsRatio_working_3-way'!U342/(3*'OddsRatio_working_3-way'!X342^(1/3))*SIN(('OddsRatio_working_3-way'!Y342)/3)</f>
        <v>-1.4424633138993181E-2</v>
      </c>
      <c r="AJ342" s="11">
        <f>'OddsRatio_working_3-way'!U342/(3*'OddsRatio_working_3-way'!X342^(1/3))*SIN(('OddsRatio_working_3-way'!Y342+2*PI())/3)</f>
        <v>-0.4444418537903691</v>
      </c>
      <c r="AK342" s="11">
        <f>'OddsRatio_working_3-way'!U342/(3*'OddsRatio_working_3-way'!X342^(1/3))*SIN(('OddsRatio_working_3-way'!Y342+4*PI())/3)</f>
        <v>0.45886648692936222</v>
      </c>
      <c r="AL342" s="11">
        <f>'OddsRatio_working_3-way'!Z342+'OddsRatio_working_3-way'!AF342</f>
        <v>1.0430506273515421</v>
      </c>
      <c r="AM342" s="11">
        <f>'OddsRatio_working_3-way'!AA342+'OddsRatio_working_3-way'!AG342</f>
        <v>-0.5465095111530488</v>
      </c>
      <c r="AN342" s="11">
        <f>'OddsRatio_working_3-way'!AB342+'OddsRatio_working_3-way'!AH342</f>
        <v>-0.49654111619849312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1.0430506273515421</v>
      </c>
      <c r="AS342" s="11">
        <f>IF(('OddsRatio_working_3-way'!X342=0),IF(Q342&gt;0,-Q342^(1/3),(-Q342)^(1/3)),'OddsRatio_working_3-way'!AM342-'OddsRatio_working_3-way'!R342/3)</f>
        <v>-0.5465095111530488</v>
      </c>
      <c r="AT342" s="11">
        <f>IF(('OddsRatio_working_3-way'!X342=0),IF(Q342&gt;0,-Q342^(1/3),(-Q342)^(1/3)),'OddsRatio_working_3-way'!AN342-'OddsRatio_working_3-way'!R342/3)</f>
        <v>-0.49654111619849312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2.19</v>
      </c>
      <c r="C186" s="4">
        <f t="shared" si="8"/>
        <v>2.8049575994781417E-2</v>
      </c>
      <c r="D186" s="4">
        <f t="shared" si="10"/>
        <v>1.7940315974253949</v>
      </c>
      <c r="E186" s="4">
        <f t="shared" si="11"/>
        <v>2.2593957258658803</v>
      </c>
      <c r="G186" s="4">
        <f t="shared" si="9"/>
        <v>1.0280495759947814</v>
      </c>
    </row>
    <row r="187" spans="1:7" x14ac:dyDescent="0.2">
      <c r="A187" s="4">
        <f>IF('True_Odds_Calculator_2-way'!A188="","",'True_Odds_Calculator_2-way'!A188)</f>
        <v>1.96</v>
      </c>
      <c r="B187" s="4">
        <f>IF('True_Odds_Calculator_2-way'!B188="","",'True_Odds_Calculator_2-way'!B188)</f>
        <v>1.94</v>
      </c>
      <c r="C187" s="4">
        <f t="shared" si="8"/>
        <v>2.5667999158426325E-2</v>
      </c>
      <c r="D187" s="4">
        <f t="shared" si="10"/>
        <v>2.0105752961082914</v>
      </c>
      <c r="E187" s="4">
        <f t="shared" si="11"/>
        <v>1.9895353704478862</v>
      </c>
      <c r="G187" s="4">
        <f t="shared" si="9"/>
        <v>1.0256679991584263</v>
      </c>
    </row>
    <row r="188" spans="1:7" x14ac:dyDescent="0.2">
      <c r="A188" s="4">
        <f>IF('True_Odds_Calculator_2-way'!A189="","",'True_Odds_Calculator_2-way'!A189)</f>
        <v>2.09</v>
      </c>
      <c r="B188" s="4">
        <f>IF('True_Odds_Calculator_2-way'!B189="","",'True_Odds_Calculator_2-way'!B189)</f>
        <v>1.81</v>
      </c>
      <c r="C188" s="4">
        <f t="shared" si="8"/>
        <v>3.0955087366835166E-2</v>
      </c>
      <c r="D188" s="4">
        <f t="shared" si="10"/>
        <v>2.159867538325388</v>
      </c>
      <c r="E188" s="4">
        <f t="shared" si="11"/>
        <v>1.8621674173619833</v>
      </c>
      <c r="G188" s="4">
        <f t="shared" si="9"/>
        <v>1.0309550873668352</v>
      </c>
    </row>
    <row r="189" spans="1:7" x14ac:dyDescent="0.2">
      <c r="A189" s="4">
        <f>IF('True_Odds_Calculator_2-way'!A190="","",'True_Odds_Calculator_2-way'!A190)</f>
        <v>1.94</v>
      </c>
      <c r="B189" s="4">
        <f>IF('True_Odds_Calculator_2-way'!B190="","",'True_Odds_Calculator_2-way'!B190)</f>
        <v>1.96</v>
      </c>
      <c r="C189" s="4">
        <f t="shared" si="8"/>
        <v>2.5667999158426325E-2</v>
      </c>
      <c r="D189" s="4">
        <f t="shared" si="10"/>
        <v>1.9895353704478862</v>
      </c>
      <c r="E189" s="4">
        <f t="shared" si="11"/>
        <v>2.0105752961082914</v>
      </c>
      <c r="G189" s="4">
        <f t="shared" si="9"/>
        <v>1.0256679991584263</v>
      </c>
    </row>
    <row r="190" spans="1:7" x14ac:dyDescent="0.2">
      <c r="A190" s="4">
        <f>IF('True_Odds_Calculator_2-way'!A191="","",'True_Odds_Calculator_2-way'!A191)</f>
        <v>2.23</v>
      </c>
      <c r="B190" s="4">
        <f>IF('True_Odds_Calculator_2-way'!B191="","",'True_Odds_Calculator_2-way'!B191)</f>
        <v>1.71</v>
      </c>
      <c r="C190" s="4">
        <f t="shared" si="8"/>
        <v>3.3225814910969431E-2</v>
      </c>
      <c r="D190" s="4">
        <f t="shared" si="10"/>
        <v>2.315792669966295</v>
      </c>
      <c r="E190" s="4">
        <f t="shared" si="11"/>
        <v>1.7599981538319522</v>
      </c>
      <c r="G190" s="4">
        <f t="shared" si="9"/>
        <v>1.0332258149109694</v>
      </c>
    </row>
    <row r="191" spans="1:7" x14ac:dyDescent="0.2">
      <c r="A191" s="4">
        <f>IF('True_Odds_Calculator_2-way'!A192="","",'True_Odds_Calculator_2-way'!A192)</f>
        <v>2.37</v>
      </c>
      <c r="B191" s="4">
        <f>IF('True_Odds_Calculator_2-way'!B192="","",'True_Odds_Calculator_2-way'!B192)</f>
        <v>1.63</v>
      </c>
      <c r="C191" s="4">
        <f t="shared" si="8"/>
        <v>3.5437860785379582E-2</v>
      </c>
      <c r="D191" s="4">
        <f t="shared" si="10"/>
        <v>2.4738881239793793</v>
      </c>
      <c r="E191" s="4">
        <f t="shared" si="11"/>
        <v>1.6784775477395666</v>
      </c>
      <c r="G191" s="4">
        <f t="shared" si="9"/>
        <v>1.0354378607853796</v>
      </c>
    </row>
    <row r="192" spans="1:7" x14ac:dyDescent="0.2">
      <c r="A192" s="4">
        <f>IF('True_Odds_Calculator_2-way'!A193="","",'True_Odds_Calculator_2-way'!A193)</f>
        <v>2.23</v>
      </c>
      <c r="B192" s="4">
        <f>IF('True_Odds_Calculator_2-way'!B193="","",'True_Odds_Calculator_2-way'!B193)</f>
        <v>1.71</v>
      </c>
      <c r="C192" s="4">
        <f t="shared" si="8"/>
        <v>3.3225814910969431E-2</v>
      </c>
      <c r="D192" s="4">
        <f t="shared" si="10"/>
        <v>2.315792669966295</v>
      </c>
      <c r="E192" s="4">
        <f t="shared" si="11"/>
        <v>1.7599981538319522</v>
      </c>
      <c r="G192" s="4">
        <f t="shared" si="9"/>
        <v>1.0332258149109694</v>
      </c>
    </row>
    <row r="193" spans="1:7" x14ac:dyDescent="0.2">
      <c r="A193" s="4">
        <f>IF('True_Odds_Calculator_2-way'!A194="","",'True_Odds_Calculator_2-way'!A194)</f>
        <v>2.2799999999999998</v>
      </c>
      <c r="B193" s="4">
        <f>IF('True_Odds_Calculator_2-way'!B194="","",'True_Odds_Calculator_2-way'!B194)</f>
        <v>1.68</v>
      </c>
      <c r="C193" s="4">
        <f t="shared" si="8"/>
        <v>3.383458646616555E-2</v>
      </c>
      <c r="D193" s="4">
        <f t="shared" si="10"/>
        <v>2.3714710252600297</v>
      </c>
      <c r="E193" s="4">
        <f t="shared" si="11"/>
        <v>1.7291440953412784</v>
      </c>
      <c r="G193" s="4">
        <f t="shared" si="9"/>
        <v>1.0338345864661656</v>
      </c>
    </row>
    <row r="194" spans="1:7" x14ac:dyDescent="0.2">
      <c r="A194" s="4">
        <f>IF('True_Odds_Calculator_2-way'!A195="","",'True_Odds_Calculator_2-way'!A195)</f>
        <v>2.2200000000000002</v>
      </c>
      <c r="B194" s="4">
        <f>IF('True_Odds_Calculator_2-way'!B195="","",'True_Odds_Calculator_2-way'!B195)</f>
        <v>1.71</v>
      </c>
      <c r="C194" s="4">
        <f t="shared" ref="C194:C257" si="12">IF(A194="","",((1/A194)+(1/B194))-1)</f>
        <v>3.5245772087877381E-2</v>
      </c>
      <c r="D194" s="4">
        <f t="shared" si="10"/>
        <v>2.3103888990323171</v>
      </c>
      <c r="E194" s="4">
        <f t="shared" si="11"/>
        <v>1.7631322279503969</v>
      </c>
      <c r="G194" s="4">
        <f t="shared" ref="G194:G257" si="13">IF(A194="","",C194+1)</f>
        <v>1.0352457720878774</v>
      </c>
    </row>
    <row r="195" spans="1:7" x14ac:dyDescent="0.2">
      <c r="A195" s="4">
        <f>IF('True_Odds_Calculator_2-way'!A196="","",'True_Odds_Calculator_2-way'!A196)</f>
        <v>2.2999999999999998</v>
      </c>
      <c r="B195" s="4">
        <f>IF('True_Odds_Calculator_2-way'!B196="","",'True_Odds_Calculator_2-way'!B196)</f>
        <v>1.67</v>
      </c>
      <c r="C195" s="4">
        <f t="shared" si="12"/>
        <v>3.3585003905233002E-2</v>
      </c>
      <c r="D195" s="4">
        <f t="shared" ref="D195:D258" si="14">IF(A195="","",(2*A195)/(2-($C195*A195)))</f>
        <v>2.3924011211460603</v>
      </c>
      <c r="E195" s="4">
        <f t="shared" ref="E195:E258" si="15">IF(B195="","",(2*B195)/(2-($C195*B195)))</f>
        <v>1.7181838514873629</v>
      </c>
      <c r="G195" s="4">
        <f t="shared" si="13"/>
        <v>1.033585003905233</v>
      </c>
    </row>
    <row r="196" spans="1:7" x14ac:dyDescent="0.2">
      <c r="A196" s="4">
        <f>IF('True_Odds_Calculator_2-way'!A197="","",'True_Odds_Calculator_2-way'!A197)</f>
        <v>1.78</v>
      </c>
      <c r="B196" s="4">
        <f>IF('True_Odds_Calculator_2-way'!B197="","",'True_Odds_Calculator_2-way'!B197)</f>
        <v>2.11</v>
      </c>
      <c r="C196" s="4">
        <f t="shared" si="12"/>
        <v>3.5731402098088338E-2</v>
      </c>
      <c r="D196" s="4">
        <f t="shared" si="14"/>
        <v>1.8384649273092173</v>
      </c>
      <c r="E196" s="4">
        <f t="shared" si="15"/>
        <v>2.1926557300484557</v>
      </c>
      <c r="G196" s="4">
        <f t="shared" si="13"/>
        <v>1.0357314020980883</v>
      </c>
    </row>
    <row r="197" spans="1:7" x14ac:dyDescent="0.2">
      <c r="A197" s="4">
        <f>IF('True_Odds_Calculator_2-way'!A198="","",'True_Odds_Calculator_2-way'!A198)</f>
        <v>2.17</v>
      </c>
      <c r="B197" s="4">
        <f>IF('True_Odds_Calculator_2-way'!B198="","",'True_Odds_Calculator_2-way'!B198)</f>
        <v>1.74</v>
      </c>
      <c r="C197" s="4">
        <f t="shared" si="12"/>
        <v>3.5542136765718491E-2</v>
      </c>
      <c r="D197" s="4">
        <f t="shared" si="14"/>
        <v>2.2570386753541753</v>
      </c>
      <c r="E197" s="4">
        <f t="shared" si="15"/>
        <v>1.7955204717295163</v>
      </c>
      <c r="G197" s="4">
        <f t="shared" si="13"/>
        <v>1.0355421367657185</v>
      </c>
    </row>
    <row r="198" spans="1:7" x14ac:dyDescent="0.2">
      <c r="A198" s="4">
        <f>IF('True_Odds_Calculator_2-way'!A199="","",'True_Odds_Calculator_2-way'!A199)</f>
        <v>1.98</v>
      </c>
      <c r="B198" s="4">
        <f>IF('True_Odds_Calculator_2-way'!B199="","",'True_Odds_Calculator_2-way'!B199)</f>
        <v>1.91</v>
      </c>
      <c r="C198" s="4">
        <f t="shared" si="12"/>
        <v>2.861071447458885E-2</v>
      </c>
      <c r="D198" s="4">
        <f t="shared" si="14"/>
        <v>2.0377175494369308</v>
      </c>
      <c r="E198" s="4">
        <f t="shared" si="15"/>
        <v>1.9636533568721115</v>
      </c>
      <c r="G198" s="4">
        <f t="shared" si="13"/>
        <v>1.0286107144745888</v>
      </c>
    </row>
    <row r="199" spans="1:7" x14ac:dyDescent="0.2">
      <c r="A199" s="4">
        <f>IF('True_Odds_Calculator_2-way'!A200="","",'True_Odds_Calculator_2-way'!A200)</f>
        <v>2.11</v>
      </c>
      <c r="B199" s="4">
        <f>IF('True_Odds_Calculator_2-way'!B200="","",'True_Odds_Calculator_2-way'!B200)</f>
        <v>1.78</v>
      </c>
      <c r="C199" s="4">
        <f t="shared" si="12"/>
        <v>3.5731402098088338E-2</v>
      </c>
      <c r="D199" s="4">
        <f t="shared" si="14"/>
        <v>2.1926557300484557</v>
      </c>
      <c r="E199" s="4">
        <f t="shared" si="15"/>
        <v>1.8384649273092173</v>
      </c>
      <c r="G199" s="4">
        <f t="shared" si="13"/>
        <v>1.0357314020980883</v>
      </c>
    </row>
    <row r="200" spans="1:7" x14ac:dyDescent="0.2">
      <c r="A200" s="4">
        <f>IF('True_Odds_Calculator_2-way'!A201="","",'True_Odds_Calculator_2-way'!A201)</f>
        <v>2.37</v>
      </c>
      <c r="B200" s="4">
        <f>IF('True_Odds_Calculator_2-way'!B201="","",'True_Odds_Calculator_2-way'!B201)</f>
        <v>1.64</v>
      </c>
      <c r="C200" s="4">
        <f t="shared" si="12"/>
        <v>3.1697025831017633E-2</v>
      </c>
      <c r="D200" s="4">
        <f t="shared" si="14"/>
        <v>2.4624936644703492</v>
      </c>
      <c r="E200" s="4">
        <f t="shared" si="15"/>
        <v>1.6837636458152829</v>
      </c>
      <c r="G200" s="4">
        <f t="shared" si="13"/>
        <v>1.0316970258310176</v>
      </c>
    </row>
    <row r="201" spans="1:7" x14ac:dyDescent="0.2">
      <c r="A201" s="4">
        <f>IF('True_Odds_Calculator_2-way'!A202="","",'True_Odds_Calculator_2-way'!A202)</f>
        <v>1.78</v>
      </c>
      <c r="B201" s="4">
        <f>IF('True_Odds_Calculator_2-way'!B202="","",'True_Odds_Calculator_2-way'!B202)</f>
        <v>2.11</v>
      </c>
      <c r="C201" s="4">
        <f t="shared" si="12"/>
        <v>3.5731402098088338E-2</v>
      </c>
      <c r="D201" s="4">
        <f t="shared" si="14"/>
        <v>1.8384649273092173</v>
      </c>
      <c r="E201" s="4">
        <f t="shared" si="15"/>
        <v>2.1926557300484557</v>
      </c>
      <c r="G201" s="4">
        <f t="shared" si="13"/>
        <v>1.0357314020980883</v>
      </c>
    </row>
    <row r="202" spans="1:7" x14ac:dyDescent="0.2">
      <c r="A202" s="4">
        <f>IF('True_Odds_Calculator_2-way'!A203="","",'True_Odds_Calculator_2-way'!A203)</f>
        <v>1.72</v>
      </c>
      <c r="B202" s="4">
        <f>IF('True_Odds_Calculator_2-way'!B203="","",'True_Odds_Calculator_2-way'!B203)</f>
        <v>2.16</v>
      </c>
      <c r="C202" s="4">
        <f t="shared" si="12"/>
        <v>4.4358311800172245E-2</v>
      </c>
      <c r="D202" s="4">
        <f t="shared" si="14"/>
        <v>1.7882171736619177</v>
      </c>
      <c r="E202" s="4">
        <f t="shared" si="15"/>
        <v>2.2686858817782118</v>
      </c>
      <c r="G202" s="4">
        <f t="shared" si="13"/>
        <v>1.0443583118001722</v>
      </c>
    </row>
    <row r="203" spans="1:7" x14ac:dyDescent="0.2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1.84</v>
      </c>
      <c r="C203" s="4">
        <f t="shared" si="12"/>
        <v>3.8527765820060234E-2</v>
      </c>
      <c r="D203" s="4">
        <f t="shared" si="14"/>
        <v>2.1017869260348339</v>
      </c>
      <c r="E203" s="4">
        <f t="shared" si="15"/>
        <v>1.9076165058509547</v>
      </c>
      <c r="G203" s="4">
        <f t="shared" si="13"/>
        <v>1.0385277658200602</v>
      </c>
    </row>
    <row r="204" spans="1:7" x14ac:dyDescent="0.2">
      <c r="A204" s="4">
        <f>IF('True_Odds_Calculator_2-way'!A205="","",'True_Odds_Calculator_2-way'!A205)</f>
        <v>1.85</v>
      </c>
      <c r="B204" s="4">
        <f>IF('True_Odds_Calculator_2-way'!B205="","",'True_Odds_Calculator_2-way'!B205)</f>
        <v>2.0099999999999998</v>
      </c>
      <c r="C204" s="4">
        <f t="shared" si="12"/>
        <v>3.80529783514858E-2</v>
      </c>
      <c r="D204" s="4">
        <f t="shared" si="14"/>
        <v>1.9174938764986464</v>
      </c>
      <c r="E204" s="4">
        <f t="shared" si="15"/>
        <v>2.0899255304201207</v>
      </c>
      <c r="G204" s="4">
        <f t="shared" si="13"/>
        <v>1.0380529783514858</v>
      </c>
    </row>
    <row r="205" spans="1:7" x14ac:dyDescent="0.2">
      <c r="A205" s="4">
        <f>IF('True_Odds_Calculator_2-way'!A206="","",'True_Odds_Calculator_2-way'!A206)</f>
        <v>1.83</v>
      </c>
      <c r="B205" s="4">
        <f>IF('True_Odds_Calculator_2-way'!B206="","",'True_Odds_Calculator_2-way'!B206)</f>
        <v>2.04</v>
      </c>
      <c r="C205" s="4">
        <f t="shared" si="12"/>
        <v>3.6644165863066513E-2</v>
      </c>
      <c r="D205" s="4">
        <f t="shared" si="14"/>
        <v>1.8934875228241022</v>
      </c>
      <c r="E205" s="4">
        <f t="shared" si="15"/>
        <v>2.119209809264305</v>
      </c>
      <c r="G205" s="4">
        <f t="shared" si="13"/>
        <v>1.0366441658630665</v>
      </c>
    </row>
    <row r="206" spans="1:7" x14ac:dyDescent="0.2">
      <c r="A206" s="4">
        <f>IF('True_Odds_Calculator_2-way'!A207="","",'True_Odds_Calculator_2-way'!A207)</f>
        <v>2.0499999999999998</v>
      </c>
      <c r="B206" s="4">
        <f>IF('True_Odds_Calculator_2-way'!B207="","",'True_Odds_Calculator_2-way'!B207)</f>
        <v>1.81</v>
      </c>
      <c r="C206" s="4">
        <f t="shared" si="12"/>
        <v>4.0291065894084488E-2</v>
      </c>
      <c r="D206" s="4">
        <f t="shared" si="14"/>
        <v>2.1383086010661287</v>
      </c>
      <c r="E206" s="4">
        <f t="shared" si="15"/>
        <v>1.8784963928616634</v>
      </c>
      <c r="G206" s="4">
        <f t="shared" si="13"/>
        <v>1.0402910658940845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1.98</v>
      </c>
      <c r="C207" s="4">
        <f t="shared" si="12"/>
        <v>3.6965398667526461E-2</v>
      </c>
      <c r="D207" s="4">
        <f t="shared" si="14"/>
        <v>1.9476768522394308</v>
      </c>
      <c r="E207" s="4">
        <f t="shared" si="15"/>
        <v>2.0552120141342756</v>
      </c>
      <c r="G207" s="4">
        <f t="shared" si="13"/>
        <v>1.0369653986675265</v>
      </c>
    </row>
    <row r="208" spans="1:7" x14ac:dyDescent="0.2">
      <c r="A208" s="4">
        <f>IF('True_Odds_Calculator_2-way'!A209="","",'True_Odds_Calculator_2-way'!A209)</f>
        <v>2.2400000000000002</v>
      </c>
      <c r="B208" s="4">
        <f>IF('True_Odds_Calculator_2-way'!B209="","",'True_Odds_Calculator_2-way'!B209)</f>
        <v>1.67</v>
      </c>
      <c r="C208" s="4">
        <f t="shared" si="12"/>
        <v>4.5230966638152292E-2</v>
      </c>
      <c r="D208" s="4">
        <f t="shared" si="14"/>
        <v>2.3595307177999247</v>
      </c>
      <c r="E208" s="4">
        <f t="shared" si="15"/>
        <v>1.7355479261389997</v>
      </c>
      <c r="G208" s="4">
        <f t="shared" si="13"/>
        <v>1.0452309666381523</v>
      </c>
    </row>
    <row r="209" spans="1:7" x14ac:dyDescent="0.2">
      <c r="A209" s="4">
        <f>IF('True_Odds_Calculator_2-way'!A210="","",'True_Odds_Calculator_2-way'!A210)</f>
        <v>2.04</v>
      </c>
      <c r="B209" s="4">
        <f>IF('True_Odds_Calculator_2-way'!B210="","",'True_Odds_Calculator_2-way'!B210)</f>
        <v>1.83</v>
      </c>
      <c r="C209" s="4">
        <f t="shared" si="12"/>
        <v>3.6644165863066513E-2</v>
      </c>
      <c r="D209" s="4">
        <f t="shared" si="14"/>
        <v>2.119209809264305</v>
      </c>
      <c r="E209" s="4">
        <f t="shared" si="15"/>
        <v>1.8934875228241022</v>
      </c>
      <c r="G209" s="4">
        <f t="shared" si="13"/>
        <v>1.0366441658630665</v>
      </c>
    </row>
    <row r="210" spans="1:7" x14ac:dyDescent="0.2">
      <c r="A210" s="4">
        <f>IF('True_Odds_Calculator_2-way'!A211="","",'True_Odds_Calculator_2-way'!A211)</f>
        <v>1.88</v>
      </c>
      <c r="B210" s="4">
        <f>IF('True_Odds_Calculator_2-way'!B211="","",'True_Odds_Calculator_2-way'!B211)</f>
        <v>1.97</v>
      </c>
      <c r="C210" s="4">
        <f t="shared" si="12"/>
        <v>3.9529106814990778E-2</v>
      </c>
      <c r="D210" s="4">
        <f t="shared" si="14"/>
        <v>1.9525516659637281</v>
      </c>
      <c r="E210" s="4">
        <f t="shared" si="15"/>
        <v>2.049811822005756</v>
      </c>
      <c r="G210" s="4">
        <f t="shared" si="13"/>
        <v>1.0395291068149908</v>
      </c>
    </row>
    <row r="211" spans="1:7" x14ac:dyDescent="0.2">
      <c r="A211" s="4">
        <f>IF('True_Odds_Calculator_2-way'!A212="","",'True_Odds_Calculator_2-way'!A212)</f>
        <v>2.0299999999999998</v>
      </c>
      <c r="B211" s="4">
        <f>IF('True_Odds_Calculator_2-way'!B212="","",'True_Odds_Calculator_2-way'!B212)</f>
        <v>1.83</v>
      </c>
      <c r="C211" s="4">
        <f t="shared" si="12"/>
        <v>3.9058924870117639E-2</v>
      </c>
      <c r="D211" s="4">
        <f t="shared" si="14"/>
        <v>2.1138012461236451</v>
      </c>
      <c r="E211" s="4">
        <f t="shared" si="15"/>
        <v>1.8978262535441519</v>
      </c>
      <c r="G211" s="4">
        <f t="shared" si="13"/>
        <v>1.0390589248701176</v>
      </c>
    </row>
    <row r="212" spans="1:7" x14ac:dyDescent="0.2">
      <c r="A212" s="4">
        <f>IF('True_Odds_Calculator_2-way'!A213="","",'True_Odds_Calculator_2-way'!A213)</f>
        <v>1.98</v>
      </c>
      <c r="B212" s="4">
        <f>IF('True_Odds_Calculator_2-way'!B213="","",'True_Odds_Calculator_2-way'!B213)</f>
        <v>1.88</v>
      </c>
      <c r="C212" s="4">
        <f t="shared" si="12"/>
        <v>3.6965398667526461E-2</v>
      </c>
      <c r="D212" s="4">
        <f t="shared" si="14"/>
        <v>2.0552120141342756</v>
      </c>
      <c r="E212" s="4">
        <f t="shared" si="15"/>
        <v>1.9476768522394308</v>
      </c>
      <c r="G212" s="4">
        <f t="shared" si="13"/>
        <v>1.0369653986675265</v>
      </c>
    </row>
    <row r="213" spans="1:7" x14ac:dyDescent="0.2">
      <c r="A213" s="4">
        <f>IF('True_Odds_Calculator_2-way'!A214="","",'True_Odds_Calculator_2-way'!A214)</f>
        <v>2.0099999999999998</v>
      </c>
      <c r="B213" s="4">
        <f>IF('True_Odds_Calculator_2-way'!B214="","",'True_Odds_Calculator_2-way'!B214)</f>
        <v>1.85</v>
      </c>
      <c r="C213" s="4">
        <f t="shared" si="12"/>
        <v>3.80529783514858E-2</v>
      </c>
      <c r="D213" s="4">
        <f t="shared" si="14"/>
        <v>2.0899255304201207</v>
      </c>
      <c r="E213" s="4">
        <f t="shared" si="15"/>
        <v>1.9174938764986464</v>
      </c>
      <c r="G213" s="4">
        <f t="shared" si="13"/>
        <v>1.0380529783514858</v>
      </c>
    </row>
    <row r="214" spans="1:7" x14ac:dyDescent="0.2">
      <c r="A214" s="4">
        <f>IF('True_Odds_Calculator_2-way'!A215="","",'True_Odds_Calculator_2-way'!A215)</f>
        <v>2.2400000000000002</v>
      </c>
      <c r="B214" s="4">
        <f>IF('True_Odds_Calculator_2-way'!B215="","",'True_Odds_Calculator_2-way'!B215)</f>
        <v>1.68</v>
      </c>
      <c r="C214" s="4">
        <f t="shared" si="12"/>
        <v>4.1666666666666519E-2</v>
      </c>
      <c r="D214" s="4">
        <f t="shared" si="14"/>
        <v>2.3496503496503496</v>
      </c>
      <c r="E214" s="4">
        <f t="shared" si="15"/>
        <v>1.7409326424870464</v>
      </c>
      <c r="G214" s="4">
        <f t="shared" si="13"/>
        <v>1.0416666666666665</v>
      </c>
    </row>
    <row r="215" spans="1:7" x14ac:dyDescent="0.2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12"/>
        <v>4.200236330432916E-2</v>
      </c>
      <c r="D215" s="4">
        <f t="shared" si="14"/>
        <v>2.2407028523288002</v>
      </c>
      <c r="E215" s="4">
        <f t="shared" si="15"/>
        <v>1.8059947618585701</v>
      </c>
      <c r="G215" s="4">
        <f t="shared" si="13"/>
        <v>1.0420023633043292</v>
      </c>
    </row>
    <row r="216" spans="1:7" x14ac:dyDescent="0.2">
      <c r="A216" s="4">
        <f>IF('True_Odds_Calculator_2-way'!A217="","",'True_Odds_Calculator_2-way'!A217)</f>
        <v>2.0499999999999998</v>
      </c>
      <c r="B216" s="4">
        <f>IF('True_Odds_Calculator_2-way'!B217="","",'True_Odds_Calculator_2-way'!B217)</f>
        <v>1.82</v>
      </c>
      <c r="C216" s="4">
        <f t="shared" si="12"/>
        <v>3.7255427499329974E-2</v>
      </c>
      <c r="D216" s="4">
        <f t="shared" si="14"/>
        <v>2.1313910311339619</v>
      </c>
      <c r="E216" s="4">
        <f t="shared" si="15"/>
        <v>1.8838677101741985</v>
      </c>
      <c r="G216" s="4">
        <f t="shared" si="13"/>
        <v>1.03725542749933</v>
      </c>
    </row>
    <row r="217" spans="1:7" x14ac:dyDescent="0.2">
      <c r="A217" s="4">
        <f>IF('True_Odds_Calculator_2-way'!A218="","",'True_Odds_Calculator_2-way'!A218)</f>
        <v>2.1800000000000002</v>
      </c>
      <c r="B217" s="4">
        <f>IF('True_Odds_Calculator_2-way'!B218="","",'True_Odds_Calculator_2-way'!B218)</f>
        <v>1.71</v>
      </c>
      <c r="C217" s="4">
        <f t="shared" si="12"/>
        <v>4.3510917967702012E-2</v>
      </c>
      <c r="D217" s="4">
        <f t="shared" si="14"/>
        <v>2.2885382773650926</v>
      </c>
      <c r="E217" s="4">
        <f t="shared" si="15"/>
        <v>1.7760731811901471</v>
      </c>
      <c r="G217" s="4">
        <f t="shared" si="13"/>
        <v>1.043510917967702</v>
      </c>
    </row>
    <row r="218" spans="1:7" x14ac:dyDescent="0.2">
      <c r="A218" s="4">
        <f>IF('True_Odds_Calculator_2-way'!A219="","",'True_Odds_Calculator_2-way'!A219)</f>
        <v>2.33</v>
      </c>
      <c r="B218" s="4">
        <f>IF('True_Odds_Calculator_2-way'!B219="","",'True_Odds_Calculator_2-way'!B219)</f>
        <v>1.63</v>
      </c>
      <c r="C218" s="4">
        <f t="shared" si="12"/>
        <v>4.2681481871560623E-2</v>
      </c>
      <c r="D218" s="4">
        <f t="shared" si="14"/>
        <v>2.4519190419316312</v>
      </c>
      <c r="E218" s="4">
        <f t="shared" si="15"/>
        <v>1.6887436359189842</v>
      </c>
      <c r="G218" s="4">
        <f t="shared" si="13"/>
        <v>1.0426814818715606</v>
      </c>
    </row>
    <row r="219" spans="1:7" x14ac:dyDescent="0.2">
      <c r="A219" s="4">
        <f>IF('True_Odds_Calculator_2-way'!A220="","",'True_Odds_Calculator_2-way'!A220)</f>
        <v>1.97</v>
      </c>
      <c r="B219" s="4">
        <f>IF('True_Odds_Calculator_2-way'!B220="","",'True_Odds_Calculator_2-way'!B220)</f>
        <v>1.88</v>
      </c>
      <c r="C219" s="4">
        <f t="shared" si="12"/>
        <v>3.9529106814990778E-2</v>
      </c>
      <c r="D219" s="4">
        <f t="shared" si="14"/>
        <v>2.049811822005756</v>
      </c>
      <c r="E219" s="4">
        <f t="shared" si="15"/>
        <v>1.9525516659637281</v>
      </c>
      <c r="G219" s="4">
        <f t="shared" si="13"/>
        <v>1.0395291068149908</v>
      </c>
    </row>
    <row r="220" spans="1:7" x14ac:dyDescent="0.2">
      <c r="A220" s="4">
        <f>IF('True_Odds_Calculator_2-way'!A221="","",'True_Odds_Calculator_2-way'!A221)</f>
        <v>2.16</v>
      </c>
      <c r="B220" s="4">
        <f>IF('True_Odds_Calculator_2-way'!B221="","",'True_Odds_Calculator_2-way'!B221)</f>
        <v>1.72</v>
      </c>
      <c r="C220" s="4">
        <f t="shared" si="12"/>
        <v>4.4358311800172245E-2</v>
      </c>
      <c r="D220" s="4">
        <f t="shared" si="14"/>
        <v>2.2686858817782118</v>
      </c>
      <c r="E220" s="4">
        <f t="shared" si="15"/>
        <v>1.7882171736619177</v>
      </c>
      <c r="G220" s="4">
        <f t="shared" si="13"/>
        <v>1.0443583118001722</v>
      </c>
    </row>
    <row r="221" spans="1:7" x14ac:dyDescent="0.2">
      <c r="A221" s="4">
        <f>IF('True_Odds_Calculator_2-way'!A222="","",'True_Odds_Calculator_2-way'!A222)</f>
        <v>1.63</v>
      </c>
      <c r="B221" s="4">
        <f>IF('True_Odds_Calculator_2-way'!B222="","",'True_Odds_Calculator_2-way'!B222)</f>
        <v>2.3199999999999998</v>
      </c>
      <c r="C221" s="4">
        <f t="shared" si="12"/>
        <v>4.4531415273958208E-2</v>
      </c>
      <c r="D221" s="4">
        <f t="shared" si="14"/>
        <v>1.6913856337776187</v>
      </c>
      <c r="E221" s="4">
        <f t="shared" si="15"/>
        <v>2.4463708112304308</v>
      </c>
      <c r="G221" s="4">
        <f t="shared" si="13"/>
        <v>1.0445314152739582</v>
      </c>
    </row>
    <row r="222" spans="1:7" x14ac:dyDescent="0.2">
      <c r="A222" s="4">
        <f>IF('True_Odds_Calculator_2-way'!A223="","",'True_Odds_Calculator_2-way'!A223)</f>
        <v>2.2000000000000002</v>
      </c>
      <c r="B222" s="4">
        <f>IF('True_Odds_Calculator_2-way'!B223="","",'True_Odds_Calculator_2-way'!B223)</f>
        <v>1.69</v>
      </c>
      <c r="C222" s="4">
        <f t="shared" si="12"/>
        <v>4.6261430876815446E-2</v>
      </c>
      <c r="D222" s="4">
        <f t="shared" si="14"/>
        <v>2.3179551122194515</v>
      </c>
      <c r="E222" s="4">
        <f t="shared" si="15"/>
        <v>1.7587511825922422</v>
      </c>
      <c r="G222" s="4">
        <f t="shared" si="13"/>
        <v>1.0462614308768154</v>
      </c>
    </row>
    <row r="223" spans="1:7" x14ac:dyDescent="0.2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1.66</v>
      </c>
      <c r="C223" s="4">
        <f t="shared" si="12"/>
        <v>4.4887514660411743E-2</v>
      </c>
      <c r="D223" s="4">
        <f t="shared" si="14"/>
        <v>2.3807589795659352</v>
      </c>
      <c r="E223" s="4">
        <f t="shared" si="15"/>
        <v>1.7242393602353159</v>
      </c>
      <c r="G223" s="4">
        <f t="shared" si="13"/>
        <v>1.0448875146604117</v>
      </c>
    </row>
    <row r="224" spans="1:7" x14ac:dyDescent="0.2">
      <c r="A224" s="4">
        <f>IF('True_Odds_Calculator_2-way'!A225="","",'True_Odds_Calculator_2-way'!A225)</f>
        <v>2.09</v>
      </c>
      <c r="B224" s="4">
        <f>IF('True_Odds_Calculator_2-way'!B225="","",'True_Odds_Calculator_2-way'!B225)</f>
        <v>1.77</v>
      </c>
      <c r="C224" s="4">
        <f t="shared" si="12"/>
        <v>4.3440650933960434E-2</v>
      </c>
      <c r="D224" s="4">
        <f t="shared" si="14"/>
        <v>2.1893883348622492</v>
      </c>
      <c r="E224" s="4">
        <f t="shared" si="15"/>
        <v>1.8407682929863407</v>
      </c>
      <c r="G224" s="4">
        <f t="shared" si="13"/>
        <v>1.0434406509339604</v>
      </c>
    </row>
    <row r="225" spans="1:7" x14ac:dyDescent="0.2">
      <c r="A225" s="4">
        <f>IF('True_Odds_Calculator_2-way'!A226="","",'True_Odds_Calculator_2-way'!A226)</f>
        <v>2.2799999999999998</v>
      </c>
      <c r="B225" s="4">
        <f>IF('True_Odds_Calculator_2-way'!B226="","",'True_Odds_Calculator_2-way'!B226)</f>
        <v>1.63</v>
      </c>
      <c r="C225" s="4">
        <f t="shared" si="12"/>
        <v>5.2093423743407641E-2</v>
      </c>
      <c r="D225" s="4">
        <f t="shared" si="14"/>
        <v>2.4239499086877121</v>
      </c>
      <c r="E225" s="4">
        <f t="shared" si="15"/>
        <v>1.7022718944668376</v>
      </c>
      <c r="G225" s="4">
        <f t="shared" si="13"/>
        <v>1.0520934237434076</v>
      </c>
    </row>
    <row r="226" spans="1:7" x14ac:dyDescent="0.2">
      <c r="A226" s="4">
        <f>IF('True_Odds_Calculator_2-way'!A227="","",'True_Odds_Calculator_2-way'!A227)</f>
        <v>1.93</v>
      </c>
      <c r="B226" s="4">
        <f>IF('True_Odds_Calculator_2-way'!B227="","",'True_Odds_Calculator_2-way'!B227)</f>
        <v>1.88</v>
      </c>
      <c r="C226" s="4">
        <f t="shared" si="12"/>
        <v>5.0049608642928067E-2</v>
      </c>
      <c r="D226" s="4">
        <f t="shared" si="14"/>
        <v>2.027945450480662</v>
      </c>
      <c r="E226" s="4">
        <f t="shared" si="15"/>
        <v>1.9728142670726401</v>
      </c>
      <c r="G226" s="4">
        <f t="shared" si="13"/>
        <v>1.0500496086429281</v>
      </c>
    </row>
    <row r="227" spans="1:7" x14ac:dyDescent="0.2">
      <c r="A227" s="4">
        <f>IF('True_Odds_Calculator_2-way'!A228="","",'True_Odds_Calculator_2-way'!A228)</f>
        <v>2.08</v>
      </c>
      <c r="B227" s="4">
        <f>IF('True_Odds_Calculator_2-way'!B228="","",'True_Odds_Calculator_2-way'!B228)</f>
        <v>1.75</v>
      </c>
      <c r="C227" s="4">
        <f t="shared" si="12"/>
        <v>5.2197802197802012E-2</v>
      </c>
      <c r="D227" s="4">
        <f t="shared" si="14"/>
        <v>2.1993957703927487</v>
      </c>
      <c r="E227" s="4">
        <f t="shared" si="15"/>
        <v>1.8337531486146093</v>
      </c>
      <c r="G227" s="4">
        <f t="shared" si="13"/>
        <v>1.052197802197802</v>
      </c>
    </row>
    <row r="228" spans="1:7" x14ac:dyDescent="0.2">
      <c r="A228" s="4">
        <f>IF('True_Odds_Calculator_2-way'!A229="","",'True_Odds_Calculator_2-way'!A229)</f>
        <v>1.66</v>
      </c>
      <c r="B228" s="4">
        <f>IF('True_Odds_Calculator_2-way'!B229="","",'True_Odds_Calculator_2-way'!B229)</f>
        <v>2.2200000000000002</v>
      </c>
      <c r="C228" s="4">
        <f t="shared" si="12"/>
        <v>5.2860089004667321E-2</v>
      </c>
      <c r="D228" s="4">
        <f t="shared" si="14"/>
        <v>1.7361726184867614</v>
      </c>
      <c r="E228" s="4">
        <f t="shared" si="15"/>
        <v>2.3583770638679127</v>
      </c>
      <c r="G228" s="4">
        <f t="shared" si="13"/>
        <v>1.0528600890046673</v>
      </c>
    </row>
    <row r="229" spans="1:7" x14ac:dyDescent="0.2">
      <c r="A229" s="4">
        <f>IF('True_Odds_Calculator_2-way'!A230="","",'True_Odds_Calculator_2-way'!A230)</f>
        <v>2.19</v>
      </c>
      <c r="B229" s="4">
        <f>IF('True_Odds_Calculator_2-way'!B230="","",'True_Odds_Calculator_2-way'!B230)</f>
        <v>1.68</v>
      </c>
      <c r="C229" s="4">
        <f t="shared" si="12"/>
        <v>5.1859099804305364E-2</v>
      </c>
      <c r="D229" s="4">
        <f t="shared" si="14"/>
        <v>2.3218477849299508</v>
      </c>
      <c r="E229" s="4">
        <f t="shared" si="15"/>
        <v>1.7565167573761102</v>
      </c>
      <c r="G229" s="4">
        <f t="shared" si="13"/>
        <v>1.0518590998043054</v>
      </c>
    </row>
    <row r="230" spans="1:7" x14ac:dyDescent="0.2">
      <c r="A230" s="4">
        <f>IF('True_Odds_Calculator_2-way'!A231="","",'True_Odds_Calculator_2-way'!A231)</f>
        <v>2.34</v>
      </c>
      <c r="B230" s="4">
        <f>IF('True_Odds_Calculator_2-way'!B231="","",'True_Odds_Calculator_2-way'!B231)</f>
        <v>1.6</v>
      </c>
      <c r="C230" s="4">
        <f t="shared" si="12"/>
        <v>5.2350427350427386E-2</v>
      </c>
      <c r="D230" s="4">
        <f t="shared" si="14"/>
        <v>2.4926764314247669</v>
      </c>
      <c r="E230" s="4">
        <f t="shared" si="15"/>
        <v>1.6699375557537914</v>
      </c>
      <c r="G230" s="4">
        <f t="shared" si="13"/>
        <v>1.0523504273504274</v>
      </c>
    </row>
    <row r="231" spans="1:7" x14ac:dyDescent="0.2">
      <c r="A231" s="4">
        <f>IF('True_Odds_Calculator_2-way'!A232="","",'True_Odds_Calculator_2-way'!A232)</f>
        <v>1.65</v>
      </c>
      <c r="B231" s="4">
        <f>IF('True_Odds_Calculator_2-way'!B232="","",'True_Odds_Calculator_2-way'!B232)</f>
        <v>2.23</v>
      </c>
      <c r="C231" s="4">
        <f t="shared" si="12"/>
        <v>5.4491099334148752E-2</v>
      </c>
      <c r="D231" s="4">
        <f t="shared" si="14"/>
        <v>1.7276675666158001</v>
      </c>
      <c r="E231" s="4">
        <f t="shared" si="15"/>
        <v>2.374253911921278</v>
      </c>
      <c r="G231" s="4">
        <f t="shared" si="13"/>
        <v>1.0544910993341488</v>
      </c>
    </row>
    <row r="232" spans="1:7" x14ac:dyDescent="0.2">
      <c r="A232" s="4">
        <f>IF('True_Odds_Calculator_2-way'!A233="","",'True_Odds_Calculator_2-way'!A233)</f>
        <v>2.12</v>
      </c>
      <c r="B232" s="4">
        <f>IF('True_Odds_Calculator_2-way'!B233="","",'True_Odds_Calculator_2-way'!B233)</f>
        <v>1.72</v>
      </c>
      <c r="C232" s="4">
        <f t="shared" si="12"/>
        <v>5.3093462044756512E-2</v>
      </c>
      <c r="D232" s="4">
        <f t="shared" si="14"/>
        <v>2.2464268112370629</v>
      </c>
      <c r="E232" s="4">
        <f t="shared" si="15"/>
        <v>1.8022933965994465</v>
      </c>
      <c r="G232" s="4">
        <f t="shared" si="13"/>
        <v>1.0530934620447565</v>
      </c>
    </row>
    <row r="233" spans="1:7" x14ac:dyDescent="0.2">
      <c r="A233" s="4">
        <f>IF('True_Odds_Calculator_2-way'!A234="","",'True_Odds_Calculator_2-way'!A234)</f>
        <v>2.39</v>
      </c>
      <c r="B233" s="4">
        <f>IF('True_Odds_Calculator_2-way'!B234="","",'True_Odds_Calculator_2-way'!B234)</f>
        <v>1.58</v>
      </c>
      <c r="C233" s="4">
        <f t="shared" si="12"/>
        <v>5.1321434246067277E-2</v>
      </c>
      <c r="D233" s="4">
        <f t="shared" si="14"/>
        <v>2.546153327489717</v>
      </c>
      <c r="E233" s="4">
        <f t="shared" si="15"/>
        <v>1.6467663861148663</v>
      </c>
      <c r="G233" s="4">
        <f t="shared" si="13"/>
        <v>1.0513214342460673</v>
      </c>
    </row>
    <row r="234" spans="1:7" x14ac:dyDescent="0.2">
      <c r="A234" s="4">
        <f>IF('True_Odds_Calculator_2-way'!A235="","",'True_Odds_Calculator_2-way'!A235)</f>
        <v>2.4300000000000002</v>
      </c>
      <c r="B234" s="4">
        <f>IF('True_Odds_Calculator_2-way'!B235="","",'True_Odds_Calculator_2-way'!B235)</f>
        <v>1.56</v>
      </c>
      <c r="C234" s="4">
        <f t="shared" si="12"/>
        <v>5.2548274770496839E-2</v>
      </c>
      <c r="D234" s="4">
        <f t="shared" si="14"/>
        <v>2.5957271980279373</v>
      </c>
      <c r="E234" s="4">
        <f t="shared" si="15"/>
        <v>1.6266735324407824</v>
      </c>
      <c r="G234" s="4">
        <f t="shared" si="13"/>
        <v>1.0525482747704968</v>
      </c>
    </row>
    <row r="235" spans="1:7" x14ac:dyDescent="0.2">
      <c r="A235" s="4">
        <f>IF('True_Odds_Calculator_2-way'!A236="","",'True_Odds_Calculator_2-way'!A236)</f>
        <v>1.54</v>
      </c>
      <c r="B235" s="4">
        <f>IF('True_Odds_Calculator_2-way'!B236="","",'True_Odds_Calculator_2-way'!B236)</f>
        <v>2.64</v>
      </c>
      <c r="C235" s="4">
        <f t="shared" si="12"/>
        <v>2.813852813852824E-2</v>
      </c>
      <c r="D235" s="4">
        <f t="shared" si="14"/>
        <v>1.5741056218057923</v>
      </c>
      <c r="E235" s="4">
        <f t="shared" si="15"/>
        <v>2.7418397626112765</v>
      </c>
      <c r="G235" s="4">
        <f t="shared" si="13"/>
        <v>1.0281385281385282</v>
      </c>
    </row>
    <row r="236" spans="1:7" x14ac:dyDescent="0.2">
      <c r="A236" s="4">
        <f>IF('True_Odds_Calculator_2-way'!A237="","",'True_Odds_Calculator_2-way'!A237)</f>
        <v>1.89</v>
      </c>
      <c r="B236" s="4">
        <f>IF('True_Odds_Calculator_2-way'!B237="","",'True_Odds_Calculator_2-way'!B237)</f>
        <v>2.0099999999999998</v>
      </c>
      <c r="C236" s="4">
        <f t="shared" si="12"/>
        <v>2.6612966911474523E-2</v>
      </c>
      <c r="D236" s="4">
        <f t="shared" si="14"/>
        <v>1.9387583250401901</v>
      </c>
      <c r="E236" s="4">
        <f t="shared" si="15"/>
        <v>2.065236891462122</v>
      </c>
      <c r="G236" s="4">
        <f t="shared" si="13"/>
        <v>1.0266129669114745</v>
      </c>
    </row>
    <row r="237" spans="1:7" x14ac:dyDescent="0.2">
      <c r="A237" s="4">
        <f>IF('True_Odds_Calculator_2-way'!A238="","",'True_Odds_Calculator_2-way'!A238)</f>
        <v>2.0699999999999998</v>
      </c>
      <c r="B237" s="4">
        <f>IF('True_Odds_Calculator_2-way'!B238="","",'True_Odds_Calculator_2-way'!B238)</f>
        <v>1.79</v>
      </c>
      <c r="C237" s="4">
        <f t="shared" si="12"/>
        <v>4.17510053167085E-2</v>
      </c>
      <c r="D237" s="4">
        <f t="shared" si="14"/>
        <v>2.1634893294018038</v>
      </c>
      <c r="E237" s="4">
        <f t="shared" si="15"/>
        <v>1.8594836022382255</v>
      </c>
      <c r="G237" s="4">
        <f t="shared" si="13"/>
        <v>1.0417510053167085</v>
      </c>
    </row>
    <row r="238" spans="1:7" x14ac:dyDescent="0.2">
      <c r="A238" s="4">
        <f>IF('True_Odds_Calculator_2-way'!A239="","",'True_Odds_Calculator_2-way'!A239)</f>
        <v>2.4900000000000002</v>
      </c>
      <c r="B238" s="4">
        <f>IF('True_Odds_Calculator_2-way'!B239="","",'True_Odds_Calculator_2-way'!B239)</f>
        <v>1.56</v>
      </c>
      <c r="C238" s="4">
        <f t="shared" si="12"/>
        <v>4.26320667284521E-2</v>
      </c>
      <c r="D238" s="4">
        <f t="shared" si="14"/>
        <v>2.6295694557270508</v>
      </c>
      <c r="E238" s="4">
        <f t="shared" si="15"/>
        <v>1.6136590229312062</v>
      </c>
      <c r="G238" s="4">
        <f t="shared" si="13"/>
        <v>1.0426320667284521</v>
      </c>
    </row>
    <row r="239" spans="1:7" x14ac:dyDescent="0.2">
      <c r="A239" s="4">
        <f>IF('True_Odds_Calculator_2-way'!A240="","",'True_Odds_Calculator_2-way'!A240)</f>
        <v>1.75</v>
      </c>
      <c r="B239" s="4">
        <f>IF('True_Odds_Calculator_2-way'!B240="","",'True_Odds_Calculator_2-way'!B240)</f>
        <v>1.97</v>
      </c>
      <c r="C239" s="4">
        <f t="shared" si="12"/>
        <v>7.9042784626540907E-2</v>
      </c>
      <c r="D239" s="4">
        <f t="shared" si="14"/>
        <v>1.8800272665303339</v>
      </c>
      <c r="E239" s="4">
        <f t="shared" si="15"/>
        <v>2.1363284275755228</v>
      </c>
      <c r="G239" s="4">
        <f t="shared" si="13"/>
        <v>1.0790427846265409</v>
      </c>
    </row>
    <row r="240" spans="1:7" x14ac:dyDescent="0.2">
      <c r="A240" s="4">
        <f>IF('True_Odds_Calculator_2-way'!A241="","",'True_Odds_Calculator_2-way'!A241)</f>
        <v>1.7</v>
      </c>
      <c r="B240" s="4">
        <f>IF('True_Odds_Calculator_2-way'!B241="","",'True_Odds_Calculator_2-way'!B241)</f>
        <v>2.19</v>
      </c>
      <c r="C240" s="4">
        <f t="shared" si="12"/>
        <v>4.485629868385721E-2</v>
      </c>
      <c r="D240" s="4">
        <f t="shared" si="14"/>
        <v>1.7673866603370521</v>
      </c>
      <c r="E240" s="4">
        <f t="shared" si="15"/>
        <v>2.3031240334055059</v>
      </c>
      <c r="G240" s="4">
        <f t="shared" si="13"/>
        <v>1.0448562986838572</v>
      </c>
    </row>
    <row r="241" spans="1:7" x14ac:dyDescent="0.2">
      <c r="A241" s="4">
        <f>IF('True_Odds_Calculator_2-way'!A242="","",'True_Odds_Calculator_2-way'!A242)</f>
        <v>2.57</v>
      </c>
      <c r="B241" s="4">
        <f>IF('True_Odds_Calculator_2-way'!B242="","",'True_Odds_Calculator_2-way'!B242)</f>
        <v>1.53</v>
      </c>
      <c r="C241" s="4">
        <f t="shared" si="12"/>
        <v>4.2699829607588891E-2</v>
      </c>
      <c r="D241" s="4">
        <f t="shared" si="14"/>
        <v>2.7192005808927768</v>
      </c>
      <c r="E241" s="4">
        <f t="shared" si="15"/>
        <v>1.5816656945757326</v>
      </c>
      <c r="G241" s="4">
        <f t="shared" si="13"/>
        <v>1.0426998296075889</v>
      </c>
    </row>
    <row r="242" spans="1:7" x14ac:dyDescent="0.2">
      <c r="A242" s="4">
        <f>IF('True_Odds_Calculator_2-way'!A243="","",'True_Odds_Calculator_2-way'!A243)</f>
        <v>2.44</v>
      </c>
      <c r="B242" s="4">
        <f>IF('True_Odds_Calculator_2-way'!B243="","",'True_Odds_Calculator_2-way'!B243)</f>
        <v>1.58</v>
      </c>
      <c r="C242" s="4">
        <f t="shared" si="12"/>
        <v>4.2747457978833836E-2</v>
      </c>
      <c r="D242" s="4">
        <f t="shared" si="14"/>
        <v>2.5742521367521367</v>
      </c>
      <c r="E242" s="4">
        <f t="shared" si="15"/>
        <v>1.6352222599253479</v>
      </c>
      <c r="G242" s="4">
        <f t="shared" si="13"/>
        <v>1.0427474579788338</v>
      </c>
    </row>
    <row r="243" spans="1:7" x14ac:dyDescent="0.2">
      <c r="A243" s="4">
        <f>IF('True_Odds_Calculator_2-way'!A244="","",'True_Odds_Calculator_2-way'!A244)</f>
        <v>2.09</v>
      </c>
      <c r="B243" s="4">
        <f>IF('True_Odds_Calculator_2-way'!B244="","",'True_Odds_Calculator_2-way'!B244)</f>
        <v>1.78</v>
      </c>
      <c r="C243" s="4">
        <f t="shared" si="12"/>
        <v>4.0266652330519959E-2</v>
      </c>
      <c r="D243" s="4">
        <f t="shared" si="14"/>
        <v>2.1818075186206087</v>
      </c>
      <c r="E243" s="4">
        <f t="shared" si="15"/>
        <v>1.8461614808198106</v>
      </c>
      <c r="G243" s="4">
        <f t="shared" si="13"/>
        <v>1.04026665233052</v>
      </c>
    </row>
    <row r="244" spans="1:7" x14ac:dyDescent="0.2">
      <c r="A244" s="4">
        <f>IF('True_Odds_Calculator_2-way'!A245="","",'True_Odds_Calculator_2-way'!A245)</f>
        <v>2.52</v>
      </c>
      <c r="B244" s="4">
        <f>IF('True_Odds_Calculator_2-way'!B245="","",'True_Odds_Calculator_2-way'!B245)</f>
        <v>1.55</v>
      </c>
      <c r="C244" s="4">
        <f t="shared" si="12"/>
        <v>4.1986687147977486E-2</v>
      </c>
      <c r="D244" s="4">
        <f t="shared" si="14"/>
        <v>2.6607629427792916</v>
      </c>
      <c r="E244" s="4">
        <f t="shared" si="15"/>
        <v>1.6021328958162429</v>
      </c>
      <c r="G244" s="4">
        <f t="shared" si="13"/>
        <v>1.0419866871479775</v>
      </c>
    </row>
    <row r="245" spans="1:7" x14ac:dyDescent="0.2">
      <c r="A245" s="4">
        <f>IF('True_Odds_Calculator_2-way'!A246="","",'True_Odds_Calculator_2-way'!A246)</f>
        <v>2.37</v>
      </c>
      <c r="B245" s="4">
        <f>IF('True_Odds_Calculator_2-way'!B246="","",'True_Odds_Calculator_2-way'!B246)</f>
        <v>1.61</v>
      </c>
      <c r="C245" s="4">
        <f t="shared" si="12"/>
        <v>4.3058940692402459E-2</v>
      </c>
      <c r="D245" s="4">
        <f t="shared" si="14"/>
        <v>2.4974310305331024</v>
      </c>
      <c r="E245" s="4">
        <f t="shared" si="15"/>
        <v>1.667810389667155</v>
      </c>
      <c r="G245" s="4">
        <f t="shared" si="13"/>
        <v>1.0430589406924025</v>
      </c>
    </row>
    <row r="246" spans="1:7" x14ac:dyDescent="0.2">
      <c r="A246" s="4">
        <f>IF('True_Odds_Calculator_2-way'!A247="","",'True_Odds_Calculator_2-way'!A247)</f>
        <v>1.92</v>
      </c>
      <c r="B246" s="4">
        <f>IF('True_Odds_Calculator_2-way'!B247="","",'True_Odds_Calculator_2-way'!B247)</f>
        <v>1.99</v>
      </c>
      <c r="C246" s="4">
        <f t="shared" si="12"/>
        <v>2.3345896147403788E-2</v>
      </c>
      <c r="D246" s="4">
        <f t="shared" si="14"/>
        <v>1.9640176827387685</v>
      </c>
      <c r="E246" s="4">
        <f t="shared" si="15"/>
        <v>2.0373253705876082</v>
      </c>
      <c r="G246" s="4">
        <f t="shared" si="13"/>
        <v>1.0233458961474038</v>
      </c>
    </row>
    <row r="247" spans="1:7" x14ac:dyDescent="0.2">
      <c r="A247" s="4">
        <f>IF('True_Odds_Calculator_2-way'!A248="","",'True_Odds_Calculator_2-way'!A248)</f>
        <v>1.38</v>
      </c>
      <c r="B247" s="4">
        <f>IF('True_Odds_Calculator_2-way'!B248="","",'True_Odds_Calculator_2-way'!B248)</f>
        <v>3.19</v>
      </c>
      <c r="C247" s="4">
        <f t="shared" si="12"/>
        <v>3.8117304983871891E-2</v>
      </c>
      <c r="D247" s="4">
        <f t="shared" si="14"/>
        <v>1.4172756833327969</v>
      </c>
      <c r="E247" s="4">
        <f t="shared" si="15"/>
        <v>3.396497183859271</v>
      </c>
      <c r="G247" s="4">
        <f t="shared" si="13"/>
        <v>1.0381173049838719</v>
      </c>
    </row>
    <row r="248" spans="1:7" x14ac:dyDescent="0.2">
      <c r="A248" s="4">
        <f>IF('True_Odds_Calculator_2-way'!A249="","",'True_Odds_Calculator_2-way'!A249)</f>
        <v>1.58</v>
      </c>
      <c r="B248" s="4">
        <f>IF('True_Odds_Calculator_2-way'!B249="","",'True_Odds_Calculator_2-way'!B249)</f>
        <v>2.52</v>
      </c>
      <c r="C248" s="4">
        <f t="shared" si="12"/>
        <v>2.9736789230460081E-2</v>
      </c>
      <c r="D248" s="4">
        <f t="shared" si="14"/>
        <v>1.6180104031209364</v>
      </c>
      <c r="E248" s="4">
        <f t="shared" si="15"/>
        <v>2.618095739084692</v>
      </c>
      <c r="G248" s="4">
        <f t="shared" si="13"/>
        <v>1.0297367892304601</v>
      </c>
    </row>
    <row r="249" spans="1:7" x14ac:dyDescent="0.2">
      <c r="A249" s="4">
        <f>IF('True_Odds_Calculator_2-way'!A250="","",'True_Odds_Calculator_2-way'!A250)</f>
        <v>1.97</v>
      </c>
      <c r="B249" s="4">
        <f>IF('True_Odds_Calculator_2-way'!B250="","",'True_Odds_Calculator_2-way'!B250)</f>
        <v>1.92</v>
      </c>
      <c r="C249" s="4">
        <f t="shared" si="12"/>
        <v>2.844754653130277E-2</v>
      </c>
      <c r="D249" s="4">
        <f t="shared" si="14"/>
        <v>2.0267924123888115</v>
      </c>
      <c r="E249" s="4">
        <f t="shared" si="15"/>
        <v>1.9739066903246005</v>
      </c>
      <c r="G249" s="4">
        <f t="shared" si="13"/>
        <v>1.0284475465313028</v>
      </c>
    </row>
    <row r="250" spans="1:7" x14ac:dyDescent="0.2">
      <c r="A250" s="4">
        <f>IF('True_Odds_Calculator_2-way'!A251="","",'True_Odds_Calculator_2-way'!A251)</f>
        <v>2.19</v>
      </c>
      <c r="B250" s="4">
        <f>IF('True_Odds_Calculator_2-way'!B251="","",'True_Odds_Calculator_2-way'!B251)</f>
        <v>1.73</v>
      </c>
      <c r="C250" s="4">
        <f t="shared" si="12"/>
        <v>3.4655686647135031E-2</v>
      </c>
      <c r="D250" s="4">
        <f t="shared" si="14"/>
        <v>2.2763841740018629</v>
      </c>
      <c r="E250" s="4">
        <f t="shared" si="15"/>
        <v>1.7834631769717797</v>
      </c>
      <c r="G250" s="4">
        <f t="shared" si="13"/>
        <v>1.034655686647135</v>
      </c>
    </row>
    <row r="251" spans="1:7" x14ac:dyDescent="0.2">
      <c r="A251" s="4">
        <f>IF('True_Odds_Calculator_2-way'!A252="","",'True_Odds_Calculator_2-way'!A252)</f>
        <v>2.25</v>
      </c>
      <c r="B251" s="4">
        <f>IF('True_Odds_Calculator_2-way'!B252="","",'True_Odds_Calculator_2-way'!B252)</f>
        <v>1.69</v>
      </c>
      <c r="C251" s="4">
        <f t="shared" si="12"/>
        <v>3.6160420775805502E-2</v>
      </c>
      <c r="D251" s="4">
        <f t="shared" si="14"/>
        <v>2.3454124903623752</v>
      </c>
      <c r="E251" s="4">
        <f t="shared" si="15"/>
        <v>1.7432664756446994</v>
      </c>
      <c r="G251" s="4">
        <f t="shared" si="13"/>
        <v>1.0361604207758055</v>
      </c>
    </row>
    <row r="252" spans="1:7" x14ac:dyDescent="0.2">
      <c r="A252" s="4">
        <f>IF('True_Odds_Calculator_2-way'!A253="","",'True_Odds_Calculator_2-way'!A253)</f>
        <v>2.2999999999999998</v>
      </c>
      <c r="B252" s="4">
        <f>IF('True_Odds_Calculator_2-way'!B253="","",'True_Odds_Calculator_2-way'!B253)</f>
        <v>1.67</v>
      </c>
      <c r="C252" s="4">
        <f t="shared" si="12"/>
        <v>3.3585003905233002E-2</v>
      </c>
      <c r="D252" s="4">
        <f t="shared" si="14"/>
        <v>2.3924011211460603</v>
      </c>
      <c r="E252" s="4">
        <f t="shared" si="15"/>
        <v>1.7181838514873629</v>
      </c>
      <c r="G252" s="4">
        <f t="shared" si="13"/>
        <v>1.033585003905233</v>
      </c>
    </row>
    <row r="253" spans="1:7" x14ac:dyDescent="0.2">
      <c r="A253" s="4">
        <f>IF('True_Odds_Calculator_2-way'!A254="","",'True_Odds_Calculator_2-way'!A254)</f>
        <v>2.37</v>
      </c>
      <c r="B253" s="4">
        <f>IF('True_Odds_Calculator_2-way'!B254="","",'True_Odds_Calculator_2-way'!B254)</f>
        <v>1.63</v>
      </c>
      <c r="C253" s="4">
        <f t="shared" si="12"/>
        <v>3.5437860785379582E-2</v>
      </c>
      <c r="D253" s="4">
        <f t="shared" si="14"/>
        <v>2.4738881239793793</v>
      </c>
      <c r="E253" s="4">
        <f t="shared" si="15"/>
        <v>1.6784775477395666</v>
      </c>
      <c r="G253" s="4">
        <f t="shared" si="13"/>
        <v>1.0354378607853796</v>
      </c>
    </row>
    <row r="254" spans="1:7" x14ac:dyDescent="0.2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1.96</v>
      </c>
      <c r="C254" s="4">
        <f t="shared" si="12"/>
        <v>2.8338796658559762E-2</v>
      </c>
      <c r="D254" s="4">
        <f t="shared" si="14"/>
        <v>1.9842635333613092</v>
      </c>
      <c r="E254" s="4">
        <f t="shared" si="15"/>
        <v>2.0159880622468553</v>
      </c>
      <c r="G254" s="4">
        <f t="shared" si="13"/>
        <v>1.0283387966585598</v>
      </c>
    </row>
    <row r="255" spans="1:7" x14ac:dyDescent="0.2">
      <c r="A255" s="4">
        <f>IF('True_Odds_Calculator_2-way'!A256="","",'True_Odds_Calculator_2-way'!A256)</f>
        <v>2.41</v>
      </c>
      <c r="B255" s="4">
        <f>IF('True_Odds_Calculator_2-way'!B256="","",'True_Odds_Calculator_2-way'!B256)</f>
        <v>1.61</v>
      </c>
      <c r="C255" s="4">
        <f t="shared" si="12"/>
        <v>3.6055771758459754E-2</v>
      </c>
      <c r="D255" s="4">
        <f t="shared" si="14"/>
        <v>2.5194636537774748</v>
      </c>
      <c r="E255" s="4">
        <f t="shared" si="15"/>
        <v>1.6581269630990791</v>
      </c>
      <c r="G255" s="4">
        <f t="shared" si="13"/>
        <v>1.0360557717584598</v>
      </c>
    </row>
    <row r="256" spans="1:7" x14ac:dyDescent="0.2">
      <c r="A256" s="4">
        <f>IF('True_Odds_Calculator_2-way'!A257="","",'True_Odds_Calculator_2-way'!A257)</f>
        <v>2.21</v>
      </c>
      <c r="B256" s="4">
        <f>IF('True_Odds_Calculator_2-way'!B257="","",'True_Odds_Calculator_2-way'!B257)</f>
        <v>1.72</v>
      </c>
      <c r="C256" s="4">
        <f t="shared" si="12"/>
        <v>3.3884036620014824E-2</v>
      </c>
      <c r="D256" s="4">
        <f t="shared" si="14"/>
        <v>2.2959652089876781</v>
      </c>
      <c r="E256" s="4">
        <f t="shared" si="15"/>
        <v>1.7716256524981358</v>
      </c>
      <c r="G256" s="4">
        <f t="shared" si="13"/>
        <v>1.0338840366200148</v>
      </c>
    </row>
    <row r="257" spans="1:7" x14ac:dyDescent="0.2">
      <c r="A257" s="4">
        <f>IF('True_Odds_Calculator_2-way'!A258="","",'True_Odds_Calculator_2-way'!A258)</f>
        <v>2.34</v>
      </c>
      <c r="B257" s="4">
        <f>IF('True_Odds_Calculator_2-way'!B258="","",'True_Odds_Calculator_2-way'!B258)</f>
        <v>1.65</v>
      </c>
      <c r="C257" s="4">
        <f t="shared" si="12"/>
        <v>3.3411033411033575E-2</v>
      </c>
      <c r="D257" s="4">
        <f t="shared" si="14"/>
        <v>2.4351939451277205</v>
      </c>
      <c r="E257" s="4">
        <f t="shared" si="15"/>
        <v>1.6967699406723797</v>
      </c>
      <c r="G257" s="4">
        <f t="shared" si="13"/>
        <v>1.0334110334110336</v>
      </c>
    </row>
    <row r="258" spans="1:7" x14ac:dyDescent="0.2">
      <c r="A258" s="4">
        <f>IF('True_Odds_Calculator_2-way'!A259="","",'True_Odds_Calculator_2-way'!A259)</f>
        <v>2.2799999999999998</v>
      </c>
      <c r="B258" s="4">
        <f>IF('True_Odds_Calculator_2-way'!B259="","",'True_Odds_Calculator_2-way'!B259)</f>
        <v>1.68</v>
      </c>
      <c r="C258" s="4">
        <f t="shared" ref="C258:C321" si="16">IF(A258="","",((1/A258)+(1/B258))-1)</f>
        <v>3.383458646616555E-2</v>
      </c>
      <c r="D258" s="4">
        <f t="shared" si="14"/>
        <v>2.3714710252600297</v>
      </c>
      <c r="E258" s="4">
        <f t="shared" si="15"/>
        <v>1.7291440953412784</v>
      </c>
      <c r="G258" s="4">
        <f t="shared" ref="G258:G321" si="17">IF(A258="","",C258+1)</f>
        <v>1.0338345864661656</v>
      </c>
    </row>
    <row r="259" spans="1:7" x14ac:dyDescent="0.2">
      <c r="A259" s="4">
        <f>IF('True_Odds_Calculator_2-way'!A260="","",'True_Odds_Calculator_2-way'!A260)</f>
        <v>1.73</v>
      </c>
      <c r="B259" s="4">
        <f>IF('True_Odds_Calculator_2-way'!B260="","",'True_Odds_Calculator_2-way'!B260)</f>
        <v>2.19</v>
      </c>
      <c r="C259" s="4">
        <f t="shared" si="16"/>
        <v>3.4655686647135031E-2</v>
      </c>
      <c r="D259" s="4">
        <f t="shared" ref="D259:D322" si="18">IF(A259="","",(2*A259)/(2-($C259*A259)))</f>
        <v>1.7834631769717797</v>
      </c>
      <c r="E259" s="4">
        <f t="shared" ref="E259:E322" si="19">IF(B259="","",(2*B259)/(2-($C259*B259)))</f>
        <v>2.2763841740018629</v>
      </c>
      <c r="G259" s="4">
        <f t="shared" si="17"/>
        <v>1.034655686647135</v>
      </c>
    </row>
    <row r="260" spans="1:7" x14ac:dyDescent="0.2">
      <c r="A260" s="4">
        <f>IF('True_Odds_Calculator_2-way'!A261="","",'True_Odds_Calculator_2-way'!A261)</f>
        <v>1.65</v>
      </c>
      <c r="B260" s="4">
        <f>IF('True_Odds_Calculator_2-way'!B261="","",'True_Odds_Calculator_2-way'!B261)</f>
        <v>2.35</v>
      </c>
      <c r="C260" s="4">
        <f t="shared" si="16"/>
        <v>3.1592520954223158E-2</v>
      </c>
      <c r="D260" s="4">
        <f t="shared" si="18"/>
        <v>1.6941561987984708</v>
      </c>
      <c r="E260" s="4">
        <f t="shared" si="19"/>
        <v>2.4405979543666407</v>
      </c>
      <c r="G260" s="4">
        <f t="shared" si="17"/>
        <v>1.0315925209542232</v>
      </c>
    </row>
    <row r="261" spans="1:7" x14ac:dyDescent="0.2">
      <c r="A261" s="4">
        <f>IF('True_Odds_Calculator_2-way'!A262="","",'True_Odds_Calculator_2-way'!A262)</f>
        <v>1.77</v>
      </c>
      <c r="B261" s="4">
        <f>IF('True_Odds_Calculator_2-way'!B262="","",'True_Odds_Calculator_2-way'!B262)</f>
        <v>2.13</v>
      </c>
      <c r="C261" s="4">
        <f t="shared" si="16"/>
        <v>3.4455319487546765E-2</v>
      </c>
      <c r="D261" s="4">
        <f t="shared" si="18"/>
        <v>1.8256700806275876</v>
      </c>
      <c r="E261" s="4">
        <f t="shared" si="19"/>
        <v>2.2111375032990233</v>
      </c>
      <c r="G261" s="4">
        <f t="shared" si="17"/>
        <v>1.0344553194875468</v>
      </c>
    </row>
    <row r="262" spans="1:7" x14ac:dyDescent="0.2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2.89</v>
      </c>
      <c r="C262" s="4">
        <f t="shared" si="16"/>
        <v>4.0465205690119133E-2</v>
      </c>
      <c r="D262" s="4">
        <f t="shared" si="18"/>
        <v>1.4832133437878678</v>
      </c>
      <c r="E262" s="4">
        <f t="shared" si="19"/>
        <v>3.0694792742292374</v>
      </c>
      <c r="G262" s="4">
        <f t="shared" si="17"/>
        <v>1.0404652056901191</v>
      </c>
    </row>
    <row r="263" spans="1:7" x14ac:dyDescent="0.2">
      <c r="A263" s="4">
        <f>IF('True_Odds_Calculator_2-way'!A264="","",'True_Odds_Calculator_2-way'!A264)</f>
        <v>1.67</v>
      </c>
      <c r="B263" s="4">
        <f>IF('True_Odds_Calculator_2-way'!B264="","",'True_Odds_Calculator_2-way'!B264)</f>
        <v>2.2999999999999998</v>
      </c>
      <c r="C263" s="4">
        <f t="shared" si="16"/>
        <v>3.3585003905233002E-2</v>
      </c>
      <c r="D263" s="4">
        <f t="shared" si="18"/>
        <v>1.7181838514873629</v>
      </c>
      <c r="E263" s="4">
        <f t="shared" si="19"/>
        <v>2.3924011211460603</v>
      </c>
      <c r="G263" s="4">
        <f t="shared" si="17"/>
        <v>1.033585003905233</v>
      </c>
    </row>
    <row r="264" spans="1:7" x14ac:dyDescent="0.2">
      <c r="A264" s="4">
        <f>IF('True_Odds_Calculator_2-way'!A265="","",'True_Odds_Calculator_2-way'!A265)</f>
        <v>2.44</v>
      </c>
      <c r="B264" s="4">
        <f>IF('True_Odds_Calculator_2-way'!B265="","",'True_Odds_Calculator_2-way'!B265)</f>
        <v>1.6</v>
      </c>
      <c r="C264" s="4">
        <f t="shared" si="16"/>
        <v>3.4836065573770503E-2</v>
      </c>
      <c r="D264" s="4">
        <f t="shared" si="18"/>
        <v>2.548302872062663</v>
      </c>
      <c r="E264" s="4">
        <f t="shared" si="19"/>
        <v>1.6458684654300169</v>
      </c>
      <c r="G264" s="4">
        <f t="shared" si="17"/>
        <v>1.0348360655737705</v>
      </c>
    </row>
    <row r="265" spans="1:7" x14ac:dyDescent="0.2">
      <c r="A265" s="4">
        <f>IF('True_Odds_Calculator_2-way'!A266="","",'True_Odds_Calculator_2-way'!A266)</f>
        <v>2.5499999999999998</v>
      </c>
      <c r="B265" s="4">
        <f>IF('True_Odds_Calculator_2-way'!B266="","",'True_Odds_Calculator_2-way'!B266)</f>
        <v>1.56</v>
      </c>
      <c r="C265" s="4">
        <f t="shared" si="16"/>
        <v>3.3182503770738947E-2</v>
      </c>
      <c r="D265" s="4">
        <f t="shared" si="18"/>
        <v>2.6626506024096379</v>
      </c>
      <c r="E265" s="4">
        <f t="shared" si="19"/>
        <v>1.6014492753623186</v>
      </c>
      <c r="G265" s="4">
        <f t="shared" si="17"/>
        <v>1.0331825037707389</v>
      </c>
    </row>
    <row r="266" spans="1:7" x14ac:dyDescent="0.2">
      <c r="A266" s="4">
        <f>IF('True_Odds_Calculator_2-way'!A267="","",'True_Odds_Calculator_2-way'!A267)</f>
        <v>2.41</v>
      </c>
      <c r="B266" s="4">
        <f>IF('True_Odds_Calculator_2-way'!B267="","",'True_Odds_Calculator_2-way'!B267)</f>
        <v>1.61</v>
      </c>
      <c r="C266" s="4">
        <f t="shared" si="16"/>
        <v>3.6055771758459754E-2</v>
      </c>
      <c r="D266" s="4">
        <f t="shared" si="18"/>
        <v>2.5194636537774748</v>
      </c>
      <c r="E266" s="4">
        <f t="shared" si="19"/>
        <v>1.6581269630990791</v>
      </c>
      <c r="G266" s="4">
        <f t="shared" si="17"/>
        <v>1.0360557717584598</v>
      </c>
    </row>
    <row r="267" spans="1:7" x14ac:dyDescent="0.2">
      <c r="A267" s="4">
        <f>IF('True_Odds_Calculator_2-way'!A268="","",'True_Odds_Calculator_2-way'!A268)</f>
        <v>1.88</v>
      </c>
      <c r="B267" s="4">
        <f>IF('True_Odds_Calculator_2-way'!B268="","",'True_Odds_Calculator_2-way'!B268)</f>
        <v>2.0099999999999998</v>
      </c>
      <c r="C267" s="4">
        <f t="shared" si="16"/>
        <v>2.9427331427966497E-2</v>
      </c>
      <c r="D267" s="4">
        <f t="shared" si="18"/>
        <v>1.9334834220221038</v>
      </c>
      <c r="E267" s="4">
        <f t="shared" si="19"/>
        <v>2.0712563034422273</v>
      </c>
      <c r="G267" s="4">
        <f t="shared" si="17"/>
        <v>1.0294273314279665</v>
      </c>
    </row>
    <row r="268" spans="1:7" x14ac:dyDescent="0.2">
      <c r="A268" s="4">
        <f>IF('True_Odds_Calculator_2-way'!A269="","",'True_Odds_Calculator_2-way'!A269)</f>
        <v>2.19</v>
      </c>
      <c r="B268" s="4">
        <f>IF('True_Odds_Calculator_2-way'!B269="","",'True_Odds_Calculator_2-way'!B269)</f>
        <v>1.73</v>
      </c>
      <c r="C268" s="4">
        <f t="shared" si="16"/>
        <v>3.4655686647135031E-2</v>
      </c>
      <c r="D268" s="4">
        <f t="shared" si="18"/>
        <v>2.2763841740018629</v>
      </c>
      <c r="E268" s="4">
        <f t="shared" si="19"/>
        <v>1.7834631769717797</v>
      </c>
      <c r="G268" s="4">
        <f t="shared" si="17"/>
        <v>1.034655686647135</v>
      </c>
    </row>
    <row r="269" spans="1:7" x14ac:dyDescent="0.2">
      <c r="A269" s="4">
        <f>IF('True_Odds_Calculator_2-way'!A270="","",'True_Odds_Calculator_2-way'!A270)</f>
        <v>2.42</v>
      </c>
      <c r="B269" s="4">
        <f>IF('True_Odds_Calculator_2-way'!B270="","",'True_Odds_Calculator_2-way'!B270)</f>
        <v>1.61</v>
      </c>
      <c r="C269" s="4">
        <f t="shared" si="16"/>
        <v>3.4341152918228035E-2</v>
      </c>
      <c r="D269" s="4">
        <f t="shared" si="18"/>
        <v>2.5249173741170372</v>
      </c>
      <c r="E269" s="4">
        <f t="shared" si="19"/>
        <v>1.655773235306617</v>
      </c>
      <c r="G269" s="4">
        <f t="shared" si="17"/>
        <v>1.034341152918228</v>
      </c>
    </row>
    <row r="270" spans="1:7" x14ac:dyDescent="0.2">
      <c r="A270" s="4">
        <f>IF('True_Odds_Calculator_2-way'!A271="","",'True_Odds_Calculator_2-way'!A271)</f>
        <v>2.58</v>
      </c>
      <c r="B270" s="4">
        <f>IF('True_Odds_Calculator_2-way'!B271="","",'True_Odds_Calculator_2-way'!B271)</f>
        <v>1.55</v>
      </c>
      <c r="C270" s="4">
        <f t="shared" si="16"/>
        <v>3.275818954738674E-2</v>
      </c>
      <c r="D270" s="4">
        <f t="shared" si="18"/>
        <v>2.6938363085213872</v>
      </c>
      <c r="E270" s="4">
        <f t="shared" si="19"/>
        <v>1.5903758202425928</v>
      </c>
      <c r="G270" s="4">
        <f t="shared" si="17"/>
        <v>1.0327581895473867</v>
      </c>
    </row>
    <row r="271" spans="1:7" x14ac:dyDescent="0.2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1.79</v>
      </c>
      <c r="C271" s="4">
        <f t="shared" si="16"/>
        <v>3.4849694067571102E-2</v>
      </c>
      <c r="D271" s="4">
        <f t="shared" si="18"/>
        <v>2.1797622499275153</v>
      </c>
      <c r="E271" s="4">
        <f t="shared" si="19"/>
        <v>1.8476284099287292</v>
      </c>
      <c r="G271" s="4">
        <f t="shared" si="17"/>
        <v>1.0348496940675711</v>
      </c>
    </row>
    <row r="272" spans="1:7" x14ac:dyDescent="0.2">
      <c r="A272" s="4">
        <f>IF('True_Odds_Calculator_2-way'!A273="","",'True_Odds_Calculator_2-way'!A273)</f>
        <v>2.2599999999999998</v>
      </c>
      <c r="B272" s="4">
        <f>IF('True_Odds_Calculator_2-way'!B273="","",'True_Odds_Calculator_2-way'!B273)</f>
        <v>1.69</v>
      </c>
      <c r="C272" s="4">
        <f t="shared" si="16"/>
        <v>3.4193852437555794E-2</v>
      </c>
      <c r="D272" s="4">
        <f t="shared" si="18"/>
        <v>2.3508340001231001</v>
      </c>
      <c r="E272" s="4">
        <f t="shared" si="19"/>
        <v>1.740283410033262</v>
      </c>
      <c r="G272" s="4">
        <f t="shared" si="17"/>
        <v>1.0341938524375558</v>
      </c>
    </row>
    <row r="273" spans="1:7" x14ac:dyDescent="0.2">
      <c r="A273" s="4">
        <f>IF('True_Odds_Calculator_2-way'!A274="","",'True_Odds_Calculator_2-way'!A274)</f>
        <v>2.54</v>
      </c>
      <c r="B273" s="4">
        <f>IF('True_Odds_Calculator_2-way'!B274="","",'True_Odds_Calculator_2-way'!B274)</f>
        <v>1.57</v>
      </c>
      <c r="C273" s="4">
        <f t="shared" si="16"/>
        <v>3.0643462560810519E-2</v>
      </c>
      <c r="D273" s="4">
        <f t="shared" si="18"/>
        <v>2.6428524090396981</v>
      </c>
      <c r="E273" s="4">
        <f t="shared" si="19"/>
        <v>1.6086974061075479</v>
      </c>
      <c r="G273" s="4">
        <f t="shared" si="17"/>
        <v>1.0306434625608105</v>
      </c>
    </row>
    <row r="274" spans="1:7" x14ac:dyDescent="0.2">
      <c r="A274" s="4">
        <f>IF('True_Odds_Calculator_2-way'!A275="","",'True_Odds_Calculator_2-way'!A275)</f>
        <v>2.14</v>
      </c>
      <c r="B274" s="4">
        <f>IF('True_Odds_Calculator_2-way'!B275="","",'True_Odds_Calculator_2-way'!B275)</f>
        <v>1.78</v>
      </c>
      <c r="C274" s="4">
        <f t="shared" si="16"/>
        <v>2.908747243515708E-2</v>
      </c>
      <c r="D274" s="4">
        <f t="shared" si="18"/>
        <v>2.2087440565928333</v>
      </c>
      <c r="E274" s="4">
        <f t="shared" si="19"/>
        <v>1.8273049985608751</v>
      </c>
      <c r="G274" s="4">
        <f t="shared" si="17"/>
        <v>1.0290874724351571</v>
      </c>
    </row>
    <row r="275" spans="1:7" x14ac:dyDescent="0.2">
      <c r="A275" s="4">
        <f>IF('True_Odds_Calculator_2-way'!A276="","",'True_Odds_Calculator_2-way'!A276)</f>
        <v>2.12</v>
      </c>
      <c r="B275" s="4">
        <f>IF('True_Odds_Calculator_2-way'!B276="","",'True_Odds_Calculator_2-way'!B276)</f>
        <v>1.79</v>
      </c>
      <c r="C275" s="4">
        <f t="shared" si="16"/>
        <v>3.0357331084642114E-2</v>
      </c>
      <c r="D275" s="4">
        <f t="shared" si="18"/>
        <v>2.1904871854075272</v>
      </c>
      <c r="E275" s="4">
        <f t="shared" si="19"/>
        <v>1.8399922420480992</v>
      </c>
      <c r="G275" s="4">
        <f t="shared" si="17"/>
        <v>1.0303573310846421</v>
      </c>
    </row>
    <row r="276" spans="1:7" x14ac:dyDescent="0.2">
      <c r="A276" s="4">
        <f>IF('True_Odds_Calculator_2-way'!A277="","",'True_Odds_Calculator_2-way'!A277)</f>
        <v>1.77</v>
      </c>
      <c r="B276" s="4">
        <f>IF('True_Odds_Calculator_2-way'!B277="","",'True_Odds_Calculator_2-way'!B277)</f>
        <v>2.15</v>
      </c>
      <c r="C276" s="4">
        <f t="shared" si="16"/>
        <v>3.0088030482196881E-2</v>
      </c>
      <c r="D276" s="4">
        <f t="shared" si="18"/>
        <v>1.8184207382630511</v>
      </c>
      <c r="E276" s="4">
        <f t="shared" si="19"/>
        <v>2.2218654211064077</v>
      </c>
      <c r="G276" s="4">
        <f t="shared" si="17"/>
        <v>1.0300880304821969</v>
      </c>
    </row>
    <row r="277" spans="1:7" x14ac:dyDescent="0.2">
      <c r="A277" s="4">
        <f>IF('True_Odds_Calculator_2-way'!A278="","",'True_Odds_Calculator_2-way'!A278)</f>
        <v>2.76</v>
      </c>
      <c r="B277" s="4">
        <f>IF('True_Odds_Calculator_2-way'!B278="","",'True_Odds_Calculator_2-way'!B278)</f>
        <v>1.48</v>
      </c>
      <c r="C277" s="4">
        <f t="shared" si="16"/>
        <v>3.7994516255385857E-2</v>
      </c>
      <c r="D277" s="4">
        <f t="shared" si="18"/>
        <v>2.9127210496292069</v>
      </c>
      <c r="E277" s="4">
        <f t="shared" si="19"/>
        <v>1.5228153892036982</v>
      </c>
      <c r="G277" s="4">
        <f t="shared" si="17"/>
        <v>1.0379945162553859</v>
      </c>
    </row>
    <row r="278" spans="1:7" x14ac:dyDescent="0.2">
      <c r="A278" s="4">
        <f>IF('True_Odds_Calculator_2-way'!A279="","",'True_Odds_Calculator_2-way'!A279)</f>
        <v>2.44</v>
      </c>
      <c r="B278" s="4">
        <f>IF('True_Odds_Calculator_2-way'!B279="","",'True_Odds_Calculator_2-way'!B279)</f>
        <v>1.59</v>
      </c>
      <c r="C278" s="4">
        <f t="shared" si="16"/>
        <v>3.8766883183833478E-2</v>
      </c>
      <c r="D278" s="4">
        <f t="shared" si="18"/>
        <v>2.561130182202271</v>
      </c>
      <c r="E278" s="4">
        <f t="shared" si="19"/>
        <v>1.640561569688769</v>
      </c>
      <c r="G278" s="4">
        <f t="shared" si="17"/>
        <v>1.0387668831838335</v>
      </c>
    </row>
    <row r="279" spans="1:7" x14ac:dyDescent="0.2">
      <c r="A279" s="4">
        <f>IF('True_Odds_Calculator_2-way'!A280="","",'True_Odds_Calculator_2-way'!A280)</f>
        <v>2.5099999999999998</v>
      </c>
      <c r="B279" s="4">
        <f>IF('True_Odds_Calculator_2-way'!B280="","",'True_Odds_Calculator_2-way'!B280)</f>
        <v>1.56</v>
      </c>
      <c r="C279" s="4">
        <f t="shared" si="16"/>
        <v>3.9432015527633091E-2</v>
      </c>
      <c r="D279" s="4">
        <f t="shared" si="18"/>
        <v>2.6406797949824656</v>
      </c>
      <c r="E279" s="4">
        <f t="shared" si="19"/>
        <v>1.6095034528115753</v>
      </c>
      <c r="G279" s="4">
        <f t="shared" si="17"/>
        <v>1.0394320155276331</v>
      </c>
    </row>
    <row r="280" spans="1:7" x14ac:dyDescent="0.2">
      <c r="A280" s="4">
        <f>IF('True_Odds_Calculator_2-way'!A281="","",'True_Odds_Calculator_2-way'!A281)</f>
        <v>1.66</v>
      </c>
      <c r="B280" s="4">
        <f>IF('True_Odds_Calculator_2-way'!B281="","",'True_Odds_Calculator_2-way'!B281)</f>
        <v>2.3199999999999998</v>
      </c>
      <c r="C280" s="4">
        <f t="shared" si="16"/>
        <v>3.3444121312837582E-2</v>
      </c>
      <c r="D280" s="4">
        <f t="shared" si="18"/>
        <v>1.707394928178755</v>
      </c>
      <c r="E280" s="4">
        <f t="shared" si="19"/>
        <v>2.4136375031336175</v>
      </c>
      <c r="G280" s="4">
        <f t="shared" si="17"/>
        <v>1.0334441213128376</v>
      </c>
    </row>
    <row r="281" spans="1:7" x14ac:dyDescent="0.2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2.08</v>
      </c>
      <c r="C281" s="4">
        <f t="shared" si="16"/>
        <v>3.0219780219780112E-2</v>
      </c>
      <c r="D281" s="4">
        <f t="shared" si="18"/>
        <v>1.8714652956298199</v>
      </c>
      <c r="E281" s="4">
        <f t="shared" si="19"/>
        <v>2.1474926253687316</v>
      </c>
      <c r="G281" s="4">
        <f t="shared" si="17"/>
        <v>1.0302197802197801</v>
      </c>
    </row>
    <row r="282" spans="1:7" x14ac:dyDescent="0.2">
      <c r="A282" s="4">
        <f>IF('True_Odds_Calculator_2-way'!A283="","",'True_Odds_Calculator_2-way'!A283)</f>
        <v>1.87</v>
      </c>
      <c r="B282" s="4">
        <f>IF('True_Odds_Calculator_2-way'!B283="","",'True_Odds_Calculator_2-way'!B283)</f>
        <v>2.04</v>
      </c>
      <c r="C282" s="4">
        <f t="shared" si="16"/>
        <v>2.4955436720142554E-2</v>
      </c>
      <c r="D282" s="4">
        <f t="shared" si="18"/>
        <v>1.9146757679180888</v>
      </c>
      <c r="E282" s="4">
        <f t="shared" si="19"/>
        <v>2.0932835820895521</v>
      </c>
      <c r="G282" s="4">
        <f t="shared" si="17"/>
        <v>1.0249554367201426</v>
      </c>
    </row>
    <row r="283" spans="1:7" x14ac:dyDescent="0.2">
      <c r="A283" s="4">
        <f>IF('True_Odds_Calculator_2-way'!A284="","",'True_Odds_Calculator_2-way'!A284)</f>
        <v>1.69</v>
      </c>
      <c r="B283" s="4">
        <f>IF('True_Odds_Calculator_2-way'!B284="","",'True_Odds_Calculator_2-way'!B284)</f>
        <v>2.2799999999999998</v>
      </c>
      <c r="C283" s="4">
        <f t="shared" si="16"/>
        <v>3.0312467559431067E-2</v>
      </c>
      <c r="D283" s="4">
        <f t="shared" si="18"/>
        <v>1.7344256391789699</v>
      </c>
      <c r="E283" s="4">
        <f t="shared" si="19"/>
        <v>2.3616082373130669</v>
      </c>
      <c r="G283" s="4">
        <f t="shared" si="17"/>
        <v>1.0303124675594311</v>
      </c>
    </row>
    <row r="284" spans="1:7" x14ac:dyDescent="0.2">
      <c r="A284" s="4">
        <f>IF('True_Odds_Calculator_2-way'!A285="","",'True_Odds_Calculator_2-way'!A285)</f>
        <v>2</v>
      </c>
      <c r="B284" s="4">
        <f>IF('True_Odds_Calculator_2-way'!B285="","",'True_Odds_Calculator_2-way'!B285)</f>
        <v>1.91</v>
      </c>
      <c r="C284" s="4">
        <f t="shared" si="16"/>
        <v>2.3560209424083656E-2</v>
      </c>
      <c r="D284" s="4">
        <f t="shared" si="18"/>
        <v>2.0482573726541551</v>
      </c>
      <c r="E284" s="4">
        <f t="shared" si="19"/>
        <v>1.9539641943734012</v>
      </c>
      <c r="G284" s="4">
        <f t="shared" si="17"/>
        <v>1.0235602094240837</v>
      </c>
    </row>
    <row r="285" spans="1:7" x14ac:dyDescent="0.2">
      <c r="A285" s="4">
        <f>IF('True_Odds_Calculator_2-way'!A286="","",'True_Odds_Calculator_2-way'!A286)</f>
        <v>2.06</v>
      </c>
      <c r="B285" s="4">
        <f>IF('True_Odds_Calculator_2-way'!B286="","",'True_Odds_Calculator_2-way'!B286)</f>
        <v>1.85</v>
      </c>
      <c r="C285" s="4">
        <f t="shared" si="16"/>
        <v>2.5977433744424072E-2</v>
      </c>
      <c r="D285" s="4">
        <f t="shared" si="18"/>
        <v>2.1166342682588173</v>
      </c>
      <c r="E285" s="4">
        <f t="shared" si="19"/>
        <v>1.8955483710519774</v>
      </c>
      <c r="G285" s="4">
        <f t="shared" si="17"/>
        <v>1.0259774337444241</v>
      </c>
    </row>
    <row r="286" spans="1:7" x14ac:dyDescent="0.2">
      <c r="A286" s="4">
        <f>IF('True_Odds_Calculator_2-way'!A287="","",'True_Odds_Calculator_2-way'!A287)</f>
        <v>2.1800000000000002</v>
      </c>
      <c r="B286" s="4">
        <f>IF('True_Odds_Calculator_2-way'!B287="","",'True_Odds_Calculator_2-way'!B287)</f>
        <v>1.75</v>
      </c>
      <c r="C286" s="4">
        <f t="shared" si="16"/>
        <v>3.0144167758846541E-2</v>
      </c>
      <c r="D286" s="4">
        <f t="shared" si="18"/>
        <v>2.2540620384047267</v>
      </c>
      <c r="E286" s="4">
        <f t="shared" si="19"/>
        <v>1.797408716136631</v>
      </c>
      <c r="G286" s="4">
        <f t="shared" si="17"/>
        <v>1.0301441677588465</v>
      </c>
    </row>
    <row r="287" spans="1:7" x14ac:dyDescent="0.2">
      <c r="A287" s="4">
        <f>IF('True_Odds_Calculator_2-way'!A288="","",'True_Odds_Calculator_2-way'!A288)</f>
        <v>2.1800000000000002</v>
      </c>
      <c r="B287" s="4">
        <f>IF('True_Odds_Calculator_2-way'!B288="","",'True_Odds_Calculator_2-way'!B288)</f>
        <v>1.76</v>
      </c>
      <c r="C287" s="4">
        <f t="shared" si="16"/>
        <v>2.6897414512093487E-2</v>
      </c>
      <c r="D287" s="4">
        <f t="shared" si="18"/>
        <v>2.2458440646218687</v>
      </c>
      <c r="E287" s="4">
        <f t="shared" si="19"/>
        <v>1.8026686713023867</v>
      </c>
      <c r="G287" s="4">
        <f t="shared" si="17"/>
        <v>1.0268974145120935</v>
      </c>
    </row>
    <row r="288" spans="1:7" x14ac:dyDescent="0.2">
      <c r="A288" s="4">
        <f>IF('True_Odds_Calculator_2-way'!A289="","",'True_Odds_Calculator_2-way'!A289)</f>
        <v>2.15</v>
      </c>
      <c r="B288" s="4">
        <f>IF('True_Odds_Calculator_2-way'!B289="","",'True_Odds_Calculator_2-way'!B289)</f>
        <v>1.78</v>
      </c>
      <c r="C288" s="4">
        <f t="shared" si="16"/>
        <v>2.6914031878756184E-2</v>
      </c>
      <c r="D288" s="4">
        <f t="shared" si="18"/>
        <v>2.2140584321666186</v>
      </c>
      <c r="E288" s="4">
        <f t="shared" si="19"/>
        <v>1.8236835835120324</v>
      </c>
      <c r="G288" s="4">
        <f t="shared" si="17"/>
        <v>1.0269140318787562</v>
      </c>
    </row>
    <row r="289" spans="1:7" x14ac:dyDescent="0.2">
      <c r="A289" s="4">
        <f>IF('True_Odds_Calculator_2-way'!A290="","",'True_Odds_Calculator_2-way'!A290)</f>
        <v>1.79</v>
      </c>
      <c r="B289" s="4">
        <f>IF('True_Odds_Calculator_2-way'!B290="","",'True_Odds_Calculator_2-way'!B290)</f>
        <v>2.12</v>
      </c>
      <c r="C289" s="4">
        <f t="shared" si="16"/>
        <v>3.0357331084642114E-2</v>
      </c>
      <c r="D289" s="4">
        <f t="shared" si="18"/>
        <v>1.8399922420480992</v>
      </c>
      <c r="E289" s="4">
        <f t="shared" si="19"/>
        <v>2.1904871854075272</v>
      </c>
      <c r="G289" s="4">
        <f t="shared" si="17"/>
        <v>1.0303573310846421</v>
      </c>
    </row>
    <row r="290" spans="1:7" x14ac:dyDescent="0.2">
      <c r="A290" s="4">
        <f>IF('True_Odds_Calculator_2-way'!A291="","",'True_Odds_Calculator_2-way'!A291)</f>
        <v>1.63</v>
      </c>
      <c r="B290" s="4">
        <f>IF('True_Odds_Calculator_2-way'!B291="","",'True_Odds_Calculator_2-way'!B291)</f>
        <v>2.4</v>
      </c>
      <c r="C290" s="4">
        <f t="shared" si="16"/>
        <v>3.0163599182004175E-2</v>
      </c>
      <c r="D290" s="4">
        <f t="shared" si="18"/>
        <v>1.6710807347287484</v>
      </c>
      <c r="E290" s="4">
        <f t="shared" si="19"/>
        <v>2.49013367281986</v>
      </c>
      <c r="G290" s="4">
        <f t="shared" si="17"/>
        <v>1.0301635991820042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2.34</v>
      </c>
      <c r="C291" s="4">
        <f t="shared" si="16"/>
        <v>2.9760065904644417E-2</v>
      </c>
      <c r="D291" s="4">
        <f t="shared" si="18"/>
        <v>1.7020418894049603</v>
      </c>
      <c r="E291" s="4">
        <f t="shared" si="19"/>
        <v>2.4244164274123086</v>
      </c>
      <c r="G291" s="4">
        <f t="shared" si="17"/>
        <v>1.0297600659046444</v>
      </c>
    </row>
    <row r="292" spans="1:7" x14ac:dyDescent="0.2">
      <c r="A292" s="4">
        <f>IF('True_Odds_Calculator_2-way'!A293="","",'True_Odds_Calculator_2-way'!A293)</f>
        <v>1.81</v>
      </c>
      <c r="B292" s="4">
        <f>IF('True_Odds_Calculator_2-way'!B293="","",'True_Odds_Calculator_2-way'!B293)</f>
        <v>2.1</v>
      </c>
      <c r="C292" s="4">
        <f t="shared" si="16"/>
        <v>2.8676664035780064E-2</v>
      </c>
      <c r="D292" s="4">
        <f t="shared" si="18"/>
        <v>1.858225372769494</v>
      </c>
      <c r="E292" s="4">
        <f t="shared" si="19"/>
        <v>2.1651951011107946</v>
      </c>
      <c r="G292" s="4">
        <f t="shared" si="17"/>
        <v>1.0286766640357801</v>
      </c>
    </row>
    <row r="293" spans="1:7" x14ac:dyDescent="0.2">
      <c r="A293" s="4">
        <f>IF('True_Odds_Calculator_2-way'!A294="","",'True_Odds_Calculator_2-way'!A294)</f>
        <v>1.59</v>
      </c>
      <c r="B293" s="4">
        <f>IF('True_Odds_Calculator_2-way'!B294="","",'True_Odds_Calculator_2-way'!B294)</f>
        <v>2.5</v>
      </c>
      <c r="C293" s="4">
        <f t="shared" si="16"/>
        <v>2.8930817610062887E-2</v>
      </c>
      <c r="D293" s="4">
        <f t="shared" si="18"/>
        <v>1.6274309109518936</v>
      </c>
      <c r="E293" s="4">
        <f t="shared" si="19"/>
        <v>2.5938009787928222</v>
      </c>
      <c r="G293" s="4">
        <f t="shared" si="17"/>
        <v>1.0289308176100629</v>
      </c>
    </row>
    <row r="294" spans="1:7" x14ac:dyDescent="0.2">
      <c r="A294" s="4">
        <f>IF('True_Odds_Calculator_2-way'!A295="","",'True_Odds_Calculator_2-way'!A295)</f>
        <v>1.41</v>
      </c>
      <c r="B294" s="4">
        <f>IF('True_Odds_Calculator_2-way'!B295="","",'True_Odds_Calculator_2-way'!B295)</f>
        <v>3.08</v>
      </c>
      <c r="C294" s="4">
        <f t="shared" si="16"/>
        <v>3.3895182831352955E-2</v>
      </c>
      <c r="D294" s="4">
        <f t="shared" si="18"/>
        <v>1.4445183608302288</v>
      </c>
      <c r="E294" s="4">
        <f t="shared" si="19"/>
        <v>3.2496258605208017</v>
      </c>
      <c r="G294" s="4">
        <f t="shared" si="17"/>
        <v>1.033895182831353</v>
      </c>
    </row>
    <row r="295" spans="1:7" x14ac:dyDescent="0.2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2.27</v>
      </c>
      <c r="C295" s="4">
        <f t="shared" si="16"/>
        <v>2.876392847888054E-2</v>
      </c>
      <c r="D295" s="4">
        <f t="shared" si="18"/>
        <v>1.7426055543011967</v>
      </c>
      <c r="E295" s="4">
        <f t="shared" si="19"/>
        <v>2.3466099118273029</v>
      </c>
      <c r="G295" s="4">
        <f t="shared" si="17"/>
        <v>1.0287639284788805</v>
      </c>
    </row>
    <row r="296" spans="1:7" x14ac:dyDescent="0.2">
      <c r="A296" s="4">
        <f>IF('True_Odds_Calculator_2-way'!A297="","",'True_Odds_Calculator_2-way'!A297)</f>
        <v>1.6</v>
      </c>
      <c r="B296" s="4">
        <f>IF('True_Odds_Calculator_2-way'!B297="","",'True_Odds_Calculator_2-way'!B297)</f>
        <v>2.4700000000000002</v>
      </c>
      <c r="C296" s="4">
        <f t="shared" si="16"/>
        <v>2.9858299595141746E-2</v>
      </c>
      <c r="D296" s="4">
        <f t="shared" si="18"/>
        <v>1.6391538780588968</v>
      </c>
      <c r="E296" s="4">
        <f t="shared" si="19"/>
        <v>2.5645684620376383</v>
      </c>
      <c r="G296" s="4">
        <f t="shared" si="17"/>
        <v>1.0298582995951417</v>
      </c>
    </row>
    <row r="297" spans="1:7" x14ac:dyDescent="0.2">
      <c r="A297" s="4">
        <f>IF('True_Odds_Calculator_2-way'!A298="","",'True_Odds_Calculator_2-way'!A298)</f>
        <v>1.47</v>
      </c>
      <c r="B297" s="4">
        <f>IF('True_Odds_Calculator_2-way'!B298="","",'True_Odds_Calculator_2-way'!B298)</f>
        <v>2.79</v>
      </c>
      <c r="C297" s="4">
        <f t="shared" si="16"/>
        <v>3.8695047911637692E-2</v>
      </c>
      <c r="D297" s="4">
        <f t="shared" si="18"/>
        <v>1.5130319296109787</v>
      </c>
      <c r="E297" s="4">
        <f t="shared" si="19"/>
        <v>2.9491964189407831</v>
      </c>
      <c r="G297" s="4">
        <f t="shared" si="17"/>
        <v>1.0386950479116377</v>
      </c>
    </row>
    <row r="298" spans="1:7" x14ac:dyDescent="0.2">
      <c r="A298" s="4">
        <f>IF('True_Odds_Calculator_2-way'!A299="","",'True_Odds_Calculator_2-way'!A299)</f>
        <v>1.31</v>
      </c>
      <c r="B298" s="4">
        <f>IF('True_Odds_Calculator_2-way'!B299="","",'True_Odds_Calculator_2-way'!B299)</f>
        <v>3.56</v>
      </c>
      <c r="C298" s="4">
        <f t="shared" si="16"/>
        <v>4.4257655030448539E-2</v>
      </c>
      <c r="D298" s="4">
        <f t="shared" si="18"/>
        <v>1.3491090025457071</v>
      </c>
      <c r="E298" s="4">
        <f t="shared" si="19"/>
        <v>3.8644348690752399</v>
      </c>
      <c r="G298" s="4">
        <f t="shared" si="17"/>
        <v>1.0442576550304485</v>
      </c>
    </row>
    <row r="299" spans="1:7" x14ac:dyDescent="0.2">
      <c r="A299" s="4">
        <f>IF('True_Odds_Calculator_2-way'!A300="","",'True_Odds_Calculator_2-way'!A300)</f>
        <v>2.09</v>
      </c>
      <c r="B299" s="4">
        <f>IF('True_Odds_Calculator_2-way'!B300="","",'True_Odds_Calculator_2-way'!B300)</f>
        <v>1.8</v>
      </c>
      <c r="C299" s="4">
        <f t="shared" si="16"/>
        <v>3.4024455077086735E-2</v>
      </c>
      <c r="D299" s="4">
        <f t="shared" si="18"/>
        <v>2.1670506912442398</v>
      </c>
      <c r="E299" s="4">
        <f t="shared" si="19"/>
        <v>1.8568608094768018</v>
      </c>
      <c r="G299" s="4">
        <f t="shared" si="17"/>
        <v>1.0340244550770867</v>
      </c>
    </row>
    <row r="300" spans="1:7" x14ac:dyDescent="0.2">
      <c r="A300" s="4">
        <f>IF('True_Odds_Calculator_2-way'!A301="","",'True_Odds_Calculator_2-way'!A301)</f>
        <v>1.33</v>
      </c>
      <c r="B300" s="4">
        <f>IF('True_Odds_Calculator_2-way'!B301="","",'True_Odds_Calculator_2-way'!B301)</f>
        <v>3.42</v>
      </c>
      <c r="C300" s="4">
        <f t="shared" si="16"/>
        <v>4.4277360066833804E-2</v>
      </c>
      <c r="D300" s="4">
        <f t="shared" si="18"/>
        <v>1.3703491700057242</v>
      </c>
      <c r="E300" s="4">
        <f t="shared" si="19"/>
        <v>3.7001545595054099</v>
      </c>
      <c r="G300" s="4">
        <f t="shared" si="17"/>
        <v>1.0442773600668338</v>
      </c>
    </row>
    <row r="301" spans="1:7" x14ac:dyDescent="0.2">
      <c r="A301" s="4">
        <f>IF('True_Odds_Calculator_2-way'!A302="","",'True_Odds_Calculator_2-way'!A302)</f>
        <v>2</v>
      </c>
      <c r="B301" s="4">
        <f>IF('True_Odds_Calculator_2-way'!B302="","",'True_Odds_Calculator_2-way'!B302)</f>
        <v>1.88</v>
      </c>
      <c r="C301" s="4">
        <f t="shared" si="16"/>
        <v>3.1914893617021267E-2</v>
      </c>
      <c r="D301" s="4">
        <f t="shared" si="18"/>
        <v>2.0659340659340657</v>
      </c>
      <c r="E301" s="4">
        <f t="shared" si="19"/>
        <v>1.9381443298969072</v>
      </c>
      <c r="G301" s="4">
        <f t="shared" si="17"/>
        <v>1.0319148936170213</v>
      </c>
    </row>
    <row r="302" spans="1:7" x14ac:dyDescent="0.2">
      <c r="A302" s="4">
        <f>IF('True_Odds_Calculator_2-way'!A303="","",'True_Odds_Calculator_2-way'!A303)</f>
        <v>2.0699999999999998</v>
      </c>
      <c r="B302" s="4">
        <f>IF('True_Odds_Calculator_2-way'!B303="","",'True_Odds_Calculator_2-way'!B303)</f>
        <v>1.85</v>
      </c>
      <c r="C302" s="4">
        <f t="shared" si="16"/>
        <v>2.3632327980154022E-2</v>
      </c>
      <c r="D302" s="4">
        <f t="shared" si="18"/>
        <v>2.1219005402410303</v>
      </c>
      <c r="E302" s="4">
        <f t="shared" si="19"/>
        <v>1.8913446104457341</v>
      </c>
      <c r="G302" s="4">
        <f t="shared" si="17"/>
        <v>1.023632327980154</v>
      </c>
    </row>
    <row r="303" spans="1:7" x14ac:dyDescent="0.2">
      <c r="A303" s="4">
        <f>IF('True_Odds_Calculator_2-way'!A304="","",'True_Odds_Calculator_2-way'!A304)</f>
        <v>2.54</v>
      </c>
      <c r="B303" s="4">
        <f>IF('True_Odds_Calculator_2-way'!B304="","",'True_Odds_Calculator_2-way'!B304)</f>
        <v>1.57</v>
      </c>
      <c r="C303" s="4">
        <f t="shared" si="16"/>
        <v>3.0643462560810519E-2</v>
      </c>
      <c r="D303" s="4">
        <f t="shared" si="18"/>
        <v>2.6428524090396981</v>
      </c>
      <c r="E303" s="4">
        <f t="shared" si="19"/>
        <v>1.6086974061075479</v>
      </c>
      <c r="G303" s="4">
        <f t="shared" si="17"/>
        <v>1.0306434625608105</v>
      </c>
    </row>
    <row r="304" spans="1:7" x14ac:dyDescent="0.2">
      <c r="A304" s="4">
        <f>IF('True_Odds_Calculator_2-way'!A305="","",'True_Odds_Calculator_2-way'!A305)</f>
        <v>2.31</v>
      </c>
      <c r="B304" s="4">
        <f>IF('True_Odds_Calculator_2-way'!B305="","",'True_Odds_Calculator_2-way'!B305)</f>
        <v>1.68</v>
      </c>
      <c r="C304" s="4">
        <f t="shared" si="16"/>
        <v>2.813852813852824E-2</v>
      </c>
      <c r="D304" s="4">
        <f t="shared" si="18"/>
        <v>2.3875968992248064</v>
      </c>
      <c r="E304" s="4">
        <f t="shared" si="19"/>
        <v>1.7206703910614525</v>
      </c>
      <c r="G304" s="4">
        <f t="shared" si="17"/>
        <v>1.0281385281385282</v>
      </c>
    </row>
    <row r="305" spans="1:7" x14ac:dyDescent="0.2">
      <c r="A305" s="4">
        <f>IF('True_Odds_Calculator_2-way'!A306="","",'True_Odds_Calculator_2-way'!A306)</f>
        <v>1.41</v>
      </c>
      <c r="B305" s="4">
        <f>IF('True_Odds_Calculator_2-way'!B306="","",'True_Odds_Calculator_2-way'!B306)</f>
        <v>3.07</v>
      </c>
      <c r="C305" s="4">
        <f t="shared" si="16"/>
        <v>3.495275717882973E-2</v>
      </c>
      <c r="D305" s="4">
        <f t="shared" si="18"/>
        <v>1.4456225892096781</v>
      </c>
      <c r="E305" s="4">
        <f t="shared" si="19"/>
        <v>3.2440514107992655</v>
      </c>
      <c r="G305" s="4">
        <f t="shared" si="17"/>
        <v>1.0349527571788297</v>
      </c>
    </row>
    <row r="306" spans="1:7" x14ac:dyDescent="0.2">
      <c r="A306" s="4">
        <f>IF('True_Odds_Calculator_2-way'!A307="","",'True_Odds_Calculator_2-way'!A307)</f>
        <v>2.75</v>
      </c>
      <c r="B306" s="4">
        <f>IF('True_Odds_Calculator_2-way'!B307="","",'True_Odds_Calculator_2-way'!B307)</f>
        <v>1.48</v>
      </c>
      <c r="C306" s="4">
        <f t="shared" si="16"/>
        <v>3.9312039312039193E-2</v>
      </c>
      <c r="D306" s="4">
        <f t="shared" si="18"/>
        <v>2.907142857142857</v>
      </c>
      <c r="E306" s="4">
        <f t="shared" si="19"/>
        <v>1.5243445692883895</v>
      </c>
      <c r="G306" s="4">
        <f t="shared" si="17"/>
        <v>1.0393120393120392</v>
      </c>
    </row>
    <row r="307" spans="1:7" x14ac:dyDescent="0.2">
      <c r="A307" s="4">
        <f>IF('True_Odds_Calculator_2-way'!A308="","",'True_Odds_Calculator_2-way'!A308)</f>
        <v>1.96</v>
      </c>
      <c r="B307" s="4">
        <f>IF('True_Odds_Calculator_2-way'!B308="","",'True_Odds_Calculator_2-way'!B308)</f>
        <v>1.91</v>
      </c>
      <c r="C307" s="4">
        <f t="shared" si="16"/>
        <v>3.3764291056736839E-2</v>
      </c>
      <c r="D307" s="4">
        <f t="shared" si="18"/>
        <v>2.0270738574832143</v>
      </c>
      <c r="E307" s="4">
        <f t="shared" si="19"/>
        <v>1.9736398144242935</v>
      </c>
      <c r="G307" s="4">
        <f t="shared" si="17"/>
        <v>1.0337642910567368</v>
      </c>
    </row>
    <row r="308" spans="1:7" x14ac:dyDescent="0.2">
      <c r="A308" s="4">
        <f>IF('True_Odds_Calculator_2-way'!A309="","",'True_Odds_Calculator_2-way'!A309)</f>
        <v>3.14</v>
      </c>
      <c r="B308" s="4">
        <f>IF('True_Odds_Calculator_2-way'!B309="","",'True_Odds_Calculator_2-way'!B309)</f>
        <v>1.38</v>
      </c>
      <c r="C308" s="4">
        <f t="shared" si="16"/>
        <v>4.3109018739038163E-2</v>
      </c>
      <c r="D308" s="4">
        <f t="shared" si="18"/>
        <v>3.367946525726722</v>
      </c>
      <c r="E308" s="4">
        <f t="shared" si="19"/>
        <v>1.4223068338475677</v>
      </c>
      <c r="G308" s="4">
        <f t="shared" si="17"/>
        <v>1.0431090187390382</v>
      </c>
    </row>
    <row r="309" spans="1:7" x14ac:dyDescent="0.2">
      <c r="A309" s="4">
        <f>IF('True_Odds_Calculator_2-way'!A310="","",'True_Odds_Calculator_2-way'!A310)</f>
        <v>3.3</v>
      </c>
      <c r="B309" s="4">
        <f>IF('True_Odds_Calculator_2-way'!B310="","",'True_Odds_Calculator_2-way'!B310)</f>
        <v>1.35</v>
      </c>
      <c r="C309" s="4">
        <f t="shared" si="16"/>
        <v>4.3771043771043683E-2</v>
      </c>
      <c r="D309" s="4">
        <f t="shared" si="18"/>
        <v>3.5568862275449096</v>
      </c>
      <c r="E309" s="4">
        <f t="shared" si="19"/>
        <v>1.3911007025761124</v>
      </c>
      <c r="G309" s="4">
        <f t="shared" si="17"/>
        <v>1.0437710437710437</v>
      </c>
    </row>
    <row r="310" spans="1:7" x14ac:dyDescent="0.2">
      <c r="A310" s="4">
        <f>IF('True_Odds_Calculator_2-way'!A311="","",'True_Odds_Calculator_2-way'!A311)</f>
        <v>2.37</v>
      </c>
      <c r="B310" s="4">
        <f>IF('True_Odds_Calculator_2-way'!B311="","",'True_Odds_Calculator_2-way'!B311)</f>
        <v>1.62</v>
      </c>
      <c r="C310" s="4">
        <f t="shared" si="16"/>
        <v>3.9224878887325954E-2</v>
      </c>
      <c r="D310" s="4">
        <f t="shared" si="18"/>
        <v>2.4855311711011843</v>
      </c>
      <c r="E310" s="4">
        <f t="shared" si="19"/>
        <v>1.6731598901817231</v>
      </c>
      <c r="G310" s="4">
        <f t="shared" si="17"/>
        <v>1.039224878887326</v>
      </c>
    </row>
    <row r="311" spans="1:7" x14ac:dyDescent="0.2">
      <c r="A311" s="4">
        <f>IF('True_Odds_Calculator_2-way'!A312="","",'True_Odds_Calculator_2-way'!A312)</f>
        <v>1.76</v>
      </c>
      <c r="B311" s="4">
        <f>IF('True_Odds_Calculator_2-way'!B312="","",'True_Odds_Calculator_2-way'!B312)</f>
        <v>1.98</v>
      </c>
      <c r="C311" s="4">
        <f t="shared" si="16"/>
        <v>7.3232323232323315E-2</v>
      </c>
      <c r="D311" s="4">
        <f t="shared" si="18"/>
        <v>1.8812351543942996</v>
      </c>
      <c r="E311" s="4">
        <f t="shared" si="19"/>
        <v>2.134770889487871</v>
      </c>
      <c r="G311" s="4">
        <f t="shared" si="17"/>
        <v>1.0732323232323233</v>
      </c>
    </row>
    <row r="312" spans="1:7" x14ac:dyDescent="0.2">
      <c r="A312" s="4">
        <f>IF('True_Odds_Calculator_2-way'!A313="","",'True_Odds_Calculator_2-way'!A313)</f>
        <v>1.83</v>
      </c>
      <c r="B312" s="4">
        <f>IF('True_Odds_Calculator_2-way'!B313="","",'True_Odds_Calculator_2-way'!B313)</f>
        <v>2.06</v>
      </c>
      <c r="C312" s="4">
        <f t="shared" si="16"/>
        <v>3.1884980635577431E-2</v>
      </c>
      <c r="D312" s="4">
        <f t="shared" si="18"/>
        <v>1.8849942497124856</v>
      </c>
      <c r="E312" s="4">
        <f t="shared" si="19"/>
        <v>2.1299508446804905</v>
      </c>
      <c r="G312" s="4">
        <f t="shared" si="17"/>
        <v>1.0318849806355774</v>
      </c>
    </row>
    <row r="313" spans="1:7" x14ac:dyDescent="0.2">
      <c r="A313" s="4">
        <f>IF('True_Odds_Calculator_2-way'!A314="","",'True_Odds_Calculator_2-way'!A314)</f>
        <v>1.99</v>
      </c>
      <c r="B313" s="4">
        <f>IF('True_Odds_Calculator_2-way'!B314="","",'True_Odds_Calculator_2-way'!B314)</f>
        <v>1.9</v>
      </c>
      <c r="C313" s="4">
        <f t="shared" si="16"/>
        <v>2.8828352287754377E-2</v>
      </c>
      <c r="D313" s="4">
        <f t="shared" si="18"/>
        <v>2.0487672717420748</v>
      </c>
      <c r="E313" s="4">
        <f t="shared" si="19"/>
        <v>1.9535003874967702</v>
      </c>
      <c r="G313" s="4">
        <f t="shared" si="17"/>
        <v>1.0288283522877544</v>
      </c>
    </row>
    <row r="314" spans="1:7" x14ac:dyDescent="0.2">
      <c r="A314" s="4">
        <f>IF('True_Odds_Calculator_2-way'!A315="","",'True_Odds_Calculator_2-way'!A315)</f>
        <v>1.65</v>
      </c>
      <c r="B314" s="4">
        <f>IF('True_Odds_Calculator_2-way'!B315="","",'True_Odds_Calculator_2-way'!B315)</f>
        <v>2.34</v>
      </c>
      <c r="C314" s="4">
        <f t="shared" si="16"/>
        <v>3.3411033411033575E-2</v>
      </c>
      <c r="D314" s="4">
        <f t="shared" si="18"/>
        <v>1.6967699406723797</v>
      </c>
      <c r="E314" s="4">
        <f t="shared" si="19"/>
        <v>2.4351939451277205</v>
      </c>
      <c r="G314" s="4">
        <f t="shared" si="17"/>
        <v>1.0334110334110336</v>
      </c>
    </row>
    <row r="315" spans="1:7" x14ac:dyDescent="0.2">
      <c r="A315" s="4">
        <f>IF('True_Odds_Calculator_2-way'!A316="","",'True_Odds_Calculator_2-way'!A316)</f>
        <v>1.89</v>
      </c>
      <c r="B315" s="4">
        <f>IF('True_Odds_Calculator_2-way'!B316="","",'True_Odds_Calculator_2-way'!B316)</f>
        <v>2.0099999999999998</v>
      </c>
      <c r="C315" s="4">
        <f t="shared" si="16"/>
        <v>2.6612966911474523E-2</v>
      </c>
      <c r="D315" s="4">
        <f t="shared" si="18"/>
        <v>1.9387583250401901</v>
      </c>
      <c r="E315" s="4">
        <f t="shared" si="19"/>
        <v>2.065236891462122</v>
      </c>
      <c r="G315" s="4">
        <f t="shared" si="17"/>
        <v>1.0266129669114745</v>
      </c>
    </row>
    <row r="316" spans="1:7" x14ac:dyDescent="0.2">
      <c r="A316" s="4">
        <f>IF('True_Odds_Calculator_2-way'!A317="","",'True_Odds_Calculator_2-way'!A317)</f>
        <v>1.84</v>
      </c>
      <c r="B316" s="4">
        <f>IF('True_Odds_Calculator_2-way'!B317="","",'True_Odds_Calculator_2-way'!B317)</f>
        <v>2.04</v>
      </c>
      <c r="C316" s="4">
        <f t="shared" si="16"/>
        <v>3.3674339300937772E-2</v>
      </c>
      <c r="D316" s="4">
        <f t="shared" si="18"/>
        <v>1.8988263860785108</v>
      </c>
      <c r="E316" s="4">
        <f t="shared" si="19"/>
        <v>2.1125619090499774</v>
      </c>
      <c r="G316" s="4">
        <f t="shared" si="17"/>
        <v>1.0336743393009378</v>
      </c>
    </row>
    <row r="317" spans="1:7" x14ac:dyDescent="0.2">
      <c r="A317" s="4">
        <f>IF('True_Odds_Calculator_2-way'!A318="","",'True_Odds_Calculator_2-way'!A318)</f>
        <v>2.2200000000000002</v>
      </c>
      <c r="B317" s="4">
        <f>IF('True_Odds_Calculator_2-way'!B318="","",'True_Odds_Calculator_2-way'!B318)</f>
        <v>1.73</v>
      </c>
      <c r="C317" s="4">
        <f t="shared" si="16"/>
        <v>2.8485132531375301E-2</v>
      </c>
      <c r="D317" s="4">
        <f t="shared" si="18"/>
        <v>2.2924849280725841</v>
      </c>
      <c r="E317" s="4">
        <f t="shared" si="19"/>
        <v>1.7737034129219971</v>
      </c>
      <c r="G317" s="4">
        <f t="shared" si="17"/>
        <v>1.0284851325313753</v>
      </c>
    </row>
    <row r="318" spans="1:7" x14ac:dyDescent="0.2">
      <c r="A318" s="4">
        <f>IF('True_Odds_Calculator_2-way'!A319="","",'True_Odds_Calculator_2-way'!A319)</f>
        <v>1.95</v>
      </c>
      <c r="B318" s="4">
        <f>IF('True_Odds_Calculator_2-way'!B319="","",'True_Odds_Calculator_2-way'!B319)</f>
        <v>1.95</v>
      </c>
      <c r="C318" s="4">
        <f t="shared" si="16"/>
        <v>2.5641025641025772E-2</v>
      </c>
      <c r="D318" s="4">
        <f t="shared" si="18"/>
        <v>2.0000000000000004</v>
      </c>
      <c r="E318" s="4">
        <f t="shared" si="19"/>
        <v>2.0000000000000004</v>
      </c>
      <c r="G318" s="4">
        <f t="shared" si="17"/>
        <v>1.0256410256410258</v>
      </c>
    </row>
    <row r="319" spans="1:7" x14ac:dyDescent="0.2">
      <c r="A319" s="4">
        <f>IF('True_Odds_Calculator_2-way'!A320="","",'True_Odds_Calculator_2-way'!A320)</f>
        <v>2.11</v>
      </c>
      <c r="B319" s="4">
        <f>IF('True_Odds_Calculator_2-way'!B320="","",'True_Odds_Calculator_2-way'!B320)</f>
        <v>1.75</v>
      </c>
      <c r="C319" s="4">
        <f t="shared" si="16"/>
        <v>4.5362220717670931E-2</v>
      </c>
      <c r="D319" s="4">
        <f t="shared" si="18"/>
        <v>2.2160540135033755</v>
      </c>
      <c r="E319" s="4">
        <f t="shared" si="19"/>
        <v>1.8223318938926589</v>
      </c>
      <c r="G319" s="4">
        <f t="shared" si="17"/>
        <v>1.0453622207176709</v>
      </c>
    </row>
    <row r="320" spans="1:7" x14ac:dyDescent="0.2">
      <c r="A320" s="4">
        <f>IF('True_Odds_Calculator_2-way'!A321="","",'True_Odds_Calculator_2-way'!A321)</f>
        <v>1.58</v>
      </c>
      <c r="B320" s="4">
        <f>IF('True_Odds_Calculator_2-way'!B321="","",'True_Odds_Calculator_2-way'!B321)</f>
        <v>2.52</v>
      </c>
      <c r="C320" s="4">
        <f t="shared" si="16"/>
        <v>2.9736789230460081E-2</v>
      </c>
      <c r="D320" s="4">
        <f t="shared" si="18"/>
        <v>1.6180104031209364</v>
      </c>
      <c r="E320" s="4">
        <f t="shared" si="19"/>
        <v>2.618095739084692</v>
      </c>
      <c r="G320" s="4">
        <f t="shared" si="17"/>
        <v>1.0297367892304601</v>
      </c>
    </row>
    <row r="321" spans="1:7" x14ac:dyDescent="0.2">
      <c r="A321" s="4">
        <f>IF('True_Odds_Calculator_2-way'!A322="","",'True_Odds_Calculator_2-way'!A322)</f>
        <v>2.14</v>
      </c>
      <c r="B321" s="4">
        <f>IF('True_Odds_Calculator_2-way'!B322="","",'True_Odds_Calculator_2-way'!B322)</f>
        <v>1.78</v>
      </c>
      <c r="C321" s="4">
        <f t="shared" si="16"/>
        <v>2.908747243515708E-2</v>
      </c>
      <c r="D321" s="4">
        <f t="shared" si="18"/>
        <v>2.2087440565928333</v>
      </c>
      <c r="E321" s="4">
        <f t="shared" si="19"/>
        <v>1.8273049985608751</v>
      </c>
      <c r="G321" s="4">
        <f t="shared" si="17"/>
        <v>1.0290874724351571</v>
      </c>
    </row>
    <row r="322" spans="1:7" x14ac:dyDescent="0.2">
      <c r="A322" s="4">
        <f>IF('True_Odds_Calculator_2-way'!A323="","",'True_Odds_Calculator_2-way'!A323)</f>
        <v>2.3199999999999998</v>
      </c>
      <c r="B322" s="4">
        <f>IF('True_Odds_Calculator_2-way'!B323="","",'True_Odds_Calculator_2-way'!B323)</f>
        <v>1.65</v>
      </c>
      <c r="C322" s="4">
        <f t="shared" ref="C322:C385" si="20">IF(A322="","",((1/A322)+(1/B322))-1)</f>
        <v>3.709508881922674E-2</v>
      </c>
      <c r="D322" s="4">
        <f t="shared" si="18"/>
        <v>2.4243191893603542</v>
      </c>
      <c r="E322" s="4">
        <f t="shared" si="19"/>
        <v>1.702089817696754</v>
      </c>
      <c r="G322" s="4">
        <f t="shared" ref="G322:G385" si="21">IF(A322="","",C322+1)</f>
        <v>1.0370950888192267</v>
      </c>
    </row>
    <row r="323" spans="1:7" x14ac:dyDescent="0.2">
      <c r="A323" s="4">
        <f>IF('True_Odds_Calculator_2-way'!A324="","",'True_Odds_Calculator_2-way'!A324)</f>
        <v>2.93</v>
      </c>
      <c r="B323" s="4">
        <f>IF('True_Odds_Calculator_2-way'!B324="","",'True_Odds_Calculator_2-way'!B324)</f>
        <v>1.42</v>
      </c>
      <c r="C323" s="4">
        <f t="shared" si="20"/>
        <v>4.552228044032125E-2</v>
      </c>
      <c r="D323" s="4">
        <f t="shared" ref="D323:D386" si="22">IF(A323="","",(2*A323)/(2-($C323*A323)))</f>
        <v>3.1393646721497031</v>
      </c>
      <c r="E323" s="4">
        <f t="shared" ref="E323:E386" si="23">IF(B323="","",(2*B323)/(2-($C323*B323)))</f>
        <v>1.4674284908122597</v>
      </c>
      <c r="G323" s="4">
        <f t="shared" si="21"/>
        <v>1.0455222804403212</v>
      </c>
    </row>
    <row r="324" spans="1:7" x14ac:dyDescent="0.2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1.99</v>
      </c>
      <c r="C324" s="4">
        <f t="shared" si="20"/>
        <v>3.4427456431091574E-2</v>
      </c>
      <c r="D324" s="4">
        <f t="shared" si="22"/>
        <v>1.9428749480681344</v>
      </c>
      <c r="E324" s="4">
        <f t="shared" si="23"/>
        <v>2.0605860321656753</v>
      </c>
      <c r="G324" s="4">
        <f t="shared" si="21"/>
        <v>1.0344274564310916</v>
      </c>
    </row>
    <row r="325" spans="1:7" x14ac:dyDescent="0.2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1.98</v>
      </c>
      <c r="C325" s="4">
        <f t="shared" si="20"/>
        <v>3.6965398667526461E-2</v>
      </c>
      <c r="D325" s="4">
        <f t="shared" si="22"/>
        <v>1.9476768522394308</v>
      </c>
      <c r="E325" s="4">
        <f t="shared" si="23"/>
        <v>2.0552120141342756</v>
      </c>
      <c r="G325" s="4">
        <f t="shared" si="21"/>
        <v>1.0369653986675265</v>
      </c>
    </row>
    <row r="326" spans="1:7" x14ac:dyDescent="0.2">
      <c r="A326" s="4">
        <f>IF('True_Odds_Calculator_2-way'!A327="","",'True_Odds_Calculator_2-way'!A327)</f>
        <v>1.93</v>
      </c>
      <c r="B326" s="4">
        <f>IF('True_Odds_Calculator_2-way'!B327="","",'True_Odds_Calculator_2-way'!B327)</f>
        <v>1.94</v>
      </c>
      <c r="C326" s="4">
        <f t="shared" si="20"/>
        <v>3.3598632551679941E-2</v>
      </c>
      <c r="D326" s="4">
        <f t="shared" si="22"/>
        <v>1.9946726333173512</v>
      </c>
      <c r="E326" s="4">
        <f t="shared" si="23"/>
        <v>2.0053558995233249</v>
      </c>
      <c r="G326" s="4">
        <f t="shared" si="21"/>
        <v>1.0335986325516799</v>
      </c>
    </row>
    <row r="327" spans="1:7" x14ac:dyDescent="0.2">
      <c r="A327" s="4">
        <f>IF('True_Odds_Calculator_2-way'!A328="","",'True_Odds_Calculator_2-way'!A328)</f>
        <v>1.7</v>
      </c>
      <c r="B327" s="4">
        <f>IF('True_Odds_Calculator_2-way'!B328="","",'True_Odds_Calculator_2-way'!B328)</f>
        <v>2.2200000000000002</v>
      </c>
      <c r="C327" s="4">
        <f t="shared" si="20"/>
        <v>3.868574456809748E-2</v>
      </c>
      <c r="D327" s="4">
        <f t="shared" si="22"/>
        <v>1.7578015836050302</v>
      </c>
      <c r="E327" s="4">
        <f t="shared" si="23"/>
        <v>2.3196066379840201</v>
      </c>
      <c r="G327" s="4">
        <f t="shared" si="21"/>
        <v>1.0386857445680975</v>
      </c>
    </row>
    <row r="328" spans="1:7" x14ac:dyDescent="0.2">
      <c r="A328" s="4">
        <f>IF('True_Odds_Calculator_2-way'!A329="","",'True_Odds_Calculator_2-way'!A329)</f>
        <v>1.98</v>
      </c>
      <c r="B328" s="4">
        <f>IF('True_Odds_Calculator_2-way'!B329="","",'True_Odds_Calculator_2-way'!B329)</f>
        <v>1.88</v>
      </c>
      <c r="C328" s="4">
        <f t="shared" si="20"/>
        <v>3.6965398667526461E-2</v>
      </c>
      <c r="D328" s="4">
        <f t="shared" si="22"/>
        <v>2.0552120141342756</v>
      </c>
      <c r="E328" s="4">
        <f t="shared" si="23"/>
        <v>1.9476768522394308</v>
      </c>
      <c r="G328" s="4">
        <f t="shared" si="21"/>
        <v>1.0369653986675265</v>
      </c>
    </row>
    <row r="329" spans="1:7" x14ac:dyDescent="0.2">
      <c r="A329" s="4">
        <f>IF('True_Odds_Calculator_2-way'!A330="","",'True_Odds_Calculator_2-way'!A330)</f>
        <v>1.91</v>
      </c>
      <c r="B329" s="4">
        <f>IF('True_Odds_Calculator_2-way'!B330="","",'True_Odds_Calculator_2-way'!B330)</f>
        <v>2</v>
      </c>
      <c r="C329" s="4">
        <f t="shared" si="20"/>
        <v>2.3560209424083656E-2</v>
      </c>
      <c r="D329" s="4">
        <f t="shared" si="22"/>
        <v>1.9539641943734012</v>
      </c>
      <c r="E329" s="4">
        <f t="shared" si="23"/>
        <v>2.0482573726541551</v>
      </c>
      <c r="G329" s="4">
        <f t="shared" si="21"/>
        <v>1.0235602094240837</v>
      </c>
    </row>
    <row r="330" spans="1:7" x14ac:dyDescent="0.2">
      <c r="A330" s="4">
        <f>IF('True_Odds_Calculator_2-way'!A331="","",'True_Odds_Calculator_2-way'!A331)</f>
        <v>2.2200000000000002</v>
      </c>
      <c r="B330" s="4">
        <f>IF('True_Odds_Calculator_2-way'!B331="","",'True_Odds_Calculator_2-way'!B331)</f>
        <v>1.7</v>
      </c>
      <c r="C330" s="4">
        <f t="shared" si="20"/>
        <v>3.868574456809748E-2</v>
      </c>
      <c r="D330" s="4">
        <f t="shared" si="22"/>
        <v>2.3196066379840201</v>
      </c>
      <c r="E330" s="4">
        <f t="shared" si="23"/>
        <v>1.7578015836050302</v>
      </c>
      <c r="G330" s="4">
        <f t="shared" si="21"/>
        <v>1.0386857445680975</v>
      </c>
    </row>
    <row r="331" spans="1:7" x14ac:dyDescent="0.2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1.94</v>
      </c>
      <c r="C331" s="4">
        <f t="shared" si="20"/>
        <v>2.5667999158426325E-2</v>
      </c>
      <c r="D331" s="4">
        <f t="shared" si="22"/>
        <v>2.0105752961082914</v>
      </c>
      <c r="E331" s="4">
        <f t="shared" si="23"/>
        <v>1.9895353704478862</v>
      </c>
      <c r="G331" s="4">
        <f t="shared" si="21"/>
        <v>1.0256679991584263</v>
      </c>
    </row>
    <row r="332" spans="1:7" x14ac:dyDescent="0.2">
      <c r="A332" s="4">
        <f>IF('True_Odds_Calculator_2-way'!A333="","",'True_Odds_Calculator_2-way'!A333)</f>
        <v>2.62</v>
      </c>
      <c r="B332" s="4">
        <f>IF('True_Odds_Calculator_2-way'!B333="","",'True_Odds_Calculator_2-way'!B333)</f>
        <v>1.53</v>
      </c>
      <c r="C332" s="4">
        <f t="shared" si="20"/>
        <v>3.5274160554807032E-2</v>
      </c>
      <c r="D332" s="4">
        <f t="shared" si="22"/>
        <v>2.7469334612485432</v>
      </c>
      <c r="E332" s="4">
        <f t="shared" si="23"/>
        <v>1.5724316479033458</v>
      </c>
      <c r="G332" s="4">
        <f t="shared" si="21"/>
        <v>1.035274160554807</v>
      </c>
    </row>
    <row r="333" spans="1:7" x14ac:dyDescent="0.2">
      <c r="A333" s="4">
        <f>IF('True_Odds_Calculator_2-way'!A334="","",'True_Odds_Calculator_2-way'!A334)</f>
        <v>2.15</v>
      </c>
      <c r="B333" s="4">
        <f>IF('True_Odds_Calculator_2-way'!B334="","",'True_Odds_Calculator_2-way'!B334)</f>
        <v>1.76</v>
      </c>
      <c r="C333" s="4">
        <f t="shared" si="20"/>
        <v>3.3298097251585723E-2</v>
      </c>
      <c r="D333" s="4">
        <f t="shared" si="22"/>
        <v>2.2298173246906305</v>
      </c>
      <c r="E333" s="4">
        <f t="shared" si="23"/>
        <v>1.8131288931480596</v>
      </c>
      <c r="G333" s="4">
        <f t="shared" si="21"/>
        <v>1.0332980972515857</v>
      </c>
    </row>
    <row r="334" spans="1:7" x14ac:dyDescent="0.2">
      <c r="A334" s="4">
        <f>IF('True_Odds_Calculator_2-way'!A335="","",'True_Odds_Calculator_2-way'!A335)</f>
        <v>1.51</v>
      </c>
      <c r="B334" s="4">
        <f>IF('True_Odds_Calculator_2-way'!B335="","",'True_Odds_Calculator_2-way'!B335)</f>
        <v>2.67</v>
      </c>
      <c r="C334" s="4">
        <f t="shared" si="20"/>
        <v>3.678349083513166E-2</v>
      </c>
      <c r="D334" s="4">
        <f t="shared" si="22"/>
        <v>1.5531328851821176</v>
      </c>
      <c r="E334" s="4">
        <f t="shared" si="23"/>
        <v>2.8078838318765889</v>
      </c>
      <c r="G334" s="4">
        <f t="shared" si="21"/>
        <v>1.0367834908351317</v>
      </c>
    </row>
    <row r="335" spans="1:7" x14ac:dyDescent="0.2">
      <c r="A335" s="4">
        <f>IF('True_Odds_Calculator_2-way'!A336="","",'True_Odds_Calculator_2-way'!A336)</f>
        <v>1.74</v>
      </c>
      <c r="B335" s="4">
        <f>IF('True_Odds_Calculator_2-way'!B336="","",'True_Odds_Calculator_2-way'!B336)</f>
        <v>2.1800000000000002</v>
      </c>
      <c r="C335" s="4">
        <f t="shared" si="20"/>
        <v>3.3428240008436028E-2</v>
      </c>
      <c r="D335" s="4">
        <f t="shared" si="22"/>
        <v>1.7921194368326561</v>
      </c>
      <c r="E335" s="4">
        <f t="shared" si="23"/>
        <v>2.2624358821424311</v>
      </c>
      <c r="G335" s="4">
        <f t="shared" si="21"/>
        <v>1.033428240008436</v>
      </c>
    </row>
    <row r="336" spans="1:7" x14ac:dyDescent="0.2">
      <c r="A336" s="4">
        <f>IF('True_Odds_Calculator_2-way'!A337="","",'True_Odds_Calculator_2-way'!A337)</f>
        <v>1.79</v>
      </c>
      <c r="B336" s="4">
        <f>IF('True_Odds_Calculator_2-way'!B337="","",'True_Odds_Calculator_2-way'!B337)</f>
        <v>2.09</v>
      </c>
      <c r="C336" s="4">
        <f t="shared" si="20"/>
        <v>3.7128117398625982E-2</v>
      </c>
      <c r="D336" s="4">
        <f t="shared" si="22"/>
        <v>1.8515255747197545</v>
      </c>
      <c r="E336" s="4">
        <f t="shared" si="23"/>
        <v>2.1743628490889537</v>
      </c>
      <c r="G336" s="4">
        <f t="shared" si="21"/>
        <v>1.037128117398626</v>
      </c>
    </row>
    <row r="337" spans="1:7" x14ac:dyDescent="0.2">
      <c r="A337" s="4">
        <f>IF('True_Odds_Calculator_2-way'!A338="","",'True_Odds_Calculator_2-way'!A338)</f>
        <v>2.83</v>
      </c>
      <c r="B337" s="4">
        <f>IF('True_Odds_Calculator_2-way'!B338="","",'True_Odds_Calculator_2-way'!B338)</f>
        <v>1.45</v>
      </c>
      <c r="C337" s="4">
        <f t="shared" si="20"/>
        <v>4.3012062873157175E-2</v>
      </c>
      <c r="D337" s="4">
        <f t="shared" si="22"/>
        <v>3.0134018725904173</v>
      </c>
      <c r="E337" s="4">
        <f t="shared" si="23"/>
        <v>1.4966718336828668</v>
      </c>
      <c r="G337" s="4">
        <f t="shared" si="21"/>
        <v>1.0430120628731572</v>
      </c>
    </row>
    <row r="338" spans="1:7" x14ac:dyDescent="0.2">
      <c r="A338" s="4">
        <f>IF('True_Odds_Calculator_2-way'!A339="","",'True_Odds_Calculator_2-way'!A339)</f>
        <v>2.39</v>
      </c>
      <c r="B338" s="4">
        <f>IF('True_Odds_Calculator_2-way'!B339="","",'True_Odds_Calculator_2-way'!B339)</f>
        <v>1.61</v>
      </c>
      <c r="C338" s="4">
        <f t="shared" si="20"/>
        <v>3.9528054263364254E-2</v>
      </c>
      <c r="D338" s="4">
        <f t="shared" si="22"/>
        <v>2.5084911502982492</v>
      </c>
      <c r="E338" s="4">
        <f t="shared" si="23"/>
        <v>1.6629140646945697</v>
      </c>
      <c r="G338" s="4">
        <f t="shared" si="21"/>
        <v>1.0395280542633643</v>
      </c>
    </row>
    <row r="339" spans="1:7" x14ac:dyDescent="0.2">
      <c r="A339" s="4">
        <f>IF('True_Odds_Calculator_2-way'!A340="","",'True_Odds_Calculator_2-way'!A340)</f>
        <v>1.79</v>
      </c>
      <c r="B339" s="4">
        <f>IF('True_Odds_Calculator_2-way'!B340="","",'True_Odds_Calculator_2-way'!B340)</f>
        <v>2.09</v>
      </c>
      <c r="C339" s="4">
        <f t="shared" si="20"/>
        <v>3.7128117398625982E-2</v>
      </c>
      <c r="D339" s="4">
        <f t="shared" si="22"/>
        <v>1.8515255747197545</v>
      </c>
      <c r="E339" s="4">
        <f t="shared" si="23"/>
        <v>2.1743628490889537</v>
      </c>
      <c r="G339" s="4">
        <f t="shared" si="21"/>
        <v>1.037128117398626</v>
      </c>
    </row>
    <row r="340" spans="1:7" x14ac:dyDescent="0.2">
      <c r="A340" s="4">
        <f>IF('True_Odds_Calculator_2-way'!A341="","",'True_Odds_Calculator_2-way'!A341)</f>
        <v>1.75</v>
      </c>
      <c r="B340" s="4">
        <f>IF('True_Odds_Calculator_2-way'!B341="","",'True_Odds_Calculator_2-way'!B341)</f>
        <v>2.15</v>
      </c>
      <c r="C340" s="4">
        <f t="shared" si="20"/>
        <v>3.6544850498338777E-2</v>
      </c>
      <c r="D340" s="4">
        <f t="shared" si="22"/>
        <v>1.8078078078078077</v>
      </c>
      <c r="E340" s="4">
        <f t="shared" si="23"/>
        <v>2.2379182156133823</v>
      </c>
      <c r="G340" s="4">
        <f t="shared" si="21"/>
        <v>1.0365448504983388</v>
      </c>
    </row>
    <row r="341" spans="1:7" x14ac:dyDescent="0.2">
      <c r="A341" s="4">
        <f>IF('True_Odds_Calculator_2-way'!A342="","",'True_Odds_Calculator_2-way'!A342)</f>
        <v>1.75</v>
      </c>
      <c r="B341" s="4">
        <f>IF('True_Odds_Calculator_2-way'!B342="","",'True_Odds_Calculator_2-way'!B342)</f>
        <v>2.1800000000000002</v>
      </c>
      <c r="C341" s="4">
        <f t="shared" si="20"/>
        <v>3.0144167758846541E-2</v>
      </c>
      <c r="D341" s="4">
        <f t="shared" si="22"/>
        <v>1.797408716136631</v>
      </c>
      <c r="E341" s="4">
        <f t="shared" si="23"/>
        <v>2.2540620384047267</v>
      </c>
      <c r="G341" s="4">
        <f t="shared" si="21"/>
        <v>1.0301441677588465</v>
      </c>
    </row>
    <row r="342" spans="1:7" x14ac:dyDescent="0.2">
      <c r="A342" s="4">
        <f>IF('True_Odds_Calculator_2-way'!A343="","",'True_Odds_Calculator_2-way'!A343)</f>
        <v>2.99</v>
      </c>
      <c r="B342" s="4">
        <f>IF('True_Odds_Calculator_2-way'!B343="","",'True_Odds_Calculator_2-way'!B343)</f>
        <v>1.42</v>
      </c>
      <c r="C342" s="4">
        <f t="shared" si="20"/>
        <v>3.8673512647793284E-2</v>
      </c>
      <c r="D342" s="4">
        <f t="shared" si="22"/>
        <v>3.1734808281635409</v>
      </c>
      <c r="E342" s="4">
        <f t="shared" si="23"/>
        <v>1.4600914749475566</v>
      </c>
      <c r="G342" s="4">
        <f t="shared" si="21"/>
        <v>1.0386735126477933</v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10.77</v>
      </c>
      <c r="B186" s="4">
        <f>IF('True_Odds_Calculator_3-way'!B187="","",'True_Odds_Calculator_3-way'!B187)</f>
        <v>5.18</v>
      </c>
      <c r="C186" s="4">
        <f>IF('True_Odds_Calculator_3-way'!C187="","",'True_Odds_Calculator_3-way'!C187)</f>
        <v>1.35</v>
      </c>
      <c r="D186" s="4">
        <f t="shared" si="10"/>
        <v>2.6641444468742392E-2</v>
      </c>
      <c r="E186" s="4">
        <f t="shared" si="11"/>
        <v>11.909010984840693</v>
      </c>
      <c r="F186" s="4">
        <f t="shared" si="12"/>
        <v>5.4297744809731601</v>
      </c>
      <c r="G186" s="4">
        <f t="shared" si="13"/>
        <v>1.3663810643622063</v>
      </c>
      <c r="I186" s="4">
        <f t="shared" si="14"/>
        <v>1.0266414444687424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3.54</v>
      </c>
      <c r="D187" s="4">
        <f t="shared" si="10"/>
        <v>2.3197789363333943E-2</v>
      </c>
      <c r="E187" s="4">
        <f t="shared" si="11"/>
        <v>2.2277251582558519</v>
      </c>
      <c r="F187" s="4">
        <f t="shared" si="12"/>
        <v>3.6184907573793526</v>
      </c>
      <c r="G187" s="4">
        <f t="shared" si="13"/>
        <v>3.6396289890452973</v>
      </c>
      <c r="I187" s="4">
        <f t="shared" si="14"/>
        <v>1.0231977893633339</v>
      </c>
    </row>
    <row r="188" spans="1:9" x14ac:dyDescent="0.2">
      <c r="A188" s="4">
        <f>IF('True_Odds_Calculator_3-way'!A189="","",'True_Odds_Calculator_3-way'!A189)</f>
        <v>1.49</v>
      </c>
      <c r="B188" s="4">
        <f>IF('True_Odds_Calculator_3-way'!B189="","",'True_Odds_Calculator_3-way'!B189)</f>
        <v>4.3600000000000003</v>
      </c>
      <c r="C188" s="4">
        <f>IF('True_Odds_Calculator_3-way'!C189="","",'True_Odds_Calculator_3-way'!C189)</f>
        <v>8</v>
      </c>
      <c r="D188" s="4">
        <f t="shared" si="10"/>
        <v>2.549873776245315E-2</v>
      </c>
      <c r="E188" s="4">
        <f t="shared" si="11"/>
        <v>1.5091119568541969</v>
      </c>
      <c r="F188" s="4">
        <f t="shared" si="12"/>
        <v>4.5277916526304791</v>
      </c>
      <c r="G188" s="4">
        <f t="shared" si="13"/>
        <v>8.5836599867870529</v>
      </c>
      <c r="I188" s="4">
        <f t="shared" si="14"/>
        <v>1.0254987377624531</v>
      </c>
    </row>
    <row r="189" spans="1:9" x14ac:dyDescent="0.2">
      <c r="A189" s="4">
        <f>IF('True_Odds_Calculator_3-way'!A190="","",'True_Odds_Calculator_3-way'!A190)</f>
        <v>2.0699999999999998</v>
      </c>
      <c r="B189" s="4">
        <f>IF('True_Odds_Calculator_3-way'!B190="","",'True_Odds_Calculator_3-way'!B190)</f>
        <v>3.7</v>
      </c>
      <c r="C189" s="4">
        <f>IF('True_Odds_Calculator_3-way'!C190="","",'True_Odds_Calculator_3-way'!C190)</f>
        <v>3.72</v>
      </c>
      <c r="D189" s="4">
        <f t="shared" si="10"/>
        <v>2.21792620109591E-2</v>
      </c>
      <c r="E189" s="4">
        <f t="shared" si="11"/>
        <v>2.1021709745775214</v>
      </c>
      <c r="F189" s="4">
        <f t="shared" si="12"/>
        <v>3.8040578069257234</v>
      </c>
      <c r="G189" s="4">
        <f t="shared" si="13"/>
        <v>3.8252017893871941</v>
      </c>
      <c r="I189" s="4">
        <f t="shared" si="14"/>
        <v>1.0221792620109591</v>
      </c>
    </row>
    <row r="190" spans="1:9" x14ac:dyDescent="0.2">
      <c r="A190" s="4">
        <f>IF('True_Odds_Calculator_3-way'!A191="","",'True_Odds_Calculator_3-way'!A191)</f>
        <v>2.17</v>
      </c>
      <c r="B190" s="4">
        <f>IF('True_Odds_Calculator_3-way'!B191="","",'True_Odds_Calculator_3-way'!B191)</f>
        <v>3.52</v>
      </c>
      <c r="C190" s="4">
        <f>IF('True_Odds_Calculator_3-way'!C191="","",'True_Odds_Calculator_3-way'!C191)</f>
        <v>3.52</v>
      </c>
      <c r="D190" s="4">
        <f t="shared" si="10"/>
        <v>2.901131126937595E-2</v>
      </c>
      <c r="E190" s="4">
        <f t="shared" si="11"/>
        <v>2.2165131935309144</v>
      </c>
      <c r="F190" s="4">
        <f t="shared" si="12"/>
        <v>3.6440429998091735</v>
      </c>
      <c r="G190" s="4">
        <f t="shared" si="13"/>
        <v>3.6440429998091735</v>
      </c>
      <c r="I190" s="4">
        <f t="shared" si="14"/>
        <v>1.029011311269376</v>
      </c>
    </row>
    <row r="191" spans="1:9" x14ac:dyDescent="0.2">
      <c r="A191" s="4">
        <f>IF('True_Odds_Calculator_3-way'!A192="","",'True_Odds_Calculator_3-way'!A192)</f>
        <v>2.73</v>
      </c>
      <c r="B191" s="4">
        <f>IF('True_Odds_Calculator_3-way'!B192="","",'True_Odds_Calculator_3-way'!B192)</f>
        <v>3.08</v>
      </c>
      <c r="C191" s="4">
        <f>IF('True_Odds_Calculator_3-way'!C192="","",'True_Odds_Calculator_3-way'!C192)</f>
        <v>2.97</v>
      </c>
      <c r="D191" s="4">
        <f t="shared" si="10"/>
        <v>2.7676027676027726E-2</v>
      </c>
      <c r="E191" s="4">
        <f t="shared" si="11"/>
        <v>2.8005319148936172</v>
      </c>
      <c r="F191" s="4">
        <f t="shared" si="12"/>
        <v>3.1700746764671388</v>
      </c>
      <c r="G191" s="4">
        <f t="shared" si="13"/>
        <v>3.0536682735763785</v>
      </c>
      <c r="I191" s="4">
        <f t="shared" si="14"/>
        <v>1.0276760276760277</v>
      </c>
    </row>
    <row r="192" spans="1:9" x14ac:dyDescent="0.2">
      <c r="A192" s="4">
        <f>IF('True_Odds_Calculator_3-way'!A193="","",'True_Odds_Calculator_3-way'!A193)</f>
        <v>2.5099999999999998</v>
      </c>
      <c r="B192" s="4">
        <f>IF('True_Odds_Calculator_3-way'!B193="","",'True_Odds_Calculator_3-way'!B193)</f>
        <v>3.35</v>
      </c>
      <c r="C192" s="4">
        <f>IF('True_Odds_Calculator_3-way'!C193="","",'True_Odds_Calculator_3-way'!C193)</f>
        <v>3.03</v>
      </c>
      <c r="D192" s="4">
        <f t="shared" si="10"/>
        <v>2.694684048888929E-2</v>
      </c>
      <c r="E192" s="4">
        <f t="shared" si="11"/>
        <v>2.5678945256258574</v>
      </c>
      <c r="F192" s="4">
        <f t="shared" si="12"/>
        <v>3.4539309889511016</v>
      </c>
      <c r="G192" s="4">
        <f t="shared" si="13"/>
        <v>3.1147726135852163</v>
      </c>
      <c r="I192" s="4">
        <f t="shared" si="14"/>
        <v>1.0269468404888893</v>
      </c>
    </row>
    <row r="193" spans="1:9" x14ac:dyDescent="0.2">
      <c r="A193" s="4">
        <f>IF('True_Odds_Calculator_3-way'!A194="","",'True_Odds_Calculator_3-way'!A194)</f>
        <v>2.61</v>
      </c>
      <c r="B193" s="4">
        <f>IF('True_Odds_Calculator_3-way'!B194="","",'True_Odds_Calculator_3-way'!B194)</f>
        <v>3.29</v>
      </c>
      <c r="C193" s="4">
        <f>IF('True_Odds_Calculator_3-way'!C194="","",'True_Odds_Calculator_3-way'!C194)</f>
        <v>2.93</v>
      </c>
      <c r="D193" s="4">
        <f t="shared" si="10"/>
        <v>2.8390058560907372E-2</v>
      </c>
      <c r="E193" s="4">
        <f t="shared" si="11"/>
        <v>2.6760978807272529</v>
      </c>
      <c r="F193" s="4">
        <f t="shared" si="12"/>
        <v>3.3957239320796289</v>
      </c>
      <c r="G193" s="4">
        <f t="shared" si="13"/>
        <v>3.0135588255996861</v>
      </c>
      <c r="I193" s="4">
        <f t="shared" si="14"/>
        <v>1.0283900585609074</v>
      </c>
    </row>
    <row r="194" spans="1: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3.32</v>
      </c>
      <c r="C194" s="4">
        <f>IF('True_Odds_Calculator_3-way'!C195="","",'True_Odds_Calculator_3-way'!C195)</f>
        <v>2.73</v>
      </c>
      <c r="D194" s="4">
        <f t="shared" si="10"/>
        <v>2.7217415793302058E-2</v>
      </c>
      <c r="E194" s="4">
        <f t="shared" si="11"/>
        <v>2.8519298692533877</v>
      </c>
      <c r="F194" s="4">
        <f t="shared" si="12"/>
        <v>3.423106030827797</v>
      </c>
      <c r="G194" s="4">
        <f t="shared" si="13"/>
        <v>2.7993334668493226</v>
      </c>
      <c r="I194" s="4">
        <f t="shared" si="14"/>
        <v>1.0272174157933021</v>
      </c>
    </row>
    <row r="195" spans="1:9" x14ac:dyDescent="0.2">
      <c r="A195" s="4">
        <f>IF('True_Odds_Calculator_3-way'!A196="","",'True_Odds_Calculator_3-way'!A196)</f>
        <v>2.0099999999999998</v>
      </c>
      <c r="B195" s="4">
        <f>IF('True_Odds_Calculator_3-way'!B196="","",'True_Odds_Calculator_3-way'!B196)</f>
        <v>3.42</v>
      </c>
      <c r="C195" s="4">
        <f>IF('True_Odds_Calculator_3-way'!C196="","",'True_Odds_Calculator_3-way'!C196)</f>
        <v>4.18</v>
      </c>
      <c r="D195" s="4">
        <f t="shared" ref="D195:D258" si="15">IF(A195="","",((1/A195)+(1/B195)+(1/C195))-1)</f>
        <v>2.9144548390424241E-2</v>
      </c>
      <c r="E195" s="4">
        <f t="shared" ref="E195:E258" si="16">IF(A195="","",(3*A195)/(3-($D195*A195)))</f>
        <v>2.0500306354275675</v>
      </c>
      <c r="F195" s="4">
        <f t="shared" ref="F195:F258" si="17">IF(B195="","",(3*B195)/(3-($D195*B195)))</f>
        <v>3.5375338005370658</v>
      </c>
      <c r="G195" s="4">
        <f t="shared" ref="G195:G258" si="18">IF(C195="","",(3*C195)/(3-($D195*C195)))</f>
        <v>4.356926374500155</v>
      </c>
      <c r="I195" s="4">
        <f t="shared" ref="I195:I258" si="19">IF(A195="","",D195+1)</f>
        <v>1.0291445483904242</v>
      </c>
    </row>
    <row r="196" spans="1:9" x14ac:dyDescent="0.2">
      <c r="A196" s="4">
        <f>IF('True_Odds_Calculator_3-way'!A197="","",'True_Odds_Calculator_3-way'!A197)</f>
        <v>1.64</v>
      </c>
      <c r="B196" s="4">
        <f>IF('True_Odds_Calculator_3-way'!B197="","",'True_Odds_Calculator_3-way'!B197)</f>
        <v>4.01</v>
      </c>
      <c r="C196" s="4">
        <f>IF('True_Odds_Calculator_3-way'!C197="","",'True_Odds_Calculator_3-way'!C197)</f>
        <v>5.87</v>
      </c>
      <c r="D196" s="4">
        <f t="shared" si="15"/>
        <v>2.9490407442150035E-2</v>
      </c>
      <c r="E196" s="4">
        <f t="shared" si="16"/>
        <v>1.6668723538619632</v>
      </c>
      <c r="F196" s="4">
        <f t="shared" si="17"/>
        <v>4.1745561814504288</v>
      </c>
      <c r="G196" s="4">
        <f t="shared" si="18"/>
        <v>6.2294577609703907</v>
      </c>
      <c r="I196" s="4">
        <f t="shared" si="19"/>
        <v>1.02949040744215</v>
      </c>
    </row>
    <row r="197" spans="1:9" x14ac:dyDescent="0.2">
      <c r="A197" s="4">
        <f>IF('True_Odds_Calculator_3-way'!A198="","",'True_Odds_Calculator_3-way'!A198)</f>
        <v>3.43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2.31</v>
      </c>
      <c r="D197" s="4">
        <f t="shared" si="15"/>
        <v>2.7475925435109128E-2</v>
      </c>
      <c r="E197" s="4">
        <f t="shared" si="16"/>
        <v>3.5412451767650435</v>
      </c>
      <c r="F197" s="4">
        <f t="shared" si="17"/>
        <v>3.4028459765507559</v>
      </c>
      <c r="G197" s="4">
        <f t="shared" si="18"/>
        <v>2.3599277225658488</v>
      </c>
      <c r="I197" s="4">
        <f t="shared" si="19"/>
        <v>1.0274759254351091</v>
      </c>
    </row>
    <row r="198" spans="1:9" x14ac:dyDescent="0.2">
      <c r="A198" s="4">
        <f>IF('True_Odds_Calculator_3-way'!A199="","",'True_Odds_Calculator_3-way'!A199)</f>
        <v>2.5499999999999998</v>
      </c>
      <c r="B198" s="4">
        <f>IF('True_Odds_Calculator_3-way'!B199="","",'True_Odds_Calculator_3-way'!B199)</f>
        <v>3.55</v>
      </c>
      <c r="C198" s="4">
        <f>IF('True_Odds_Calculator_3-way'!C199="","",'True_Odds_Calculator_3-way'!C199)</f>
        <v>2.82</v>
      </c>
      <c r="D198" s="4">
        <f t="shared" si="15"/>
        <v>2.8456932668182722E-2</v>
      </c>
      <c r="E198" s="4">
        <f t="shared" si="16"/>
        <v>2.6132093337496225</v>
      </c>
      <c r="F198" s="4">
        <f t="shared" si="17"/>
        <v>3.6737085992646268</v>
      </c>
      <c r="G198" s="4">
        <f t="shared" si="18"/>
        <v>2.8975069094871371</v>
      </c>
      <c r="I198" s="4">
        <f t="shared" si="19"/>
        <v>1.0284569326681827</v>
      </c>
    </row>
    <row r="199" spans="1:9" x14ac:dyDescent="0.2">
      <c r="A199" s="4">
        <f>IF('True_Odds_Calculator_3-way'!A200="","",'True_Odds_Calculator_3-way'!A200)</f>
        <v>2.4</v>
      </c>
      <c r="B199" s="4">
        <f>IF('True_Odds_Calculator_3-way'!B200="","",'True_Odds_Calculator_3-way'!B200)</f>
        <v>3.35</v>
      </c>
      <c r="C199" s="4">
        <f>IF('True_Odds_Calculator_3-way'!C200="","",'True_Odds_Calculator_3-way'!C200)</f>
        <v>3.21</v>
      </c>
      <c r="D199" s="4">
        <f t="shared" si="15"/>
        <v>2.6700609104012729E-2</v>
      </c>
      <c r="E199" s="4">
        <f t="shared" si="16"/>
        <v>2.4523841198046332</v>
      </c>
      <c r="F199" s="4">
        <f t="shared" si="17"/>
        <v>3.4529521159172103</v>
      </c>
      <c r="G199" s="4">
        <f t="shared" si="18"/>
        <v>3.304405720650935</v>
      </c>
      <c r="I199" s="4">
        <f t="shared" si="19"/>
        <v>1.0267006091040127</v>
      </c>
    </row>
    <row r="200" spans="1:9" x14ac:dyDescent="0.2">
      <c r="A200" s="4">
        <f>IF('True_Odds_Calculator_3-way'!A201="","",'True_Odds_Calculator_3-way'!A201)</f>
        <v>2.48</v>
      </c>
      <c r="B200" s="4">
        <f>IF('True_Odds_Calculator_3-way'!B201="","",'True_Odds_Calculator_3-way'!B201)</f>
        <v>3.18</v>
      </c>
      <c r="C200" s="4">
        <f>IF('True_Odds_Calculator_3-way'!C201="","",'True_Odds_Calculator_3-way'!C201)</f>
        <v>3.22</v>
      </c>
      <c r="D200" s="4">
        <f t="shared" si="15"/>
        <v>2.825022146782441E-2</v>
      </c>
      <c r="E200" s="4">
        <f t="shared" si="16"/>
        <v>2.5393016221105356</v>
      </c>
      <c r="F200" s="4">
        <f t="shared" si="17"/>
        <v>3.2781654334740371</v>
      </c>
      <c r="G200" s="4">
        <f t="shared" si="18"/>
        <v>3.3206896335284473</v>
      </c>
      <c r="I200" s="4">
        <f t="shared" si="19"/>
        <v>1.0282502214678244</v>
      </c>
    </row>
    <row r="201" spans="1:9" x14ac:dyDescent="0.2">
      <c r="A201" s="4">
        <f>IF('True_Odds_Calculator_3-way'!A202="","",'True_Odds_Calculator_3-way'!A202)</f>
        <v>6.74</v>
      </c>
      <c r="B201" s="4">
        <f>IF('True_Odds_Calculator_3-way'!B202="","",'True_Odds_Calculator_3-way'!B202)</f>
        <v>4.1500000000000004</v>
      </c>
      <c r="C201" s="4">
        <f>IF('True_Odds_Calculator_3-way'!C202="","",'True_Odds_Calculator_3-way'!C202)</f>
        <v>1.56</v>
      </c>
      <c r="D201" s="4">
        <f t="shared" si="15"/>
        <v>3.0357448969582812E-2</v>
      </c>
      <c r="E201" s="4">
        <f t="shared" si="16"/>
        <v>7.2333356909516056</v>
      </c>
      <c r="F201" s="4">
        <f t="shared" si="17"/>
        <v>4.331916544004744</v>
      </c>
      <c r="G201" s="4">
        <f t="shared" si="18"/>
        <v>1.5850209399968711</v>
      </c>
      <c r="I201" s="4">
        <f t="shared" si="19"/>
        <v>1.0303574489695828</v>
      </c>
    </row>
    <row r="202" spans="1:9" x14ac:dyDescent="0.2">
      <c r="A202" s="4">
        <f>IF('True_Odds_Calculator_3-way'!A203="","",'True_Odds_Calculator_3-way'!A203)</f>
        <v>3.49</v>
      </c>
      <c r="B202" s="4">
        <f>IF('True_Odds_Calculator_3-way'!B203="","",'True_Odds_Calculator_3-way'!B203)</f>
        <v>3.68</v>
      </c>
      <c r="C202" s="4">
        <f>IF('True_Odds_Calculator_3-way'!C203="","",'True_Odds_Calculator_3-way'!C203)</f>
        <v>2.08</v>
      </c>
      <c r="D202" s="4">
        <f t="shared" si="15"/>
        <v>3.9041312493411695E-2</v>
      </c>
      <c r="E202" s="4">
        <f t="shared" si="16"/>
        <v>3.6560507322542222</v>
      </c>
      <c r="F202" s="4">
        <f t="shared" si="17"/>
        <v>3.8651023677460583</v>
      </c>
      <c r="G202" s="4">
        <f t="shared" si="18"/>
        <v>2.1378692193830253</v>
      </c>
      <c r="I202" s="4">
        <f t="shared" si="19"/>
        <v>1.0390413124934117</v>
      </c>
    </row>
    <row r="203" spans="1:9" x14ac:dyDescent="0.2">
      <c r="A203" s="4">
        <f>IF('True_Odds_Calculator_3-way'!A204="","",'True_Odds_Calculator_3-way'!A204)</f>
        <v>3</v>
      </c>
      <c r="B203" s="4">
        <f>IF('True_Odds_Calculator_3-way'!B204="","",'True_Odds_Calculator_3-way'!B204)</f>
        <v>3.35</v>
      </c>
      <c r="C203" s="4">
        <f>IF('True_Odds_Calculator_3-way'!C204="","",'True_Odds_Calculator_3-way'!C204)</f>
        <v>2.46</v>
      </c>
      <c r="D203" s="4">
        <f t="shared" si="15"/>
        <v>3.8344861060550794E-2</v>
      </c>
      <c r="E203" s="4">
        <f t="shared" si="16"/>
        <v>3.1196214511041007</v>
      </c>
      <c r="F203" s="4">
        <f t="shared" si="17"/>
        <v>3.4998584371460923</v>
      </c>
      <c r="G203" s="4">
        <f t="shared" si="18"/>
        <v>2.539860283542223</v>
      </c>
      <c r="I203" s="4">
        <f t="shared" si="19"/>
        <v>1.0383448610605508</v>
      </c>
    </row>
    <row r="204" spans="1:9" x14ac:dyDescent="0.2">
      <c r="A204" s="4">
        <f>IF('True_Odds_Calculator_3-way'!A205="","",'True_Odds_Calculator_3-way'!A205)</f>
        <v>2.79</v>
      </c>
      <c r="B204" s="4">
        <f>IF('True_Odds_Calculator_3-way'!B205="","",'True_Odds_Calculator_3-way'!B205)</f>
        <v>3.8</v>
      </c>
      <c r="C204" s="4">
        <f>IF('True_Odds_Calculator_3-way'!C205="","",'True_Odds_Calculator_3-way'!C205)</f>
        <v>2.4</v>
      </c>
      <c r="D204" s="4">
        <f t="shared" si="15"/>
        <v>3.8247500471609186E-2</v>
      </c>
      <c r="E204" s="4">
        <f t="shared" si="16"/>
        <v>2.8929009959525223</v>
      </c>
      <c r="F204" s="4">
        <f t="shared" si="17"/>
        <v>3.9934710276853536</v>
      </c>
      <c r="G204" s="4">
        <f t="shared" si="18"/>
        <v>2.4757530941075734</v>
      </c>
      <c r="I204" s="4">
        <f t="shared" si="19"/>
        <v>1.0382475004716092</v>
      </c>
    </row>
    <row r="205" spans="1:9" x14ac:dyDescent="0.2">
      <c r="A205" s="4">
        <f>IF('True_Odds_Calculator_3-way'!A206="","",'True_Odds_Calculator_3-way'!A206)</f>
        <v>2.4500000000000002</v>
      </c>
      <c r="B205" s="4">
        <f>IF('True_Odds_Calculator_3-way'!B206="","",'True_Odds_Calculator_3-way'!B206)</f>
        <v>3.54</v>
      </c>
      <c r="C205" s="4">
        <f>IF('True_Odds_Calculator_3-way'!C206="","",'True_Odds_Calculator_3-way'!C206)</f>
        <v>2.87</v>
      </c>
      <c r="D205" s="4">
        <f t="shared" si="15"/>
        <v>3.9081196761465931E-2</v>
      </c>
      <c r="E205" s="4">
        <f t="shared" si="16"/>
        <v>2.53077293528467</v>
      </c>
      <c r="F205" s="4">
        <f t="shared" si="17"/>
        <v>3.7111423432700299</v>
      </c>
      <c r="G205" s="4">
        <f t="shared" si="18"/>
        <v>2.9814702503891799</v>
      </c>
      <c r="I205" s="4">
        <f t="shared" si="19"/>
        <v>1.0390811967614659</v>
      </c>
    </row>
    <row r="206" spans="1:9" x14ac:dyDescent="0.2">
      <c r="A206" s="4">
        <f>IF('True_Odds_Calculator_3-way'!A207="","",'True_Odds_Calculator_3-way'!A207)</f>
        <v>2.99</v>
      </c>
      <c r="B206" s="4">
        <f>IF('True_Odds_Calculator_3-way'!B207="","",'True_Odds_Calculator_3-way'!B207)</f>
        <v>3.59</v>
      </c>
      <c r="C206" s="4">
        <f>IF('True_Odds_Calculator_3-way'!C207="","",'True_Odds_Calculator_3-way'!C207)</f>
        <v>2.35</v>
      </c>
      <c r="D206" s="4">
        <f t="shared" si="15"/>
        <v>3.8531607462160222E-2</v>
      </c>
      <c r="E206" s="4">
        <f t="shared" si="16"/>
        <v>3.1094112448117692</v>
      </c>
      <c r="F206" s="4">
        <f t="shared" si="17"/>
        <v>3.7635346649900145</v>
      </c>
      <c r="G206" s="4">
        <f t="shared" si="18"/>
        <v>2.423137792149844</v>
      </c>
      <c r="I206" s="4">
        <f t="shared" si="19"/>
        <v>1.0385316074621602</v>
      </c>
    </row>
    <row r="207" spans="1:9" x14ac:dyDescent="0.2">
      <c r="A207" s="4">
        <f>IF('True_Odds_Calculator_3-way'!A208="","",'True_Odds_Calculator_3-way'!A208)</f>
        <v>1.67</v>
      </c>
      <c r="B207" s="4">
        <f>IF('True_Odds_Calculator_3-way'!B208="","",'True_Odds_Calculator_3-way'!B208)</f>
        <v>3.69</v>
      </c>
      <c r="C207" s="4">
        <f>IF('True_Odds_Calculator_3-way'!C208="","",'True_Odds_Calculator_3-way'!C208)</f>
        <v>5.79</v>
      </c>
      <c r="D207" s="4">
        <f t="shared" si="15"/>
        <v>4.2516676911983353E-2</v>
      </c>
      <c r="E207" s="4">
        <f t="shared" si="16"/>
        <v>1.7104830575740793</v>
      </c>
      <c r="F207" s="4">
        <f t="shared" si="17"/>
        <v>3.8936187905263404</v>
      </c>
      <c r="G207" s="4">
        <f t="shared" si="18"/>
        <v>6.3075824707922852</v>
      </c>
      <c r="I207" s="4">
        <f t="shared" si="19"/>
        <v>1.0425166769119834</v>
      </c>
    </row>
    <row r="208" spans="1:9" x14ac:dyDescent="0.2">
      <c r="A208" s="4">
        <f>IF('True_Odds_Calculator_3-way'!A209="","",'True_Odds_Calculator_3-way'!A209)</f>
        <v>3.77</v>
      </c>
      <c r="B208" s="4">
        <f>IF('True_Odds_Calculator_3-way'!B209="","",'True_Odds_Calculator_3-way'!B209)</f>
        <v>3.3</v>
      </c>
      <c r="C208" s="4">
        <f>IF('True_Odds_Calculator_3-way'!C209="","",'True_Odds_Calculator_3-way'!C209)</f>
        <v>2.12</v>
      </c>
      <c r="D208" s="4">
        <f t="shared" si="15"/>
        <v>3.998040562777061E-2</v>
      </c>
      <c r="E208" s="4">
        <f t="shared" si="16"/>
        <v>3.9694323932752469</v>
      </c>
      <c r="F208" s="4">
        <f t="shared" si="17"/>
        <v>3.4518050213936213</v>
      </c>
      <c r="G208" s="4">
        <f t="shared" si="18"/>
        <v>2.1816374089706447</v>
      </c>
      <c r="I208" s="4">
        <f t="shared" si="19"/>
        <v>1.0399804056277706</v>
      </c>
    </row>
    <row r="209" spans="1:9" x14ac:dyDescent="0.2">
      <c r="A209" s="4">
        <f>IF('True_Odds_Calculator_3-way'!A210="","",'True_Odds_Calculator_3-way'!A210)</f>
        <v>2.1</v>
      </c>
      <c r="B209" s="4">
        <f>IF('True_Odds_Calculator_3-way'!B210="","",'True_Odds_Calculator_3-way'!B210)</f>
        <v>3.42</v>
      </c>
      <c r="C209" s="4">
        <f>IF('True_Odds_Calculator_3-way'!C210="","",'True_Odds_Calculator_3-way'!C210)</f>
        <v>3.68</v>
      </c>
      <c r="D209" s="4">
        <f t="shared" si="15"/>
        <v>4.0327267443972303E-2</v>
      </c>
      <c r="E209" s="4">
        <f t="shared" si="16"/>
        <v>2.1610031462790835</v>
      </c>
      <c r="F209" s="4">
        <f t="shared" si="17"/>
        <v>3.5848045226185179</v>
      </c>
      <c r="G209" s="4">
        <f t="shared" si="18"/>
        <v>3.8715166287763383</v>
      </c>
      <c r="I209" s="4">
        <f t="shared" si="19"/>
        <v>1.0403272674439723</v>
      </c>
    </row>
    <row r="210" spans="1:9" x14ac:dyDescent="0.2">
      <c r="A210" s="4">
        <f>IF('True_Odds_Calculator_3-way'!A211="","",'True_Odds_Calculator_3-way'!A211)</f>
        <v>5.68</v>
      </c>
      <c r="B210" s="4">
        <f>IF('True_Odds_Calculator_3-way'!B211="","",'True_Odds_Calculator_3-way'!B211)</f>
        <v>3.74</v>
      </c>
      <c r="C210" s="4">
        <f>IF('True_Odds_Calculator_3-way'!C211="","",'True_Odds_Calculator_3-way'!C211)</f>
        <v>1.67</v>
      </c>
      <c r="D210" s="4">
        <f t="shared" si="15"/>
        <v>4.2238412382134882E-2</v>
      </c>
      <c r="E210" s="4">
        <f t="shared" si="16"/>
        <v>6.1737210817553549</v>
      </c>
      <c r="F210" s="4">
        <f t="shared" si="17"/>
        <v>3.9478846326762502</v>
      </c>
      <c r="G210" s="4">
        <f t="shared" si="18"/>
        <v>1.710211722927671</v>
      </c>
      <c r="I210" s="4">
        <f t="shared" si="19"/>
        <v>1.0422384123821349</v>
      </c>
    </row>
    <row r="211" spans="1:9" x14ac:dyDescent="0.2">
      <c r="A211" s="4">
        <f>IF('True_Odds_Calculator_3-way'!A212="","",'True_Odds_Calculator_3-way'!A212)</f>
        <v>1.96</v>
      </c>
      <c r="B211" s="4">
        <f>IF('True_Odds_Calculator_3-way'!B212="","",'True_Odds_Calculator_3-way'!B212)</f>
        <v>3.7</v>
      </c>
      <c r="C211" s="4">
        <f>IF('True_Odds_Calculator_3-way'!C212="","",'True_Odds_Calculator_3-way'!C212)</f>
        <v>3.85</v>
      </c>
      <c r="D211" s="4">
        <f t="shared" si="15"/>
        <v>4.0214611643182963E-2</v>
      </c>
      <c r="E211" s="4">
        <f t="shared" si="16"/>
        <v>2.0128856441139855</v>
      </c>
      <c r="F211" s="4">
        <f t="shared" si="17"/>
        <v>3.8930895366996356</v>
      </c>
      <c r="G211" s="4">
        <f t="shared" si="18"/>
        <v>4.0595060388112358</v>
      </c>
      <c r="I211" s="4">
        <f t="shared" si="19"/>
        <v>1.040214611643183</v>
      </c>
    </row>
    <row r="212" spans="1:9" x14ac:dyDescent="0.2">
      <c r="A212" s="4">
        <f>IF('True_Odds_Calculator_3-way'!A213="","",'True_Odds_Calculator_3-way'!A213)</f>
        <v>4.17</v>
      </c>
      <c r="B212" s="4">
        <f>IF('True_Odds_Calculator_3-way'!B213="","",'True_Odds_Calculator_3-way'!B213)</f>
        <v>3.62</v>
      </c>
      <c r="C212" s="4">
        <f>IF('True_Odds_Calculator_3-way'!C213="","",'True_Odds_Calculator_3-way'!C213)</f>
        <v>1.9</v>
      </c>
      <c r="D212" s="4">
        <f t="shared" si="15"/>
        <v>4.2367036873554476E-2</v>
      </c>
      <c r="E212" s="4">
        <f t="shared" si="16"/>
        <v>4.4309387883737772</v>
      </c>
      <c r="F212" s="4">
        <f t="shared" si="17"/>
        <v>3.8150356524337745</v>
      </c>
      <c r="G212" s="4">
        <f t="shared" si="18"/>
        <v>1.9523873489768566</v>
      </c>
      <c r="I212" s="4">
        <f t="shared" si="19"/>
        <v>1.0423670368735545</v>
      </c>
    </row>
    <row r="213" spans="1:9" x14ac:dyDescent="0.2">
      <c r="A213" s="4">
        <f>IF('True_Odds_Calculator_3-way'!A214="","",'True_Odds_Calculator_3-way'!A214)</f>
        <v>3.08</v>
      </c>
      <c r="B213" s="4">
        <f>IF('True_Odds_Calculator_3-way'!B214="","",'True_Odds_Calculator_3-way'!B214)</f>
        <v>3.46</v>
      </c>
      <c r="C213" s="4">
        <f>IF('True_Odds_Calculator_3-way'!C214="","",'True_Odds_Calculator_3-way'!C214)</f>
        <v>2.35</v>
      </c>
      <c r="D213" s="4">
        <f t="shared" si="15"/>
        <v>3.9224580609404036E-2</v>
      </c>
      <c r="E213" s="4">
        <f t="shared" si="16"/>
        <v>3.2092378350393922</v>
      </c>
      <c r="F213" s="4">
        <f t="shared" si="17"/>
        <v>3.623943645666921</v>
      </c>
      <c r="G213" s="4">
        <f t="shared" si="18"/>
        <v>2.4244948380151334</v>
      </c>
      <c r="I213" s="4">
        <f t="shared" si="19"/>
        <v>1.039224580609404</v>
      </c>
    </row>
    <row r="214" spans="1:9" x14ac:dyDescent="0.2">
      <c r="A214" s="4">
        <f>IF('True_Odds_Calculator_3-way'!A215="","",'True_Odds_Calculator_3-way'!A215)</f>
        <v>2.16</v>
      </c>
      <c r="B214" s="4">
        <f>IF('True_Odds_Calculator_3-way'!B215="","",'True_Odds_Calculator_3-way'!B215)</f>
        <v>3.35</v>
      </c>
      <c r="C214" s="4">
        <f>IF('True_Odds_Calculator_3-way'!C215="","",'True_Odds_Calculator_3-way'!C215)</f>
        <v>3.6</v>
      </c>
      <c r="D214" s="4">
        <f t="shared" si="15"/>
        <v>3.9248203427307837E-2</v>
      </c>
      <c r="E214" s="4">
        <f t="shared" si="16"/>
        <v>2.2228138439483924</v>
      </c>
      <c r="F214" s="4">
        <f t="shared" si="17"/>
        <v>3.5035506778566816</v>
      </c>
      <c r="G214" s="4">
        <f t="shared" si="18"/>
        <v>3.7779324747650538</v>
      </c>
      <c r="I214" s="4">
        <f t="shared" si="19"/>
        <v>1.0392482034273078</v>
      </c>
    </row>
    <row r="215" spans="1:9" x14ac:dyDescent="0.2">
      <c r="A215" s="4">
        <f>IF('True_Odds_Calculator_3-way'!A216="","",'True_Odds_Calculator_3-way'!A216)</f>
        <v>2.15</v>
      </c>
      <c r="B215" s="4">
        <f>IF('True_Odds_Calculator_3-way'!B216="","",'True_Odds_Calculator_3-way'!B216)</f>
        <v>3.61</v>
      </c>
      <c r="C215" s="4">
        <f>IF('True_Odds_Calculator_3-way'!C216="","",'True_Odds_Calculator_3-way'!C216)</f>
        <v>3.36</v>
      </c>
      <c r="D215" s="4">
        <f t="shared" si="15"/>
        <v>3.9743636938122551E-2</v>
      </c>
      <c r="E215" s="4">
        <f t="shared" si="16"/>
        <v>2.2130337058310707</v>
      </c>
      <c r="F215" s="4">
        <f t="shared" si="17"/>
        <v>3.7913192482484104</v>
      </c>
      <c r="G215" s="4">
        <f t="shared" si="18"/>
        <v>3.5165308944068778</v>
      </c>
      <c r="I215" s="4">
        <f t="shared" si="19"/>
        <v>1.0397436369381226</v>
      </c>
    </row>
    <row r="216" spans="1:9" x14ac:dyDescent="0.2">
      <c r="A216" s="4">
        <f>IF('True_Odds_Calculator_3-way'!A217="","",'True_Odds_Calculator_3-way'!A217)</f>
        <v>1.78</v>
      </c>
      <c r="B216" s="4">
        <f>IF('True_Odds_Calculator_3-way'!B217="","",'True_Odds_Calculator_3-way'!B217)</f>
        <v>3.69</v>
      </c>
      <c r="C216" s="4">
        <f>IF('True_Odds_Calculator_3-way'!C217="","",'True_Odds_Calculator_3-way'!C217)</f>
        <v>4.7699999999999996</v>
      </c>
      <c r="D216" s="4">
        <f t="shared" si="15"/>
        <v>4.2444068706110061E-2</v>
      </c>
      <c r="E216" s="4">
        <f t="shared" si="16"/>
        <v>1.8259846492938179</v>
      </c>
      <c r="F216" s="4">
        <f t="shared" si="17"/>
        <v>3.8932519051641679</v>
      </c>
      <c r="G216" s="4">
        <f t="shared" si="18"/>
        <v>5.1152050845249368</v>
      </c>
      <c r="I216" s="4">
        <f t="shared" si="19"/>
        <v>1.0424440687061101</v>
      </c>
    </row>
    <row r="217" spans="1:9" x14ac:dyDescent="0.2">
      <c r="A217" s="4">
        <f>IF('True_Odds_Calculator_3-way'!A218="","",'True_Odds_Calculator_3-way'!A218)</f>
        <v>5.19</v>
      </c>
      <c r="B217" s="4">
        <f>IF('True_Odds_Calculator_3-way'!B218="","",'True_Odds_Calculator_3-way'!B218)</f>
        <v>3.79</v>
      </c>
      <c r="C217" s="4">
        <f>IF('True_Odds_Calculator_3-way'!C218="","",'True_Odds_Calculator_3-way'!C218)</f>
        <v>1.7</v>
      </c>
      <c r="D217" s="4">
        <f t="shared" si="15"/>
        <v>4.4765764222018722E-2</v>
      </c>
      <c r="E217" s="4">
        <f t="shared" si="16"/>
        <v>5.6256794640218439</v>
      </c>
      <c r="F217" s="4">
        <f t="shared" si="17"/>
        <v>4.0171884028837024</v>
      </c>
      <c r="G217" s="4">
        <f t="shared" si="18"/>
        <v>1.7442467725330648</v>
      </c>
      <c r="I217" s="4">
        <f t="shared" si="19"/>
        <v>1.0447657642220187</v>
      </c>
    </row>
    <row r="218" spans="1:9" x14ac:dyDescent="0.2">
      <c r="A218" s="4">
        <f>IF('True_Odds_Calculator_3-way'!A219="","",'True_Odds_Calculator_3-way'!A219)</f>
        <v>2.68</v>
      </c>
      <c r="B218" s="4">
        <f>IF('True_Odds_Calculator_3-way'!B219="","",'True_Odds_Calculator_3-way'!B219)</f>
        <v>3.26</v>
      </c>
      <c r="C218" s="4">
        <f>IF('True_Odds_Calculator_3-way'!C219="","",'True_Odds_Calculator_3-way'!C219)</f>
        <v>2.79</v>
      </c>
      <c r="D218" s="4">
        <f t="shared" si="15"/>
        <v>3.8305733683978049E-2</v>
      </c>
      <c r="E218" s="4">
        <f t="shared" si="16"/>
        <v>2.7749584934574645</v>
      </c>
      <c r="F218" s="4">
        <f t="shared" si="17"/>
        <v>3.4015932367631549</v>
      </c>
      <c r="G218" s="4">
        <f t="shared" si="18"/>
        <v>2.8930634539230482</v>
      </c>
      <c r="I218" s="4">
        <f t="shared" si="19"/>
        <v>1.038305733683978</v>
      </c>
    </row>
    <row r="219" spans="1:9" x14ac:dyDescent="0.2">
      <c r="A219" s="4">
        <f>IF('True_Odds_Calculator_3-way'!A220="","",'True_Odds_Calculator_3-way'!A220)</f>
        <v>3.39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2.1800000000000002</v>
      </c>
      <c r="D219" s="4">
        <f t="shared" si="15"/>
        <v>3.8601131968023283E-2</v>
      </c>
      <c r="E219" s="4">
        <f t="shared" si="16"/>
        <v>3.5446134849879081</v>
      </c>
      <c r="F219" s="4">
        <f t="shared" si="17"/>
        <v>3.676021344492133</v>
      </c>
      <c r="G219" s="4">
        <f t="shared" si="18"/>
        <v>2.2429140898843025</v>
      </c>
      <c r="I219" s="4">
        <f t="shared" si="19"/>
        <v>1.0386011319680233</v>
      </c>
    </row>
    <row r="220" spans="1:9" x14ac:dyDescent="0.2">
      <c r="A220" s="4">
        <f>IF('True_Odds_Calculator_3-way'!A221="","",'True_Odds_Calculator_3-way'!A221)</f>
        <v>3.08</v>
      </c>
      <c r="B220" s="4">
        <f>IF('True_Odds_Calculator_3-way'!B221="","",'True_Odds_Calculator_3-way'!B221)</f>
        <v>3.19</v>
      </c>
      <c r="C220" s="4">
        <f>IF('True_Odds_Calculator_3-way'!C221="","",'True_Odds_Calculator_3-way'!C221)</f>
        <v>2.5</v>
      </c>
      <c r="D220" s="4">
        <f t="shared" si="15"/>
        <v>3.8154948499776076E-2</v>
      </c>
      <c r="E220" s="4">
        <f t="shared" si="16"/>
        <v>3.2055699109962674</v>
      </c>
      <c r="F220" s="4">
        <f t="shared" si="17"/>
        <v>3.3248957712924363</v>
      </c>
      <c r="G220" s="4">
        <f t="shared" si="18"/>
        <v>2.582099907493062</v>
      </c>
      <c r="I220" s="4">
        <f t="shared" si="19"/>
        <v>1.0381549484997761</v>
      </c>
    </row>
    <row r="221" spans="1:9" x14ac:dyDescent="0.2">
      <c r="A221" s="4">
        <f>IF('True_Odds_Calculator_3-way'!A222="","",'True_Odds_Calculator_3-way'!A222)</f>
        <v>1.93</v>
      </c>
      <c r="B221" s="4">
        <f>IF('True_Odds_Calculator_3-way'!B222="","",'True_Odds_Calculator_3-way'!B222)</f>
        <v>3.71</v>
      </c>
      <c r="C221" s="4">
        <f>IF('True_Odds_Calculator_3-way'!C222="","",'True_Odds_Calculator_3-way'!C222)</f>
        <v>3.96</v>
      </c>
      <c r="D221" s="4">
        <f t="shared" si="15"/>
        <v>4.0201746526900672E-2</v>
      </c>
      <c r="E221" s="4">
        <f t="shared" si="16"/>
        <v>1.9812410830092304</v>
      </c>
      <c r="F221" s="4">
        <f t="shared" si="17"/>
        <v>3.9040966954659733</v>
      </c>
      <c r="G221" s="4">
        <f t="shared" si="18"/>
        <v>4.1819189903656602</v>
      </c>
      <c r="I221" s="4">
        <f t="shared" si="19"/>
        <v>1.0402017465269007</v>
      </c>
    </row>
    <row r="222" spans="1:9" x14ac:dyDescent="0.2">
      <c r="A222" s="4">
        <f>IF('True_Odds_Calculator_3-way'!A223="","",'True_Odds_Calculator_3-way'!A223)</f>
        <v>3.02</v>
      </c>
      <c r="B222" s="4">
        <f>IF('True_Odds_Calculator_3-way'!B223="","",'True_Odds_Calculator_3-way'!B223)</f>
        <v>3.31</v>
      </c>
      <c r="C222" s="4">
        <f>IF('True_Odds_Calculator_3-way'!C223="","",'True_Odds_Calculator_3-way'!C223)</f>
        <v>2.4700000000000002</v>
      </c>
      <c r="D222" s="4">
        <f t="shared" si="15"/>
        <v>3.809893103508899E-2</v>
      </c>
      <c r="E222" s="4">
        <f t="shared" si="16"/>
        <v>3.1404452580201472</v>
      </c>
      <c r="F222" s="4">
        <f t="shared" si="17"/>
        <v>3.4552440175665895</v>
      </c>
      <c r="G222" s="4">
        <f t="shared" si="18"/>
        <v>2.5499883399544632</v>
      </c>
      <c r="I222" s="4">
        <f t="shared" si="19"/>
        <v>1.038098931035089</v>
      </c>
    </row>
    <row r="223" spans="1:9" x14ac:dyDescent="0.2">
      <c r="A223" s="4">
        <f>IF('True_Odds_Calculator_3-way'!A224="","",'True_Odds_Calculator_3-way'!A224)</f>
        <v>2.31</v>
      </c>
      <c r="B223" s="4">
        <f>IF('True_Odds_Calculator_3-way'!B224="","",'True_Odds_Calculator_3-way'!B224)</f>
        <v>3.32</v>
      </c>
      <c r="C223" s="4">
        <f>IF('True_Odds_Calculator_3-way'!C224="","",'True_Odds_Calculator_3-way'!C224)</f>
        <v>3.29</v>
      </c>
      <c r="D223" s="4">
        <f t="shared" si="15"/>
        <v>3.8056619958696247E-2</v>
      </c>
      <c r="E223" s="4">
        <f t="shared" si="16"/>
        <v>2.3797347901331505</v>
      </c>
      <c r="F223" s="4">
        <f t="shared" si="17"/>
        <v>3.4659728890831949</v>
      </c>
      <c r="G223" s="4">
        <f t="shared" si="18"/>
        <v>3.4332898149112401</v>
      </c>
      <c r="I223" s="4">
        <f t="shared" si="19"/>
        <v>1.0380566199586962</v>
      </c>
    </row>
    <row r="224" spans="1:9" x14ac:dyDescent="0.2">
      <c r="A224" s="4">
        <f>IF('True_Odds_Calculator_3-way'!A225="","",'True_Odds_Calculator_3-way'!A225)</f>
        <v>3.14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2.29</v>
      </c>
      <c r="D224" s="4">
        <f t="shared" si="15"/>
        <v>3.9243469377950646E-2</v>
      </c>
      <c r="E224" s="4">
        <f t="shared" si="16"/>
        <v>3.2744995151172676</v>
      </c>
      <c r="F224" s="4">
        <f t="shared" si="17"/>
        <v>3.6899041096848997</v>
      </c>
      <c r="G224" s="4">
        <f t="shared" si="18"/>
        <v>2.3607172889682464</v>
      </c>
      <c r="I224" s="4">
        <f t="shared" si="19"/>
        <v>1.0392434693779506</v>
      </c>
    </row>
    <row r="225" spans="1:9" x14ac:dyDescent="0.2">
      <c r="A225" s="4">
        <f>IF('True_Odds_Calculator_3-way'!A226="","",'True_Odds_Calculator_3-way'!A226)</f>
        <v>3.21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2.4</v>
      </c>
      <c r="D225" s="4">
        <f t="shared" si="15"/>
        <v>4.8705966930266076E-2</v>
      </c>
      <c r="E225" s="4">
        <f t="shared" si="16"/>
        <v>3.3864881314668289</v>
      </c>
      <c r="F225" s="4">
        <f t="shared" si="17"/>
        <v>3.2864737152982872</v>
      </c>
      <c r="G225" s="4">
        <f t="shared" si="18"/>
        <v>2.497307001795332</v>
      </c>
      <c r="I225" s="4">
        <f t="shared" si="19"/>
        <v>1.0487059669302661</v>
      </c>
    </row>
    <row r="226" spans="1:9" x14ac:dyDescent="0.2">
      <c r="A226" s="4">
        <f>IF('True_Odds_Calculator_3-way'!A227="","",'True_Odds_Calculator_3-way'!A227)</f>
        <v>4.41</v>
      </c>
      <c r="B226" s="4">
        <f>IF('True_Odds_Calculator_3-way'!B227="","",'True_Odds_Calculator_3-way'!B227)</f>
        <v>3.56</v>
      </c>
      <c r="C226" s="4">
        <f>IF('True_Odds_Calculator_3-way'!C227="","",'True_Odds_Calculator_3-way'!C227)</f>
        <v>1.83</v>
      </c>
      <c r="D226" s="4">
        <f t="shared" si="15"/>
        <v>5.4104333450700759E-2</v>
      </c>
      <c r="E226" s="4">
        <f t="shared" si="16"/>
        <v>4.7910482108695245</v>
      </c>
      <c r="F226" s="4">
        <f t="shared" si="17"/>
        <v>3.8042471580301038</v>
      </c>
      <c r="G226" s="4">
        <f t="shared" si="18"/>
        <v>1.8924580092976588</v>
      </c>
      <c r="I226" s="4">
        <f t="shared" si="19"/>
        <v>1.0541043334507008</v>
      </c>
    </row>
    <row r="227" spans="1:9" x14ac:dyDescent="0.2">
      <c r="A227" s="4">
        <f>IF('True_Odds_Calculator_3-way'!A228="","",'True_Odds_Calculator_3-way'!A228)</f>
        <v>3.66</v>
      </c>
      <c r="B227" s="4">
        <f>IF('True_Odds_Calculator_3-way'!B228="","",'True_Odds_Calculator_3-way'!B228)</f>
        <v>3.65</v>
      </c>
      <c r="C227" s="4">
        <f>IF('True_Odds_Calculator_3-way'!C228="","",'True_Odds_Calculator_3-way'!C228)</f>
        <v>1.98</v>
      </c>
      <c r="D227" s="4">
        <f t="shared" si="15"/>
        <v>5.224715150607806E-2</v>
      </c>
      <c r="E227" s="4">
        <f t="shared" si="16"/>
        <v>3.909176896224547</v>
      </c>
      <c r="F227" s="4">
        <f t="shared" si="17"/>
        <v>3.897771045100749</v>
      </c>
      <c r="G227" s="4">
        <f t="shared" si="18"/>
        <v>2.050715053254915</v>
      </c>
      <c r="I227" s="4">
        <f t="shared" si="19"/>
        <v>1.0522471515060781</v>
      </c>
    </row>
    <row r="228" spans="1:9" x14ac:dyDescent="0.2">
      <c r="A228" s="4">
        <f>IF('True_Odds_Calculator_3-way'!A229="","",'True_Odds_Calculator_3-way'!A229)</f>
        <v>3.34</v>
      </c>
      <c r="B228" s="4">
        <f>IF('True_Odds_Calculator_3-way'!B229="","",'True_Odds_Calculator_3-way'!B229)</f>
        <v>4.03</v>
      </c>
      <c r="C228" s="4">
        <f>IF('True_Odds_Calculator_3-way'!C229="","",'True_Odds_Calculator_3-way'!C229)</f>
        <v>1.98</v>
      </c>
      <c r="D228" s="4">
        <f t="shared" si="15"/>
        <v>5.2590660471672823E-2</v>
      </c>
      <c r="E228" s="4">
        <f t="shared" si="16"/>
        <v>3.5477224688235975</v>
      </c>
      <c r="F228" s="4">
        <f t="shared" si="17"/>
        <v>4.3363491346890424</v>
      </c>
      <c r="G228" s="4">
        <f t="shared" si="18"/>
        <v>2.0511967009104084</v>
      </c>
      <c r="I228" s="4">
        <f t="shared" si="19"/>
        <v>1.0525906604716728</v>
      </c>
    </row>
    <row r="229" spans="1:9" x14ac:dyDescent="0.2">
      <c r="A229" s="4">
        <f>IF('True_Odds_Calculator_3-way'!A230="","",'True_Odds_Calculator_3-way'!A230)</f>
        <v>1.84</v>
      </c>
      <c r="B229" s="4">
        <f>IF('True_Odds_Calculator_3-way'!B230="","",'True_Odds_Calculator_3-way'!B230)</f>
        <v>3.42</v>
      </c>
      <c r="C229" s="4">
        <f>IF('True_Odds_Calculator_3-way'!C230="","",'True_Odds_Calculator_3-way'!C230)</f>
        <v>4.59</v>
      </c>
      <c r="D229" s="4">
        <f t="shared" si="15"/>
        <v>5.374084543555524E-2</v>
      </c>
      <c r="E229" s="4">
        <f t="shared" si="16"/>
        <v>1.9027155044299275</v>
      </c>
      <c r="F229" s="4">
        <f t="shared" si="17"/>
        <v>3.6431989973996561</v>
      </c>
      <c r="G229" s="4">
        <f t="shared" si="18"/>
        <v>5.0012175813764062</v>
      </c>
      <c r="I229" s="4">
        <f t="shared" si="19"/>
        <v>1.0537408454355552</v>
      </c>
    </row>
    <row r="230" spans="1:9" x14ac:dyDescent="0.2">
      <c r="A230" s="4">
        <f>IF('True_Odds_Calculator_3-way'!A231="","",'True_Odds_Calculator_3-way'!A231)</f>
        <v>1.86</v>
      </c>
      <c r="B230" s="4">
        <f>IF('True_Odds_Calculator_3-way'!B231="","",'True_Odds_Calculator_3-way'!B231)</f>
        <v>3.32</v>
      </c>
      <c r="C230" s="4">
        <f>IF('True_Odds_Calculator_3-way'!C231="","",'True_Odds_Calculator_3-way'!C231)</f>
        <v>4.6399999999999997</v>
      </c>
      <c r="D230" s="4">
        <f t="shared" si="15"/>
        <v>5.4356469258569184E-2</v>
      </c>
      <c r="E230" s="4">
        <f t="shared" si="16"/>
        <v>1.9248700671931573</v>
      </c>
      <c r="F230" s="4">
        <f t="shared" si="17"/>
        <v>3.5324954729501363</v>
      </c>
      <c r="G230" s="4">
        <f t="shared" si="18"/>
        <v>5.065896721193992</v>
      </c>
      <c r="I230" s="4">
        <f t="shared" si="19"/>
        <v>1.0543564692585692</v>
      </c>
    </row>
    <row r="231" spans="1:9" x14ac:dyDescent="0.2">
      <c r="A231" s="4">
        <f>IF('True_Odds_Calculator_3-way'!A232="","",'True_Odds_Calculator_3-way'!A232)</f>
        <v>5.42</v>
      </c>
      <c r="B231" s="4">
        <f>IF('True_Odds_Calculator_3-way'!B232="","",'True_Odds_Calculator_3-way'!B232)</f>
        <v>4.07</v>
      </c>
      <c r="C231" s="4">
        <f>IF('True_Odds_Calculator_3-way'!C232="","",'True_Odds_Calculator_3-way'!C232)</f>
        <v>1.6</v>
      </c>
      <c r="D231" s="4">
        <f t="shared" si="15"/>
        <v>5.5202090718695862E-2</v>
      </c>
      <c r="E231" s="4">
        <f t="shared" si="16"/>
        <v>6.0204279823785338</v>
      </c>
      <c r="F231" s="4">
        <f t="shared" si="17"/>
        <v>4.3994807966215221</v>
      </c>
      <c r="G231" s="4">
        <f t="shared" si="18"/>
        <v>1.648534699759489</v>
      </c>
      <c r="I231" s="4">
        <f t="shared" si="19"/>
        <v>1.0552020907186959</v>
      </c>
    </row>
    <row r="232" spans="1:9" x14ac:dyDescent="0.2">
      <c r="A232" s="4">
        <f>IF('True_Odds_Calculator_3-way'!A233="","",'True_Odds_Calculator_3-way'!A233)</f>
        <v>2.2599999999999998</v>
      </c>
      <c r="B232" s="4">
        <f>IF('True_Odds_Calculator_3-way'!B233="","",'True_Odds_Calculator_3-way'!B233)</f>
        <v>3.4</v>
      </c>
      <c r="C232" s="4">
        <f>IF('True_Odds_Calculator_3-way'!C233="","",'True_Odds_Calculator_3-way'!C233)</f>
        <v>3.18</v>
      </c>
      <c r="D232" s="4">
        <f t="shared" si="15"/>
        <v>5.1060931970049683E-2</v>
      </c>
      <c r="E232" s="4">
        <f t="shared" si="16"/>
        <v>2.3504106665572237</v>
      </c>
      <c r="F232" s="4">
        <f t="shared" si="17"/>
        <v>3.6088401750233348</v>
      </c>
      <c r="G232" s="4">
        <f t="shared" si="18"/>
        <v>3.3619649684099304</v>
      </c>
      <c r="I232" s="4">
        <f t="shared" si="19"/>
        <v>1.0510609319700497</v>
      </c>
    </row>
    <row r="233" spans="1:9" x14ac:dyDescent="0.2">
      <c r="A233" s="4">
        <f>IF('True_Odds_Calculator_3-way'!A234="","",'True_Odds_Calculator_3-way'!A234)</f>
        <v>2.2400000000000002</v>
      </c>
      <c r="B233" s="4">
        <f>IF('True_Odds_Calculator_3-way'!B234="","",'True_Odds_Calculator_3-way'!B234)</f>
        <v>3.2</v>
      </c>
      <c r="C233" s="4">
        <f>IF('True_Odds_Calculator_3-way'!C234="","",'True_Odds_Calculator_3-way'!C234)</f>
        <v>3.43</v>
      </c>
      <c r="D233" s="4">
        <f t="shared" si="15"/>
        <v>5.0473760932944423E-2</v>
      </c>
      <c r="E233" s="4">
        <f t="shared" si="16"/>
        <v>2.3277251519864275</v>
      </c>
      <c r="F233" s="4">
        <f t="shared" si="17"/>
        <v>3.3820870994248153</v>
      </c>
      <c r="G233" s="4">
        <f t="shared" si="18"/>
        <v>3.6400619058147243</v>
      </c>
      <c r="I233" s="4">
        <f t="shared" si="19"/>
        <v>1.0504737609329444</v>
      </c>
    </row>
    <row r="234" spans="1:9" x14ac:dyDescent="0.2">
      <c r="A234" s="4">
        <f>IF('True_Odds_Calculator_3-way'!A235="","",'True_Odds_Calculator_3-way'!A235)</f>
        <v>2.27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3.33</v>
      </c>
      <c r="D234" s="4">
        <f t="shared" si="15"/>
        <v>4.8521242353841476E-2</v>
      </c>
      <c r="E234" s="4">
        <f t="shared" si="16"/>
        <v>2.3565181663907584</v>
      </c>
      <c r="F234" s="4">
        <f t="shared" si="17"/>
        <v>3.4303133192384085</v>
      </c>
      <c r="G234" s="4">
        <f t="shared" si="18"/>
        <v>3.5195584149834236</v>
      </c>
      <c r="I234" s="4">
        <f t="shared" si="19"/>
        <v>1.0485212423538415</v>
      </c>
    </row>
    <row r="235" spans="1: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5.6</v>
      </c>
      <c r="C235" s="4">
        <f>IF('True_Odds_Calculator_3-way'!C236="","",'True_Odds_Calculator_3-way'!C236)</f>
        <v>8.7799999999999994</v>
      </c>
      <c r="D235" s="4">
        <f t="shared" si="15"/>
        <v>2.7760762619398527E-2</v>
      </c>
      <c r="E235" s="4">
        <f t="shared" si="16"/>
        <v>1.3773335764771537</v>
      </c>
      <c r="F235" s="4">
        <f t="shared" si="17"/>
        <v>5.9060521555622536</v>
      </c>
      <c r="G235" s="4">
        <f t="shared" si="18"/>
        <v>9.5564261650330007</v>
      </c>
      <c r="I235" s="4">
        <f t="shared" si="19"/>
        <v>1.0277607626193985</v>
      </c>
    </row>
    <row r="236" spans="1:9" x14ac:dyDescent="0.2">
      <c r="A236" s="4">
        <f>IF('True_Odds_Calculator_3-way'!A237="","",'True_Odds_Calculator_3-way'!A237)</f>
        <v>1.43</v>
      </c>
      <c r="B236" s="4">
        <f>IF('True_Odds_Calculator_3-way'!B237="","",'True_Odds_Calculator_3-way'!B237)</f>
        <v>4.74</v>
      </c>
      <c r="C236" s="4">
        <f>IF('True_Odds_Calculator_3-way'!C237="","",'True_Odds_Calculator_3-way'!C237)</f>
        <v>8.8000000000000007</v>
      </c>
      <c r="D236" s="4">
        <f t="shared" si="15"/>
        <v>2.39075270720841E-2</v>
      </c>
      <c r="E236" s="4">
        <f t="shared" si="16"/>
        <v>1.4464840179400267</v>
      </c>
      <c r="F236" s="4">
        <f t="shared" si="17"/>
        <v>4.9260771084921098</v>
      </c>
      <c r="G236" s="4">
        <f t="shared" si="18"/>
        <v>9.4636757108949627</v>
      </c>
      <c r="I236" s="4">
        <f t="shared" si="19"/>
        <v>1.0239075270720841</v>
      </c>
    </row>
    <row r="237" spans="1:9" x14ac:dyDescent="0.2">
      <c r="A237" s="4">
        <f>IF('True_Odds_Calculator_3-way'!A238="","",'True_Odds_Calculator_3-way'!A238)</f>
        <v>2.59</v>
      </c>
      <c r="B237" s="4">
        <f>IF('True_Odds_Calculator_3-way'!B238="","",'True_Odds_Calculator_3-way'!B238)</f>
        <v>3.18</v>
      </c>
      <c r="C237" s="4">
        <f>IF('True_Odds_Calculator_3-way'!C238="","",'True_Odds_Calculator_3-way'!C238)</f>
        <v>2.95</v>
      </c>
      <c r="D237" s="4">
        <f t="shared" si="15"/>
        <v>3.9548845752875206E-2</v>
      </c>
      <c r="E237" s="4">
        <f t="shared" si="16"/>
        <v>2.6815587028076209</v>
      </c>
      <c r="F237" s="4">
        <f t="shared" si="17"/>
        <v>3.3191444310011708</v>
      </c>
      <c r="G237" s="4">
        <f t="shared" si="18"/>
        <v>3.0693667468288499</v>
      </c>
      <c r="I237" s="4">
        <f t="shared" si="19"/>
        <v>1.0395488457528752</v>
      </c>
    </row>
    <row r="238" spans="1:9" x14ac:dyDescent="0.2">
      <c r="A238" s="4">
        <f>IF('True_Odds_Calculator_3-way'!A239="","",'True_Odds_Calculator_3-way'!A239)</f>
        <v>3.31</v>
      </c>
      <c r="B238" s="4">
        <f>IF('True_Odds_Calculator_3-way'!B239="","",'True_Odds_Calculator_3-way'!B239)</f>
        <v>3.31</v>
      </c>
      <c r="C238" s="4">
        <f>IF('True_Odds_Calculator_3-way'!C239="","",'True_Odds_Calculator_3-way'!C239)</f>
        <v>2.2999999999999998</v>
      </c>
      <c r="D238" s="4">
        <f t="shared" si="15"/>
        <v>3.9012215946407469E-2</v>
      </c>
      <c r="E238" s="4">
        <f t="shared" si="16"/>
        <v>3.4588823262153565</v>
      </c>
      <c r="F238" s="4">
        <f t="shared" si="17"/>
        <v>3.4588823262153565</v>
      </c>
      <c r="G238" s="4">
        <f t="shared" si="18"/>
        <v>2.370912488321395</v>
      </c>
      <c r="I238" s="4">
        <f t="shared" si="19"/>
        <v>1.0390122159464075</v>
      </c>
    </row>
    <row r="239" spans="1:9" x14ac:dyDescent="0.2">
      <c r="A239" s="4">
        <f>IF('True_Odds_Calculator_3-way'!A240="","",'True_Odds_Calculator_3-way'!A240)</f>
        <v>3.8</v>
      </c>
      <c r="B239" s="4">
        <f>IF('True_Odds_Calculator_3-way'!B240="","",'True_Odds_Calculator_3-way'!B240)</f>
        <v>3.72</v>
      </c>
      <c r="C239" s="4">
        <f>IF('True_Odds_Calculator_3-way'!C240="","",'True_Odds_Calculator_3-way'!C240)</f>
        <v>1.97</v>
      </c>
      <c r="D239" s="4">
        <f t="shared" si="15"/>
        <v>3.9589312235886798E-2</v>
      </c>
      <c r="E239" s="4">
        <f t="shared" si="16"/>
        <v>4.0006167778910022</v>
      </c>
      <c r="F239" s="4">
        <f t="shared" si="17"/>
        <v>3.9120452229681129</v>
      </c>
      <c r="G239" s="4">
        <f t="shared" si="18"/>
        <v>2.0225810012802161</v>
      </c>
      <c r="I239" s="4">
        <f t="shared" si="19"/>
        <v>1.0395893122358868</v>
      </c>
    </row>
    <row r="240" spans="1:9" x14ac:dyDescent="0.2">
      <c r="A240" s="4">
        <f>IF('True_Odds_Calculator_3-way'!A241="","",'True_Odds_Calculator_3-way'!A241)</f>
        <v>6.81</v>
      </c>
      <c r="B240" s="4">
        <f>IF('True_Odds_Calculator_3-way'!B241="","",'True_Odds_Calculator_3-way'!B241)</f>
        <v>4.1100000000000003</v>
      </c>
      <c r="C240" s="4">
        <f>IF('True_Odds_Calculator_3-way'!C241="","",'True_Odds_Calculator_3-way'!C241)</f>
        <v>1.53</v>
      </c>
      <c r="D240" s="4">
        <f t="shared" si="15"/>
        <v>4.3746651795331104E-2</v>
      </c>
      <c r="E240" s="4">
        <f t="shared" si="16"/>
        <v>7.5608271842376906</v>
      </c>
      <c r="F240" s="4">
        <f t="shared" si="17"/>
        <v>4.3720283973981813</v>
      </c>
      <c r="G240" s="4">
        <f t="shared" si="18"/>
        <v>1.5649144821596597</v>
      </c>
      <c r="I240" s="4">
        <f t="shared" si="19"/>
        <v>1.0437466517953311</v>
      </c>
    </row>
    <row r="241" spans="1:9" x14ac:dyDescent="0.2">
      <c r="A241" s="4">
        <f>IF('True_Odds_Calculator_3-way'!A242="","",'True_Odds_Calculator_3-way'!A242)</f>
        <v>2.85</v>
      </c>
      <c r="B241" s="4">
        <f>IF('True_Odds_Calculator_3-way'!B242="","",'True_Odds_Calculator_3-way'!B242)</f>
        <v>3.2</v>
      </c>
      <c r="C241" s="4">
        <f>IF('True_Odds_Calculator_3-way'!C242="","",'True_Odds_Calculator_3-way'!C242)</f>
        <v>2.67</v>
      </c>
      <c r="D241" s="4">
        <f t="shared" si="15"/>
        <v>3.7909028188448657E-2</v>
      </c>
      <c r="E241" s="4">
        <f t="shared" si="16"/>
        <v>2.9564731736337921</v>
      </c>
      <c r="F241" s="4">
        <f t="shared" si="17"/>
        <v>3.3348489413569262</v>
      </c>
      <c r="G241" s="4">
        <f t="shared" si="18"/>
        <v>2.7632286690194388</v>
      </c>
      <c r="I241" s="4">
        <f t="shared" si="19"/>
        <v>1.0379090281884487</v>
      </c>
    </row>
    <row r="242" spans="1:9" x14ac:dyDescent="0.2">
      <c r="A242" s="4">
        <f>IF('True_Odds_Calculator_3-way'!A243="","",'True_Odds_Calculator_3-way'!A243)</f>
        <v>2</v>
      </c>
      <c r="B242" s="4">
        <f>IF('True_Odds_Calculator_3-way'!B243="","",'True_Odds_Calculator_3-way'!B243)</f>
        <v>3.15</v>
      </c>
      <c r="C242" s="4">
        <f>IF('True_Odds_Calculator_3-way'!C243="","",'True_Odds_Calculator_3-way'!C243)</f>
        <v>4.4800000000000004</v>
      </c>
      <c r="D242" s="4">
        <f t="shared" si="15"/>
        <v>4.0674603174603252E-2</v>
      </c>
      <c r="E242" s="4">
        <f t="shared" si="16"/>
        <v>2.0557443915703604</v>
      </c>
      <c r="F242" s="4">
        <f t="shared" si="17"/>
        <v>3.2905331882480957</v>
      </c>
      <c r="G242" s="4">
        <f t="shared" si="18"/>
        <v>4.7697160883280771</v>
      </c>
      <c r="I242" s="4">
        <f t="shared" si="19"/>
        <v>1.0406746031746033</v>
      </c>
    </row>
    <row r="243" spans="1:9" x14ac:dyDescent="0.2">
      <c r="A243" s="4">
        <f>IF('True_Odds_Calculator_3-way'!A244="","",'True_Odds_Calculator_3-way'!A244)</f>
        <v>1.94</v>
      </c>
      <c r="B243" s="4">
        <f>IF('True_Odds_Calculator_3-way'!B244="","",'True_Odds_Calculator_3-way'!B244)</f>
        <v>3.72</v>
      </c>
      <c r="C243" s="4">
        <f>IF('True_Odds_Calculator_3-way'!C244="","",'True_Odds_Calculator_3-way'!C244)</f>
        <v>3.88</v>
      </c>
      <c r="D243" s="4">
        <f t="shared" si="15"/>
        <v>4.2013080589735186E-2</v>
      </c>
      <c r="E243" s="4">
        <f t="shared" si="16"/>
        <v>1.9941787635399013</v>
      </c>
      <c r="F243" s="4">
        <f t="shared" si="17"/>
        <v>3.9244489559164744</v>
      </c>
      <c r="G243" s="4">
        <f t="shared" si="18"/>
        <v>4.1029411764705888</v>
      </c>
      <c r="I243" s="4">
        <f t="shared" si="19"/>
        <v>1.0420130805897352</v>
      </c>
    </row>
    <row r="244" spans="1:9" x14ac:dyDescent="0.2">
      <c r="A244" s="4">
        <f>IF('True_Odds_Calculator_3-way'!A245="","",'True_Odds_Calculator_3-way'!A245)</f>
        <v>2.97</v>
      </c>
      <c r="B244" s="4">
        <f>IF('True_Odds_Calculator_3-way'!B245="","",'True_Odds_Calculator_3-way'!B245)</f>
        <v>3.02</v>
      </c>
      <c r="C244" s="4">
        <f>IF('True_Odds_Calculator_3-way'!C245="","",'True_Odds_Calculator_3-way'!C245)</f>
        <v>2.7</v>
      </c>
      <c r="D244" s="4">
        <f t="shared" si="15"/>
        <v>3.8196534885276634E-2</v>
      </c>
      <c r="E244" s="4">
        <f t="shared" si="16"/>
        <v>3.0867231055131117</v>
      </c>
      <c r="F244" s="4">
        <f t="shared" si="17"/>
        <v>3.1407661600952452</v>
      </c>
      <c r="G244" s="4">
        <f t="shared" si="18"/>
        <v>2.7961219527401964</v>
      </c>
      <c r="I244" s="4">
        <f t="shared" si="19"/>
        <v>1.0381965348852766</v>
      </c>
    </row>
    <row r="245" spans="1:9" x14ac:dyDescent="0.2">
      <c r="A245" s="4">
        <f>IF('True_Odds_Calculator_3-way'!A246="","",'True_Odds_Calculator_3-way'!A246)</f>
        <v>2.52</v>
      </c>
      <c r="B245" s="4">
        <f>IF('True_Odds_Calculator_3-way'!B246="","",'True_Odds_Calculator_3-way'!B246)</f>
        <v>3.23</v>
      </c>
      <c r="C245" s="4">
        <f>IF('True_Odds_Calculator_3-way'!C246="","",'True_Odds_Calculator_3-way'!C246)</f>
        <v>3.01</v>
      </c>
      <c r="D245" s="4">
        <f t="shared" si="15"/>
        <v>3.8648833666473426E-2</v>
      </c>
      <c r="E245" s="4">
        <f t="shared" si="16"/>
        <v>2.6045569956849035</v>
      </c>
      <c r="F245" s="4">
        <f t="shared" si="17"/>
        <v>3.3702422189754029</v>
      </c>
      <c r="G245" s="4">
        <f t="shared" si="18"/>
        <v>3.1314295189446981</v>
      </c>
      <c r="I245" s="4">
        <f t="shared" si="19"/>
        <v>1.0386488336664734</v>
      </c>
    </row>
    <row r="246" spans="1:9" x14ac:dyDescent="0.2">
      <c r="A246" s="4">
        <f>IF('True_Odds_Calculator_3-way'!A247="","",'True_Odds_Calculator_3-way'!A247)</f>
        <v>2.13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3.55</v>
      </c>
      <c r="D246" s="4">
        <f t="shared" si="15"/>
        <v>2.3653272952885329E-2</v>
      </c>
      <c r="E246" s="4">
        <f t="shared" si="16"/>
        <v>2.1663818348098398</v>
      </c>
      <c r="F246" s="4">
        <f t="shared" si="17"/>
        <v>3.7793589144413464</v>
      </c>
      <c r="G246" s="4">
        <f t="shared" si="18"/>
        <v>3.6522246967030565</v>
      </c>
      <c r="I246" s="4">
        <f t="shared" si="19"/>
        <v>1.0236532729528853</v>
      </c>
    </row>
    <row r="247" spans="1:9" x14ac:dyDescent="0.2">
      <c r="A247" s="4">
        <f>IF('True_Odds_Calculator_3-way'!A248="","",'True_Odds_Calculator_3-way'!A248)</f>
        <v>12.27</v>
      </c>
      <c r="B247" s="4">
        <f>IF('True_Odds_Calculator_3-way'!B248="","",'True_Odds_Calculator_3-way'!B248)</f>
        <v>6.84</v>
      </c>
      <c r="C247" s="4">
        <f>IF('True_Odds_Calculator_3-way'!C248="","",'True_Odds_Calculator_3-way'!C248)</f>
        <v>1.24</v>
      </c>
      <c r="D247" s="4">
        <f t="shared" si="15"/>
        <v>3.4150035814620061E-2</v>
      </c>
      <c r="E247" s="4">
        <f t="shared" si="16"/>
        <v>14.2620296935265</v>
      </c>
      <c r="F247" s="4">
        <f t="shared" si="17"/>
        <v>7.4175455362396852</v>
      </c>
      <c r="G247" s="4">
        <f t="shared" si="18"/>
        <v>1.257753630362781</v>
      </c>
      <c r="I247" s="4">
        <f t="shared" si="19"/>
        <v>1.0341500358146201</v>
      </c>
    </row>
    <row r="248" spans="1:9" x14ac:dyDescent="0.2">
      <c r="A248" s="4">
        <f>IF('True_Odds_Calculator_3-way'!A249="","",'True_Odds_Calculator_3-way'!A249)</f>
        <v>1.38</v>
      </c>
      <c r="B248" s="4">
        <f>IF('True_Odds_Calculator_3-way'!B249="","",'True_Odds_Calculator_3-way'!B249)</f>
        <v>5.27</v>
      </c>
      <c r="C248" s="4">
        <f>IF('True_Odds_Calculator_3-way'!C249="","",'True_Odds_Calculator_3-way'!C249)</f>
        <v>9.15</v>
      </c>
      <c r="D248" s="4">
        <f t="shared" si="15"/>
        <v>2.3680619328871E-2</v>
      </c>
      <c r="E248" s="4">
        <f t="shared" si="16"/>
        <v>1.3951980103670742</v>
      </c>
      <c r="F248" s="4">
        <f t="shared" si="17"/>
        <v>5.4987419154120936</v>
      </c>
      <c r="G248" s="4">
        <f t="shared" si="18"/>
        <v>9.8623144265954075</v>
      </c>
      <c r="I248" s="4">
        <f t="shared" si="19"/>
        <v>1.023680619328871</v>
      </c>
    </row>
    <row r="249" spans="1:9" x14ac:dyDescent="0.2">
      <c r="A249" s="4">
        <f>IF('True_Odds_Calculator_3-way'!A250="","",'True_Odds_Calculator_3-way'!A250)</f>
        <v>4.24</v>
      </c>
      <c r="B249" s="4">
        <f>IF('True_Odds_Calculator_3-way'!B250="","",'True_Odds_Calculator_3-way'!B250)</f>
        <v>3.55</v>
      </c>
      <c r="C249" s="4">
        <f>IF('True_Odds_Calculator_3-way'!C250="","",'True_Odds_Calculator_3-way'!C250)</f>
        <v>1.95</v>
      </c>
      <c r="D249" s="4">
        <f t="shared" si="15"/>
        <v>3.035971026935691E-2</v>
      </c>
      <c r="E249" s="4">
        <f t="shared" si="16"/>
        <v>4.4300879434907738</v>
      </c>
      <c r="F249" s="4">
        <f t="shared" si="17"/>
        <v>3.6822886391863805</v>
      </c>
      <c r="G249" s="4">
        <f t="shared" si="18"/>
        <v>1.9892555952910771</v>
      </c>
      <c r="I249" s="4">
        <f t="shared" si="19"/>
        <v>1.0303597102693569</v>
      </c>
    </row>
    <row r="250" spans="1:9" x14ac:dyDescent="0.2">
      <c r="A250" s="4">
        <f>IF('True_Odds_Calculator_3-way'!A251="","",'True_Odds_Calculator_3-way'!A251)</f>
        <v>2.62</v>
      </c>
      <c r="B250" s="4">
        <f>IF('True_Odds_Calculator_3-way'!B251="","",'True_Odds_Calculator_3-way'!B251)</f>
        <v>3.02</v>
      </c>
      <c r="C250" s="4">
        <f>IF('True_Odds_Calculator_3-way'!C251="","",'True_Odds_Calculator_3-way'!C251)</f>
        <v>3.18</v>
      </c>
      <c r="D250" s="4">
        <f t="shared" si="15"/>
        <v>2.7270625932578119E-2</v>
      </c>
      <c r="E250" s="4">
        <f t="shared" si="16"/>
        <v>2.6839211976178037</v>
      </c>
      <c r="F250" s="4">
        <f t="shared" si="17"/>
        <v>3.1052465642657312</v>
      </c>
      <c r="G250" s="4">
        <f t="shared" si="18"/>
        <v>3.2746601540442963</v>
      </c>
      <c r="I250" s="4">
        <f t="shared" si="19"/>
        <v>1.0272706259325781</v>
      </c>
    </row>
    <row r="251" spans="1:9" x14ac:dyDescent="0.2">
      <c r="A251" s="4">
        <f>IF('True_Odds_Calculator_3-way'!A252="","",'True_Odds_Calculator_3-way'!A252)</f>
        <v>2.84</v>
      </c>
      <c r="B251" s="4">
        <f>IF('True_Odds_Calculator_3-way'!B252="","",'True_Odds_Calculator_3-way'!B252)</f>
        <v>3.01</v>
      </c>
      <c r="C251" s="4">
        <f>IF('True_Odds_Calculator_3-way'!C252="","",'True_Odds_Calculator_3-way'!C252)</f>
        <v>2.92</v>
      </c>
      <c r="D251" s="4">
        <f t="shared" si="15"/>
        <v>2.6804343102257988E-2</v>
      </c>
      <c r="E251" s="4">
        <f t="shared" si="16"/>
        <v>2.9139405961306419</v>
      </c>
      <c r="F251" s="4">
        <f t="shared" si="17"/>
        <v>3.0931872210579323</v>
      </c>
      <c r="G251" s="4">
        <f t="shared" si="18"/>
        <v>2.9982223025122225</v>
      </c>
      <c r="I251" s="4">
        <f t="shared" si="19"/>
        <v>1.026804343102258</v>
      </c>
    </row>
    <row r="252" spans="1:9" x14ac:dyDescent="0.2">
      <c r="A252" s="4">
        <f>IF('True_Odds_Calculator_3-way'!A253="","",'True_Odds_Calculator_3-way'!A253)</f>
        <v>2.13</v>
      </c>
      <c r="B252" s="4">
        <f>IF('True_Odds_Calculator_3-way'!B253="","",'True_Odds_Calculator_3-way'!B253)</f>
        <v>3.05</v>
      </c>
      <c r="C252" s="4">
        <f>IF('True_Odds_Calculator_3-way'!C253="","",'True_Odds_Calculator_3-way'!C253)</f>
        <v>4.34</v>
      </c>
      <c r="D252" s="4">
        <f t="shared" si="15"/>
        <v>2.7767167077912713E-2</v>
      </c>
      <c r="E252" s="4">
        <f t="shared" si="16"/>
        <v>2.1728368009646499</v>
      </c>
      <c r="F252" s="4">
        <f t="shared" si="17"/>
        <v>3.1386026046291411</v>
      </c>
      <c r="G252" s="4">
        <f t="shared" si="18"/>
        <v>4.5216332622532898</v>
      </c>
      <c r="I252" s="4">
        <f t="shared" si="19"/>
        <v>1.0277671670779127</v>
      </c>
    </row>
    <row r="253" spans="1:9" x14ac:dyDescent="0.2">
      <c r="A253" s="4">
        <f>IF('True_Odds_Calculator_3-way'!A254="","",'True_Odds_Calculator_3-way'!A254)</f>
        <v>2.13</v>
      </c>
      <c r="B253" s="4">
        <f>IF('True_Odds_Calculator_3-way'!B254="","",'True_Odds_Calculator_3-way'!B254)</f>
        <v>3.23</v>
      </c>
      <c r="C253" s="4">
        <f>IF('True_Odds_Calculator_3-way'!C254="","",'True_Odds_Calculator_3-way'!C254)</f>
        <v>4.01</v>
      </c>
      <c r="D253" s="4">
        <f t="shared" si="15"/>
        <v>2.8457649898423032E-2</v>
      </c>
      <c r="E253" s="4">
        <f t="shared" si="16"/>
        <v>2.1739239850473053</v>
      </c>
      <c r="F253" s="4">
        <f t="shared" si="17"/>
        <v>3.3320933512123516</v>
      </c>
      <c r="G253" s="4">
        <f t="shared" si="18"/>
        <v>4.1685655298301425</v>
      </c>
      <c r="I253" s="4">
        <f t="shared" si="19"/>
        <v>1.028457649898423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3.5</v>
      </c>
      <c r="C254" s="4">
        <f>IF('True_Odds_Calculator_3-way'!C255="","",'True_Odds_Calculator_3-way'!C255)</f>
        <v>4.8499999999999996</v>
      </c>
      <c r="D254" s="4">
        <f t="shared" si="15"/>
        <v>2.9534261326745526E-2</v>
      </c>
      <c r="E254" s="4">
        <f t="shared" si="16"/>
        <v>1.8946942041306194</v>
      </c>
      <c r="F254" s="4">
        <f t="shared" si="17"/>
        <v>3.6249019345209623</v>
      </c>
      <c r="G254" s="4">
        <f t="shared" si="18"/>
        <v>5.0931845678182546</v>
      </c>
      <c r="I254" s="4">
        <f t="shared" si="19"/>
        <v>1.0295342613267455</v>
      </c>
    </row>
    <row r="255" spans="1:9" x14ac:dyDescent="0.2">
      <c r="A255" s="4">
        <f>IF('True_Odds_Calculator_3-way'!A256="","",'True_Odds_Calculator_3-way'!A256)</f>
        <v>2.75</v>
      </c>
      <c r="B255" s="4">
        <f>IF('True_Odds_Calculator_3-way'!B256="","",'True_Odds_Calculator_3-way'!B256)</f>
        <v>3.13</v>
      </c>
      <c r="C255" s="4">
        <f>IF('True_Odds_Calculator_3-way'!C256="","",'True_Odds_Calculator_3-way'!C256)</f>
        <v>2.9</v>
      </c>
      <c r="D255" s="4">
        <f t="shared" si="15"/>
        <v>2.7952767734634065E-2</v>
      </c>
      <c r="E255" s="4">
        <f t="shared" si="16"/>
        <v>2.8223172811472401</v>
      </c>
      <c r="F255" s="4">
        <f t="shared" si="17"/>
        <v>3.2240256595163017</v>
      </c>
      <c r="G255" s="4">
        <f t="shared" si="18"/>
        <v>2.980537119772336</v>
      </c>
      <c r="I255" s="4">
        <f t="shared" si="19"/>
        <v>1.0279527677346341</v>
      </c>
    </row>
    <row r="256" spans="1:9" x14ac:dyDescent="0.2">
      <c r="A256" s="4">
        <f>IF('True_Odds_Calculator_3-way'!A257="","",'True_Odds_Calculator_3-way'!A257)</f>
        <v>2.38</v>
      </c>
      <c r="B256" s="4">
        <f>IF('True_Odds_Calculator_3-way'!B257="","",'True_Odds_Calculator_3-way'!B257)</f>
        <v>3.3</v>
      </c>
      <c r="C256" s="4">
        <f>IF('True_Odds_Calculator_3-way'!C257="","",'True_Odds_Calculator_3-way'!C257)</f>
        <v>3.27</v>
      </c>
      <c r="D256" s="4">
        <f t="shared" si="15"/>
        <v>2.9008767810710712E-2</v>
      </c>
      <c r="E256" s="4">
        <f t="shared" si="16"/>
        <v>2.4360626255612909</v>
      </c>
      <c r="F256" s="4">
        <f t="shared" si="17"/>
        <v>3.4087727261867786</v>
      </c>
      <c r="G256" s="4">
        <f t="shared" si="18"/>
        <v>3.3767720355629889</v>
      </c>
      <c r="I256" s="4">
        <f t="shared" si="19"/>
        <v>1.0290087678107107</v>
      </c>
    </row>
    <row r="257" spans="1:9" x14ac:dyDescent="0.2">
      <c r="A257" s="4">
        <f>IF('True_Odds_Calculator_3-way'!A258="","",'True_Odds_Calculator_3-way'!A258)</f>
        <v>2.57</v>
      </c>
      <c r="B257" s="4">
        <f>IF('True_Odds_Calculator_3-way'!B258="","",'True_Odds_Calculator_3-way'!B258)</f>
        <v>2.91</v>
      </c>
      <c r="C257" s="4">
        <f>IF('True_Odds_Calculator_3-way'!C258="","",'True_Odds_Calculator_3-way'!C258)</f>
        <v>3.39</v>
      </c>
      <c r="D257" s="4">
        <f t="shared" si="15"/>
        <v>2.7732920787070681E-2</v>
      </c>
      <c r="E257" s="4">
        <f t="shared" si="16"/>
        <v>2.6325436260991215</v>
      </c>
      <c r="F257" s="4">
        <f t="shared" si="17"/>
        <v>2.9904457821135844</v>
      </c>
      <c r="G257" s="4">
        <f t="shared" si="18"/>
        <v>3.4996734688130622</v>
      </c>
      <c r="I257" s="4">
        <f t="shared" si="19"/>
        <v>1.0277329207870707</v>
      </c>
    </row>
    <row r="258" spans="1:9" x14ac:dyDescent="0.2">
      <c r="A258" s="4">
        <f>IF('True_Odds_Calculator_3-way'!A259="","",'True_Odds_Calculator_3-way'!A259)</f>
        <v>3.74</v>
      </c>
      <c r="B258" s="4">
        <f>IF('True_Odds_Calculator_3-way'!B259="","",'True_Odds_Calculator_3-way'!B259)</f>
        <v>3.22</v>
      </c>
      <c r="C258" s="4">
        <f>IF('True_Odds_Calculator_3-way'!C259="","",'True_Odds_Calculator_3-way'!C259)</f>
        <v>2.2200000000000002</v>
      </c>
      <c r="D258" s="4">
        <f t="shared" si="15"/>
        <v>2.8389135806015542E-2</v>
      </c>
      <c r="E258" s="4">
        <f t="shared" si="16"/>
        <v>3.8772218176586768</v>
      </c>
      <c r="F258" s="4">
        <f t="shared" si="17"/>
        <v>3.3212003139123532</v>
      </c>
      <c r="G258" s="4">
        <f t="shared" si="18"/>
        <v>2.2676384591704881</v>
      </c>
      <c r="I258" s="4">
        <f t="shared" si="19"/>
        <v>1.0283891358060155</v>
      </c>
    </row>
    <row r="259" spans="1:9" x14ac:dyDescent="0.2">
      <c r="A259" s="4">
        <f>IF('True_Odds_Calculator_3-way'!A260="","",'True_Odds_Calculator_3-way'!A260)</f>
        <v>1.64</v>
      </c>
      <c r="B259" s="4">
        <f>IF('True_Odds_Calculator_3-way'!B260="","",'True_Odds_Calculator_3-way'!B260)</f>
        <v>4.1900000000000004</v>
      </c>
      <c r="C259" s="4">
        <f>IF('True_Odds_Calculator_3-way'!C260="","",'True_Odds_Calculator_3-way'!C260)</f>
        <v>5.47</v>
      </c>
      <c r="D259" s="4">
        <f t="shared" ref="D259:D322" si="20">IF(A259="","",((1/A259)+(1/B259)+(1/C259))-1)</f>
        <v>3.1234938537794132E-2</v>
      </c>
      <c r="E259" s="4">
        <f t="shared" ref="E259:E322" si="21">IF(A259="","",(3*A259)/(3-($D259*A259)))</f>
        <v>1.6684896267824449</v>
      </c>
      <c r="F259" s="4">
        <f t="shared" ref="F259:F322" si="22">IF(B259="","",(3*B259)/(3-($D259*B259)))</f>
        <v>4.3811257224238744</v>
      </c>
      <c r="G259" s="4">
        <f t="shared" ref="G259:G322" si="23">IF(C259="","",(3*C259)/(3-($D259*C259)))</f>
        <v>5.8003392049854847</v>
      </c>
      <c r="I259" s="4">
        <f t="shared" ref="I259:I322" si="24">IF(A259="","",D259+1)</f>
        <v>1.0312349385377941</v>
      </c>
    </row>
    <row r="260" spans="1:9" x14ac:dyDescent="0.2">
      <c r="A260" s="4">
        <f>IF('True_Odds_Calculator_3-way'!A261="","",'True_Odds_Calculator_3-way'!A261)</f>
        <v>2.88</v>
      </c>
      <c r="B260" s="4">
        <f>IF('True_Odds_Calculator_3-way'!B261="","",'True_Odds_Calculator_3-way'!B261)</f>
        <v>3.89</v>
      </c>
      <c r="C260" s="4">
        <f>IF('True_Odds_Calculator_3-way'!C261="","",'True_Odds_Calculator_3-way'!C261)</f>
        <v>2.36</v>
      </c>
      <c r="D260" s="4">
        <f t="shared" si="20"/>
        <v>2.8020444521904109E-2</v>
      </c>
      <c r="E260" s="4">
        <f t="shared" si="21"/>
        <v>2.9596124707615781</v>
      </c>
      <c r="F260" s="4">
        <f t="shared" si="22"/>
        <v>4.036664856277639</v>
      </c>
      <c r="G260" s="4">
        <f t="shared" si="23"/>
        <v>2.4131934184784383</v>
      </c>
      <c r="I260" s="4">
        <f t="shared" si="24"/>
        <v>1.0280204445219041</v>
      </c>
    </row>
    <row r="261" spans="1:9" x14ac:dyDescent="0.2">
      <c r="A261" s="4">
        <f>IF('True_Odds_Calculator_3-way'!A262="","",'True_Odds_Calculator_3-way'!A262)</f>
        <v>1.56</v>
      </c>
      <c r="B261" s="4">
        <f>IF('True_Odds_Calculator_3-way'!B262="","",'True_Odds_Calculator_3-way'!B262)</f>
        <v>4.5</v>
      </c>
      <c r="C261" s="4">
        <f>IF('True_Odds_Calculator_3-way'!C262="","",'True_Odds_Calculator_3-way'!C262)</f>
        <v>6.01</v>
      </c>
      <c r="D261" s="4">
        <f t="shared" si="20"/>
        <v>2.9637214329393924E-2</v>
      </c>
      <c r="E261" s="4">
        <f t="shared" si="21"/>
        <v>1.5844180229981746</v>
      </c>
      <c r="F261" s="4">
        <f t="shared" si="22"/>
        <v>4.7093583962137782</v>
      </c>
      <c r="G261" s="4">
        <f t="shared" si="23"/>
        <v>6.3893566755512472</v>
      </c>
      <c r="I261" s="4">
        <f t="shared" si="24"/>
        <v>1.0296372143293939</v>
      </c>
    </row>
    <row r="262" spans="1:9" x14ac:dyDescent="0.2">
      <c r="A262" s="4">
        <f>IF('True_Odds_Calculator_3-way'!A263="","",'True_Odds_Calculator_3-way'!A263)</f>
        <v>7.44</v>
      </c>
      <c r="B262" s="4">
        <f>IF('True_Odds_Calculator_3-way'!B263="","",'True_Odds_Calculator_3-way'!B263)</f>
        <v>5.2</v>
      </c>
      <c r="C262" s="4">
        <f>IF('True_Odds_Calculator_3-way'!C263="","",'True_Odds_Calculator_3-way'!C263)</f>
        <v>1.42</v>
      </c>
      <c r="D262" s="4">
        <f t="shared" si="20"/>
        <v>3.0941646570906034E-2</v>
      </c>
      <c r="E262" s="4">
        <f t="shared" si="21"/>
        <v>8.0583605839187662</v>
      </c>
      <c r="F262" s="4">
        <f t="shared" si="22"/>
        <v>5.4946923708832545</v>
      </c>
      <c r="G262" s="4">
        <f t="shared" si="23"/>
        <v>1.4411060248245604</v>
      </c>
      <c r="I262" s="4">
        <f t="shared" si="24"/>
        <v>1.030941646570906</v>
      </c>
    </row>
    <row r="263" spans="1:9" x14ac:dyDescent="0.2">
      <c r="A263" s="4">
        <f>IF('True_Odds_Calculator_3-way'!A264="","",'True_Odds_Calculator_3-way'!A264)</f>
        <v>1.52</v>
      </c>
      <c r="B263" s="4">
        <f>IF('True_Odds_Calculator_3-way'!B264="","",'True_Odds_Calculator_3-way'!B264)</f>
        <v>4.53</v>
      </c>
      <c r="C263" s="4">
        <f>IF('True_Odds_Calculator_3-way'!C264="","",'True_Odds_Calculator_3-way'!C264)</f>
        <v>6.54</v>
      </c>
      <c r="D263" s="4">
        <f t="shared" si="20"/>
        <v>3.1550487495243473E-2</v>
      </c>
      <c r="E263" s="4">
        <f t="shared" si="21"/>
        <v>1.5446928110171139</v>
      </c>
      <c r="F263" s="4">
        <f t="shared" si="22"/>
        <v>4.7566108191559762</v>
      </c>
      <c r="G263" s="4">
        <f t="shared" si="23"/>
        <v>7.0230455108602508</v>
      </c>
      <c r="I263" s="4">
        <f t="shared" si="24"/>
        <v>1.0315504874952435</v>
      </c>
    </row>
    <row r="264" spans="1:9" x14ac:dyDescent="0.2">
      <c r="A264" s="4">
        <f>IF('True_Odds_Calculator_3-way'!A265="","",'True_Odds_Calculator_3-way'!A265)</f>
        <v>2.64</v>
      </c>
      <c r="B264" s="4">
        <f>IF('True_Odds_Calculator_3-way'!B265="","",'True_Odds_Calculator_3-way'!B265)</f>
        <v>3.2</v>
      </c>
      <c r="C264" s="4">
        <f>IF('True_Odds_Calculator_3-way'!C265="","",'True_Odds_Calculator_3-way'!C265)</f>
        <v>2.98</v>
      </c>
      <c r="D264" s="4">
        <f t="shared" si="20"/>
        <v>2.6858348586536573E-2</v>
      </c>
      <c r="E264" s="4">
        <f t="shared" si="21"/>
        <v>2.7039077984121347</v>
      </c>
      <c r="F264" s="4">
        <f t="shared" si="22"/>
        <v>3.2943803913905261</v>
      </c>
      <c r="G264" s="4">
        <f t="shared" si="23"/>
        <v>3.0616835523499422</v>
      </c>
      <c r="I264" s="4">
        <f t="shared" si="24"/>
        <v>1.0268583485865366</v>
      </c>
    </row>
    <row r="265" spans="1:9" x14ac:dyDescent="0.2">
      <c r="A265" s="4">
        <f>IF('True_Odds_Calculator_3-way'!A266="","",'True_Odds_Calculator_3-way'!A266)</f>
        <v>2.59</v>
      </c>
      <c r="B265" s="4">
        <f>IF('True_Odds_Calculator_3-way'!B266="","",'True_Odds_Calculator_3-way'!B266)</f>
        <v>3.18</v>
      </c>
      <c r="C265" s="4">
        <f>IF('True_Odds_Calculator_3-way'!C266="","",'True_Odds_Calculator_3-way'!C266)</f>
        <v>3.07</v>
      </c>
      <c r="D265" s="4">
        <f t="shared" si="20"/>
        <v>2.6298693928219041E-2</v>
      </c>
      <c r="E265" s="4">
        <f t="shared" si="21"/>
        <v>2.6501709090022327</v>
      </c>
      <c r="F265" s="4">
        <f t="shared" si="22"/>
        <v>3.2711896976376758</v>
      </c>
      <c r="G265" s="4">
        <f t="shared" si="23"/>
        <v>3.1549058682227491</v>
      </c>
      <c r="I265" s="4">
        <f t="shared" si="24"/>
        <v>1.026298693928219</v>
      </c>
    </row>
    <row r="266" spans="1:9" x14ac:dyDescent="0.2">
      <c r="A266" s="4">
        <f>IF('True_Odds_Calculator_3-way'!A267="","",'True_Odds_Calculator_3-way'!A267)</f>
        <v>2.27</v>
      </c>
      <c r="B266" s="4">
        <f>IF('True_Odds_Calculator_3-way'!B267="","",'True_Odds_Calculator_3-way'!B267)</f>
        <v>3.24</v>
      </c>
      <c r="C266" s="4">
        <f>IF('True_Odds_Calculator_3-way'!C267="","",'True_Odds_Calculator_3-way'!C267)</f>
        <v>3.6</v>
      </c>
      <c r="D266" s="4">
        <f t="shared" si="20"/>
        <v>2.6948387447653044E-2</v>
      </c>
      <c r="E266" s="4">
        <f t="shared" si="21"/>
        <v>2.317250939948329</v>
      </c>
      <c r="F266" s="4">
        <f t="shared" si="22"/>
        <v>3.337124534922411</v>
      </c>
      <c r="G266" s="4">
        <f t="shared" si="23"/>
        <v>3.7203075470425571</v>
      </c>
      <c r="I266" s="4">
        <f t="shared" si="24"/>
        <v>1.026948387447653</v>
      </c>
    </row>
    <row r="267" spans="1:9" x14ac:dyDescent="0.2">
      <c r="A267" s="4">
        <f>IF('True_Odds_Calculator_3-way'!A268="","",'True_Odds_Calculator_3-way'!A268)</f>
        <v>1.29</v>
      </c>
      <c r="B267" s="4">
        <f>IF('True_Odds_Calculator_3-way'!B268="","",'True_Odds_Calculator_3-way'!B268)</f>
        <v>5.61</v>
      </c>
      <c r="C267" s="4">
        <f>IF('True_Odds_Calculator_3-way'!C268="","",'True_Odds_Calculator_3-way'!C268)</f>
        <v>13.18</v>
      </c>
      <c r="D267" s="4">
        <f t="shared" si="20"/>
        <v>2.9319452021842718E-2</v>
      </c>
      <c r="E267" s="4">
        <f t="shared" si="21"/>
        <v>1.3064711579260759</v>
      </c>
      <c r="F267" s="4">
        <f t="shared" si="22"/>
        <v>5.9354237028044903</v>
      </c>
      <c r="G267" s="4">
        <f t="shared" si="23"/>
        <v>15.128734150351621</v>
      </c>
      <c r="I267" s="4">
        <f t="shared" si="24"/>
        <v>1.0293194520218427</v>
      </c>
    </row>
    <row r="268" spans="1:9" x14ac:dyDescent="0.2">
      <c r="A268" s="4">
        <f>IF('True_Odds_Calculator_3-way'!A269="","",'True_Odds_Calculator_3-way'!A269)</f>
        <v>2.4700000000000002</v>
      </c>
      <c r="B268" s="4">
        <f>IF('True_Odds_Calculator_3-way'!B269="","",'True_Odds_Calculator_3-way'!B269)</f>
        <v>3.51</v>
      </c>
      <c r="C268" s="4">
        <f>IF('True_Odds_Calculator_3-way'!C269="","",'True_Odds_Calculator_3-way'!C269)</f>
        <v>2.96</v>
      </c>
      <c r="D268" s="4">
        <f t="shared" si="20"/>
        <v>2.7596422333264314E-2</v>
      </c>
      <c r="E268" s="4">
        <f t="shared" si="21"/>
        <v>2.5274257785759522</v>
      </c>
      <c r="F268" s="4">
        <f t="shared" si="22"/>
        <v>3.6271115020052371</v>
      </c>
      <c r="G268" s="4">
        <f t="shared" si="23"/>
        <v>3.0428522102286264</v>
      </c>
      <c r="I268" s="4">
        <f t="shared" si="24"/>
        <v>1.0275964223332643</v>
      </c>
    </row>
    <row r="269" spans="1:9" x14ac:dyDescent="0.2">
      <c r="A269" s="4">
        <f>IF('True_Odds_Calculator_3-way'!A270="","",'True_Odds_Calculator_3-way'!A270)</f>
        <v>2.25</v>
      </c>
      <c r="B269" s="4">
        <f>IF('True_Odds_Calculator_3-way'!B270="","",'True_Odds_Calculator_3-way'!B270)</f>
        <v>3.45</v>
      </c>
      <c r="C269" s="4">
        <f>IF('True_Odds_Calculator_3-way'!C270="","",'True_Odds_Calculator_3-way'!C270)</f>
        <v>3.4</v>
      </c>
      <c r="D269" s="4">
        <f t="shared" si="20"/>
        <v>2.8417163967036085E-2</v>
      </c>
      <c r="E269" s="4">
        <f t="shared" si="21"/>
        <v>2.2989982578397212</v>
      </c>
      <c r="F269" s="4">
        <f t="shared" si="22"/>
        <v>3.5665540540540546</v>
      </c>
      <c r="G269" s="4">
        <f t="shared" si="23"/>
        <v>3.5131447587354407</v>
      </c>
      <c r="I269" s="4">
        <f t="shared" si="24"/>
        <v>1.0284171639670361</v>
      </c>
    </row>
    <row r="270" spans="1:9" x14ac:dyDescent="0.2">
      <c r="A270" s="4">
        <f>IF('True_Odds_Calculator_3-way'!A271="","",'True_Odds_Calculator_3-way'!A271)</f>
        <v>2.81</v>
      </c>
      <c r="B270" s="4">
        <f>IF('True_Odds_Calculator_3-way'!B271="","",'True_Odds_Calculator_3-way'!B271)</f>
        <v>3.27</v>
      </c>
      <c r="C270" s="4">
        <f>IF('True_Odds_Calculator_3-way'!C271="","",'True_Odds_Calculator_3-way'!C271)</f>
        <v>2.74</v>
      </c>
      <c r="D270" s="4">
        <f t="shared" si="20"/>
        <v>2.6645787324148351E-2</v>
      </c>
      <c r="E270" s="4">
        <f t="shared" si="21"/>
        <v>2.8819277900964946</v>
      </c>
      <c r="F270" s="4">
        <f t="shared" si="22"/>
        <v>3.3678144949703799</v>
      </c>
      <c r="G270" s="4">
        <f t="shared" si="23"/>
        <v>2.808345254278843</v>
      </c>
      <c r="I270" s="4">
        <f t="shared" si="24"/>
        <v>1.0266457873241484</v>
      </c>
    </row>
    <row r="271" spans="1:9" x14ac:dyDescent="0.2">
      <c r="A271" s="4">
        <f>IF('True_Odds_Calculator_3-way'!A272="","",'True_Odds_Calculator_3-way'!A272)</f>
        <v>3.11</v>
      </c>
      <c r="B271" s="4">
        <f>IF('True_Odds_Calculator_3-way'!B272="","",'True_Odds_Calculator_3-way'!B272)</f>
        <v>3.55</v>
      </c>
      <c r="C271" s="4">
        <f>IF('True_Odds_Calculator_3-way'!C272="","",'True_Odds_Calculator_3-way'!C272)</f>
        <v>2.36</v>
      </c>
      <c r="D271" s="4">
        <f t="shared" si="20"/>
        <v>2.696236276452102E-2</v>
      </c>
      <c r="E271" s="4">
        <f t="shared" si="21"/>
        <v>3.1994271325355643</v>
      </c>
      <c r="F271" s="4">
        <f t="shared" si="22"/>
        <v>3.6669972434214593</v>
      </c>
      <c r="G271" s="4">
        <f t="shared" si="23"/>
        <v>2.4111412512053128</v>
      </c>
      <c r="I271" s="4">
        <f t="shared" si="24"/>
        <v>1.026962362764521</v>
      </c>
    </row>
    <row r="272" spans="1:9" x14ac:dyDescent="0.2">
      <c r="A272" s="4">
        <f>IF('True_Odds_Calculator_3-way'!A273="","",'True_Odds_Calculator_3-way'!A273)</f>
        <v>1.77</v>
      </c>
      <c r="B272" s="4">
        <f>IF('True_Odds_Calculator_3-way'!B273="","",'True_Odds_Calculator_3-way'!B273)</f>
        <v>3.7</v>
      </c>
      <c r="C272" s="4">
        <f>IF('True_Odds_Calculator_3-way'!C273="","",'True_Odds_Calculator_3-way'!C273)</f>
        <v>5.12</v>
      </c>
      <c r="D272" s="4">
        <f t="shared" si="20"/>
        <v>3.0554521682699676E-2</v>
      </c>
      <c r="E272" s="4">
        <f t="shared" si="21"/>
        <v>1.8024938592461086</v>
      </c>
      <c r="F272" s="4">
        <f t="shared" si="22"/>
        <v>3.8448905081589504</v>
      </c>
      <c r="G272" s="4">
        <f t="shared" si="23"/>
        <v>5.4016779719994323</v>
      </c>
      <c r="I272" s="4">
        <f t="shared" si="24"/>
        <v>1.0305545216826997</v>
      </c>
    </row>
    <row r="273" spans="1:9" x14ac:dyDescent="0.2">
      <c r="A273" s="4">
        <f>IF('True_Odds_Calculator_3-way'!A274="","",'True_Odds_Calculator_3-way'!A274)</f>
        <v>2.59</v>
      </c>
      <c r="B273" s="4">
        <f>IF('True_Odds_Calculator_3-way'!B274="","",'True_Odds_Calculator_3-way'!B274)</f>
        <v>3.19</v>
      </c>
      <c r="C273" s="4">
        <f>IF('True_Odds_Calculator_3-way'!C274="","",'True_Odds_Calculator_3-way'!C274)</f>
        <v>3.11</v>
      </c>
      <c r="D273" s="4">
        <f t="shared" si="20"/>
        <v>2.1123418284966E-2</v>
      </c>
      <c r="E273" s="4">
        <f t="shared" si="21"/>
        <v>2.6381100283912371</v>
      </c>
      <c r="F273" s="4">
        <f t="shared" si="22"/>
        <v>3.2632976956879602</v>
      </c>
      <c r="G273" s="4">
        <f t="shared" si="23"/>
        <v>3.1796272993401824</v>
      </c>
      <c r="I273" s="4">
        <f t="shared" si="24"/>
        <v>1.021123418284966</v>
      </c>
    </row>
    <row r="274" spans="1:9" x14ac:dyDescent="0.2">
      <c r="A274" s="4">
        <f>IF('True_Odds_Calculator_3-way'!A275="","",'True_Odds_Calculator_3-way'!A275)</f>
        <v>9.5</v>
      </c>
      <c r="B274" s="4">
        <f>IF('True_Odds_Calculator_3-way'!B275="","",'True_Odds_Calculator_3-way'!B275)</f>
        <v>4.68</v>
      </c>
      <c r="C274" s="4">
        <f>IF('True_Odds_Calculator_3-way'!C275="","",'True_Odds_Calculator_3-way'!C275)</f>
        <v>1.41</v>
      </c>
      <c r="D274" s="4">
        <f t="shared" si="20"/>
        <v>2.8158229725979034E-2</v>
      </c>
      <c r="E274" s="4">
        <f t="shared" si="21"/>
        <v>10.430021296419545</v>
      </c>
      <c r="F274" s="4">
        <f t="shared" si="22"/>
        <v>4.8950228788281054</v>
      </c>
      <c r="G274" s="4">
        <f t="shared" si="23"/>
        <v>1.4289107304041795</v>
      </c>
      <c r="I274" s="4">
        <f t="shared" si="24"/>
        <v>1.028158229725979</v>
      </c>
    </row>
    <row r="275" spans="1:9" x14ac:dyDescent="0.2">
      <c r="A275" s="4">
        <f>IF('True_Odds_Calculator_3-way'!A276="","",'True_Odds_Calculator_3-way'!A276)</f>
        <v>3.85</v>
      </c>
      <c r="B275" s="4">
        <f>IF('True_Odds_Calculator_3-way'!B276="","",'True_Odds_Calculator_3-way'!B276)</f>
        <v>3.52</v>
      </c>
      <c r="C275" s="4">
        <f>IF('True_Odds_Calculator_3-way'!C276="","",'True_Odds_Calculator_3-way'!C276)</f>
        <v>2.09</v>
      </c>
      <c r="D275" s="4">
        <f t="shared" si="20"/>
        <v>2.2300068352699931E-2</v>
      </c>
      <c r="E275" s="4">
        <f t="shared" si="21"/>
        <v>3.9634270233660684</v>
      </c>
      <c r="F275" s="4">
        <f t="shared" si="22"/>
        <v>3.6145768993205687</v>
      </c>
      <c r="G275" s="4">
        <f t="shared" si="23"/>
        <v>2.1229820424451296</v>
      </c>
      <c r="I275" s="4">
        <f t="shared" si="24"/>
        <v>1.0223000683526999</v>
      </c>
    </row>
    <row r="276" spans="1:9" x14ac:dyDescent="0.2">
      <c r="A276" s="4">
        <f>IF('True_Odds_Calculator_3-way'!A277="","",'True_Odds_Calculator_3-way'!A277)</f>
        <v>1.38</v>
      </c>
      <c r="B276" s="4">
        <f>IF('True_Odds_Calculator_3-way'!B277="","",'True_Odds_Calculator_3-way'!B277)</f>
        <v>5.14</v>
      </c>
      <c r="C276" s="4">
        <f>IF('True_Odds_Calculator_3-way'!C277="","",'True_Odds_Calculator_3-way'!C277)</f>
        <v>9.17</v>
      </c>
      <c r="D276" s="4">
        <f t="shared" si="20"/>
        <v>2.8241464431721708E-2</v>
      </c>
      <c r="E276" s="4">
        <f t="shared" si="21"/>
        <v>1.3981636468956231</v>
      </c>
      <c r="F276" s="4">
        <f t="shared" si="22"/>
        <v>5.4013556235357836</v>
      </c>
      <c r="G276" s="4">
        <f t="shared" si="23"/>
        <v>10.036388672240257</v>
      </c>
      <c r="I276" s="4">
        <f t="shared" si="24"/>
        <v>1.0282414644317217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3.16</v>
      </c>
      <c r="C277" s="4">
        <f>IF('True_Odds_Calculator_3-way'!C278="","",'True_Odds_Calculator_3-way'!C278)</f>
        <v>4.04</v>
      </c>
      <c r="D277" s="4">
        <f t="shared" si="20"/>
        <v>3.3464016752896564E-2</v>
      </c>
      <c r="E277" s="4">
        <f t="shared" si="21"/>
        <v>2.1818393060333521</v>
      </c>
      <c r="F277" s="4">
        <f t="shared" si="22"/>
        <v>3.2754557683980878</v>
      </c>
      <c r="G277" s="4">
        <f t="shared" si="23"/>
        <v>4.2306538926210138</v>
      </c>
      <c r="I277" s="4">
        <f t="shared" si="24"/>
        <v>1.0334640167528966</v>
      </c>
    </row>
    <row r="278" spans="1:9" x14ac:dyDescent="0.2">
      <c r="A278" s="4">
        <f>IF('True_Odds_Calculator_3-way'!A279="","",'True_Odds_Calculator_3-way'!A279)</f>
        <v>1.88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4.74</v>
      </c>
      <c r="D278" s="4">
        <f t="shared" si="20"/>
        <v>3.7870608489505297E-2</v>
      </c>
      <c r="E278" s="4">
        <f t="shared" si="21"/>
        <v>1.9257012188747347</v>
      </c>
      <c r="F278" s="4">
        <f t="shared" si="22"/>
        <v>3.5415566218233923</v>
      </c>
      <c r="G278" s="4">
        <f t="shared" si="23"/>
        <v>5.0416712284140326</v>
      </c>
      <c r="I278" s="4">
        <f t="shared" si="24"/>
        <v>1.0378706084895053</v>
      </c>
    </row>
    <row r="279" spans="1:9" x14ac:dyDescent="0.2">
      <c r="A279" s="4">
        <f>IF('True_Odds_Calculator_3-way'!A280="","",'True_Odds_Calculator_3-way'!A280)</f>
        <v>1.65</v>
      </c>
      <c r="B279" s="4">
        <f>IF('True_Odds_Calculator_3-way'!B280="","",'True_Odds_Calculator_3-way'!B280)</f>
        <v>3.56</v>
      </c>
      <c r="C279" s="4">
        <f>IF('True_Odds_Calculator_3-way'!C280="","",'True_Odds_Calculator_3-way'!C280)</f>
        <v>6.7</v>
      </c>
      <c r="D279" s="4">
        <f t="shared" si="20"/>
        <v>3.6213213808383937E-2</v>
      </c>
      <c r="E279" s="4">
        <f t="shared" si="21"/>
        <v>1.6835313442881013</v>
      </c>
      <c r="F279" s="4">
        <f t="shared" si="22"/>
        <v>3.7198533072042035</v>
      </c>
      <c r="G279" s="4">
        <f t="shared" si="23"/>
        <v>7.2895510224241811</v>
      </c>
      <c r="I279" s="4">
        <f t="shared" si="24"/>
        <v>1.0362132138083839</v>
      </c>
    </row>
    <row r="280" spans="1:9" x14ac:dyDescent="0.2">
      <c r="A280" s="4">
        <f>IF('True_Odds_Calculator_3-way'!A281="","",'True_Odds_Calculator_3-way'!A281)</f>
        <v>1.6</v>
      </c>
      <c r="B280" s="4">
        <f>IF('True_Odds_Calculator_3-way'!B281="","",'True_Odds_Calculator_3-way'!B281)</f>
        <v>4.43</v>
      </c>
      <c r="C280" s="4">
        <f>IF('True_Odds_Calculator_3-way'!C281="","",'True_Odds_Calculator_3-way'!C281)</f>
        <v>5.59</v>
      </c>
      <c r="D280" s="4">
        <f t="shared" si="20"/>
        <v>2.9624510876807619E-2</v>
      </c>
      <c r="E280" s="4">
        <f t="shared" si="21"/>
        <v>1.6256854053184664</v>
      </c>
      <c r="F280" s="4">
        <f t="shared" si="22"/>
        <v>4.6326580721499777</v>
      </c>
      <c r="G280" s="4">
        <f t="shared" si="23"/>
        <v>5.9165982254051972</v>
      </c>
      <c r="I280" s="4">
        <f t="shared" si="24"/>
        <v>1.0296245108768076</v>
      </c>
    </row>
    <row r="281" spans="1:9" x14ac:dyDescent="0.2">
      <c r="A281" s="4">
        <f>IF('True_Odds_Calculator_3-way'!A282="","",'True_Odds_Calculator_3-way'!A282)</f>
        <v>3.75</v>
      </c>
      <c r="B281" s="4">
        <f>IF('True_Odds_Calculator_3-way'!B282="","",'True_Odds_Calculator_3-way'!B282)</f>
        <v>3.58</v>
      </c>
      <c r="C281" s="4">
        <f>IF('True_Odds_Calculator_3-way'!C282="","",'True_Odds_Calculator_3-way'!C282)</f>
        <v>2.1</v>
      </c>
      <c r="D281" s="4">
        <f t="shared" si="20"/>
        <v>2.2186751795690185E-2</v>
      </c>
      <c r="E281" s="4">
        <f t="shared" si="21"/>
        <v>3.8569669608044319</v>
      </c>
      <c r="F281" s="4">
        <f t="shared" si="22"/>
        <v>3.6773625513598112</v>
      </c>
      <c r="G281" s="4">
        <f t="shared" si="23"/>
        <v>2.1331290432414027</v>
      </c>
      <c r="I281" s="4">
        <f t="shared" si="24"/>
        <v>1.0221867517956902</v>
      </c>
    </row>
    <row r="282" spans="1:9" x14ac:dyDescent="0.2">
      <c r="A282" s="4">
        <f>IF('True_Odds_Calculator_3-way'!A283="","",'True_Odds_Calculator_3-way'!A283)</f>
        <v>2.81</v>
      </c>
      <c r="B282" s="4">
        <f>IF('True_Odds_Calculator_3-way'!B283="","",'True_Odds_Calculator_3-way'!B283)</f>
        <v>3.65</v>
      </c>
      <c r="C282" s="4">
        <f>IF('True_Odds_Calculator_3-way'!C283="","",'True_Odds_Calculator_3-way'!C283)</f>
        <v>2.5499999999999998</v>
      </c>
      <c r="D282" s="4">
        <f t="shared" si="20"/>
        <v>2.2001351605820396E-2</v>
      </c>
      <c r="E282" s="4">
        <f t="shared" si="21"/>
        <v>2.8691267713274633</v>
      </c>
      <c r="F282" s="4">
        <f t="shared" si="22"/>
        <v>3.7503916505246493</v>
      </c>
      <c r="G282" s="4">
        <f t="shared" si="23"/>
        <v>2.5985967445599836</v>
      </c>
      <c r="I282" s="4">
        <f t="shared" si="24"/>
        <v>1.0220013516058204</v>
      </c>
    </row>
    <row r="283" spans="1:9" x14ac:dyDescent="0.2">
      <c r="A283" s="4">
        <f>IF('True_Odds_Calculator_3-way'!A284="","",'True_Odds_Calculator_3-way'!A284)</f>
        <v>1.29</v>
      </c>
      <c r="B283" s="4">
        <f>IF('True_Odds_Calculator_3-way'!B284="","",'True_Odds_Calculator_3-way'!B284)</f>
        <v>6.11</v>
      </c>
      <c r="C283" s="4">
        <f>IF('True_Odds_Calculator_3-way'!C284="","",'True_Odds_Calculator_3-way'!C284)</f>
        <v>11.87</v>
      </c>
      <c r="D283" s="4">
        <f t="shared" si="20"/>
        <v>2.3105917877622062E-2</v>
      </c>
      <c r="E283" s="4">
        <f t="shared" si="21"/>
        <v>1.3029454729719288</v>
      </c>
      <c r="F283" s="4">
        <f t="shared" si="22"/>
        <v>6.4117299373002767</v>
      </c>
      <c r="G283" s="4">
        <f t="shared" si="23"/>
        <v>13.064376886320689</v>
      </c>
      <c r="I283" s="4">
        <f t="shared" si="24"/>
        <v>1.0231059178776221</v>
      </c>
    </row>
    <row r="284" spans="1:9" x14ac:dyDescent="0.2">
      <c r="A284" s="4">
        <f>IF('True_Odds_Calculator_3-way'!A285="","",'True_Odds_Calculator_3-way'!A285)</f>
        <v>4.7300000000000004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1.78</v>
      </c>
      <c r="D284" s="4">
        <f t="shared" si="20"/>
        <v>2.5103412060989871E-2</v>
      </c>
      <c r="E284" s="4">
        <f t="shared" si="21"/>
        <v>4.9249272054158419</v>
      </c>
      <c r="F284" s="4">
        <f t="shared" si="22"/>
        <v>4.1064158828340984</v>
      </c>
      <c r="G284" s="4">
        <f t="shared" si="23"/>
        <v>1.8069134172966039</v>
      </c>
      <c r="I284" s="4">
        <f t="shared" si="24"/>
        <v>1.0251034120609899</v>
      </c>
    </row>
    <row r="285" spans="1:9" x14ac:dyDescent="0.2">
      <c r="A285" s="4">
        <f>IF('True_Odds_Calculator_3-way'!A286="","",'True_Odds_Calculator_3-way'!A286)</f>
        <v>2.8</v>
      </c>
      <c r="B285" s="4">
        <f>IF('True_Odds_Calculator_3-way'!B286="","",'True_Odds_Calculator_3-way'!B286)</f>
        <v>3.51</v>
      </c>
      <c r="C285" s="4">
        <f>IF('True_Odds_Calculator_3-way'!C286="","",'True_Odds_Calculator_3-way'!C286)</f>
        <v>2.63</v>
      </c>
      <c r="D285" s="4">
        <f t="shared" si="20"/>
        <v>2.2271278925271254E-2</v>
      </c>
      <c r="E285" s="4">
        <f t="shared" si="21"/>
        <v>2.8594377806229305</v>
      </c>
      <c r="F285" s="4">
        <f t="shared" si="22"/>
        <v>3.6039084714221841</v>
      </c>
      <c r="G285" s="4">
        <f t="shared" si="23"/>
        <v>2.6823719383402853</v>
      </c>
      <c r="I285" s="4">
        <f t="shared" si="24"/>
        <v>1.0222712789252713</v>
      </c>
    </row>
    <row r="286" spans="1:9" x14ac:dyDescent="0.2">
      <c r="A286" s="4">
        <f>IF('True_Odds_Calculator_3-way'!A287="","",'True_Odds_Calculator_3-way'!A287)</f>
        <v>3.88</v>
      </c>
      <c r="B286" s="4">
        <f>IF('True_Odds_Calculator_3-way'!B287="","",'True_Odds_Calculator_3-way'!B287)</f>
        <v>3.36</v>
      </c>
      <c r="C286" s="4">
        <f>IF('True_Odds_Calculator_3-way'!C287="","",'True_Odds_Calculator_3-way'!C287)</f>
        <v>2.14</v>
      </c>
      <c r="D286" s="4">
        <f t="shared" si="20"/>
        <v>2.2640726008102519E-2</v>
      </c>
      <c r="E286" s="4">
        <f t="shared" si="21"/>
        <v>3.9970413884690568</v>
      </c>
      <c r="F286" s="4">
        <f t="shared" si="22"/>
        <v>3.447418299533668</v>
      </c>
      <c r="G286" s="4">
        <f t="shared" si="23"/>
        <v>2.1751291725885498</v>
      </c>
      <c r="I286" s="4">
        <f t="shared" si="24"/>
        <v>1.0226407260081025</v>
      </c>
    </row>
    <row r="287" spans="1:9" x14ac:dyDescent="0.2">
      <c r="A287" s="4">
        <f>IF('True_Odds_Calculator_3-way'!A288="","",'True_Odds_Calculator_3-way'!A288)</f>
        <v>1.88</v>
      </c>
      <c r="B287" s="4">
        <f>IF('True_Odds_Calculator_3-way'!B288="","",'True_Odds_Calculator_3-way'!B288)</f>
        <v>3.8</v>
      </c>
      <c r="C287" s="4">
        <f>IF('True_Odds_Calculator_3-way'!C288="","",'True_Odds_Calculator_3-way'!C288)</f>
        <v>4.38</v>
      </c>
      <c r="D287" s="4">
        <f t="shared" si="20"/>
        <v>2.3383290636968423E-2</v>
      </c>
      <c r="E287" s="4">
        <f t="shared" si="21"/>
        <v>1.9079583222222944</v>
      </c>
      <c r="F287" s="4">
        <f t="shared" si="22"/>
        <v>3.9159869712058302</v>
      </c>
      <c r="G287" s="4">
        <f t="shared" si="23"/>
        <v>4.5348168530728028</v>
      </c>
      <c r="I287" s="4">
        <f t="shared" si="24"/>
        <v>1.0233832906369684</v>
      </c>
    </row>
    <row r="288" spans="1:9" x14ac:dyDescent="0.2">
      <c r="A288" s="4">
        <f>IF('True_Odds_Calculator_3-way'!A289="","",'True_Odds_Calculator_3-way'!A289)</f>
        <v>2.3199999999999998</v>
      </c>
      <c r="B288" s="4">
        <f>IF('True_Odds_Calculator_3-way'!B289="","",'True_Odds_Calculator_3-way'!B289)</f>
        <v>3.45</v>
      </c>
      <c r="C288" s="4">
        <f>IF('True_Odds_Calculator_3-way'!C289="","",'True_Odds_Calculator_3-way'!C289)</f>
        <v>3.32</v>
      </c>
      <c r="D288" s="4">
        <f t="shared" si="20"/>
        <v>2.2094374499497249E-2</v>
      </c>
      <c r="E288" s="4">
        <f t="shared" si="21"/>
        <v>2.3603293335165065</v>
      </c>
      <c r="F288" s="4">
        <f t="shared" si="22"/>
        <v>3.5399447959332297</v>
      </c>
      <c r="G288" s="4">
        <f t="shared" si="23"/>
        <v>3.4032123110129056</v>
      </c>
      <c r="I288" s="4">
        <f t="shared" si="24"/>
        <v>1.0220943744994972</v>
      </c>
    </row>
    <row r="289" spans="1:9" x14ac:dyDescent="0.2">
      <c r="A289" s="4">
        <f>IF('True_Odds_Calculator_3-way'!A290="","",'True_Odds_Calculator_3-way'!A290)</f>
        <v>2.4900000000000002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3.02</v>
      </c>
      <c r="D289" s="4">
        <f t="shared" si="20"/>
        <v>2.2587325981148876E-2</v>
      </c>
      <c r="E289" s="4">
        <f t="shared" si="21"/>
        <v>2.5375731024182122</v>
      </c>
      <c r="F289" s="4">
        <f t="shared" si="22"/>
        <v>3.5420050870574942</v>
      </c>
      <c r="G289" s="4">
        <f t="shared" si="23"/>
        <v>3.09026618877283</v>
      </c>
      <c r="I289" s="4">
        <f t="shared" si="24"/>
        <v>1.0225873259811489</v>
      </c>
    </row>
    <row r="290" spans="1:9" x14ac:dyDescent="0.2">
      <c r="A290" s="4">
        <f>IF('True_Odds_Calculator_3-way'!A291="","",'True_Odds_Calculator_3-way'!A291)</f>
        <v>2.35</v>
      </c>
      <c r="B290" s="4">
        <f>IF('True_Odds_Calculator_3-way'!B291="","",'True_Odds_Calculator_3-way'!B291)</f>
        <v>3.71</v>
      </c>
      <c r="C290" s="4">
        <f>IF('True_Odds_Calculator_3-way'!C291="","",'True_Odds_Calculator_3-way'!C291)</f>
        <v>3.06</v>
      </c>
      <c r="D290" s="4">
        <f t="shared" si="20"/>
        <v>2.1871079490273226E-2</v>
      </c>
      <c r="E290" s="4">
        <f t="shared" si="21"/>
        <v>2.3909628010256223</v>
      </c>
      <c r="F290" s="4">
        <f t="shared" si="22"/>
        <v>3.8131347515973446</v>
      </c>
      <c r="G290" s="4">
        <f t="shared" si="23"/>
        <v>3.1298216291953582</v>
      </c>
      <c r="I290" s="4">
        <f t="shared" si="24"/>
        <v>1.0218710794902732</v>
      </c>
    </row>
    <row r="291" spans="1:9" x14ac:dyDescent="0.2">
      <c r="A291" s="4">
        <f>IF('True_Odds_Calculator_3-way'!A292="","",'True_Odds_Calculator_3-way'!A292)</f>
        <v>1.4</v>
      </c>
      <c r="B291" s="4">
        <f>IF('True_Odds_Calculator_3-way'!B292="","",'True_Odds_Calculator_3-way'!B292)</f>
        <v>5.1100000000000003</v>
      </c>
      <c r="C291" s="4">
        <f>IF('True_Odds_Calculator_3-way'!C292="","",'True_Odds_Calculator_3-way'!C292)</f>
        <v>8.5500000000000007</v>
      </c>
      <c r="D291" s="4">
        <f t="shared" si="20"/>
        <v>2.6939494855861223E-2</v>
      </c>
      <c r="E291" s="4">
        <f t="shared" si="21"/>
        <v>1.417824556089804</v>
      </c>
      <c r="F291" s="4">
        <f t="shared" si="22"/>
        <v>5.3557594083275459</v>
      </c>
      <c r="G291" s="4">
        <f t="shared" si="23"/>
        <v>9.261040062177635</v>
      </c>
      <c r="I291" s="4">
        <f t="shared" si="24"/>
        <v>1.0269394948558612</v>
      </c>
    </row>
    <row r="292" spans="1:9" x14ac:dyDescent="0.2">
      <c r="A292" s="4">
        <f>IF('True_Odds_Calculator_3-way'!A293="","",'True_Odds_Calculator_3-way'!A293)</f>
        <v>3.06</v>
      </c>
      <c r="B292" s="4">
        <f>IF('True_Odds_Calculator_3-way'!B293="","",'True_Odds_Calculator_3-way'!B293)</f>
        <v>3.33</v>
      </c>
      <c r="C292" s="4">
        <f>IF('True_Odds_Calculator_3-way'!C293="","",'True_Odds_Calculator_3-way'!C293)</f>
        <v>2.5299999999999998</v>
      </c>
      <c r="D292" s="4">
        <f t="shared" si="20"/>
        <v>2.2354602917262767E-2</v>
      </c>
      <c r="E292" s="4">
        <f t="shared" si="21"/>
        <v>3.1314012562922104</v>
      </c>
      <c r="F292" s="4">
        <f t="shared" si="22"/>
        <v>3.4147318210609221</v>
      </c>
      <c r="G292" s="4">
        <f t="shared" si="23"/>
        <v>2.578612996711843</v>
      </c>
      <c r="I292" s="4">
        <f t="shared" si="24"/>
        <v>1.0223546029172628</v>
      </c>
    </row>
    <row r="293" spans="1:9" x14ac:dyDescent="0.2">
      <c r="A293" s="4">
        <f>IF('True_Odds_Calculator_3-way'!A294="","",'True_Odds_Calculator_3-way'!A294)</f>
        <v>1.41</v>
      </c>
      <c r="B293" s="4">
        <f>IF('True_Odds_Calculator_3-way'!B294="","",'True_Odds_Calculator_3-way'!B294)</f>
        <v>5.07</v>
      </c>
      <c r="C293" s="4">
        <f>IF('True_Odds_Calculator_3-way'!C294="","",'True_Odds_Calculator_3-way'!C294)</f>
        <v>8.33</v>
      </c>
      <c r="D293" s="4">
        <f t="shared" si="20"/>
        <v>2.6506536140831871E-2</v>
      </c>
      <c r="E293" s="4">
        <f t="shared" si="21"/>
        <v>1.4277874791968159</v>
      </c>
      <c r="F293" s="4">
        <f t="shared" si="22"/>
        <v>5.3077669739357436</v>
      </c>
      <c r="G293" s="4">
        <f t="shared" si="23"/>
        <v>8.9917944081115539</v>
      </c>
      <c r="I293" s="4">
        <f t="shared" si="24"/>
        <v>1.0265065361408319</v>
      </c>
    </row>
    <row r="294" spans="1:9" x14ac:dyDescent="0.2">
      <c r="A294" s="4">
        <f>IF('True_Odds_Calculator_3-way'!A295="","",'True_Odds_Calculator_3-way'!A295)</f>
        <v>6.29</v>
      </c>
      <c r="B294" s="4">
        <f>IF('True_Odds_Calculator_3-way'!B295="","",'True_Odds_Calculator_3-way'!B295)</f>
        <v>4.8899999999999997</v>
      </c>
      <c r="C294" s="4">
        <f>IF('True_Odds_Calculator_3-way'!C295="","",'True_Odds_Calculator_3-way'!C295)</f>
        <v>1.51</v>
      </c>
      <c r="D294" s="4">
        <f t="shared" si="20"/>
        <v>2.573314505794011E-2</v>
      </c>
      <c r="E294" s="4">
        <f t="shared" si="21"/>
        <v>6.6487241137381012</v>
      </c>
      <c r="F294" s="4">
        <f t="shared" si="22"/>
        <v>5.1040912421258131</v>
      </c>
      <c r="G294" s="4">
        <f t="shared" si="23"/>
        <v>1.5298146948723086</v>
      </c>
      <c r="I294" s="4">
        <f t="shared" si="24"/>
        <v>1.0257331450579401</v>
      </c>
    </row>
    <row r="295" spans="1:9" x14ac:dyDescent="0.2">
      <c r="A295" s="4">
        <f>IF('True_Odds_Calculator_3-way'!A296="","",'True_Odds_Calculator_3-way'!A296)</f>
        <v>7.1</v>
      </c>
      <c r="B295" s="4">
        <f>IF('True_Odds_Calculator_3-way'!B296="","",'True_Odds_Calculator_3-way'!B296)</f>
        <v>4.76</v>
      </c>
      <c r="C295" s="4">
        <f>IF('True_Odds_Calculator_3-way'!C296="","",'True_Odds_Calculator_3-way'!C296)</f>
        <v>1.48</v>
      </c>
      <c r="D295" s="4">
        <f t="shared" si="20"/>
        <v>2.6604779711656201E-2</v>
      </c>
      <c r="E295" s="4">
        <f t="shared" si="21"/>
        <v>7.5770887027057574</v>
      </c>
      <c r="F295" s="4">
        <f t="shared" si="22"/>
        <v>4.9697893041100532</v>
      </c>
      <c r="G295" s="4">
        <f t="shared" si="23"/>
        <v>1.4996833813591572</v>
      </c>
      <c r="I295" s="4">
        <f t="shared" si="24"/>
        <v>1.0266047797116562</v>
      </c>
    </row>
    <row r="296" spans="1:9" x14ac:dyDescent="0.2">
      <c r="A296" s="4">
        <f>IF('True_Odds_Calculator_3-way'!A297="","",'True_Odds_Calculator_3-way'!A297)</f>
        <v>2.89</v>
      </c>
      <c r="B296" s="4">
        <f>IF('True_Odds_Calculator_3-way'!B297="","",'True_Odds_Calculator_3-way'!B297)</f>
        <v>3.83</v>
      </c>
      <c r="C296" s="4">
        <f>IF('True_Odds_Calculator_3-way'!C297="","",'True_Odds_Calculator_3-way'!C297)</f>
        <v>2.41</v>
      </c>
      <c r="D296" s="4">
        <f t="shared" si="20"/>
        <v>2.2055126325899455E-2</v>
      </c>
      <c r="E296" s="4">
        <f t="shared" si="21"/>
        <v>2.9527351043906647</v>
      </c>
      <c r="F296" s="4">
        <f t="shared" si="22"/>
        <v>3.9409659541758493</v>
      </c>
      <c r="G296" s="4">
        <f t="shared" si="23"/>
        <v>2.4534696381882917</v>
      </c>
      <c r="I296" s="4">
        <f t="shared" si="24"/>
        <v>1.0220551263258995</v>
      </c>
    </row>
    <row r="297" spans="1:9" x14ac:dyDescent="0.2">
      <c r="A297" s="4">
        <f>IF('True_Odds_Calculator_3-way'!A298="","",'True_Odds_Calculator_3-way'!A298)</f>
        <v>8.58</v>
      </c>
      <c r="B297" s="4">
        <f>IF('True_Odds_Calculator_3-way'!B298="","",'True_Odds_Calculator_3-way'!B298)</f>
        <v>5.49</v>
      </c>
      <c r="C297" s="4">
        <f>IF('True_Odds_Calculator_3-way'!C298="","",'True_Odds_Calculator_3-way'!C298)</f>
        <v>1.36</v>
      </c>
      <c r="D297" s="4">
        <f t="shared" si="20"/>
        <v>3.399359667440649E-2</v>
      </c>
      <c r="E297" s="4">
        <f t="shared" si="21"/>
        <v>9.5039943600656525</v>
      </c>
      <c r="F297" s="4">
        <f t="shared" si="22"/>
        <v>5.8541783789750852</v>
      </c>
      <c r="G297" s="4">
        <f t="shared" si="23"/>
        <v>1.3812862152095944</v>
      </c>
      <c r="I297" s="4">
        <f t="shared" si="24"/>
        <v>1.0339935966744065</v>
      </c>
    </row>
    <row r="298" spans="1:9" x14ac:dyDescent="0.2">
      <c r="A298" s="4">
        <f>IF('True_Odds_Calculator_3-way'!A299="","",'True_Odds_Calculator_3-way'!A299)</f>
        <v>1.1399999999999999</v>
      </c>
      <c r="B298" s="4">
        <f>IF('True_Odds_Calculator_3-way'!B299="","",'True_Odds_Calculator_3-way'!B299)</f>
        <v>9.08</v>
      </c>
      <c r="C298" s="4">
        <f>IF('True_Odds_Calculator_3-way'!C299="","",'True_Odds_Calculator_3-way'!C299)</f>
        <v>20.04</v>
      </c>
      <c r="D298" s="4">
        <f t="shared" si="20"/>
        <v>3.722534064724714E-2</v>
      </c>
      <c r="E298" s="4">
        <f t="shared" si="21"/>
        <v>1.1563574033346575</v>
      </c>
      <c r="F298" s="4">
        <f t="shared" si="22"/>
        <v>10.232931010532166</v>
      </c>
      <c r="G298" s="4">
        <f t="shared" si="23"/>
        <v>26.672532690361184</v>
      </c>
      <c r="I298" s="4">
        <f t="shared" si="24"/>
        <v>1.0372253406472471</v>
      </c>
    </row>
    <row r="299" spans="1:9" x14ac:dyDescent="0.2">
      <c r="A299" s="4">
        <f>IF('True_Odds_Calculator_3-way'!A300="","",'True_Odds_Calculator_3-way'!A300)</f>
        <v>2.31</v>
      </c>
      <c r="B299" s="4">
        <f>IF('True_Odds_Calculator_3-way'!B300="","",'True_Odds_Calculator_3-way'!B300)</f>
        <v>3.46</v>
      </c>
      <c r="C299" s="4">
        <f>IF('True_Odds_Calculator_3-way'!C300="","",'True_Odds_Calculator_3-way'!C300)</f>
        <v>3.27</v>
      </c>
      <c r="D299" s="4">
        <f t="shared" si="20"/>
        <v>2.7728171494412202E-2</v>
      </c>
      <c r="E299" s="4">
        <f t="shared" si="21"/>
        <v>2.360396090036029</v>
      </c>
      <c r="F299" s="4">
        <f t="shared" si="22"/>
        <v>3.5743056678118861</v>
      </c>
      <c r="G299" s="4">
        <f t="shared" si="23"/>
        <v>3.3719116701074978</v>
      </c>
      <c r="I299" s="4">
        <f t="shared" si="24"/>
        <v>1.0277281714944122</v>
      </c>
    </row>
    <row r="300" spans="1:9" x14ac:dyDescent="0.2">
      <c r="A300" s="4">
        <f>IF('True_Odds_Calculator_3-way'!A301="","",'True_Odds_Calculator_3-way'!A301)</f>
        <v>1.28</v>
      </c>
      <c r="B300" s="4">
        <f>IF('True_Odds_Calculator_3-way'!B301="","",'True_Odds_Calculator_3-way'!B301)</f>
        <v>6.35</v>
      </c>
      <c r="C300" s="4">
        <f>IF('True_Odds_Calculator_3-way'!C301="","",'True_Odds_Calculator_3-way'!C301)</f>
        <v>10.220000000000001</v>
      </c>
      <c r="D300" s="4">
        <f t="shared" si="20"/>
        <v>3.6577673081960693E-2</v>
      </c>
      <c r="E300" s="4">
        <f t="shared" si="21"/>
        <v>1.3002929885204768</v>
      </c>
      <c r="F300" s="4">
        <f t="shared" si="22"/>
        <v>6.8828923979102017</v>
      </c>
      <c r="G300" s="4">
        <f t="shared" si="23"/>
        <v>11.674768898075294</v>
      </c>
      <c r="I300" s="4">
        <f t="shared" si="24"/>
        <v>1.0365776730819607</v>
      </c>
    </row>
    <row r="301" spans="1:9" x14ac:dyDescent="0.2">
      <c r="A301" s="4">
        <f>IF('True_Odds_Calculator_3-way'!A302="","",'True_Odds_Calculator_3-way'!A302)</f>
        <v>2.5499999999999998</v>
      </c>
      <c r="B301" s="4">
        <f>IF('True_Odds_Calculator_3-way'!B302="","",'True_Odds_Calculator_3-way'!B302)</f>
        <v>3.47</v>
      </c>
      <c r="C301" s="4">
        <f>IF('True_Odds_Calculator_3-way'!C302="","",'True_Odds_Calculator_3-way'!C302)</f>
        <v>2.88</v>
      </c>
      <c r="D301" s="4">
        <f t="shared" si="20"/>
        <v>2.7563523007666291E-2</v>
      </c>
      <c r="E301" s="4">
        <f t="shared" si="21"/>
        <v>2.611177257758114</v>
      </c>
      <c r="F301" s="4">
        <f t="shared" si="22"/>
        <v>3.5842731080499486</v>
      </c>
      <c r="G301" s="4">
        <f t="shared" si="23"/>
        <v>2.9582789667485461</v>
      </c>
      <c r="I301" s="4">
        <f t="shared" si="24"/>
        <v>1.0275635230076663</v>
      </c>
    </row>
    <row r="302" spans="1:9" x14ac:dyDescent="0.2">
      <c r="A302" s="4">
        <f>IF('True_Odds_Calculator_3-way'!A303="","",'True_Odds_Calculator_3-way'!A303)</f>
        <v>3.31</v>
      </c>
      <c r="B302" s="4">
        <f>IF('True_Odds_Calculator_3-way'!B303="","",'True_Odds_Calculator_3-way'!B303)</f>
        <v>3.58</v>
      </c>
      <c r="C302" s="4">
        <f>IF('True_Odds_Calculator_3-way'!C303="","",'True_Odds_Calculator_3-way'!C303)</f>
        <v>2.27</v>
      </c>
      <c r="D302" s="4">
        <f t="shared" si="20"/>
        <v>2.1973046925158446E-2</v>
      </c>
      <c r="E302" s="4">
        <f t="shared" si="21"/>
        <v>3.3922400953795537</v>
      </c>
      <c r="F302" s="4">
        <f t="shared" si="22"/>
        <v>3.6763994936502633</v>
      </c>
      <c r="G302" s="4">
        <f t="shared" si="23"/>
        <v>2.3083797500030463</v>
      </c>
      <c r="I302" s="4">
        <f t="shared" si="24"/>
        <v>1.0219730469251584</v>
      </c>
    </row>
    <row r="303" spans="1:9" x14ac:dyDescent="0.2">
      <c r="A303" s="4">
        <f>IF('True_Odds_Calculator_3-way'!A304="","",'True_Odds_Calculator_3-way'!A304)</f>
        <v>2.2400000000000002</v>
      </c>
      <c r="B303" s="4">
        <f>IF('True_Odds_Calculator_3-way'!B304="","",'True_Odds_Calculator_3-way'!B304)</f>
        <v>3.08</v>
      </c>
      <c r="C303" s="4">
        <f>IF('True_Odds_Calculator_3-way'!C304="","",'True_Odds_Calculator_3-way'!C304)</f>
        <v>3.97</v>
      </c>
      <c r="D303" s="4">
        <f t="shared" si="20"/>
        <v>2.2993064869639035E-2</v>
      </c>
      <c r="E303" s="4">
        <f t="shared" si="21"/>
        <v>2.2791284303918582</v>
      </c>
      <c r="F303" s="4">
        <f t="shared" si="22"/>
        <v>3.1544649728906977</v>
      </c>
      <c r="G303" s="4">
        <f t="shared" si="23"/>
        <v>4.0945880330622781</v>
      </c>
      <c r="I303" s="4">
        <f t="shared" si="24"/>
        <v>1.022993064869639</v>
      </c>
    </row>
    <row r="304" spans="1:9" x14ac:dyDescent="0.2">
      <c r="A304" s="4">
        <f>IF('True_Odds_Calculator_3-way'!A305="","",'True_Odds_Calculator_3-way'!A305)</f>
        <v>1.83</v>
      </c>
      <c r="B304" s="4">
        <f>IF('True_Odds_Calculator_3-way'!B305="","",'True_Odds_Calculator_3-way'!B305)</f>
        <v>3.53</v>
      </c>
      <c r="C304" s="4">
        <f>IF('True_Odds_Calculator_3-way'!C305="","",'True_Odds_Calculator_3-way'!C305)</f>
        <v>5.12</v>
      </c>
      <c r="D304" s="4">
        <f t="shared" si="20"/>
        <v>2.5046706411863795E-2</v>
      </c>
      <c r="E304" s="4">
        <f t="shared" si="21"/>
        <v>1.858393447395535</v>
      </c>
      <c r="F304" s="4">
        <f t="shared" si="22"/>
        <v>3.6371940164487389</v>
      </c>
      <c r="G304" s="4">
        <f t="shared" si="23"/>
        <v>5.3486347686478677</v>
      </c>
      <c r="I304" s="4">
        <f t="shared" si="24"/>
        <v>1.0250467064118638</v>
      </c>
    </row>
    <row r="305" spans="1:9" x14ac:dyDescent="0.2">
      <c r="A305" s="4">
        <f>IF('True_Odds_Calculator_3-way'!A306="","",'True_Odds_Calculator_3-way'!A306)</f>
        <v>7.12</v>
      </c>
      <c r="B305" s="4">
        <f>IF('True_Odds_Calculator_3-way'!B306="","",'True_Odds_Calculator_3-way'!B306)</f>
        <v>5.55</v>
      </c>
      <c r="C305" s="4">
        <f>IF('True_Odds_Calculator_3-way'!C306="","",'True_Odds_Calculator_3-way'!C306)</f>
        <v>1.42</v>
      </c>
      <c r="D305" s="4">
        <f t="shared" si="20"/>
        <v>2.4854970495103546E-2</v>
      </c>
      <c r="E305" s="4">
        <f t="shared" si="21"/>
        <v>7.5663313005206714</v>
      </c>
      <c r="F305" s="4">
        <f t="shared" si="22"/>
        <v>5.8174984414158999</v>
      </c>
      <c r="G305" s="4">
        <f t="shared" si="23"/>
        <v>1.4369047330455509</v>
      </c>
      <c r="I305" s="4">
        <f t="shared" si="24"/>
        <v>1.0248549704951035</v>
      </c>
    </row>
    <row r="306" spans="1:9" x14ac:dyDescent="0.2">
      <c r="A306" s="4">
        <f>IF('True_Odds_Calculator_3-way'!A307="","",'True_Odds_Calculator_3-way'!A307)</f>
        <v>2.0099999999999998</v>
      </c>
      <c r="B306" s="4">
        <f>IF('True_Odds_Calculator_3-way'!B307="","",'True_Odds_Calculator_3-way'!B307)</f>
        <v>3.34</v>
      </c>
      <c r="C306" s="4">
        <f>IF('True_Odds_Calculator_3-way'!C307="","",'True_Odds_Calculator_3-way'!C307)</f>
        <v>4.1900000000000004</v>
      </c>
      <c r="D306" s="4">
        <f t="shared" si="20"/>
        <v>3.5577119902609367E-2</v>
      </c>
      <c r="E306" s="4">
        <f t="shared" si="21"/>
        <v>2.059081650495183</v>
      </c>
      <c r="F306" s="4">
        <f t="shared" si="22"/>
        <v>3.4777509086564633</v>
      </c>
      <c r="G306" s="4">
        <f t="shared" si="23"/>
        <v>4.4090846725657586</v>
      </c>
      <c r="I306" s="4">
        <f t="shared" si="24"/>
        <v>1.0355771199026094</v>
      </c>
    </row>
    <row r="307" spans="1:9" x14ac:dyDescent="0.2">
      <c r="A307" s="4">
        <f>IF('True_Odds_Calculator_3-way'!A308="","",'True_Odds_Calculator_3-way'!A308)</f>
        <v>1.32</v>
      </c>
      <c r="B307" s="4">
        <f>IF('True_Odds_Calculator_3-way'!B308="","",'True_Odds_Calculator_3-way'!B308)</f>
        <v>5.13</v>
      </c>
      <c r="C307" s="4">
        <f>IF('True_Odds_Calculator_3-way'!C308="","",'True_Odds_Calculator_3-way'!C308)</f>
        <v>11.43</v>
      </c>
      <c r="D307" s="4">
        <f t="shared" si="20"/>
        <v>3.9996595321916573E-2</v>
      </c>
      <c r="E307" s="4">
        <f t="shared" si="21"/>
        <v>1.3436461595476814</v>
      </c>
      <c r="F307" s="4">
        <f t="shared" si="22"/>
        <v>5.5066208034095228</v>
      </c>
      <c r="G307" s="4">
        <f t="shared" si="23"/>
        <v>13.484928121628744</v>
      </c>
      <c r="I307" s="4">
        <f t="shared" si="24"/>
        <v>1.0399965953219166</v>
      </c>
    </row>
    <row r="308" spans="1:9" x14ac:dyDescent="0.2">
      <c r="A308" s="4">
        <f>IF('True_Odds_Calculator_3-way'!A309="","",'True_Odds_Calculator_3-way'!A309)</f>
        <v>2.56</v>
      </c>
      <c r="B308" s="4">
        <f>IF('True_Odds_Calculator_3-way'!B309="","",'True_Odds_Calculator_3-way'!B309)</f>
        <v>2.78</v>
      </c>
      <c r="C308" s="4">
        <f>IF('True_Odds_Calculator_3-way'!C309="","",'True_Odds_Calculator_3-way'!C309)</f>
        <v>3.53</v>
      </c>
      <c r="D308" s="4">
        <f t="shared" si="20"/>
        <v>3.362334919599741E-2</v>
      </c>
      <c r="E308" s="4">
        <f t="shared" si="21"/>
        <v>2.6356210402866131</v>
      </c>
      <c r="F308" s="4">
        <f t="shared" si="22"/>
        <v>2.869403843125621</v>
      </c>
      <c r="G308" s="4">
        <f t="shared" si="23"/>
        <v>3.6754120707096916</v>
      </c>
      <c r="I308" s="4">
        <f t="shared" si="24"/>
        <v>1.0336233491959974</v>
      </c>
    </row>
    <row r="309" spans="1:9" x14ac:dyDescent="0.2">
      <c r="A309" s="4">
        <f>IF('True_Odds_Calculator_3-way'!A310="","",'True_Odds_Calculator_3-way'!A310)</f>
        <v>2.2999999999999998</v>
      </c>
      <c r="B309" s="4">
        <f>IF('True_Odds_Calculator_3-way'!B310="","",'True_Odds_Calculator_3-way'!B310)</f>
        <v>2.83</v>
      </c>
      <c r="C309" s="4">
        <f>IF('True_Odds_Calculator_3-way'!C310="","",'True_Odds_Calculator_3-way'!C310)</f>
        <v>4.0599999999999996</v>
      </c>
      <c r="D309" s="4">
        <f t="shared" si="20"/>
        <v>3.4444917874227876E-2</v>
      </c>
      <c r="E309" s="4">
        <f t="shared" si="21"/>
        <v>2.3623853293022403</v>
      </c>
      <c r="F309" s="4">
        <f t="shared" si="22"/>
        <v>2.9250435548747147</v>
      </c>
      <c r="G309" s="4">
        <f t="shared" si="23"/>
        <v>4.2585125000402853</v>
      </c>
      <c r="I309" s="4">
        <f t="shared" si="24"/>
        <v>1.0344449178742279</v>
      </c>
    </row>
    <row r="310" spans="1:9" x14ac:dyDescent="0.2">
      <c r="A310" s="4">
        <f>IF('True_Odds_Calculator_3-way'!A311="","",'True_Odds_Calculator_3-way'!A311)</f>
        <v>2.19</v>
      </c>
      <c r="B310" s="4">
        <f>IF('True_Odds_Calculator_3-way'!B311="","",'True_Odds_Calculator_3-way'!B311)</f>
        <v>3.25</v>
      </c>
      <c r="C310" s="4">
        <f>IF('True_Odds_Calculator_3-way'!C311="","",'True_Odds_Calculator_3-way'!C311)</f>
        <v>3.71</v>
      </c>
      <c r="D310" s="4">
        <f t="shared" si="20"/>
        <v>3.3855091234259005E-2</v>
      </c>
      <c r="E310" s="4">
        <f t="shared" si="21"/>
        <v>2.2454956662728955</v>
      </c>
      <c r="F310" s="4">
        <f t="shared" si="22"/>
        <v>3.3737363305434567</v>
      </c>
      <c r="G310" s="4">
        <f t="shared" si="23"/>
        <v>3.8721156583869072</v>
      </c>
      <c r="I310" s="4">
        <f t="shared" si="24"/>
        <v>1.033855091234259</v>
      </c>
    </row>
    <row r="311" spans="1:9" x14ac:dyDescent="0.2">
      <c r="A311" s="4">
        <f>IF('True_Odds_Calculator_3-way'!A312="","",'True_Odds_Calculator_3-way'!A312)</f>
        <v>2.81</v>
      </c>
      <c r="B311" s="4">
        <f>IF('True_Odds_Calculator_3-way'!B312="","",'True_Odds_Calculator_3-way'!B312)</f>
        <v>3.45</v>
      </c>
      <c r="C311" s="4">
        <f>IF('True_Odds_Calculator_3-way'!C312="","",'True_Odds_Calculator_3-way'!C312)</f>
        <v>2.62</v>
      </c>
      <c r="D311" s="4">
        <f t="shared" si="20"/>
        <v>2.7406347897741767E-2</v>
      </c>
      <c r="E311" s="4">
        <f t="shared" si="21"/>
        <v>2.8840349435617045</v>
      </c>
      <c r="F311" s="4">
        <f t="shared" si="22"/>
        <v>3.5622732345074857</v>
      </c>
      <c r="G311" s="4">
        <f t="shared" si="23"/>
        <v>2.6842471252200362</v>
      </c>
      <c r="I311" s="4">
        <f t="shared" si="24"/>
        <v>1.0274063478977418</v>
      </c>
    </row>
    <row r="312" spans="1:9" x14ac:dyDescent="0.2">
      <c r="A312" s="4">
        <f>IF('True_Odds_Calculator_3-way'!A313="","",'True_Odds_Calculator_3-way'!A313)</f>
        <v>3.09</v>
      </c>
      <c r="B312" s="4">
        <f>IF('True_Odds_Calculator_3-way'!B313="","",'True_Odds_Calculator_3-way'!B313)</f>
        <v>3.62</v>
      </c>
      <c r="C312" s="4">
        <f>IF('True_Odds_Calculator_3-way'!C313="","",'True_Odds_Calculator_3-way'!C313)</f>
        <v>2.34</v>
      </c>
      <c r="D312" s="4">
        <f t="shared" si="20"/>
        <v>2.7218116742335097E-2</v>
      </c>
      <c r="E312" s="4">
        <f t="shared" si="21"/>
        <v>3.1791257091303589</v>
      </c>
      <c r="F312" s="4">
        <f t="shared" si="22"/>
        <v>3.7429297692991006</v>
      </c>
      <c r="G312" s="4">
        <f t="shared" si="23"/>
        <v>2.3907560645812089</v>
      </c>
      <c r="I312" s="4">
        <f t="shared" si="24"/>
        <v>1.0272181167423351</v>
      </c>
    </row>
    <row r="313" spans="1:9" x14ac:dyDescent="0.2">
      <c r="A313" s="4">
        <f>IF('True_Odds_Calculator_3-way'!A314="","",'True_Odds_Calculator_3-way'!A314)</f>
        <v>2.37</v>
      </c>
      <c r="B313" s="4">
        <f>IF('True_Odds_Calculator_3-way'!B314="","",'True_Odds_Calculator_3-way'!B314)</f>
        <v>3.36</v>
      </c>
      <c r="C313" s="4">
        <f>IF('True_Odds_Calculator_3-way'!C314="","",'True_Odds_Calculator_3-way'!C314)</f>
        <v>3.24</v>
      </c>
      <c r="D313" s="4">
        <f t="shared" si="20"/>
        <v>2.8201951197731834E-2</v>
      </c>
      <c r="E313" s="4">
        <f t="shared" si="21"/>
        <v>2.4240057362670071</v>
      </c>
      <c r="F313" s="4">
        <f t="shared" si="22"/>
        <v>3.4695911490943834</v>
      </c>
      <c r="G313" s="4">
        <f t="shared" si="23"/>
        <v>3.3417844286806719</v>
      </c>
      <c r="I313" s="4">
        <f t="shared" si="24"/>
        <v>1.0282019511977318</v>
      </c>
    </row>
    <row r="314" spans="1:9" x14ac:dyDescent="0.2">
      <c r="A314" s="4">
        <f>IF('True_Odds_Calculator_3-way'!A315="","",'True_Odds_Calculator_3-way'!A315)</f>
        <v>6.04</v>
      </c>
      <c r="B314" s="4">
        <f>IF('True_Odds_Calculator_3-way'!B315="","",'True_Odds_Calculator_3-way'!B315)</f>
        <v>4.38</v>
      </c>
      <c r="C314" s="4">
        <f>IF('True_Odds_Calculator_3-way'!C315="","",'True_Odds_Calculator_3-way'!C315)</f>
        <v>1.57</v>
      </c>
      <c r="D314" s="4">
        <f t="shared" si="20"/>
        <v>3.0816091349625374E-2</v>
      </c>
      <c r="E314" s="4">
        <f t="shared" si="21"/>
        <v>6.4395280504297077</v>
      </c>
      <c r="F314" s="4">
        <f t="shared" si="22"/>
        <v>4.5863465818310525</v>
      </c>
      <c r="G314" s="4">
        <f t="shared" si="23"/>
        <v>1.5957345512231285</v>
      </c>
      <c r="I314" s="4">
        <f t="shared" si="24"/>
        <v>1.0308160913496254</v>
      </c>
    </row>
    <row r="315" spans="1:9" x14ac:dyDescent="0.2">
      <c r="A315" s="4">
        <f>IF('True_Odds_Calculator_3-way'!A316="","",'True_Odds_Calculator_3-way'!A316)</f>
        <v>2.42</v>
      </c>
      <c r="B315" s="4">
        <f>IF('True_Odds_Calculator_3-way'!B316="","",'True_Odds_Calculator_3-way'!B316)</f>
        <v>3.57</v>
      </c>
      <c r="C315" s="4">
        <f>IF('True_Odds_Calculator_3-way'!C316="","",'True_Odds_Calculator_3-way'!C316)</f>
        <v>3.04</v>
      </c>
      <c r="D315" s="4">
        <f t="shared" si="20"/>
        <v>2.2282553734847665E-2</v>
      </c>
      <c r="E315" s="4">
        <f t="shared" si="21"/>
        <v>2.4642946950281073</v>
      </c>
      <c r="F315" s="4">
        <f t="shared" si="22"/>
        <v>3.6672414505703843</v>
      </c>
      <c r="G315" s="4">
        <f t="shared" si="23"/>
        <v>3.1102278705825963</v>
      </c>
      <c r="I315" s="4">
        <f t="shared" si="24"/>
        <v>1.0222825537348477</v>
      </c>
    </row>
    <row r="316" spans="1:9" x14ac:dyDescent="0.2">
      <c r="A316" s="4">
        <f>IF('True_Odds_Calculator_3-way'!A317="","",'True_Odds_Calculator_3-way'!A317)</f>
        <v>1.94</v>
      </c>
      <c r="B316" s="4">
        <f>IF('True_Odds_Calculator_3-way'!B317="","",'True_Odds_Calculator_3-way'!B317)</f>
        <v>3.58</v>
      </c>
      <c r="C316" s="4">
        <f>IF('True_Odds_Calculator_3-way'!C317="","",'True_Odds_Calculator_3-way'!C317)</f>
        <v>4.16</v>
      </c>
      <c r="D316" s="4">
        <f t="shared" si="20"/>
        <v>3.5178141848936084E-2</v>
      </c>
      <c r="E316" s="4">
        <f t="shared" si="21"/>
        <v>1.9851594630318625</v>
      </c>
      <c r="F316" s="4">
        <f t="shared" si="22"/>
        <v>3.7368710409284276</v>
      </c>
      <c r="G316" s="4">
        <f t="shared" si="23"/>
        <v>4.3733327305518195</v>
      </c>
      <c r="I316" s="4">
        <f t="shared" si="24"/>
        <v>1.0351781418489361</v>
      </c>
    </row>
    <row r="317" spans="1:9" x14ac:dyDescent="0.2">
      <c r="A317" s="4">
        <f>IF('True_Odds_Calculator_3-way'!A318="","",'True_Odds_Calculator_3-way'!A318)</f>
        <v>2.97</v>
      </c>
      <c r="B317" s="4">
        <f>IF('True_Odds_Calculator_3-way'!B318="","",'True_Odds_Calculator_3-way'!B318)</f>
        <v>3.25</v>
      </c>
      <c r="C317" s="4">
        <f>IF('True_Odds_Calculator_3-way'!C318="","",'True_Odds_Calculator_3-way'!C318)</f>
        <v>2.65</v>
      </c>
      <c r="D317" s="4">
        <f t="shared" si="20"/>
        <v>2.1751134958682083E-2</v>
      </c>
      <c r="E317" s="4">
        <f t="shared" si="21"/>
        <v>3.0353623503700882</v>
      </c>
      <c r="F317" s="4">
        <f t="shared" si="22"/>
        <v>3.3284302297211572</v>
      </c>
      <c r="G317" s="4">
        <f t="shared" si="23"/>
        <v>2.7019132164658966</v>
      </c>
      <c r="I317" s="4">
        <f t="shared" si="24"/>
        <v>1.0217511349586821</v>
      </c>
    </row>
    <row r="318" spans="1:9" x14ac:dyDescent="0.2">
      <c r="A318" s="4">
        <f>IF('True_Odds_Calculator_3-way'!A319="","",'True_Odds_Calculator_3-way'!A319)</f>
        <v>3.21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2.33</v>
      </c>
      <c r="D318" s="4">
        <f t="shared" si="20"/>
        <v>2.319690481321679E-2</v>
      </c>
      <c r="E318" s="4">
        <f t="shared" si="21"/>
        <v>3.2917023166855515</v>
      </c>
      <c r="F318" s="4">
        <f t="shared" si="22"/>
        <v>3.6396250832007491</v>
      </c>
      <c r="G318" s="4">
        <f t="shared" si="23"/>
        <v>2.3727480523223461</v>
      </c>
      <c r="I318" s="4">
        <f t="shared" si="24"/>
        <v>1.0231969048132168</v>
      </c>
    </row>
    <row r="319" spans="1:9" x14ac:dyDescent="0.2">
      <c r="A319" s="4">
        <f>IF('True_Odds_Calculator_3-way'!A320="","",'True_Odds_Calculator_3-way'!A320)</f>
        <v>3.38</v>
      </c>
      <c r="B319" s="4">
        <f>IF('True_Odds_Calculator_3-way'!B320="","",'True_Odds_Calculator_3-way'!B320)</f>
        <v>3.65</v>
      </c>
      <c r="C319" s="4">
        <f>IF('True_Odds_Calculator_3-way'!C320="","",'True_Odds_Calculator_3-way'!C320)</f>
        <v>2.1</v>
      </c>
      <c r="D319" s="4">
        <f t="shared" si="20"/>
        <v>4.6021067095882717E-2</v>
      </c>
      <c r="E319" s="4">
        <f t="shared" si="21"/>
        <v>3.5648382998435979</v>
      </c>
      <c r="F319" s="4">
        <f t="shared" si="22"/>
        <v>3.8664938786271805</v>
      </c>
      <c r="G319" s="4">
        <f t="shared" si="23"/>
        <v>2.1699028719635276</v>
      </c>
      <c r="I319" s="4">
        <f t="shared" si="24"/>
        <v>1.0460210670958827</v>
      </c>
    </row>
    <row r="320" spans="1:9" x14ac:dyDescent="0.2">
      <c r="A320" s="4">
        <f>IF('True_Odds_Calculator_3-way'!A321="","",'True_Odds_Calculator_3-way'!A321)</f>
        <v>1.6</v>
      </c>
      <c r="B320" s="4">
        <f>IF('True_Odds_Calculator_3-way'!B321="","",'True_Odds_Calculator_3-way'!B321)</f>
        <v>4.46</v>
      </c>
      <c r="C320" s="4">
        <f>IF('True_Odds_Calculator_3-way'!C321="","",'True_Odds_Calculator_3-way'!C321)</f>
        <v>5.69</v>
      </c>
      <c r="D320" s="4">
        <f t="shared" si="20"/>
        <v>2.4962171065593841E-2</v>
      </c>
      <c r="E320" s="4">
        <f t="shared" si="21"/>
        <v>1.6215884632629136</v>
      </c>
      <c r="F320" s="4">
        <f t="shared" si="22"/>
        <v>4.6318914734105894</v>
      </c>
      <c r="G320" s="4">
        <f t="shared" si="23"/>
        <v>5.9727808167324037</v>
      </c>
      <c r="I320" s="4">
        <f t="shared" si="24"/>
        <v>1.0249621710655938</v>
      </c>
    </row>
    <row r="321" spans="1:9" x14ac:dyDescent="0.2">
      <c r="A321" s="4">
        <f>IF('True_Odds_Calculator_3-way'!A322="","",'True_Odds_Calculator_3-way'!A322)</f>
        <v>1.62</v>
      </c>
      <c r="B321" s="4">
        <f>IF('True_Odds_Calculator_3-way'!B322="","",'True_Odds_Calculator_3-way'!B322)</f>
        <v>4.12</v>
      </c>
      <c r="C321" s="4">
        <f>IF('True_Odds_Calculator_3-way'!C322="","",'True_Odds_Calculator_3-way'!C322)</f>
        <v>6.12</v>
      </c>
      <c r="D321" s="4">
        <f t="shared" si="20"/>
        <v>2.3401090029683269E-2</v>
      </c>
      <c r="E321" s="4">
        <f t="shared" si="21"/>
        <v>1.6407332713790483</v>
      </c>
      <c r="F321" s="4">
        <f t="shared" si="22"/>
        <v>4.2568029933170601</v>
      </c>
      <c r="G321" s="4">
        <f t="shared" si="23"/>
        <v>6.4268042171404414</v>
      </c>
      <c r="I321" s="4">
        <f t="shared" si="24"/>
        <v>1.0234010900296833</v>
      </c>
    </row>
    <row r="322" spans="1:9" x14ac:dyDescent="0.2">
      <c r="A322" s="4">
        <f>IF('True_Odds_Calculator_3-way'!A323="","",'True_Odds_Calculator_3-way'!A323)</f>
        <v>4.26</v>
      </c>
      <c r="B322" s="4">
        <f>IF('True_Odds_Calculator_3-way'!B323="","",'True_Odds_Calculator_3-way'!B323)</f>
        <v>3.26</v>
      </c>
      <c r="C322" s="4">
        <f>IF('True_Odds_Calculator_3-way'!C323="","",'True_Odds_Calculator_3-way'!C323)</f>
        <v>2.0299999999999998</v>
      </c>
      <c r="D322" s="4">
        <f t="shared" si="20"/>
        <v>3.410108773365117E-2</v>
      </c>
      <c r="E322" s="4">
        <f t="shared" si="21"/>
        <v>4.4767816350896794</v>
      </c>
      <c r="F322" s="4">
        <f t="shared" si="22"/>
        <v>3.3854530945205892</v>
      </c>
      <c r="G322" s="4">
        <f t="shared" si="23"/>
        <v>2.0779488129998782</v>
      </c>
      <c r="I322" s="4">
        <f t="shared" si="24"/>
        <v>1.0341010877336512</v>
      </c>
    </row>
    <row r="323" spans="1:9" x14ac:dyDescent="0.2">
      <c r="A323" s="4">
        <f>IF('True_Odds_Calculator_3-way'!A324="","",'True_Odds_Calculator_3-way'!A324)</f>
        <v>2.98</v>
      </c>
      <c r="B323" s="4">
        <f>IF('True_Odds_Calculator_3-way'!B324="","",'True_Odds_Calculator_3-way'!B324)</f>
        <v>2.85</v>
      </c>
      <c r="C323" s="4">
        <f>IF('True_Odds_Calculator_3-way'!C324="","",'True_Odds_Calculator_3-way'!C324)</f>
        <v>2.89</v>
      </c>
      <c r="D323" s="4">
        <f t="shared" ref="D323:D386" si="25">IF(A323="","",((1/A323)+(1/B323)+(1/C323))-1)</f>
        <v>3.2468424026788512E-2</v>
      </c>
      <c r="E323" s="4">
        <f t="shared" ref="E323:E386" si="26">IF(A323="","",(3*A323)/(3-($D323*A323)))</f>
        <v>3.0793139340522573</v>
      </c>
      <c r="F323" s="4">
        <f t="shared" ref="F323:F386" si="27">IF(B323="","",(3*B323)/(3-($D323*B323)))</f>
        <v>2.940706087580228</v>
      </c>
      <c r="G323" s="4">
        <f t="shared" ref="G323:G386" si="28">IF(C323="","",(3*C323)/(3-($D323*C323)))</f>
        <v>2.9833117724728924</v>
      </c>
      <c r="I323" s="4">
        <f t="shared" ref="I323:I386" si="29">IF(A323="","",D323+1)</f>
        <v>1.0324684240267885</v>
      </c>
    </row>
    <row r="324" spans="1:9" x14ac:dyDescent="0.2">
      <c r="A324" s="4">
        <f>IF('True_Odds_Calculator_3-way'!A325="","",'True_Odds_Calculator_3-way'!A325)</f>
        <v>1.8</v>
      </c>
      <c r="B324" s="4">
        <f>IF('True_Odds_Calculator_3-way'!B325="","",'True_Odds_Calculator_3-way'!B325)</f>
        <v>3.75</v>
      </c>
      <c r="C324" s="4">
        <f>IF('True_Odds_Calculator_3-way'!C325="","",'True_Odds_Calculator_3-way'!C325)</f>
        <v>4.7</v>
      </c>
      <c r="D324" s="4">
        <f t="shared" si="25"/>
        <v>3.4988179669030783E-2</v>
      </c>
      <c r="E324" s="4">
        <f t="shared" si="26"/>
        <v>1.8385975079687049</v>
      </c>
      <c r="F324" s="4">
        <f t="shared" si="27"/>
        <v>3.921508034610631</v>
      </c>
      <c r="G324" s="4">
        <f t="shared" si="28"/>
        <v>4.9725705329153618</v>
      </c>
      <c r="I324" s="4">
        <f t="shared" si="29"/>
        <v>1.0349881796690308</v>
      </c>
    </row>
    <row r="325" spans="1:9" x14ac:dyDescent="0.2">
      <c r="A325" s="4">
        <f>IF('True_Odds_Calculator_3-way'!A326="","",'True_Odds_Calculator_3-way'!A326)</f>
        <v>3.02</v>
      </c>
      <c r="B325" s="4">
        <f>IF('True_Odds_Calculator_3-way'!B326="","",'True_Odds_Calculator_3-way'!B326)</f>
        <v>3.59</v>
      </c>
      <c r="C325" s="4">
        <f>IF('True_Odds_Calculator_3-way'!C326="","",'True_Odds_Calculator_3-way'!C326)</f>
        <v>2.36</v>
      </c>
      <c r="D325" s="4">
        <f t="shared" si="25"/>
        <v>3.3406173407317885E-2</v>
      </c>
      <c r="E325" s="4">
        <f t="shared" si="26"/>
        <v>3.125093394599757</v>
      </c>
      <c r="F325" s="4">
        <f t="shared" si="27"/>
        <v>3.7394900571193399</v>
      </c>
      <c r="G325" s="4">
        <f t="shared" si="28"/>
        <v>2.4236935095233925</v>
      </c>
      <c r="I325" s="4">
        <f t="shared" si="29"/>
        <v>1.0334061734073179</v>
      </c>
    </row>
    <row r="326" spans="1:9" x14ac:dyDescent="0.2">
      <c r="A326" s="4">
        <f>IF('True_Odds_Calculator_3-way'!A327="","",'True_Odds_Calculator_3-way'!A327)</f>
        <v>2.33</v>
      </c>
      <c r="B326" s="4">
        <f>IF('True_Odds_Calculator_3-way'!B327="","",'True_Odds_Calculator_3-way'!B327)</f>
        <v>3.46</v>
      </c>
      <c r="C326" s="4">
        <f>IF('True_Odds_Calculator_3-way'!C327="","",'True_Odds_Calculator_3-way'!C327)</f>
        <v>3.17</v>
      </c>
      <c r="D326" s="4">
        <f t="shared" si="25"/>
        <v>3.3659303645896976E-2</v>
      </c>
      <c r="E326" s="4">
        <f t="shared" si="26"/>
        <v>2.3925460812099311</v>
      </c>
      <c r="F326" s="4">
        <f t="shared" si="27"/>
        <v>3.5997434701470636</v>
      </c>
      <c r="G326" s="4">
        <f t="shared" si="28"/>
        <v>3.2869042185522392</v>
      </c>
      <c r="I326" s="4">
        <f t="shared" si="29"/>
        <v>1.033659303645897</v>
      </c>
    </row>
    <row r="327" spans="1:9" x14ac:dyDescent="0.2">
      <c r="A327" s="4">
        <f>IF('True_Odds_Calculator_3-way'!A328="","",'True_Odds_Calculator_3-way'!A328)</f>
        <v>1.45</v>
      </c>
      <c r="B327" s="4">
        <f>IF('True_Odds_Calculator_3-way'!B328="","",'True_Odds_Calculator_3-way'!B328)</f>
        <v>4.78</v>
      </c>
      <c r="C327" s="4">
        <f>IF('True_Odds_Calculator_3-way'!C328="","",'True_Odds_Calculator_3-way'!C328)</f>
        <v>7.26</v>
      </c>
      <c r="D327" s="4">
        <f t="shared" si="25"/>
        <v>3.6601240166251214E-2</v>
      </c>
      <c r="E327" s="4">
        <f t="shared" si="26"/>
        <v>1.4761133296032158</v>
      </c>
      <c r="F327" s="4">
        <f t="shared" si="27"/>
        <v>5.0760234114769514</v>
      </c>
      <c r="G327" s="4">
        <f t="shared" si="28"/>
        <v>7.9655484648514161</v>
      </c>
      <c r="I327" s="4">
        <f t="shared" si="29"/>
        <v>1.0366012401662512</v>
      </c>
    </row>
    <row r="328" spans="1:9" x14ac:dyDescent="0.2">
      <c r="A328" s="4">
        <f>IF('True_Odds_Calculator_3-way'!A329="","",'True_Odds_Calculator_3-way'!A329)</f>
        <v>2.96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2.48</v>
      </c>
      <c r="D328" s="4">
        <f t="shared" si="25"/>
        <v>3.4318776254260053E-2</v>
      </c>
      <c r="E328" s="4">
        <f t="shared" si="26"/>
        <v>3.0637419563721715</v>
      </c>
      <c r="F328" s="4">
        <f t="shared" si="27"/>
        <v>3.5484203618636916</v>
      </c>
      <c r="G328" s="4">
        <f t="shared" si="28"/>
        <v>2.5524124211874977</v>
      </c>
      <c r="I328" s="4">
        <f t="shared" si="29"/>
        <v>1.0343187762542601</v>
      </c>
    </row>
    <row r="329" spans="1:9" x14ac:dyDescent="0.2">
      <c r="A329" s="4">
        <f>IF('True_Odds_Calculator_3-way'!A330="","",'True_Odds_Calculator_3-way'!A330)</f>
        <v>3.87</v>
      </c>
      <c r="B329" s="4">
        <f>IF('True_Odds_Calculator_3-way'!B330="","",'True_Odds_Calculator_3-way'!B330)</f>
        <v>3.92</v>
      </c>
      <c r="C329" s="4">
        <f>IF('True_Odds_Calculator_3-way'!C330="","",'True_Odds_Calculator_3-way'!C330)</f>
        <v>1.96</v>
      </c>
      <c r="D329" s="4">
        <f t="shared" si="25"/>
        <v>2.3704055265516999E-2</v>
      </c>
      <c r="E329" s="4">
        <f t="shared" si="26"/>
        <v>3.9920704536682918</v>
      </c>
      <c r="F329" s="4">
        <f t="shared" si="27"/>
        <v>4.0452961672473862</v>
      </c>
      <c r="G329" s="4">
        <f t="shared" si="28"/>
        <v>1.9908313065388181</v>
      </c>
      <c r="I329" s="4">
        <f t="shared" si="29"/>
        <v>1.023704055265517</v>
      </c>
    </row>
    <row r="330" spans="1:9" x14ac:dyDescent="0.2">
      <c r="A330" s="4">
        <f>IF('True_Odds_Calculator_3-way'!A331="","",'True_Odds_Calculator_3-way'!A331)</f>
        <v>4.58</v>
      </c>
      <c r="B330" s="4">
        <f>IF('True_Odds_Calculator_3-way'!B331="","",'True_Odds_Calculator_3-way'!B331)</f>
        <v>3.38</v>
      </c>
      <c r="C330" s="4">
        <f>IF('True_Odds_Calculator_3-way'!C331="","",'True_Odds_Calculator_3-way'!C331)</f>
        <v>1.92</v>
      </c>
      <c r="D330" s="4">
        <f t="shared" si="25"/>
        <v>3.5031932852725767E-2</v>
      </c>
      <c r="E330" s="4">
        <f t="shared" si="26"/>
        <v>4.8387884934137819</v>
      </c>
      <c r="F330" s="4">
        <f t="shared" si="27"/>
        <v>3.518888088384144</v>
      </c>
      <c r="G330" s="4">
        <f t="shared" si="28"/>
        <v>1.9640345120948104</v>
      </c>
      <c r="I330" s="4">
        <f t="shared" si="29"/>
        <v>1.0350319328527258</v>
      </c>
    </row>
    <row r="331" spans="1:9" x14ac:dyDescent="0.2">
      <c r="A331" s="4">
        <f>IF('True_Odds_Calculator_3-way'!A332="","",'True_Odds_Calculator_3-way'!A332)</f>
        <v>1.9</v>
      </c>
      <c r="B331" s="4">
        <f>IF('True_Odds_Calculator_3-way'!B332="","",'True_Odds_Calculator_3-way'!B332)</f>
        <v>3.76</v>
      </c>
      <c r="C331" s="4">
        <f>IF('True_Odds_Calculator_3-way'!C332="","",'True_Odds_Calculator_3-way'!C332)</f>
        <v>4.32</v>
      </c>
      <c r="D331" s="4">
        <f t="shared" si="25"/>
        <v>2.3754717763676325E-2</v>
      </c>
      <c r="E331" s="4">
        <f t="shared" si="26"/>
        <v>1.9290214615738486</v>
      </c>
      <c r="F331" s="4">
        <f t="shared" si="27"/>
        <v>3.8753800613455844</v>
      </c>
      <c r="G331" s="4">
        <f t="shared" si="28"/>
        <v>4.4730072351740766</v>
      </c>
      <c r="I331" s="4">
        <f t="shared" si="29"/>
        <v>1.0237547177636763</v>
      </c>
    </row>
    <row r="332" spans="1:9" x14ac:dyDescent="0.2">
      <c r="A332" s="4">
        <f>IF('True_Odds_Calculator_3-way'!A333="","",'True_Odds_Calculator_3-way'!A333)</f>
        <v>2.31</v>
      </c>
      <c r="B332" s="4">
        <f>IF('True_Odds_Calculator_3-way'!B333="","",'True_Odds_Calculator_3-way'!B333)</f>
        <v>3.21</v>
      </c>
      <c r="C332" s="4">
        <f>IF('True_Odds_Calculator_3-way'!C333="","",'True_Odds_Calculator_3-way'!C333)</f>
        <v>3.52</v>
      </c>
      <c r="D332" s="4">
        <f t="shared" si="25"/>
        <v>2.8517821742120919E-2</v>
      </c>
      <c r="E332" s="4">
        <f t="shared" si="26"/>
        <v>2.3618635058786994</v>
      </c>
      <c r="F332" s="4">
        <f t="shared" si="27"/>
        <v>3.3110330931396903</v>
      </c>
      <c r="G332" s="4">
        <f t="shared" si="28"/>
        <v>3.6418599511314671</v>
      </c>
      <c r="I332" s="4">
        <f t="shared" si="29"/>
        <v>1.0285178217421209</v>
      </c>
    </row>
    <row r="333" spans="1:9" x14ac:dyDescent="0.2">
      <c r="A333" s="4">
        <f>IF('True_Odds_Calculator_3-way'!A334="","",'True_Odds_Calculator_3-way'!A334)</f>
        <v>2.02</v>
      </c>
      <c r="B333" s="4">
        <f>IF('True_Odds_Calculator_3-way'!B334="","",'True_Odds_Calculator_3-way'!B334)</f>
        <v>3.29</v>
      </c>
      <c r="C333" s="4">
        <f>IF('True_Odds_Calculator_3-way'!C334="","",'True_Odds_Calculator_3-way'!C334)</f>
        <v>4.3600000000000003</v>
      </c>
      <c r="D333" s="4">
        <f t="shared" si="25"/>
        <v>2.8358670896787563E-2</v>
      </c>
      <c r="E333" s="4">
        <f t="shared" si="26"/>
        <v>2.0593224290032137</v>
      </c>
      <c r="F333" s="4">
        <f t="shared" si="27"/>
        <v>3.3956032932644078</v>
      </c>
      <c r="G333" s="4">
        <f t="shared" si="28"/>
        <v>4.5474201085516777</v>
      </c>
      <c r="I333" s="4">
        <f t="shared" si="29"/>
        <v>1.0283586708967876</v>
      </c>
    </row>
    <row r="334" spans="1:9" x14ac:dyDescent="0.2">
      <c r="A334" s="4">
        <f>IF('True_Odds_Calculator_3-way'!A335="","",'True_Odds_Calculator_3-way'!A335)</f>
        <v>10.92</v>
      </c>
      <c r="B334" s="4">
        <f>IF('True_Odds_Calculator_3-way'!B335="","",'True_Odds_Calculator_3-way'!B335)</f>
        <v>5.74</v>
      </c>
      <c r="C334" s="4">
        <f>IF('True_Odds_Calculator_3-way'!C335="","",'True_Odds_Calculator_3-way'!C335)</f>
        <v>1.3</v>
      </c>
      <c r="D334" s="4">
        <f t="shared" si="25"/>
        <v>3.5021888680425217E-2</v>
      </c>
      <c r="E334" s="4">
        <f t="shared" si="26"/>
        <v>12.515467759970178</v>
      </c>
      <c r="F334" s="4">
        <f t="shared" si="27"/>
        <v>6.1522535727372647</v>
      </c>
      <c r="G334" s="4">
        <f t="shared" si="28"/>
        <v>1.3200330214639517</v>
      </c>
      <c r="I334" s="4">
        <f t="shared" si="29"/>
        <v>1.0350218886804252</v>
      </c>
    </row>
    <row r="335" spans="1:9" x14ac:dyDescent="0.2">
      <c r="A335" s="4">
        <f>IF('True_Odds_Calculator_3-way'!A336="","",'True_Odds_Calculator_3-way'!A336)</f>
        <v>1.39</v>
      </c>
      <c r="B335" s="4">
        <f>IF('True_Odds_Calculator_3-way'!B336="","",'True_Odds_Calculator_3-way'!B336)</f>
        <v>5.15</v>
      </c>
      <c r="C335" s="4">
        <f>IF('True_Odds_Calculator_3-way'!C336="","",'True_Odds_Calculator_3-way'!C336)</f>
        <v>8.36</v>
      </c>
      <c r="D335" s="4">
        <f t="shared" si="25"/>
        <v>3.3216442593591022E-2</v>
      </c>
      <c r="E335" s="4">
        <f t="shared" si="26"/>
        <v>1.4117268791081461</v>
      </c>
      <c r="F335" s="4">
        <f t="shared" si="27"/>
        <v>5.4614186076506952</v>
      </c>
      <c r="G335" s="4">
        <f t="shared" si="28"/>
        <v>9.212762332676169</v>
      </c>
      <c r="I335" s="4">
        <f t="shared" si="29"/>
        <v>1.033216442593591</v>
      </c>
    </row>
    <row r="336" spans="1:9" x14ac:dyDescent="0.2">
      <c r="A336" s="4">
        <f>IF('True_Odds_Calculator_3-way'!A337="","",'True_Odds_Calculator_3-way'!A337)</f>
        <v>4.34</v>
      </c>
      <c r="B336" s="4">
        <f>IF('True_Odds_Calculator_3-way'!B337="","",'True_Odds_Calculator_3-way'!B337)</f>
        <v>3.87</v>
      </c>
      <c r="C336" s="4">
        <f>IF('True_Odds_Calculator_3-way'!C337="","",'True_Odds_Calculator_3-way'!C337)</f>
        <v>1.83</v>
      </c>
      <c r="D336" s="4">
        <f t="shared" si="25"/>
        <v>3.5260766792010179E-2</v>
      </c>
      <c r="E336" s="4">
        <f t="shared" si="26"/>
        <v>4.5732859503532142</v>
      </c>
      <c r="F336" s="4">
        <f t="shared" si="27"/>
        <v>4.0544209700699305</v>
      </c>
      <c r="G336" s="4">
        <f t="shared" si="28"/>
        <v>1.8702268357041738</v>
      </c>
      <c r="I336" s="4">
        <f t="shared" si="29"/>
        <v>1.0352607667920102</v>
      </c>
    </row>
    <row r="337" spans="1:9" x14ac:dyDescent="0.2">
      <c r="A337" s="4">
        <f>IF('True_Odds_Calculator_3-way'!A338="","",'True_Odds_Calculator_3-way'!A338)</f>
        <v>2.13</v>
      </c>
      <c r="B337" s="4">
        <f>IF('True_Odds_Calculator_3-way'!B338="","",'True_Odds_Calculator_3-way'!B338)</f>
        <v>3.16</v>
      </c>
      <c r="C337" s="4">
        <f>IF('True_Odds_Calculator_3-way'!C338="","",'True_Odds_Calculator_3-way'!C338)</f>
        <v>4.0199999999999996</v>
      </c>
      <c r="D337" s="4">
        <f t="shared" si="25"/>
        <v>3.4695483183121656E-2</v>
      </c>
      <c r="E337" s="4">
        <f t="shared" si="26"/>
        <v>2.1837951580078303</v>
      </c>
      <c r="F337" s="4">
        <f t="shared" si="27"/>
        <v>3.2798656722352115</v>
      </c>
      <c r="G337" s="4">
        <f t="shared" si="28"/>
        <v>4.2160105405654704</v>
      </c>
      <c r="I337" s="4">
        <f t="shared" si="29"/>
        <v>1.0346954831831217</v>
      </c>
    </row>
    <row r="338" spans="1:9" x14ac:dyDescent="0.2">
      <c r="A338" s="4">
        <f>IF('True_Odds_Calculator_3-way'!A339="","",'True_Odds_Calculator_3-way'!A339)</f>
        <v>2.52</v>
      </c>
      <c r="B338" s="4">
        <f>IF('True_Odds_Calculator_3-way'!B339="","",'True_Odds_Calculator_3-way'!B339)</f>
        <v>3</v>
      </c>
      <c r="C338" s="4">
        <f>IF('True_Odds_Calculator_3-way'!C339="","",'True_Odds_Calculator_3-way'!C339)</f>
        <v>3.29</v>
      </c>
      <c r="D338" s="4">
        <f t="shared" si="25"/>
        <v>3.4110097939885176E-2</v>
      </c>
      <c r="E338" s="4">
        <f t="shared" si="26"/>
        <v>2.5943341121495331</v>
      </c>
      <c r="F338" s="4">
        <f t="shared" si="27"/>
        <v>3.1059440559440561</v>
      </c>
      <c r="G338" s="4">
        <f t="shared" si="28"/>
        <v>3.4178530203924589</v>
      </c>
      <c r="I338" s="4">
        <f t="shared" si="29"/>
        <v>1.0341100979398852</v>
      </c>
    </row>
    <row r="339" spans="1:9" x14ac:dyDescent="0.2">
      <c r="A339" s="4">
        <f>IF('True_Odds_Calculator_3-way'!A340="","",'True_Odds_Calculator_3-way'!A340)</f>
        <v>4.6900000000000004</v>
      </c>
      <c r="B339" s="4">
        <f>IF('True_Odds_Calculator_3-way'!B340="","",'True_Odds_Calculator_3-way'!B340)</f>
        <v>3.79</v>
      </c>
      <c r="C339" s="4">
        <f>IF('True_Odds_Calculator_3-way'!C340="","",'True_Odds_Calculator_3-way'!C340)</f>
        <v>1.79</v>
      </c>
      <c r="D339" s="4">
        <f t="shared" si="25"/>
        <v>3.5731076825848973E-2</v>
      </c>
      <c r="E339" s="4">
        <f t="shared" si="26"/>
        <v>4.9674814442081923</v>
      </c>
      <c r="F339" s="4">
        <f t="shared" si="27"/>
        <v>3.9691693374232466</v>
      </c>
      <c r="G339" s="4">
        <f t="shared" si="28"/>
        <v>1.8289933004114762</v>
      </c>
      <c r="I339" s="4">
        <f t="shared" si="29"/>
        <v>1.035731076825849</v>
      </c>
    </row>
    <row r="340" spans="1:9" x14ac:dyDescent="0.2">
      <c r="A340" s="4">
        <f>IF('True_Odds_Calculator_3-way'!A341="","",'True_Odds_Calculator_3-way'!A341)</f>
        <v>4</v>
      </c>
      <c r="B340" s="4">
        <f>IF('True_Odds_Calculator_3-way'!B341="","",'True_Odds_Calculator_3-way'!B341)</f>
        <v>3.75</v>
      </c>
      <c r="C340" s="4">
        <f>IF('True_Odds_Calculator_3-way'!C341="","",'True_Odds_Calculator_3-way'!C341)</f>
        <v>1.93</v>
      </c>
      <c r="D340" s="4">
        <f t="shared" si="25"/>
        <v>3.4801381692573408E-2</v>
      </c>
      <c r="E340" s="4">
        <f t="shared" si="26"/>
        <v>4.1946389760927314</v>
      </c>
      <c r="F340" s="4">
        <f t="shared" si="27"/>
        <v>3.9205507279088136</v>
      </c>
      <c r="G340" s="4">
        <f t="shared" si="28"/>
        <v>1.9742001477524578</v>
      </c>
      <c r="I340" s="4">
        <f t="shared" si="29"/>
        <v>1.0348013816925734</v>
      </c>
    </row>
    <row r="341" spans="1:9" x14ac:dyDescent="0.2">
      <c r="A341" s="4">
        <f>IF('True_Odds_Calculator_3-way'!A342="","",'True_Odds_Calculator_3-way'!A342)</f>
        <v>1.88</v>
      </c>
      <c r="B341" s="4">
        <f>IF('True_Odds_Calculator_3-way'!B342="","",'True_Odds_Calculator_3-way'!B342)</f>
        <v>3.66</v>
      </c>
      <c r="C341" s="4">
        <f>IF('True_Odds_Calculator_3-way'!C342="","",'True_Odds_Calculator_3-way'!C342)</f>
        <v>4.5199999999999996</v>
      </c>
      <c r="D341" s="4">
        <f t="shared" si="25"/>
        <v>2.6377875385965588E-2</v>
      </c>
      <c r="E341" s="4">
        <f t="shared" si="26"/>
        <v>1.9115989898301171</v>
      </c>
      <c r="F341" s="4">
        <f t="shared" si="27"/>
        <v>3.7816988818606174</v>
      </c>
      <c r="G341" s="4">
        <f t="shared" si="28"/>
        <v>4.7070715713275577</v>
      </c>
      <c r="I341" s="4">
        <f t="shared" si="29"/>
        <v>1.0263778753859656</v>
      </c>
    </row>
    <row r="342" spans="1:9" x14ac:dyDescent="0.2">
      <c r="A342" s="4">
        <f>IF('True_Odds_Calculator_3-way'!A343="","",'True_Odds_Calculator_3-way'!A343)</f>
        <v>3.11</v>
      </c>
      <c r="B342" s="4">
        <f>IF('True_Odds_Calculator_3-way'!B343="","",'True_Odds_Calculator_3-way'!B343)</f>
        <v>2.82</v>
      </c>
      <c r="C342" s="4">
        <f>IF('True_Odds_Calculator_3-way'!C343="","",'True_Odds_Calculator_3-way'!C343)</f>
        <v>2.84</v>
      </c>
      <c r="D342" s="4">
        <f t="shared" si="25"/>
        <v>2.8266013494480768E-2</v>
      </c>
      <c r="E342" s="4">
        <f t="shared" si="26"/>
        <v>3.2038815269530092</v>
      </c>
      <c r="F342" s="4">
        <f t="shared" si="27"/>
        <v>2.8969727177367273</v>
      </c>
      <c r="G342" s="4">
        <f t="shared" si="28"/>
        <v>2.918083516697747</v>
      </c>
      <c r="I342" s="4">
        <f t="shared" si="29"/>
        <v>1.0282660134944808</v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2.19</v>
      </c>
      <c r="C186" s="4">
        <f t="shared" si="22"/>
        <v>0.5714285714285714</v>
      </c>
      <c r="D186">
        <f t="shared" si="23"/>
        <v>0.45662100456621008</v>
      </c>
      <c r="E186">
        <f t="shared" si="24"/>
        <v>2.8049575994781417E-2</v>
      </c>
      <c r="F186">
        <f t="shared" si="25"/>
        <v>-0.23287671232876717</v>
      </c>
      <c r="G186">
        <v>0</v>
      </c>
      <c r="H186">
        <f t="shared" si="26"/>
        <v>0.26092628832354858</v>
      </c>
      <c r="I186">
        <f t="shared" si="27"/>
        <v>-1.0585122480499263</v>
      </c>
      <c r="J186">
        <f t="shared" si="28"/>
        <v>1.0585122480499263</v>
      </c>
      <c r="K186">
        <f t="shared" si="29"/>
        <v>0.55744958776236542</v>
      </c>
      <c r="L186">
        <f t="shared" si="30"/>
        <v>0.44255041223763469</v>
      </c>
      <c r="M186">
        <f t="shared" si="31"/>
        <v>1.7938841860374448</v>
      </c>
      <c r="N186">
        <f t="shared" si="32"/>
        <v>2.2596295751794115</v>
      </c>
    </row>
    <row r="187" spans="1:14" x14ac:dyDescent="0.25">
      <c r="A187" s="4">
        <f>IF('True_Odds_Calculator_2-way'!A188="","",'True_Odds_Calculator_2-way'!A188)</f>
        <v>1.96</v>
      </c>
      <c r="B187" s="4">
        <f>IF('True_Odds_Calculator_2-way'!B188="","",'True_Odds_Calculator_2-way'!B188)</f>
        <v>1.94</v>
      </c>
      <c r="C187" s="4">
        <f t="shared" si="22"/>
        <v>0.51020408163265307</v>
      </c>
      <c r="D187">
        <f t="shared" si="23"/>
        <v>0.51546391752577325</v>
      </c>
      <c r="E187">
        <f t="shared" si="24"/>
        <v>2.5667999158426325E-2</v>
      </c>
      <c r="F187">
        <f t="shared" si="25"/>
        <v>-0.23732379549758043</v>
      </c>
      <c r="G187">
        <v>0</v>
      </c>
      <c r="H187">
        <f t="shared" si="26"/>
        <v>0.26299179465600675</v>
      </c>
      <c r="I187">
        <f t="shared" si="27"/>
        <v>-1.052689901333149</v>
      </c>
      <c r="J187">
        <f t="shared" si="28"/>
        <v>1.052689901333149</v>
      </c>
      <c r="K187">
        <f t="shared" si="29"/>
        <v>0.49736834815166897</v>
      </c>
      <c r="L187">
        <f t="shared" si="30"/>
        <v>0.50263165184833114</v>
      </c>
      <c r="M187">
        <f t="shared" si="31"/>
        <v>2.0105823052798226</v>
      </c>
      <c r="N187">
        <f t="shared" si="32"/>
        <v>1.9895285072531594</v>
      </c>
    </row>
    <row r="188" spans="1:14" x14ac:dyDescent="0.25">
      <c r="A188" s="4">
        <f>IF('True_Odds_Calculator_2-way'!A189="","",'True_Odds_Calculator_2-way'!A189)</f>
        <v>2.09</v>
      </c>
      <c r="B188" s="4">
        <f>IF('True_Odds_Calculator_2-way'!B189="","",'True_Odds_Calculator_2-way'!B189)</f>
        <v>1.81</v>
      </c>
      <c r="C188" s="4">
        <f t="shared" si="22"/>
        <v>0.47846889952153115</v>
      </c>
      <c r="D188">
        <f t="shared" si="23"/>
        <v>0.5524861878453039</v>
      </c>
      <c r="E188">
        <f t="shared" si="24"/>
        <v>3.0955087366835166E-2</v>
      </c>
      <c r="F188">
        <f t="shared" si="25"/>
        <v>-0.23339237093235332</v>
      </c>
      <c r="G188">
        <v>0</v>
      </c>
      <c r="H188">
        <f t="shared" si="26"/>
        <v>0.26434745829918849</v>
      </c>
      <c r="I188">
        <f t="shared" si="27"/>
        <v>-1.064251428023502</v>
      </c>
      <c r="J188">
        <f t="shared" si="28"/>
        <v>1.064251428023502</v>
      </c>
      <c r="K188">
        <f t="shared" si="29"/>
        <v>0.46295566357839102</v>
      </c>
      <c r="L188">
        <f t="shared" si="30"/>
        <v>0.53704433642160887</v>
      </c>
      <c r="M188">
        <f t="shared" si="31"/>
        <v>2.1600340565456171</v>
      </c>
      <c r="N188">
        <f t="shared" si="32"/>
        <v>1.8620436566990362</v>
      </c>
    </row>
    <row r="189" spans="1:14" x14ac:dyDescent="0.25">
      <c r="A189" s="4">
        <f>IF('True_Odds_Calculator_2-way'!A190="","",'True_Odds_Calculator_2-way'!A190)</f>
        <v>1.94</v>
      </c>
      <c r="B189" s="4">
        <f>IF('True_Odds_Calculator_2-way'!B190="","",'True_Odds_Calculator_2-way'!B190)</f>
        <v>1.96</v>
      </c>
      <c r="C189" s="4">
        <f t="shared" si="22"/>
        <v>0.51546391752577325</v>
      </c>
      <c r="D189">
        <f t="shared" si="23"/>
        <v>0.51020408163265307</v>
      </c>
      <c r="E189">
        <f t="shared" si="24"/>
        <v>2.5667999158426325E-2</v>
      </c>
      <c r="F189">
        <f t="shared" si="25"/>
        <v>-0.23732379549758043</v>
      </c>
      <c r="G189">
        <v>0</v>
      </c>
      <c r="H189">
        <f t="shared" si="26"/>
        <v>0.26299179465600675</v>
      </c>
      <c r="I189">
        <f t="shared" si="27"/>
        <v>-1.052689901333149</v>
      </c>
      <c r="J189">
        <f t="shared" si="28"/>
        <v>1.052689901333149</v>
      </c>
      <c r="K189">
        <f t="shared" si="29"/>
        <v>0.50263165184833114</v>
      </c>
      <c r="L189">
        <f t="shared" si="30"/>
        <v>0.49736834815166897</v>
      </c>
      <c r="M189">
        <f t="shared" si="31"/>
        <v>1.9895285072531594</v>
      </c>
      <c r="N189">
        <f t="shared" si="32"/>
        <v>2.0105823052798226</v>
      </c>
    </row>
    <row r="190" spans="1:14" x14ac:dyDescent="0.25">
      <c r="A190" s="4">
        <f>IF('True_Odds_Calculator_2-way'!A191="","",'True_Odds_Calculator_2-way'!A191)</f>
        <v>2.23</v>
      </c>
      <c r="B190" s="4">
        <f>IF('True_Odds_Calculator_2-way'!B191="","",'True_Odds_Calculator_2-way'!B191)</f>
        <v>1.71</v>
      </c>
      <c r="C190" s="4">
        <f t="shared" si="22"/>
        <v>0.44843049327354262</v>
      </c>
      <c r="D190">
        <f t="shared" si="23"/>
        <v>0.58479532163742687</v>
      </c>
      <c r="E190">
        <f t="shared" si="24"/>
        <v>3.3225814910969431E-2</v>
      </c>
      <c r="F190">
        <f t="shared" si="25"/>
        <v>-0.22901423963496192</v>
      </c>
      <c r="G190">
        <v>0</v>
      </c>
      <c r="H190">
        <f t="shared" si="26"/>
        <v>0.26224005454593136</v>
      </c>
      <c r="I190">
        <f t="shared" si="27"/>
        <v>-1.070084984173661</v>
      </c>
      <c r="J190">
        <f t="shared" si="28"/>
        <v>1.070084984173661</v>
      </c>
      <c r="K190">
        <f t="shared" si="29"/>
        <v>0.43174080130549697</v>
      </c>
      <c r="L190">
        <f t="shared" si="30"/>
        <v>0.56825919869450314</v>
      </c>
      <c r="M190">
        <f t="shared" si="31"/>
        <v>2.3162045305336028</v>
      </c>
      <c r="N190">
        <f t="shared" si="32"/>
        <v>1.7597603387632996</v>
      </c>
    </row>
    <row r="191" spans="1:14" x14ac:dyDescent="0.25">
      <c r="A191" s="4">
        <f>IF('True_Odds_Calculator_2-way'!A192="","",'True_Odds_Calculator_2-way'!A192)</f>
        <v>2.37</v>
      </c>
      <c r="B191" s="4">
        <f>IF('True_Odds_Calculator_2-way'!B192="","",'True_Odds_Calculator_2-way'!B192)</f>
        <v>1.63</v>
      </c>
      <c r="C191" s="4">
        <f t="shared" si="22"/>
        <v>0.42194092827004215</v>
      </c>
      <c r="D191">
        <f t="shared" si="23"/>
        <v>0.61349693251533743</v>
      </c>
      <c r="E191">
        <f t="shared" si="24"/>
        <v>3.5437860785379582E-2</v>
      </c>
      <c r="F191">
        <f t="shared" si="25"/>
        <v>-0.22342160441096537</v>
      </c>
      <c r="G191">
        <v>0</v>
      </c>
      <c r="H191">
        <f t="shared" si="26"/>
        <v>0.2588594651963449</v>
      </c>
      <c r="I191">
        <f t="shared" si="27"/>
        <v>-1.0763894728677108</v>
      </c>
      <c r="J191">
        <f t="shared" si="28"/>
        <v>1.0763894728677108</v>
      </c>
      <c r="K191">
        <f t="shared" si="29"/>
        <v>0.40409696490827207</v>
      </c>
      <c r="L191">
        <f t="shared" si="30"/>
        <v>0.59590303509172793</v>
      </c>
      <c r="M191">
        <f t="shared" si="31"/>
        <v>2.4746535778287639</v>
      </c>
      <c r="N191">
        <f t="shared" si="32"/>
        <v>1.6781253679066579</v>
      </c>
    </row>
    <row r="192" spans="1:14" x14ac:dyDescent="0.25">
      <c r="A192" s="4">
        <f>IF('True_Odds_Calculator_2-way'!A193="","",'True_Odds_Calculator_2-way'!A193)</f>
        <v>2.23</v>
      </c>
      <c r="B192" s="4">
        <f>IF('True_Odds_Calculator_2-way'!B193="","",'True_Odds_Calculator_2-way'!B193)</f>
        <v>1.71</v>
      </c>
      <c r="C192" s="4">
        <f t="shared" si="22"/>
        <v>0.44843049327354262</v>
      </c>
      <c r="D192">
        <f t="shared" si="23"/>
        <v>0.58479532163742687</v>
      </c>
      <c r="E192">
        <f t="shared" si="24"/>
        <v>3.3225814910969431E-2</v>
      </c>
      <c r="F192">
        <f t="shared" si="25"/>
        <v>-0.22901423963496192</v>
      </c>
      <c r="G192">
        <v>0</v>
      </c>
      <c r="H192">
        <f t="shared" si="26"/>
        <v>0.26224005454593136</v>
      </c>
      <c r="I192">
        <f t="shared" si="27"/>
        <v>-1.070084984173661</v>
      </c>
      <c r="J192">
        <f t="shared" si="28"/>
        <v>1.070084984173661</v>
      </c>
      <c r="K192">
        <f t="shared" si="29"/>
        <v>0.43174080130549697</v>
      </c>
      <c r="L192">
        <f t="shared" si="30"/>
        <v>0.56825919869450314</v>
      </c>
      <c r="M192">
        <f t="shared" si="31"/>
        <v>2.3162045305336028</v>
      </c>
      <c r="N192">
        <f t="shared" si="32"/>
        <v>1.7597603387632996</v>
      </c>
    </row>
    <row r="193" spans="1:14" x14ac:dyDescent="0.25">
      <c r="A193" s="4">
        <f>IF('True_Odds_Calculator_2-way'!A194="","",'True_Odds_Calculator_2-way'!A194)</f>
        <v>2.2799999999999998</v>
      </c>
      <c r="B193" s="4">
        <f>IF('True_Odds_Calculator_2-way'!B194="","",'True_Odds_Calculator_2-way'!B194)</f>
        <v>1.68</v>
      </c>
      <c r="C193" s="4">
        <f t="shared" si="22"/>
        <v>0.43859649122807021</v>
      </c>
      <c r="D193">
        <f t="shared" si="23"/>
        <v>0.59523809523809523</v>
      </c>
      <c r="E193">
        <f t="shared" si="24"/>
        <v>3.383458646616555E-2</v>
      </c>
      <c r="F193">
        <f t="shared" si="25"/>
        <v>-0.2272347535505429</v>
      </c>
      <c r="G193">
        <v>0</v>
      </c>
      <c r="H193">
        <f t="shared" si="26"/>
        <v>0.26106934001670845</v>
      </c>
      <c r="I193">
        <f t="shared" si="27"/>
        <v>-1.0718661571406805</v>
      </c>
      <c r="J193">
        <f t="shared" si="28"/>
        <v>1.0718661571406805</v>
      </c>
      <c r="K193">
        <f t="shared" si="29"/>
        <v>0.42158717195874679</v>
      </c>
      <c r="L193">
        <f t="shared" si="30"/>
        <v>0.57841282804125305</v>
      </c>
      <c r="M193">
        <f t="shared" si="31"/>
        <v>2.3719886811400706</v>
      </c>
      <c r="N193">
        <f t="shared" si="32"/>
        <v>1.728868986855663</v>
      </c>
    </row>
    <row r="194" spans="1:14" x14ac:dyDescent="0.25">
      <c r="A194" s="4">
        <f>IF('True_Odds_Calculator_2-way'!A195="","",'True_Odds_Calculator_2-way'!A195)</f>
        <v>2.2200000000000002</v>
      </c>
      <c r="B194" s="4">
        <f>IF('True_Odds_Calculator_2-way'!B195="","",'True_Odds_Calculator_2-way'!B195)</f>
        <v>1.71</v>
      </c>
      <c r="C194" s="4">
        <f t="shared" si="22"/>
        <v>0.4504504504504504</v>
      </c>
      <c r="D194">
        <f t="shared" si="23"/>
        <v>0.58479532163742687</v>
      </c>
      <c r="E194">
        <f t="shared" si="24"/>
        <v>3.5245772087877381E-2</v>
      </c>
      <c r="F194">
        <f t="shared" si="25"/>
        <v>-0.2281755439650176</v>
      </c>
      <c r="G194">
        <v>0</v>
      </c>
      <c r="H194">
        <f t="shared" si="26"/>
        <v>0.26342131605289498</v>
      </c>
      <c r="I194">
        <f t="shared" si="27"/>
        <v>-1.0744616281415775</v>
      </c>
      <c r="J194">
        <f t="shared" si="28"/>
        <v>1.0744616281415775</v>
      </c>
      <c r="K194">
        <f t="shared" si="29"/>
        <v>0.43274247509065539</v>
      </c>
      <c r="L194">
        <f t="shared" si="30"/>
        <v>0.56725752490934445</v>
      </c>
      <c r="M194">
        <f t="shared" si="31"/>
        <v>2.310843186332725</v>
      </c>
      <c r="N194">
        <f t="shared" si="32"/>
        <v>1.7628677559805201</v>
      </c>
    </row>
    <row r="195" spans="1:14" x14ac:dyDescent="0.25">
      <c r="A195" s="4">
        <f>IF('True_Odds_Calculator_2-way'!A196="","",'True_Odds_Calculator_2-way'!A196)</f>
        <v>2.2999999999999998</v>
      </c>
      <c r="B195" s="4">
        <f>IF('True_Odds_Calculator_2-way'!B196="","",'True_Odds_Calculator_2-way'!B196)</f>
        <v>1.67</v>
      </c>
      <c r="C195" s="4">
        <f t="shared" ref="C195:C258" si="33">1/A195</f>
        <v>0.43478260869565222</v>
      </c>
      <c r="D195">
        <f t="shared" ref="D195:D258" si="34">1/B195</f>
        <v>0.5988023952095809</v>
      </c>
      <c r="E195">
        <f t="shared" ref="E195:E258" si="35">C195+D195-1</f>
        <v>3.3585003905233002E-2</v>
      </c>
      <c r="F195">
        <f t="shared" ref="F195:F258" si="36">C195+D195-(C195*D195)-1</f>
        <v>-0.22676386357719358</v>
      </c>
      <c r="G195">
        <v>0</v>
      </c>
      <c r="H195">
        <f t="shared" ref="H195:H258" si="37">C195*D195</f>
        <v>0.26034886748242653</v>
      </c>
      <c r="I195">
        <f t="shared" ref="I195:I258" si="38">((-4*F195*H195)^0.5)/(2*F195)</f>
        <v>-1.0714969088698136</v>
      </c>
      <c r="J195">
        <f t="shared" ref="J195:J258" si="39">(-((-4*F195*H195)^0.5))/(2*F195)</f>
        <v>1.0714969088698136</v>
      </c>
      <c r="K195">
        <f t="shared" ref="K195:K258" si="40">IF(A195="","",(C195/($J195+C195-($J195*C195))))</f>
        <v>0.41789493273906014</v>
      </c>
      <c r="L195">
        <f t="shared" ref="L195:L258" si="41">IF(B195="","",(D195/($J195+D195-($J195*D195))))</f>
        <v>0.58210506726094002</v>
      </c>
      <c r="M195">
        <f t="shared" ref="M195:M258" si="42">IF(A195="","",1/K195)</f>
        <v>2.3929459815307572</v>
      </c>
      <c r="N195">
        <f t="shared" ref="N195:N258" si="43">IF(B195="","",1/L195)</f>
        <v>1.7179029289427752</v>
      </c>
    </row>
    <row r="196" spans="1:14" x14ac:dyDescent="0.25">
      <c r="A196" s="4">
        <f>IF('True_Odds_Calculator_2-way'!A197="","",'True_Odds_Calculator_2-way'!A197)</f>
        <v>1.78</v>
      </c>
      <c r="B196" s="4">
        <f>IF('True_Odds_Calculator_2-way'!B197="","",'True_Odds_Calculator_2-way'!B197)</f>
        <v>2.11</v>
      </c>
      <c r="C196" s="4">
        <f t="shared" si="33"/>
        <v>0.5617977528089888</v>
      </c>
      <c r="D196">
        <f t="shared" si="34"/>
        <v>0.47393364928909953</v>
      </c>
      <c r="E196">
        <f t="shared" si="35"/>
        <v>3.5731402098088338E-2</v>
      </c>
      <c r="F196">
        <f t="shared" si="36"/>
        <v>-0.23052345705309119</v>
      </c>
      <c r="G196">
        <v>0</v>
      </c>
      <c r="H196">
        <f t="shared" si="37"/>
        <v>0.26625485915117952</v>
      </c>
      <c r="I196">
        <f t="shared" si="38"/>
        <v>-1.0747098003652684</v>
      </c>
      <c r="J196">
        <f t="shared" si="39"/>
        <v>1.0747098003652684</v>
      </c>
      <c r="K196">
        <f t="shared" si="40"/>
        <v>0.54398865104166871</v>
      </c>
      <c r="L196">
        <f t="shared" si="41"/>
        <v>0.45601134895833134</v>
      </c>
      <c r="M196">
        <f t="shared" si="42"/>
        <v>1.838273644284909</v>
      </c>
      <c r="N196">
        <f t="shared" si="43"/>
        <v>2.192927878405448</v>
      </c>
    </row>
    <row r="197" spans="1:14" x14ac:dyDescent="0.25">
      <c r="A197" s="4">
        <f>IF('True_Odds_Calculator_2-way'!A198="","",'True_Odds_Calculator_2-way'!A198)</f>
        <v>2.17</v>
      </c>
      <c r="B197" s="4">
        <f>IF('True_Odds_Calculator_2-way'!B198="","",'True_Odds_Calculator_2-way'!B198)</f>
        <v>1.74</v>
      </c>
      <c r="C197" s="4">
        <f t="shared" si="33"/>
        <v>0.46082949308755761</v>
      </c>
      <c r="D197">
        <f t="shared" si="34"/>
        <v>0.57471264367816088</v>
      </c>
      <c r="E197">
        <f t="shared" si="35"/>
        <v>3.5542136765718491E-2</v>
      </c>
      <c r="F197">
        <f t="shared" si="36"/>
        <v>-0.22930239949149844</v>
      </c>
      <c r="G197">
        <v>0</v>
      </c>
      <c r="H197">
        <f t="shared" si="37"/>
        <v>0.26484453625721699</v>
      </c>
      <c r="I197">
        <f t="shared" si="38"/>
        <v>-1.0747098003652684</v>
      </c>
      <c r="J197">
        <f t="shared" si="39"/>
        <v>1.0747098003652684</v>
      </c>
      <c r="K197">
        <f t="shared" si="40"/>
        <v>0.44298545385174265</v>
      </c>
      <c r="L197">
        <f t="shared" si="41"/>
        <v>0.55701454614825729</v>
      </c>
      <c r="M197">
        <f t="shared" si="42"/>
        <v>2.2574104664273644</v>
      </c>
      <c r="N197">
        <f t="shared" si="43"/>
        <v>1.7952852522702987</v>
      </c>
    </row>
    <row r="198" spans="1:14" x14ac:dyDescent="0.25">
      <c r="A198" s="4">
        <f>IF('True_Odds_Calculator_2-way'!A199="","",'True_Odds_Calculator_2-way'!A199)</f>
        <v>1.98</v>
      </c>
      <c r="B198" s="4">
        <f>IF('True_Odds_Calculator_2-way'!B199="","",'True_Odds_Calculator_2-way'!B199)</f>
        <v>1.91</v>
      </c>
      <c r="C198" s="4">
        <f t="shared" si="33"/>
        <v>0.50505050505050508</v>
      </c>
      <c r="D198">
        <f t="shared" si="34"/>
        <v>0.52356020942408377</v>
      </c>
      <c r="E198">
        <f t="shared" si="35"/>
        <v>2.861071447458885E-2</v>
      </c>
      <c r="F198">
        <f t="shared" si="36"/>
        <v>-0.23581363371939279</v>
      </c>
      <c r="G198">
        <v>0</v>
      </c>
      <c r="H198">
        <f t="shared" si="37"/>
        <v>0.2644243481939817</v>
      </c>
      <c r="I198">
        <f t="shared" si="38"/>
        <v>-1.0589275952301447</v>
      </c>
      <c r="J198">
        <f t="shared" si="39"/>
        <v>1.0589275952301447</v>
      </c>
      <c r="K198">
        <f t="shared" si="40"/>
        <v>0.4907375632320416</v>
      </c>
      <c r="L198">
        <f t="shared" si="41"/>
        <v>0.50926243676795835</v>
      </c>
      <c r="M198">
        <f t="shared" si="42"/>
        <v>2.0377490433255412</v>
      </c>
      <c r="N198">
        <f t="shared" si="43"/>
        <v>1.9636241116594322</v>
      </c>
    </row>
    <row r="199" spans="1:14" x14ac:dyDescent="0.25">
      <c r="A199" s="4">
        <f>IF('True_Odds_Calculator_2-way'!A200="","",'True_Odds_Calculator_2-way'!A200)</f>
        <v>2.11</v>
      </c>
      <c r="B199" s="4">
        <f>IF('True_Odds_Calculator_2-way'!B200="","",'True_Odds_Calculator_2-way'!B200)</f>
        <v>1.78</v>
      </c>
      <c r="C199" s="4">
        <f t="shared" si="33"/>
        <v>0.47393364928909953</v>
      </c>
      <c r="D199">
        <f t="shared" si="34"/>
        <v>0.5617977528089888</v>
      </c>
      <c r="E199">
        <f t="shared" si="35"/>
        <v>3.5731402098088338E-2</v>
      </c>
      <c r="F199">
        <f t="shared" si="36"/>
        <v>-0.23052345705309119</v>
      </c>
      <c r="G199">
        <v>0</v>
      </c>
      <c r="H199">
        <f t="shared" si="37"/>
        <v>0.26625485915117952</v>
      </c>
      <c r="I199">
        <f t="shared" si="38"/>
        <v>-1.0747098003652684</v>
      </c>
      <c r="J199">
        <f t="shared" si="39"/>
        <v>1.0747098003652684</v>
      </c>
      <c r="K199">
        <f t="shared" si="40"/>
        <v>0.45601134895833134</v>
      </c>
      <c r="L199">
        <f t="shared" si="41"/>
        <v>0.54398865104166871</v>
      </c>
      <c r="M199">
        <f t="shared" si="42"/>
        <v>2.192927878405448</v>
      </c>
      <c r="N199">
        <f t="shared" si="43"/>
        <v>1.838273644284909</v>
      </c>
    </row>
    <row r="200" spans="1:14" x14ac:dyDescent="0.25">
      <c r="A200" s="4">
        <f>IF('True_Odds_Calculator_2-way'!A201="","",'True_Odds_Calculator_2-way'!A201)</f>
        <v>2.37</v>
      </c>
      <c r="B200" s="4">
        <f>IF('True_Odds_Calculator_2-way'!B201="","",'True_Odds_Calculator_2-way'!B201)</f>
        <v>1.64</v>
      </c>
      <c r="C200" s="4">
        <f t="shared" si="33"/>
        <v>0.42194092827004215</v>
      </c>
      <c r="D200">
        <f t="shared" si="34"/>
        <v>0.6097560975609756</v>
      </c>
      <c r="E200">
        <f t="shared" si="35"/>
        <v>3.1697025831017633E-2</v>
      </c>
      <c r="F200">
        <f t="shared" si="36"/>
        <v>-0.2255840279921788</v>
      </c>
      <c r="G200">
        <v>0</v>
      </c>
      <c r="H200">
        <f t="shared" si="37"/>
        <v>0.25728105382319644</v>
      </c>
      <c r="I200">
        <f t="shared" si="38"/>
        <v>-1.0679470721459507</v>
      </c>
      <c r="J200">
        <f t="shared" si="39"/>
        <v>1.0679470721459507</v>
      </c>
      <c r="K200">
        <f t="shared" si="40"/>
        <v>0.40599451076379461</v>
      </c>
      <c r="L200">
        <f t="shared" si="41"/>
        <v>0.59400548923620555</v>
      </c>
      <c r="M200">
        <f t="shared" si="42"/>
        <v>2.4630874888399528</v>
      </c>
      <c r="N200">
        <f t="shared" si="43"/>
        <v>1.6834861261734084</v>
      </c>
    </row>
    <row r="201" spans="1:14" x14ac:dyDescent="0.25">
      <c r="A201" s="4">
        <f>IF('True_Odds_Calculator_2-way'!A202="","",'True_Odds_Calculator_2-way'!A202)</f>
        <v>1.78</v>
      </c>
      <c r="B201" s="4">
        <f>IF('True_Odds_Calculator_2-way'!B202="","",'True_Odds_Calculator_2-way'!B202)</f>
        <v>2.11</v>
      </c>
      <c r="C201" s="4">
        <f t="shared" si="33"/>
        <v>0.5617977528089888</v>
      </c>
      <c r="D201">
        <f t="shared" si="34"/>
        <v>0.47393364928909953</v>
      </c>
      <c r="E201">
        <f t="shared" si="35"/>
        <v>3.5731402098088338E-2</v>
      </c>
      <c r="F201">
        <f t="shared" si="36"/>
        <v>-0.23052345705309119</v>
      </c>
      <c r="G201">
        <v>0</v>
      </c>
      <c r="H201">
        <f t="shared" si="37"/>
        <v>0.26625485915117952</v>
      </c>
      <c r="I201">
        <f t="shared" si="38"/>
        <v>-1.0747098003652684</v>
      </c>
      <c r="J201">
        <f t="shared" si="39"/>
        <v>1.0747098003652684</v>
      </c>
      <c r="K201">
        <f t="shared" si="40"/>
        <v>0.54398865104166871</v>
      </c>
      <c r="L201">
        <f t="shared" si="41"/>
        <v>0.45601134895833134</v>
      </c>
      <c r="M201">
        <f t="shared" si="42"/>
        <v>1.838273644284909</v>
      </c>
      <c r="N201">
        <f t="shared" si="43"/>
        <v>2.192927878405448</v>
      </c>
    </row>
    <row r="202" spans="1:14" x14ac:dyDescent="0.25">
      <c r="A202" s="4">
        <f>IF('True_Odds_Calculator_2-way'!A203="","",'True_Odds_Calculator_2-way'!A203)</f>
        <v>1.72</v>
      </c>
      <c r="B202" s="4">
        <f>IF('True_Odds_Calculator_2-way'!B203="","",'True_Odds_Calculator_2-way'!B203)</f>
        <v>2.16</v>
      </c>
      <c r="C202" s="4">
        <f t="shared" si="33"/>
        <v>0.58139534883720934</v>
      </c>
      <c r="D202">
        <f t="shared" si="34"/>
        <v>0.46296296296296291</v>
      </c>
      <c r="E202">
        <f t="shared" si="35"/>
        <v>4.4358311800172245E-2</v>
      </c>
      <c r="F202">
        <f t="shared" si="36"/>
        <v>-0.22480620155038755</v>
      </c>
      <c r="G202">
        <v>0</v>
      </c>
      <c r="H202">
        <f t="shared" si="37"/>
        <v>0.26916451335055985</v>
      </c>
      <c r="I202">
        <f t="shared" si="38"/>
        <v>-1.0942202738310214</v>
      </c>
      <c r="J202">
        <f t="shared" si="39"/>
        <v>1.0942202738310214</v>
      </c>
      <c r="K202">
        <f t="shared" si="40"/>
        <v>0.55933460749166131</v>
      </c>
      <c r="L202">
        <f t="shared" si="41"/>
        <v>0.44066539250833864</v>
      </c>
      <c r="M202">
        <f t="shared" si="42"/>
        <v>1.7878385971583355</v>
      </c>
      <c r="N202">
        <f t="shared" si="43"/>
        <v>2.2692955176439846</v>
      </c>
    </row>
    <row r="203" spans="1:14" x14ac:dyDescent="0.25">
      <c r="A203" s="4">
        <f>IF('True_Odds_Calculator_2-way'!A204="","",'True_Odds_Calculator_2-way'!A204)</f>
        <v>2.02</v>
      </c>
      <c r="B203" s="4">
        <f>IF('True_Odds_Calculator_2-way'!B204="","",'True_Odds_Calculator_2-way'!B204)</f>
        <v>1.84</v>
      </c>
      <c r="C203" s="4">
        <f t="shared" si="33"/>
        <v>0.49504950495049505</v>
      </c>
      <c r="D203">
        <f t="shared" si="34"/>
        <v>0.54347826086956519</v>
      </c>
      <c r="E203">
        <f t="shared" si="35"/>
        <v>3.8527765820060234E-2</v>
      </c>
      <c r="F203">
        <f t="shared" si="36"/>
        <v>-0.23052087817477407</v>
      </c>
      <c r="G203">
        <v>0</v>
      </c>
      <c r="H203">
        <f t="shared" si="37"/>
        <v>0.26904864399483425</v>
      </c>
      <c r="I203">
        <f t="shared" si="38"/>
        <v>-1.080339539253607</v>
      </c>
      <c r="J203">
        <f t="shared" si="39"/>
        <v>1.080339539253607</v>
      </c>
      <c r="K203">
        <f t="shared" si="40"/>
        <v>0.4757495401805043</v>
      </c>
      <c r="L203">
        <f t="shared" si="41"/>
        <v>0.52425045981949592</v>
      </c>
      <c r="M203">
        <f t="shared" si="42"/>
        <v>2.1019463300386789</v>
      </c>
      <c r="N203">
        <f t="shared" si="43"/>
        <v>1.9074852129730298</v>
      </c>
    </row>
    <row r="204" spans="1:14" x14ac:dyDescent="0.25">
      <c r="A204" s="4">
        <f>IF('True_Odds_Calculator_2-way'!A205="","",'True_Odds_Calculator_2-way'!A205)</f>
        <v>1.85</v>
      </c>
      <c r="B204" s="4">
        <f>IF('True_Odds_Calculator_2-way'!B205="","",'True_Odds_Calculator_2-way'!B205)</f>
        <v>2.0099999999999998</v>
      </c>
      <c r="C204" s="4">
        <f t="shared" si="33"/>
        <v>0.54054054054054046</v>
      </c>
      <c r="D204">
        <f t="shared" si="34"/>
        <v>0.49751243781094534</v>
      </c>
      <c r="E204">
        <f t="shared" si="35"/>
        <v>3.80529783514858E-2</v>
      </c>
      <c r="F204">
        <f t="shared" si="36"/>
        <v>-0.23087266370848458</v>
      </c>
      <c r="G204">
        <v>0</v>
      </c>
      <c r="H204">
        <f t="shared" si="37"/>
        <v>0.26892564205997044</v>
      </c>
      <c r="I204">
        <f t="shared" si="38"/>
        <v>-1.0792693660942112</v>
      </c>
      <c r="J204">
        <f t="shared" si="39"/>
        <v>1.0792693660942112</v>
      </c>
      <c r="K204">
        <f t="shared" si="40"/>
        <v>0.52154530755074879</v>
      </c>
      <c r="L204">
        <f t="shared" si="41"/>
        <v>0.47845469244925098</v>
      </c>
      <c r="M204">
        <f t="shared" si="42"/>
        <v>1.91737896118008</v>
      </c>
      <c r="N204">
        <f t="shared" si="43"/>
        <v>2.0900620597551534</v>
      </c>
    </row>
    <row r="205" spans="1:14" x14ac:dyDescent="0.25">
      <c r="A205" s="4">
        <f>IF('True_Odds_Calculator_2-way'!A206="","",'True_Odds_Calculator_2-way'!A206)</f>
        <v>1.83</v>
      </c>
      <c r="B205" s="4">
        <f>IF('True_Odds_Calculator_2-way'!B206="","",'True_Odds_Calculator_2-way'!B206)</f>
        <v>2.04</v>
      </c>
      <c r="C205" s="4">
        <f t="shared" si="33"/>
        <v>0.54644808743169393</v>
      </c>
      <c r="D205">
        <f t="shared" si="34"/>
        <v>0.49019607843137253</v>
      </c>
      <c r="E205">
        <f t="shared" si="35"/>
        <v>3.6644165863066513E-2</v>
      </c>
      <c r="F205">
        <f t="shared" si="36"/>
        <v>-0.23122254366227368</v>
      </c>
      <c r="G205">
        <v>0</v>
      </c>
      <c r="H205">
        <f t="shared" si="37"/>
        <v>0.26786670952534014</v>
      </c>
      <c r="I205">
        <f t="shared" si="38"/>
        <v>-1.0763271222740438</v>
      </c>
      <c r="J205">
        <f t="shared" si="39"/>
        <v>1.0763271222740438</v>
      </c>
      <c r="K205">
        <f t="shared" si="40"/>
        <v>0.52816394310973935</v>
      </c>
      <c r="L205">
        <f t="shared" si="41"/>
        <v>0.47183605689026059</v>
      </c>
      <c r="M205">
        <f t="shared" si="42"/>
        <v>1.8933515114874566</v>
      </c>
      <c r="N205">
        <f t="shared" si="43"/>
        <v>2.1193802071650061</v>
      </c>
    </row>
    <row r="206" spans="1:14" x14ac:dyDescent="0.25">
      <c r="A206" s="4">
        <f>IF('True_Odds_Calculator_2-way'!A207="","",'True_Odds_Calculator_2-way'!A207)</f>
        <v>2.0499999999999998</v>
      </c>
      <c r="B206" s="4">
        <f>IF('True_Odds_Calculator_2-way'!B207="","",'True_Odds_Calculator_2-way'!B207)</f>
        <v>1.81</v>
      </c>
      <c r="C206" s="4">
        <f t="shared" si="33"/>
        <v>0.48780487804878053</v>
      </c>
      <c r="D206">
        <f t="shared" si="34"/>
        <v>0.5524861878453039</v>
      </c>
      <c r="E206">
        <f t="shared" si="35"/>
        <v>4.0291065894084488E-2</v>
      </c>
      <c r="F206">
        <f t="shared" si="36"/>
        <v>-0.22921439159142964</v>
      </c>
      <c r="G206">
        <v>0</v>
      </c>
      <c r="H206">
        <f t="shared" si="37"/>
        <v>0.26950545748551413</v>
      </c>
      <c r="I206">
        <f t="shared" si="38"/>
        <v>-1.0843334143872594</v>
      </c>
      <c r="J206">
        <f t="shared" si="39"/>
        <v>1.0843334143872594</v>
      </c>
      <c r="K206">
        <f t="shared" si="40"/>
        <v>0.46760653723484941</v>
      </c>
      <c r="L206">
        <f t="shared" si="41"/>
        <v>0.53239346276515054</v>
      </c>
      <c r="M206">
        <f t="shared" si="42"/>
        <v>2.1385500851066221</v>
      </c>
      <c r="N206">
        <f t="shared" si="43"/>
        <v>1.8783100656536802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1.98</v>
      </c>
      <c r="C207" s="4">
        <f t="shared" si="33"/>
        <v>0.53191489361702127</v>
      </c>
      <c r="D207">
        <f t="shared" si="34"/>
        <v>0.50505050505050508</v>
      </c>
      <c r="E207">
        <f t="shared" si="35"/>
        <v>3.6965398667526461E-2</v>
      </c>
      <c r="F207">
        <f t="shared" si="36"/>
        <v>-0.23167848699763582</v>
      </c>
      <c r="G207">
        <v>0</v>
      </c>
      <c r="H207">
        <f t="shared" si="37"/>
        <v>0.26864388566516229</v>
      </c>
      <c r="I207">
        <f t="shared" si="38"/>
        <v>-1.0768262306348704</v>
      </c>
      <c r="J207">
        <f t="shared" si="39"/>
        <v>1.0768262306348704</v>
      </c>
      <c r="K207">
        <f t="shared" si="40"/>
        <v>0.51345058700488033</v>
      </c>
      <c r="L207">
        <f t="shared" si="41"/>
        <v>0.4865494129951195</v>
      </c>
      <c r="M207">
        <f t="shared" si="42"/>
        <v>1.947607082958686</v>
      </c>
      <c r="N207">
        <f t="shared" si="43"/>
        <v>2.0552897060221729</v>
      </c>
    </row>
    <row r="208" spans="1:14" x14ac:dyDescent="0.25">
      <c r="A208" s="4">
        <f>IF('True_Odds_Calculator_2-way'!A209="","",'True_Odds_Calculator_2-way'!A209)</f>
        <v>2.2400000000000002</v>
      </c>
      <c r="B208" s="4">
        <f>IF('True_Odds_Calculator_2-way'!B209="","",'True_Odds_Calculator_2-way'!B209)</f>
        <v>1.67</v>
      </c>
      <c r="C208" s="4">
        <f t="shared" si="33"/>
        <v>0.4464285714285714</v>
      </c>
      <c r="D208">
        <f t="shared" si="34"/>
        <v>0.5988023952095809</v>
      </c>
      <c r="E208">
        <f t="shared" si="35"/>
        <v>4.5230966638152292E-2</v>
      </c>
      <c r="F208">
        <f t="shared" si="36"/>
        <v>-0.22209153122326775</v>
      </c>
      <c r="G208">
        <v>0</v>
      </c>
      <c r="H208">
        <f t="shared" si="37"/>
        <v>0.26732249786142004</v>
      </c>
      <c r="I208">
        <f t="shared" si="38"/>
        <v>-1.0971139976028734</v>
      </c>
      <c r="J208">
        <f t="shared" si="39"/>
        <v>1.0971139976028734</v>
      </c>
      <c r="K208">
        <f t="shared" si="40"/>
        <v>0.42365317404994263</v>
      </c>
      <c r="L208">
        <f t="shared" si="41"/>
        <v>0.57634682595005737</v>
      </c>
      <c r="M208">
        <f t="shared" si="42"/>
        <v>2.3604213570275632</v>
      </c>
      <c r="N208">
        <f t="shared" si="43"/>
        <v>1.7350663783939253</v>
      </c>
    </row>
    <row r="209" spans="1:14" x14ac:dyDescent="0.25">
      <c r="A209" s="4">
        <f>IF('True_Odds_Calculator_2-way'!A210="","",'True_Odds_Calculator_2-way'!A210)</f>
        <v>2.04</v>
      </c>
      <c r="B209" s="4">
        <f>IF('True_Odds_Calculator_2-way'!B210="","",'True_Odds_Calculator_2-way'!B210)</f>
        <v>1.83</v>
      </c>
      <c r="C209" s="4">
        <f t="shared" si="33"/>
        <v>0.49019607843137253</v>
      </c>
      <c r="D209">
        <f t="shared" si="34"/>
        <v>0.54644808743169393</v>
      </c>
      <c r="E209">
        <f t="shared" si="35"/>
        <v>3.6644165863066513E-2</v>
      </c>
      <c r="F209">
        <f t="shared" si="36"/>
        <v>-0.23122254366227368</v>
      </c>
      <c r="G209">
        <v>0</v>
      </c>
      <c r="H209">
        <f t="shared" si="37"/>
        <v>0.26786670952534014</v>
      </c>
      <c r="I209">
        <f t="shared" si="38"/>
        <v>-1.0763271222740438</v>
      </c>
      <c r="J209">
        <f t="shared" si="39"/>
        <v>1.0763271222740438</v>
      </c>
      <c r="K209">
        <f t="shared" si="40"/>
        <v>0.47183605689026059</v>
      </c>
      <c r="L209">
        <f t="shared" si="41"/>
        <v>0.52816394310973935</v>
      </c>
      <c r="M209">
        <f t="shared" si="42"/>
        <v>2.1193802071650061</v>
      </c>
      <c r="N209">
        <f t="shared" si="43"/>
        <v>1.8933515114874566</v>
      </c>
    </row>
    <row r="210" spans="1:14" x14ac:dyDescent="0.25">
      <c r="A210" s="4">
        <f>IF('True_Odds_Calculator_2-way'!A211="","",'True_Odds_Calculator_2-way'!A211)</f>
        <v>1.88</v>
      </c>
      <c r="B210" s="4">
        <f>IF('True_Odds_Calculator_2-way'!B211="","",'True_Odds_Calculator_2-way'!B211)</f>
        <v>1.97</v>
      </c>
      <c r="C210" s="4">
        <f t="shared" si="33"/>
        <v>0.53191489361702127</v>
      </c>
      <c r="D210">
        <f t="shared" si="34"/>
        <v>0.50761421319796951</v>
      </c>
      <c r="E210">
        <f t="shared" si="35"/>
        <v>3.9529106814990778E-2</v>
      </c>
      <c r="F210">
        <f t="shared" si="36"/>
        <v>-0.23047845339669515</v>
      </c>
      <c r="G210">
        <v>0</v>
      </c>
      <c r="H210">
        <f t="shared" si="37"/>
        <v>0.27000756021168593</v>
      </c>
      <c r="I210">
        <f t="shared" si="38"/>
        <v>-1.0823626487770475</v>
      </c>
      <c r="J210">
        <f t="shared" si="39"/>
        <v>1.0823626487770475</v>
      </c>
      <c r="K210">
        <f t="shared" si="40"/>
        <v>0.5121693667101358</v>
      </c>
      <c r="L210">
        <f t="shared" si="41"/>
        <v>0.48783063328986415</v>
      </c>
      <c r="M210">
        <f t="shared" si="42"/>
        <v>1.9524791309238021</v>
      </c>
      <c r="N210">
        <f t="shared" si="43"/>
        <v>2.049891769313736</v>
      </c>
    </row>
    <row r="211" spans="1:14" x14ac:dyDescent="0.25">
      <c r="A211" s="4">
        <f>IF('True_Odds_Calculator_2-way'!A212="","",'True_Odds_Calculator_2-way'!A212)</f>
        <v>2.0299999999999998</v>
      </c>
      <c r="B211" s="4">
        <f>IF('True_Odds_Calculator_2-way'!B212="","",'True_Odds_Calculator_2-way'!B212)</f>
        <v>1.83</v>
      </c>
      <c r="C211" s="4">
        <f t="shared" si="33"/>
        <v>0.49261083743842371</v>
      </c>
      <c r="D211">
        <f t="shared" si="34"/>
        <v>0.54644808743169393</v>
      </c>
      <c r="E211">
        <f t="shared" si="35"/>
        <v>3.9058924870117639E-2</v>
      </c>
      <c r="F211">
        <f t="shared" si="36"/>
        <v>-0.23012732509623413</v>
      </c>
      <c r="G211">
        <v>0</v>
      </c>
      <c r="H211">
        <f t="shared" si="37"/>
        <v>0.26918624996635171</v>
      </c>
      <c r="I211">
        <f t="shared" si="38"/>
        <v>-1.0815393906387938</v>
      </c>
      <c r="J211">
        <f t="shared" si="39"/>
        <v>1.0815393906387938</v>
      </c>
      <c r="K211">
        <f t="shared" si="40"/>
        <v>0.47304012528552486</v>
      </c>
      <c r="L211">
        <f t="shared" si="41"/>
        <v>0.52695987471447536</v>
      </c>
      <c r="M211">
        <f t="shared" si="42"/>
        <v>2.113985572357957</v>
      </c>
      <c r="N211">
        <f t="shared" si="43"/>
        <v>1.8976776942301987</v>
      </c>
    </row>
    <row r="212" spans="1:14" x14ac:dyDescent="0.25">
      <c r="A212" s="4">
        <f>IF('True_Odds_Calculator_2-way'!A213="","",'True_Odds_Calculator_2-way'!A213)</f>
        <v>1.98</v>
      </c>
      <c r="B212" s="4">
        <f>IF('True_Odds_Calculator_2-way'!B213="","",'True_Odds_Calculator_2-way'!B213)</f>
        <v>1.88</v>
      </c>
      <c r="C212" s="4">
        <f t="shared" si="33"/>
        <v>0.50505050505050508</v>
      </c>
      <c r="D212">
        <f t="shared" si="34"/>
        <v>0.53191489361702127</v>
      </c>
      <c r="E212">
        <f t="shared" si="35"/>
        <v>3.6965398667526461E-2</v>
      </c>
      <c r="F212">
        <f t="shared" si="36"/>
        <v>-0.23167848699763582</v>
      </c>
      <c r="G212">
        <v>0</v>
      </c>
      <c r="H212">
        <f t="shared" si="37"/>
        <v>0.26864388566516229</v>
      </c>
      <c r="I212">
        <f t="shared" si="38"/>
        <v>-1.0768262306348704</v>
      </c>
      <c r="J212">
        <f t="shared" si="39"/>
        <v>1.0768262306348704</v>
      </c>
      <c r="K212">
        <f t="shared" si="40"/>
        <v>0.4865494129951195</v>
      </c>
      <c r="L212">
        <f t="shared" si="41"/>
        <v>0.51345058700488033</v>
      </c>
      <c r="M212">
        <f t="shared" si="42"/>
        <v>2.0552897060221729</v>
      </c>
      <c r="N212">
        <f t="shared" si="43"/>
        <v>1.947607082958686</v>
      </c>
    </row>
    <row r="213" spans="1:14" x14ac:dyDescent="0.25">
      <c r="A213" s="4">
        <f>IF('True_Odds_Calculator_2-way'!A214="","",'True_Odds_Calculator_2-way'!A214)</f>
        <v>2.0099999999999998</v>
      </c>
      <c r="B213" s="4">
        <f>IF('True_Odds_Calculator_2-way'!B214="","",'True_Odds_Calculator_2-way'!B214)</f>
        <v>1.85</v>
      </c>
      <c r="C213" s="4">
        <f t="shared" si="33"/>
        <v>0.49751243781094534</v>
      </c>
      <c r="D213">
        <f t="shared" si="34"/>
        <v>0.54054054054054046</v>
      </c>
      <c r="E213">
        <f t="shared" si="35"/>
        <v>3.80529783514858E-2</v>
      </c>
      <c r="F213">
        <f t="shared" si="36"/>
        <v>-0.23087266370848458</v>
      </c>
      <c r="G213">
        <v>0</v>
      </c>
      <c r="H213">
        <f t="shared" si="37"/>
        <v>0.26892564205997044</v>
      </c>
      <c r="I213">
        <f t="shared" si="38"/>
        <v>-1.0792693660942112</v>
      </c>
      <c r="J213">
        <f t="shared" si="39"/>
        <v>1.0792693660942112</v>
      </c>
      <c r="K213">
        <f t="shared" si="40"/>
        <v>0.47845469244925098</v>
      </c>
      <c r="L213">
        <f t="shared" si="41"/>
        <v>0.52154530755074879</v>
      </c>
      <c r="M213">
        <f t="shared" si="42"/>
        <v>2.0900620597551534</v>
      </c>
      <c r="N213">
        <f t="shared" si="43"/>
        <v>1.91737896118008</v>
      </c>
    </row>
    <row r="214" spans="1:14" x14ac:dyDescent="0.25">
      <c r="A214" s="4">
        <f>IF('True_Odds_Calculator_2-way'!A215="","",'True_Odds_Calculator_2-way'!A215)</f>
        <v>2.2400000000000002</v>
      </c>
      <c r="B214" s="4">
        <f>IF('True_Odds_Calculator_2-way'!B215="","",'True_Odds_Calculator_2-way'!B215)</f>
        <v>1.68</v>
      </c>
      <c r="C214" s="4">
        <f t="shared" si="33"/>
        <v>0.4464285714285714</v>
      </c>
      <c r="D214">
        <f t="shared" si="34"/>
        <v>0.59523809523809523</v>
      </c>
      <c r="E214">
        <f t="shared" si="35"/>
        <v>4.1666666666666519E-2</v>
      </c>
      <c r="F214">
        <f t="shared" si="36"/>
        <v>-0.22406462585034026</v>
      </c>
      <c r="G214">
        <v>0</v>
      </c>
      <c r="H214">
        <f t="shared" si="37"/>
        <v>0.26573129251700678</v>
      </c>
      <c r="I214">
        <f t="shared" si="38"/>
        <v>-1.0890171046725801</v>
      </c>
      <c r="J214">
        <f t="shared" si="39"/>
        <v>1.0890171046725801</v>
      </c>
      <c r="K214">
        <f t="shared" si="40"/>
        <v>0.42546289760699951</v>
      </c>
      <c r="L214">
        <f t="shared" si="41"/>
        <v>0.5745371023930006</v>
      </c>
      <c r="M214">
        <f t="shared" si="42"/>
        <v>2.3503812097939996</v>
      </c>
      <c r="N214">
        <f t="shared" si="43"/>
        <v>1.7405316311773544</v>
      </c>
    </row>
    <row r="215" spans="1:14" x14ac:dyDescent="0.25">
      <c r="A215" s="4">
        <f>IF('True_Odds_Calculator_2-way'!A216="","",'True_Odds_Calculator_2-way'!A216)</f>
        <v>2.14</v>
      </c>
      <c r="B215" s="4">
        <f>IF('True_Odds_Calculator_2-way'!B216="","",'True_Odds_Calculator_2-way'!B216)</f>
        <v>1.74</v>
      </c>
      <c r="C215" s="4">
        <f t="shared" si="33"/>
        <v>0.46728971962616822</v>
      </c>
      <c r="D215">
        <f t="shared" si="34"/>
        <v>0.57471264367816088</v>
      </c>
      <c r="E215">
        <f t="shared" si="35"/>
        <v>4.200236330432916E-2</v>
      </c>
      <c r="F215">
        <f t="shared" si="36"/>
        <v>-0.22655494682565258</v>
      </c>
      <c r="G215">
        <v>0</v>
      </c>
      <c r="H215">
        <f t="shared" si="37"/>
        <v>0.26855731012998174</v>
      </c>
      <c r="I215">
        <f t="shared" si="38"/>
        <v>-1.0887588907733556</v>
      </c>
      <c r="J215">
        <f t="shared" si="39"/>
        <v>1.0887588907733556</v>
      </c>
      <c r="K215">
        <f t="shared" si="40"/>
        <v>0.44619250064100674</v>
      </c>
      <c r="L215">
        <f t="shared" si="41"/>
        <v>0.55380749935899309</v>
      </c>
      <c r="M215">
        <f t="shared" si="42"/>
        <v>2.2411851354816257</v>
      </c>
      <c r="N215">
        <f t="shared" si="43"/>
        <v>1.8056815791722833</v>
      </c>
    </row>
    <row r="216" spans="1:14" x14ac:dyDescent="0.25">
      <c r="A216" s="4">
        <f>IF('True_Odds_Calculator_2-way'!A217="","",'True_Odds_Calculator_2-way'!A217)</f>
        <v>2.0499999999999998</v>
      </c>
      <c r="B216" s="4">
        <f>IF('True_Odds_Calculator_2-way'!B217="","",'True_Odds_Calculator_2-way'!B217)</f>
        <v>1.82</v>
      </c>
      <c r="C216" s="4">
        <f t="shared" si="33"/>
        <v>0.48780487804878053</v>
      </c>
      <c r="D216">
        <f t="shared" si="34"/>
        <v>0.54945054945054939</v>
      </c>
      <c r="E216">
        <f t="shared" si="35"/>
        <v>3.7255427499329974E-2</v>
      </c>
      <c r="F216">
        <f t="shared" si="36"/>
        <v>-0.23076923076923073</v>
      </c>
      <c r="G216">
        <v>0</v>
      </c>
      <c r="H216">
        <f t="shared" si="37"/>
        <v>0.2680246582685607</v>
      </c>
      <c r="I216">
        <f t="shared" si="38"/>
        <v>-1.0777013435226059</v>
      </c>
      <c r="J216">
        <f t="shared" si="39"/>
        <v>1.0777013435226059</v>
      </c>
      <c r="K216">
        <f t="shared" si="40"/>
        <v>0.46913415988245072</v>
      </c>
      <c r="L216">
        <f t="shared" si="41"/>
        <v>0.53086584011754934</v>
      </c>
      <c r="M216">
        <f t="shared" si="42"/>
        <v>2.1315864106987359</v>
      </c>
      <c r="N216">
        <f t="shared" si="43"/>
        <v>1.883715101688537</v>
      </c>
    </row>
    <row r="217" spans="1:14" x14ac:dyDescent="0.25">
      <c r="A217" s="4">
        <f>IF('True_Odds_Calculator_2-way'!A218="","",'True_Odds_Calculator_2-way'!A218)</f>
        <v>2.1800000000000002</v>
      </c>
      <c r="B217" s="4">
        <f>IF('True_Odds_Calculator_2-way'!B218="","",'True_Odds_Calculator_2-way'!B218)</f>
        <v>1.71</v>
      </c>
      <c r="C217" s="4">
        <f t="shared" si="33"/>
        <v>0.4587155963302752</v>
      </c>
      <c r="D217">
        <f t="shared" si="34"/>
        <v>0.58479532163742687</v>
      </c>
      <c r="E217">
        <f t="shared" si="35"/>
        <v>4.3510917967702012E-2</v>
      </c>
      <c r="F217">
        <f t="shared" si="36"/>
        <v>-0.2247438167283653</v>
      </c>
      <c r="G217">
        <v>0</v>
      </c>
      <c r="H217">
        <f t="shared" si="37"/>
        <v>0.26825473469606737</v>
      </c>
      <c r="I217">
        <f t="shared" si="38"/>
        <v>-1.0925210715205449</v>
      </c>
      <c r="J217">
        <f t="shared" si="39"/>
        <v>1.0925210715205449</v>
      </c>
      <c r="K217">
        <f t="shared" si="40"/>
        <v>0.43683862493598452</v>
      </c>
      <c r="L217">
        <f t="shared" si="41"/>
        <v>0.56316137506401553</v>
      </c>
      <c r="M217">
        <f t="shared" si="42"/>
        <v>2.2891748643942433</v>
      </c>
      <c r="N217">
        <f t="shared" si="43"/>
        <v>1.7756899607795869</v>
      </c>
    </row>
    <row r="218" spans="1:14" x14ac:dyDescent="0.25">
      <c r="A218" s="4">
        <f>IF('True_Odds_Calculator_2-way'!A219="","",'True_Odds_Calculator_2-way'!A219)</f>
        <v>2.33</v>
      </c>
      <c r="B218" s="4">
        <f>IF('True_Odds_Calculator_2-way'!B219="","",'True_Odds_Calculator_2-way'!B219)</f>
        <v>1.63</v>
      </c>
      <c r="C218" s="4">
        <f t="shared" si="33"/>
        <v>0.42918454935622319</v>
      </c>
      <c r="D218">
        <f t="shared" si="34"/>
        <v>0.61349693251533743</v>
      </c>
      <c r="E218">
        <f t="shared" si="35"/>
        <v>4.2681481871560623E-2</v>
      </c>
      <c r="F218">
        <f t="shared" si="36"/>
        <v>-0.22062192264145974</v>
      </c>
      <c r="G218">
        <v>0</v>
      </c>
      <c r="H218">
        <f t="shared" si="37"/>
        <v>0.26330340451302037</v>
      </c>
      <c r="I218">
        <f t="shared" si="38"/>
        <v>-1.0924558755741036</v>
      </c>
      <c r="J218">
        <f t="shared" si="39"/>
        <v>1.0924558755741036</v>
      </c>
      <c r="K218">
        <f t="shared" si="40"/>
        <v>0.40766968306220203</v>
      </c>
      <c r="L218">
        <f t="shared" si="41"/>
        <v>0.59233031693779803</v>
      </c>
      <c r="M218">
        <f t="shared" si="42"/>
        <v>2.4529663145135583</v>
      </c>
      <c r="N218">
        <f t="shared" si="43"/>
        <v>1.688247201611685</v>
      </c>
    </row>
    <row r="219" spans="1:14" x14ac:dyDescent="0.25">
      <c r="A219" s="4">
        <f>IF('True_Odds_Calculator_2-way'!A220="","",'True_Odds_Calculator_2-way'!A220)</f>
        <v>1.97</v>
      </c>
      <c r="B219" s="4">
        <f>IF('True_Odds_Calculator_2-way'!B220="","",'True_Odds_Calculator_2-way'!B220)</f>
        <v>1.88</v>
      </c>
      <c r="C219" s="4">
        <f t="shared" si="33"/>
        <v>0.50761421319796951</v>
      </c>
      <c r="D219">
        <f t="shared" si="34"/>
        <v>0.53191489361702127</v>
      </c>
      <c r="E219">
        <f t="shared" si="35"/>
        <v>3.9529106814990778E-2</v>
      </c>
      <c r="F219">
        <f t="shared" si="36"/>
        <v>-0.23047845339669515</v>
      </c>
      <c r="G219">
        <v>0</v>
      </c>
      <c r="H219">
        <f t="shared" si="37"/>
        <v>0.27000756021168593</v>
      </c>
      <c r="I219">
        <f t="shared" si="38"/>
        <v>-1.0823626487770475</v>
      </c>
      <c r="J219">
        <f t="shared" si="39"/>
        <v>1.0823626487770475</v>
      </c>
      <c r="K219">
        <f t="shared" si="40"/>
        <v>0.48783063328986415</v>
      </c>
      <c r="L219">
        <f t="shared" si="41"/>
        <v>0.5121693667101358</v>
      </c>
      <c r="M219">
        <f t="shared" si="42"/>
        <v>2.049891769313736</v>
      </c>
      <c r="N219">
        <f t="shared" si="43"/>
        <v>1.9524791309238021</v>
      </c>
    </row>
    <row r="220" spans="1:14" x14ac:dyDescent="0.25">
      <c r="A220" s="4">
        <f>IF('True_Odds_Calculator_2-way'!A221="","",'True_Odds_Calculator_2-way'!A221)</f>
        <v>2.16</v>
      </c>
      <c r="B220" s="4">
        <f>IF('True_Odds_Calculator_2-way'!B221="","",'True_Odds_Calculator_2-way'!B221)</f>
        <v>1.72</v>
      </c>
      <c r="C220" s="4">
        <f t="shared" si="33"/>
        <v>0.46296296296296291</v>
      </c>
      <c r="D220">
        <f t="shared" si="34"/>
        <v>0.58139534883720934</v>
      </c>
      <c r="E220">
        <f t="shared" si="35"/>
        <v>4.4358311800172245E-2</v>
      </c>
      <c r="F220">
        <f t="shared" si="36"/>
        <v>-0.22480620155038755</v>
      </c>
      <c r="G220">
        <v>0</v>
      </c>
      <c r="H220">
        <f t="shared" si="37"/>
        <v>0.26916451335055985</v>
      </c>
      <c r="I220">
        <f t="shared" si="38"/>
        <v>-1.0942202738310214</v>
      </c>
      <c r="J220">
        <f t="shared" si="39"/>
        <v>1.0942202738310214</v>
      </c>
      <c r="K220">
        <f t="shared" si="40"/>
        <v>0.44066539250833864</v>
      </c>
      <c r="L220">
        <f t="shared" si="41"/>
        <v>0.55933460749166131</v>
      </c>
      <c r="M220">
        <f t="shared" si="42"/>
        <v>2.2692955176439846</v>
      </c>
      <c r="N220">
        <f t="shared" si="43"/>
        <v>1.7878385971583355</v>
      </c>
    </row>
    <row r="221" spans="1:14" x14ac:dyDescent="0.25">
      <c r="A221" s="4">
        <f>IF('True_Odds_Calculator_2-way'!A222="","",'True_Odds_Calculator_2-way'!A222)</f>
        <v>1.63</v>
      </c>
      <c r="B221" s="4">
        <f>IF('True_Odds_Calculator_2-way'!B222="","",'True_Odds_Calculator_2-way'!B222)</f>
        <v>2.3199999999999998</v>
      </c>
      <c r="C221" s="4">
        <f t="shared" si="33"/>
        <v>0.61349693251533743</v>
      </c>
      <c r="D221">
        <f t="shared" si="34"/>
        <v>0.43103448275862072</v>
      </c>
      <c r="E221">
        <f t="shared" si="35"/>
        <v>4.4531415273958208E-2</v>
      </c>
      <c r="F221">
        <f t="shared" si="36"/>
        <v>-0.21990691770679072</v>
      </c>
      <c r="G221">
        <v>0</v>
      </c>
      <c r="H221">
        <f t="shared" si="37"/>
        <v>0.26443833298074892</v>
      </c>
      <c r="I221">
        <f t="shared" si="38"/>
        <v>-1.0965861582662817</v>
      </c>
      <c r="J221">
        <f t="shared" si="39"/>
        <v>1.0965861582662817</v>
      </c>
      <c r="K221">
        <f t="shared" si="40"/>
        <v>0.59141876925472492</v>
      </c>
      <c r="L221">
        <f t="shared" si="41"/>
        <v>0.40858123074527514</v>
      </c>
      <c r="M221">
        <f t="shared" si="42"/>
        <v>1.6908492797077574</v>
      </c>
      <c r="N221">
        <f t="shared" si="43"/>
        <v>2.4474937289114918</v>
      </c>
    </row>
    <row r="222" spans="1:14" x14ac:dyDescent="0.25">
      <c r="A222" s="4">
        <f>IF('True_Odds_Calculator_2-way'!A223="","",'True_Odds_Calculator_2-way'!A223)</f>
        <v>2.2000000000000002</v>
      </c>
      <c r="B222" s="4">
        <f>IF('True_Odds_Calculator_2-way'!B223="","",'True_Odds_Calculator_2-way'!B223)</f>
        <v>1.69</v>
      </c>
      <c r="C222" s="4">
        <f t="shared" si="33"/>
        <v>0.45454545454545453</v>
      </c>
      <c r="D222">
        <f t="shared" si="34"/>
        <v>0.59171597633136097</v>
      </c>
      <c r="E222">
        <f t="shared" si="35"/>
        <v>4.6261430876815446E-2</v>
      </c>
      <c r="F222">
        <f t="shared" si="36"/>
        <v>-0.22270037654653052</v>
      </c>
      <c r="G222">
        <v>0</v>
      </c>
      <c r="H222">
        <f t="shared" si="37"/>
        <v>0.26896180742334591</v>
      </c>
      <c r="I222">
        <f t="shared" si="38"/>
        <v>-1.0989674556596447</v>
      </c>
      <c r="J222">
        <f t="shared" si="39"/>
        <v>1.0989674556596447</v>
      </c>
      <c r="K222">
        <f t="shared" si="40"/>
        <v>0.43126481036507081</v>
      </c>
      <c r="L222">
        <f t="shared" si="41"/>
        <v>0.56873518963492942</v>
      </c>
      <c r="M222">
        <f t="shared" si="42"/>
        <v>2.3187609467915737</v>
      </c>
      <c r="N222">
        <f t="shared" si="43"/>
        <v>1.7582875444051547</v>
      </c>
    </row>
    <row r="223" spans="1:14" x14ac:dyDescent="0.25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1.66</v>
      </c>
      <c r="C223" s="4">
        <f t="shared" si="33"/>
        <v>0.44247787610619471</v>
      </c>
      <c r="D223">
        <f t="shared" si="34"/>
        <v>0.60240963855421692</v>
      </c>
      <c r="E223">
        <f t="shared" si="35"/>
        <v>4.4887514660411743E-2</v>
      </c>
      <c r="F223">
        <f t="shared" si="36"/>
        <v>-0.22166542275295864</v>
      </c>
      <c r="G223">
        <v>0</v>
      </c>
      <c r="H223">
        <f t="shared" si="37"/>
        <v>0.26655293741337033</v>
      </c>
      <c r="I223">
        <f t="shared" si="38"/>
        <v>-1.0965861582662819</v>
      </c>
      <c r="J223">
        <f t="shared" si="39"/>
        <v>1.0965861582662819</v>
      </c>
      <c r="K223">
        <f t="shared" si="40"/>
        <v>0.41986841535706632</v>
      </c>
      <c r="L223">
        <f t="shared" si="41"/>
        <v>0.58013158464293357</v>
      </c>
      <c r="M223">
        <f t="shared" si="42"/>
        <v>2.3816985594155153</v>
      </c>
      <c r="N223">
        <f t="shared" si="43"/>
        <v>1.7237468644557461</v>
      </c>
    </row>
    <row r="224" spans="1:14" x14ac:dyDescent="0.25">
      <c r="A224" s="4">
        <f>IF('True_Odds_Calculator_2-way'!A225="","",'True_Odds_Calculator_2-way'!A225)</f>
        <v>2.09</v>
      </c>
      <c r="B224" s="4">
        <f>IF('True_Odds_Calculator_2-way'!B225="","",'True_Odds_Calculator_2-way'!B225)</f>
        <v>1.77</v>
      </c>
      <c r="C224" s="4">
        <f t="shared" si="33"/>
        <v>0.47846889952153115</v>
      </c>
      <c r="D224">
        <f t="shared" si="34"/>
        <v>0.56497175141242939</v>
      </c>
      <c r="E224">
        <f t="shared" si="35"/>
        <v>4.3440650933960434E-2</v>
      </c>
      <c r="F224">
        <f t="shared" si="36"/>
        <v>-0.22688076122509671</v>
      </c>
      <c r="G224">
        <v>0</v>
      </c>
      <c r="H224">
        <f t="shared" si="37"/>
        <v>0.27032141215905714</v>
      </c>
      <c r="I224">
        <f t="shared" si="38"/>
        <v>-1.09154435611996</v>
      </c>
      <c r="J224">
        <f t="shared" si="39"/>
        <v>1.09154435611996</v>
      </c>
      <c r="K224">
        <f t="shared" si="40"/>
        <v>0.4566661815358829</v>
      </c>
      <c r="L224">
        <f t="shared" si="41"/>
        <v>0.54333381846411721</v>
      </c>
      <c r="M224">
        <f t="shared" si="42"/>
        <v>2.189783348170756</v>
      </c>
      <c r="N224">
        <f t="shared" si="43"/>
        <v>1.8404891542123691</v>
      </c>
    </row>
    <row r="225" spans="1:14" x14ac:dyDescent="0.25">
      <c r="A225" s="4">
        <f>IF('True_Odds_Calculator_2-way'!A226="","",'True_Odds_Calculator_2-way'!A226)</f>
        <v>2.2799999999999998</v>
      </c>
      <c r="B225" s="4">
        <f>IF('True_Odds_Calculator_2-way'!B226="","",'True_Odds_Calculator_2-way'!B226)</f>
        <v>1.63</v>
      </c>
      <c r="C225" s="4">
        <f t="shared" si="33"/>
        <v>0.43859649122807021</v>
      </c>
      <c r="D225">
        <f t="shared" si="34"/>
        <v>0.61349693251533743</v>
      </c>
      <c r="E225">
        <f t="shared" si="35"/>
        <v>5.2093423743407641E-2</v>
      </c>
      <c r="F225">
        <f t="shared" si="36"/>
        <v>-0.21698417823700356</v>
      </c>
      <c r="G225">
        <v>0</v>
      </c>
      <c r="H225">
        <f t="shared" si="37"/>
        <v>0.2690776019804112</v>
      </c>
      <c r="I225">
        <f t="shared" si="38"/>
        <v>-1.1135885079684351</v>
      </c>
      <c r="J225">
        <f t="shared" si="39"/>
        <v>1.1135885079684351</v>
      </c>
      <c r="K225">
        <f t="shared" si="40"/>
        <v>0.41230426588576297</v>
      </c>
      <c r="L225">
        <f t="shared" si="41"/>
        <v>0.58769573411423703</v>
      </c>
      <c r="M225">
        <f t="shared" si="42"/>
        <v>2.4253932901995969</v>
      </c>
      <c r="N225">
        <f t="shared" si="43"/>
        <v>1.7015607600201139</v>
      </c>
    </row>
    <row r="226" spans="1:14" x14ac:dyDescent="0.25">
      <c r="A226" s="4">
        <f>IF('True_Odds_Calculator_2-way'!A227="","",'True_Odds_Calculator_2-way'!A227)</f>
        <v>1.93</v>
      </c>
      <c r="B226" s="4">
        <f>IF('True_Odds_Calculator_2-way'!B227="","",'True_Odds_Calculator_2-way'!B227)</f>
        <v>1.88</v>
      </c>
      <c r="C226" s="4">
        <f t="shared" si="33"/>
        <v>0.5181347150259068</v>
      </c>
      <c r="D226">
        <f t="shared" si="34"/>
        <v>0.53191489361702127</v>
      </c>
      <c r="E226">
        <f t="shared" si="35"/>
        <v>5.0049608642928067E-2</v>
      </c>
      <c r="F226">
        <f t="shared" si="36"/>
        <v>-0.22555396317936283</v>
      </c>
      <c r="G226">
        <v>0</v>
      </c>
      <c r="H226">
        <f t="shared" si="37"/>
        <v>0.27560357182229084</v>
      </c>
      <c r="I226">
        <f t="shared" si="38"/>
        <v>-1.1053942207134546</v>
      </c>
      <c r="J226">
        <f t="shared" si="39"/>
        <v>1.1053942207134546</v>
      </c>
      <c r="K226">
        <f t="shared" si="40"/>
        <v>0.49309260463782639</v>
      </c>
      <c r="L226">
        <f t="shared" si="41"/>
        <v>0.50690739536217377</v>
      </c>
      <c r="M226">
        <f t="shared" si="42"/>
        <v>2.0280166252635121</v>
      </c>
      <c r="N226">
        <f t="shared" si="43"/>
        <v>1.97274691422784</v>
      </c>
    </row>
    <row r="227" spans="1:14" x14ac:dyDescent="0.25">
      <c r="A227" s="4">
        <f>IF('True_Odds_Calculator_2-way'!A228="","",'True_Odds_Calculator_2-way'!A228)</f>
        <v>2.08</v>
      </c>
      <c r="B227" s="4">
        <f>IF('True_Odds_Calculator_2-way'!B228="","",'True_Odds_Calculator_2-way'!B228)</f>
        <v>1.75</v>
      </c>
      <c r="C227" s="4">
        <f t="shared" si="33"/>
        <v>0.48076923076923073</v>
      </c>
      <c r="D227">
        <f t="shared" si="34"/>
        <v>0.5714285714285714</v>
      </c>
      <c r="E227">
        <f t="shared" si="35"/>
        <v>5.2197802197802012E-2</v>
      </c>
      <c r="F227">
        <f t="shared" si="36"/>
        <v>-0.22252747252747263</v>
      </c>
      <c r="G227">
        <v>0</v>
      </c>
      <c r="H227">
        <f t="shared" si="37"/>
        <v>0.27472527472527469</v>
      </c>
      <c r="I227">
        <f t="shared" si="38"/>
        <v>-1.1111111111111107</v>
      </c>
      <c r="J227">
        <f t="shared" si="39"/>
        <v>1.1111111111111107</v>
      </c>
      <c r="K227">
        <f t="shared" si="40"/>
        <v>0.45454545454545459</v>
      </c>
      <c r="L227">
        <f t="shared" si="41"/>
        <v>0.54545454545454553</v>
      </c>
      <c r="M227">
        <f t="shared" si="42"/>
        <v>2.1999999999999997</v>
      </c>
      <c r="N227">
        <f t="shared" si="43"/>
        <v>1.833333333333333</v>
      </c>
    </row>
    <row r="228" spans="1:14" x14ac:dyDescent="0.25">
      <c r="A228" s="4">
        <f>IF('True_Odds_Calculator_2-way'!A229="","",'True_Odds_Calculator_2-way'!A229)</f>
        <v>1.66</v>
      </c>
      <c r="B228" s="4">
        <f>IF('True_Odds_Calculator_2-way'!B229="","",'True_Odds_Calculator_2-way'!B229)</f>
        <v>2.2200000000000002</v>
      </c>
      <c r="C228" s="4">
        <f t="shared" si="33"/>
        <v>0.60240963855421692</v>
      </c>
      <c r="D228">
        <f t="shared" si="34"/>
        <v>0.4504504504504504</v>
      </c>
      <c r="E228">
        <f t="shared" si="35"/>
        <v>5.2860089004667321E-2</v>
      </c>
      <c r="F228">
        <f t="shared" si="36"/>
        <v>-0.21849560403777268</v>
      </c>
      <c r="G228">
        <v>0</v>
      </c>
      <c r="H228">
        <f t="shared" si="37"/>
        <v>0.27135569304244</v>
      </c>
      <c r="I228">
        <f t="shared" si="38"/>
        <v>-1.114417996729983</v>
      </c>
      <c r="J228">
        <f t="shared" si="39"/>
        <v>1.114417996729983</v>
      </c>
      <c r="K228">
        <f t="shared" si="40"/>
        <v>0.57619755184467469</v>
      </c>
      <c r="L228">
        <f t="shared" si="41"/>
        <v>0.42380244815532536</v>
      </c>
      <c r="M228">
        <f t="shared" si="42"/>
        <v>1.7355158778417885</v>
      </c>
      <c r="N228">
        <f t="shared" si="43"/>
        <v>2.3595899560105793</v>
      </c>
    </row>
    <row r="229" spans="1:14" x14ac:dyDescent="0.25">
      <c r="A229" s="4">
        <f>IF('True_Odds_Calculator_2-way'!A230="","",'True_Odds_Calculator_2-way'!A230)</f>
        <v>2.19</v>
      </c>
      <c r="B229" s="4">
        <f>IF('True_Odds_Calculator_2-way'!B230="","",'True_Odds_Calculator_2-way'!B230)</f>
        <v>1.68</v>
      </c>
      <c r="C229" s="4">
        <f t="shared" si="33"/>
        <v>0.45662100456621008</v>
      </c>
      <c r="D229">
        <f t="shared" si="34"/>
        <v>0.59523809523809523</v>
      </c>
      <c r="E229">
        <f t="shared" si="35"/>
        <v>5.1859099804305364E-2</v>
      </c>
      <c r="F229">
        <f t="shared" si="36"/>
        <v>-0.21993911719939119</v>
      </c>
      <c r="G229">
        <v>0</v>
      </c>
      <c r="H229">
        <f t="shared" si="37"/>
        <v>0.2717982170036965</v>
      </c>
      <c r="I229">
        <f t="shared" si="38"/>
        <v>-1.1116602147330212</v>
      </c>
      <c r="J229">
        <f t="shared" si="39"/>
        <v>1.1116602147330212</v>
      </c>
      <c r="K229">
        <f t="shared" si="40"/>
        <v>0.43050087404306048</v>
      </c>
      <c r="L229">
        <f t="shared" si="41"/>
        <v>0.56949912595693952</v>
      </c>
      <c r="M229">
        <f t="shared" si="42"/>
        <v>2.3228756555322949</v>
      </c>
      <c r="N229">
        <f t="shared" si="43"/>
        <v>1.7559289460184546</v>
      </c>
    </row>
    <row r="230" spans="1:14" x14ac:dyDescent="0.25">
      <c r="A230" s="4">
        <f>IF('True_Odds_Calculator_2-way'!A231="","",'True_Odds_Calculator_2-way'!A231)</f>
        <v>2.34</v>
      </c>
      <c r="B230" s="4">
        <f>IF('True_Odds_Calculator_2-way'!B231="","",'True_Odds_Calculator_2-way'!B231)</f>
        <v>1.6</v>
      </c>
      <c r="C230" s="4">
        <f t="shared" si="33"/>
        <v>0.42735042735042739</v>
      </c>
      <c r="D230">
        <f t="shared" si="34"/>
        <v>0.625</v>
      </c>
      <c r="E230">
        <f t="shared" si="35"/>
        <v>5.2350427350427386E-2</v>
      </c>
      <c r="F230">
        <f t="shared" si="36"/>
        <v>-0.21474358974358976</v>
      </c>
      <c r="G230">
        <v>0</v>
      </c>
      <c r="H230">
        <f t="shared" si="37"/>
        <v>0.26709401709401714</v>
      </c>
      <c r="I230">
        <f t="shared" si="38"/>
        <v>-1.1152493418636764</v>
      </c>
      <c r="J230">
        <f t="shared" si="39"/>
        <v>1.1152493418636764</v>
      </c>
      <c r="K230">
        <f t="shared" si="40"/>
        <v>0.40089252818702131</v>
      </c>
      <c r="L230">
        <f t="shared" si="41"/>
        <v>0.59910747181297874</v>
      </c>
      <c r="M230">
        <f t="shared" si="42"/>
        <v>2.4944341180973262</v>
      </c>
      <c r="N230">
        <f t="shared" si="43"/>
        <v>1.6691496051182058</v>
      </c>
    </row>
    <row r="231" spans="1:14" x14ac:dyDescent="0.25">
      <c r="A231" s="4">
        <f>IF('True_Odds_Calculator_2-way'!A232="","",'True_Odds_Calculator_2-way'!A232)</f>
        <v>1.65</v>
      </c>
      <c r="B231" s="4">
        <f>IF('True_Odds_Calculator_2-way'!B232="","",'True_Odds_Calculator_2-way'!B232)</f>
        <v>2.23</v>
      </c>
      <c r="C231" s="4">
        <f t="shared" si="33"/>
        <v>0.60606060606060608</v>
      </c>
      <c r="D231">
        <f t="shared" si="34"/>
        <v>0.44843049327354262</v>
      </c>
      <c r="E231">
        <f t="shared" si="35"/>
        <v>5.4491099334148752E-2</v>
      </c>
      <c r="F231">
        <f t="shared" si="36"/>
        <v>-0.21728495719527108</v>
      </c>
      <c r="G231">
        <v>0</v>
      </c>
      <c r="H231">
        <f t="shared" si="37"/>
        <v>0.27177605652941977</v>
      </c>
      <c r="I231">
        <f t="shared" si="38"/>
        <v>-1.1183835382312353</v>
      </c>
      <c r="J231">
        <f t="shared" si="39"/>
        <v>1.1183835382312353</v>
      </c>
      <c r="K231">
        <f t="shared" si="40"/>
        <v>0.57905579514504757</v>
      </c>
      <c r="L231">
        <f t="shared" si="41"/>
        <v>0.42094420485495265</v>
      </c>
      <c r="M231">
        <f t="shared" si="42"/>
        <v>1.7269492998503024</v>
      </c>
      <c r="N231">
        <f t="shared" si="43"/>
        <v>2.3756117520244189</v>
      </c>
    </row>
    <row r="232" spans="1:14" x14ac:dyDescent="0.25">
      <c r="A232" s="4">
        <f>IF('True_Odds_Calculator_2-way'!A233="","",'True_Odds_Calculator_2-way'!A233)</f>
        <v>2.12</v>
      </c>
      <c r="B232" s="4">
        <f>IF('True_Odds_Calculator_2-way'!B233="","",'True_Odds_Calculator_2-way'!B233)</f>
        <v>1.72</v>
      </c>
      <c r="C232" s="4">
        <f t="shared" si="33"/>
        <v>0.47169811320754712</v>
      </c>
      <c r="D232">
        <f t="shared" si="34"/>
        <v>0.58139534883720934</v>
      </c>
      <c r="E232">
        <f t="shared" si="35"/>
        <v>5.3093462044756512E-2</v>
      </c>
      <c r="F232">
        <f t="shared" si="36"/>
        <v>-0.22114962702939889</v>
      </c>
      <c r="G232">
        <v>0</v>
      </c>
      <c r="H232">
        <f t="shared" si="37"/>
        <v>0.27424308907415534</v>
      </c>
      <c r="I232">
        <f t="shared" si="38"/>
        <v>-1.1135885079684349</v>
      </c>
      <c r="J232">
        <f t="shared" si="39"/>
        <v>1.1135885079684349</v>
      </c>
      <c r="K232">
        <f t="shared" si="40"/>
        <v>0.44499443206436479</v>
      </c>
      <c r="L232">
        <f t="shared" si="41"/>
        <v>0.55500556793563516</v>
      </c>
      <c r="M232">
        <f t="shared" si="42"/>
        <v>2.2472191289246473</v>
      </c>
      <c r="N232">
        <f t="shared" si="43"/>
        <v>1.8017837257372731</v>
      </c>
    </row>
    <row r="233" spans="1:14" x14ac:dyDescent="0.25">
      <c r="A233" s="4">
        <f>IF('True_Odds_Calculator_2-way'!A234="","",'True_Odds_Calculator_2-way'!A234)</f>
        <v>2.39</v>
      </c>
      <c r="B233" s="4">
        <f>IF('True_Odds_Calculator_2-way'!B234="","",'True_Odds_Calculator_2-way'!B234)</f>
        <v>1.58</v>
      </c>
      <c r="C233" s="4">
        <f t="shared" si="33"/>
        <v>0.41841004184100417</v>
      </c>
      <c r="D233">
        <f t="shared" si="34"/>
        <v>0.63291139240506322</v>
      </c>
      <c r="E233">
        <f t="shared" si="35"/>
        <v>5.1321434246067277E-2</v>
      </c>
      <c r="F233">
        <f t="shared" si="36"/>
        <v>-0.21349504793178342</v>
      </c>
      <c r="G233">
        <v>0</v>
      </c>
      <c r="H233">
        <f t="shared" si="37"/>
        <v>0.2648164821778507</v>
      </c>
      <c r="I233">
        <f t="shared" si="38"/>
        <v>-1.1137266274738298</v>
      </c>
      <c r="J233">
        <f t="shared" si="39"/>
        <v>1.1137266274738298</v>
      </c>
      <c r="K233">
        <f t="shared" si="40"/>
        <v>0.39245235440666937</v>
      </c>
      <c r="L233">
        <f t="shared" si="41"/>
        <v>0.60754764559333074</v>
      </c>
      <c r="M233">
        <f t="shared" si="42"/>
        <v>2.5480800121886231</v>
      </c>
      <c r="N233">
        <f t="shared" si="43"/>
        <v>1.6459614439348218</v>
      </c>
    </row>
    <row r="234" spans="1:14" x14ac:dyDescent="0.25">
      <c r="A234" s="4">
        <f>IF('True_Odds_Calculator_2-way'!A235="","",'True_Odds_Calculator_2-way'!A235)</f>
        <v>2.4300000000000002</v>
      </c>
      <c r="B234" s="4">
        <f>IF('True_Odds_Calculator_2-way'!B235="","",'True_Odds_Calculator_2-way'!B235)</f>
        <v>1.56</v>
      </c>
      <c r="C234" s="4">
        <f t="shared" si="33"/>
        <v>0.41152263374485593</v>
      </c>
      <c r="D234">
        <f t="shared" si="34"/>
        <v>0.64102564102564097</v>
      </c>
      <c r="E234">
        <f t="shared" si="35"/>
        <v>5.2548274770496839E-2</v>
      </c>
      <c r="F234">
        <f t="shared" si="36"/>
        <v>-0.21124828532235951</v>
      </c>
      <c r="G234">
        <v>0</v>
      </c>
      <c r="H234">
        <f t="shared" si="37"/>
        <v>0.26379656009285635</v>
      </c>
      <c r="I234">
        <f t="shared" si="38"/>
        <v>-1.1174753906691852</v>
      </c>
      <c r="J234">
        <f t="shared" si="39"/>
        <v>1.1174753906691852</v>
      </c>
      <c r="K234">
        <f t="shared" si="40"/>
        <v>0.38491298028492388</v>
      </c>
      <c r="L234">
        <f t="shared" si="41"/>
        <v>0.61508701971507618</v>
      </c>
      <c r="M234">
        <f t="shared" si="42"/>
        <v>2.5979898086569349</v>
      </c>
      <c r="N234">
        <f t="shared" si="43"/>
        <v>1.6257862187747438</v>
      </c>
    </row>
    <row r="235" spans="1:14" x14ac:dyDescent="0.25">
      <c r="A235" s="4">
        <f>IF('True_Odds_Calculator_2-way'!A236="","",'True_Odds_Calculator_2-way'!A236)</f>
        <v>1.54</v>
      </c>
      <c r="B235" s="4">
        <f>IF('True_Odds_Calculator_2-way'!B236="","",'True_Odds_Calculator_2-way'!B236)</f>
        <v>2.64</v>
      </c>
      <c r="C235" s="4">
        <f t="shared" si="33"/>
        <v>0.64935064935064934</v>
      </c>
      <c r="D235">
        <f t="shared" si="34"/>
        <v>0.37878787878787878</v>
      </c>
      <c r="E235">
        <f t="shared" si="35"/>
        <v>2.813852813852824E-2</v>
      </c>
      <c r="F235">
        <f t="shared" si="36"/>
        <v>-0.21782762691853597</v>
      </c>
      <c r="G235">
        <v>0</v>
      </c>
      <c r="H235">
        <f t="shared" si="37"/>
        <v>0.24596615505706415</v>
      </c>
      <c r="I235">
        <f t="shared" si="38"/>
        <v>-1.0626278551055639</v>
      </c>
      <c r="J235">
        <f t="shared" si="39"/>
        <v>1.0626278551055639</v>
      </c>
      <c r="K235">
        <f t="shared" si="40"/>
        <v>0.63539706501682969</v>
      </c>
      <c r="L235">
        <f t="shared" si="41"/>
        <v>0.36460293498317031</v>
      </c>
      <c r="M235">
        <f t="shared" si="42"/>
        <v>1.5738190417570046</v>
      </c>
      <c r="N235">
        <f t="shared" si="43"/>
        <v>2.7427096823731243</v>
      </c>
    </row>
    <row r="236" spans="1:14" x14ac:dyDescent="0.25">
      <c r="A236" s="4">
        <f>IF('True_Odds_Calculator_2-way'!A237="","",'True_Odds_Calculator_2-way'!A237)</f>
        <v>1.89</v>
      </c>
      <c r="B236" s="4">
        <f>IF('True_Odds_Calculator_2-way'!B237="","",'True_Odds_Calculator_2-way'!B237)</f>
        <v>2.0099999999999998</v>
      </c>
      <c r="C236" s="4">
        <f t="shared" si="33"/>
        <v>0.52910052910052918</v>
      </c>
      <c r="D236">
        <f t="shared" si="34"/>
        <v>0.49751243781094534</v>
      </c>
      <c r="E236">
        <f t="shared" si="35"/>
        <v>2.6612966911474523E-2</v>
      </c>
      <c r="F236">
        <f t="shared" si="36"/>
        <v>-0.23662112716839079</v>
      </c>
      <c r="G236">
        <v>0</v>
      </c>
      <c r="H236">
        <f t="shared" si="37"/>
        <v>0.26323409407986531</v>
      </c>
      <c r="I236">
        <f t="shared" si="38"/>
        <v>-1.0547373121500738</v>
      </c>
      <c r="J236">
        <f t="shared" si="39"/>
        <v>1.0547373121500738</v>
      </c>
      <c r="K236">
        <f t="shared" si="40"/>
        <v>0.51580525090249008</v>
      </c>
      <c r="L236">
        <f t="shared" si="41"/>
        <v>0.48419474909751009</v>
      </c>
      <c r="M236">
        <f t="shared" si="42"/>
        <v>1.9387162078135651</v>
      </c>
      <c r="N236">
        <f t="shared" si="43"/>
        <v>2.0652846852715743</v>
      </c>
    </row>
    <row r="237" spans="1:14" x14ac:dyDescent="0.25">
      <c r="A237" s="4">
        <f>IF('True_Odds_Calculator_2-way'!A238="","",'True_Odds_Calculator_2-way'!A238)</f>
        <v>2.0699999999999998</v>
      </c>
      <c r="B237" s="4">
        <f>IF('True_Odds_Calculator_2-way'!B238="","",'True_Odds_Calculator_2-way'!B238)</f>
        <v>1.79</v>
      </c>
      <c r="C237" s="4">
        <f t="shared" si="33"/>
        <v>0.48309178743961356</v>
      </c>
      <c r="D237">
        <f t="shared" si="34"/>
        <v>0.55865921787709494</v>
      </c>
      <c r="E237">
        <f t="shared" si="35"/>
        <v>4.17510053167085E-2</v>
      </c>
      <c r="F237">
        <f t="shared" si="36"/>
        <v>-0.22813267481715382</v>
      </c>
      <c r="G237">
        <v>0</v>
      </c>
      <c r="H237">
        <f t="shared" si="37"/>
        <v>0.26988368013386232</v>
      </c>
      <c r="I237">
        <f t="shared" si="38"/>
        <v>-1.0876635272089796</v>
      </c>
      <c r="J237">
        <f t="shared" si="39"/>
        <v>1.0876635272089796</v>
      </c>
      <c r="K237">
        <f t="shared" si="40"/>
        <v>0.46214992696339507</v>
      </c>
      <c r="L237">
        <f t="shared" si="41"/>
        <v>0.53785007303660493</v>
      </c>
      <c r="M237">
        <f t="shared" si="42"/>
        <v>2.1637999741136076</v>
      </c>
      <c r="N237">
        <f t="shared" si="43"/>
        <v>1.8592541864950944</v>
      </c>
    </row>
    <row r="238" spans="1:14" x14ac:dyDescent="0.25">
      <c r="A238" s="4">
        <f>IF('True_Odds_Calculator_2-way'!A239="","",'True_Odds_Calculator_2-way'!A239)</f>
        <v>2.4900000000000002</v>
      </c>
      <c r="B238" s="4">
        <f>IF('True_Odds_Calculator_2-way'!B239="","",'True_Odds_Calculator_2-way'!B239)</f>
        <v>1.56</v>
      </c>
      <c r="C238" s="4">
        <f t="shared" si="33"/>
        <v>0.40160642570281119</v>
      </c>
      <c r="D238">
        <f t="shared" si="34"/>
        <v>0.64102564102564097</v>
      </c>
      <c r="E238">
        <f t="shared" si="35"/>
        <v>4.26320667284521E-2</v>
      </c>
      <c r="F238">
        <f t="shared" si="36"/>
        <v>-0.21480794974770889</v>
      </c>
      <c r="G238">
        <v>0</v>
      </c>
      <c r="H238">
        <f t="shared" si="37"/>
        <v>0.25744001647616099</v>
      </c>
      <c r="I238">
        <f t="shared" si="38"/>
        <v>-1.0947447024610961</v>
      </c>
      <c r="J238">
        <f t="shared" si="39"/>
        <v>1.0947447024610961</v>
      </c>
      <c r="K238">
        <f t="shared" si="40"/>
        <v>0.38005911799305264</v>
      </c>
      <c r="L238">
        <f t="shared" si="41"/>
        <v>0.61994088200694741</v>
      </c>
      <c r="M238">
        <f t="shared" si="42"/>
        <v>2.6311696066670334</v>
      </c>
      <c r="N238">
        <f t="shared" si="43"/>
        <v>1.6130570333782139</v>
      </c>
    </row>
    <row r="239" spans="1:14" x14ac:dyDescent="0.25">
      <c r="A239" s="4">
        <f>IF('True_Odds_Calculator_2-way'!A240="","",'True_Odds_Calculator_2-way'!A240)</f>
        <v>1.75</v>
      </c>
      <c r="B239" s="4">
        <f>IF('True_Odds_Calculator_2-way'!B240="","",'True_Odds_Calculator_2-way'!B240)</f>
        <v>1.97</v>
      </c>
      <c r="C239" s="4">
        <f t="shared" si="33"/>
        <v>0.5714285714285714</v>
      </c>
      <c r="D239">
        <f t="shared" si="34"/>
        <v>0.50761421319796951</v>
      </c>
      <c r="E239">
        <f t="shared" si="35"/>
        <v>7.9042784626540907E-2</v>
      </c>
      <c r="F239">
        <f t="shared" si="36"/>
        <v>-0.21102248005801316</v>
      </c>
      <c r="G239">
        <v>0</v>
      </c>
      <c r="H239">
        <f t="shared" si="37"/>
        <v>0.29006526468455401</v>
      </c>
      <c r="I239">
        <f t="shared" si="38"/>
        <v>-1.1724207635210981</v>
      </c>
      <c r="J239">
        <f t="shared" si="39"/>
        <v>1.1724207635210981</v>
      </c>
      <c r="K239">
        <f t="shared" si="40"/>
        <v>0.53210861153818623</v>
      </c>
      <c r="L239">
        <f t="shared" si="41"/>
        <v>0.46789138846181383</v>
      </c>
      <c r="M239">
        <f t="shared" si="42"/>
        <v>1.8793155726408235</v>
      </c>
      <c r="N239">
        <f t="shared" si="43"/>
        <v>2.1372481406154655</v>
      </c>
    </row>
    <row r="240" spans="1:14" x14ac:dyDescent="0.25">
      <c r="A240" s="4">
        <f>IF('True_Odds_Calculator_2-way'!A241="","",'True_Odds_Calculator_2-way'!A241)</f>
        <v>1.7</v>
      </c>
      <c r="B240" s="4">
        <f>IF('True_Odds_Calculator_2-way'!B241="","",'True_Odds_Calculator_2-way'!B241)</f>
        <v>2.19</v>
      </c>
      <c r="C240" s="4">
        <f t="shared" si="33"/>
        <v>0.58823529411764708</v>
      </c>
      <c r="D240">
        <f t="shared" si="34"/>
        <v>0.45662100456621008</v>
      </c>
      <c r="E240">
        <f t="shared" si="35"/>
        <v>4.485629868385721E-2</v>
      </c>
      <c r="F240">
        <f t="shared" si="36"/>
        <v>-0.22374429223744285</v>
      </c>
      <c r="G240">
        <v>0</v>
      </c>
      <c r="H240">
        <f t="shared" si="37"/>
        <v>0.26860059092130006</v>
      </c>
      <c r="I240">
        <f t="shared" si="38"/>
        <v>-1.0956642697819581</v>
      </c>
      <c r="J240">
        <f t="shared" si="39"/>
        <v>1.0956642697819581</v>
      </c>
      <c r="K240">
        <f t="shared" si="40"/>
        <v>0.56594216994210034</v>
      </c>
      <c r="L240">
        <f t="shared" si="41"/>
        <v>0.43405783005789961</v>
      </c>
      <c r="M240">
        <f t="shared" si="42"/>
        <v>1.7669649888473706</v>
      </c>
      <c r="N240">
        <f t="shared" si="43"/>
        <v>2.3038404810405297</v>
      </c>
    </row>
    <row r="241" spans="1:14" x14ac:dyDescent="0.25">
      <c r="A241" s="4">
        <f>IF('True_Odds_Calculator_2-way'!A242="","",'True_Odds_Calculator_2-way'!A242)</f>
        <v>2.57</v>
      </c>
      <c r="B241" s="4">
        <f>IF('True_Odds_Calculator_2-way'!B242="","",'True_Odds_Calculator_2-way'!B242)</f>
        <v>1.53</v>
      </c>
      <c r="C241" s="4">
        <f t="shared" si="33"/>
        <v>0.38910505836575876</v>
      </c>
      <c r="D241">
        <f t="shared" si="34"/>
        <v>0.65359477124183007</v>
      </c>
      <c r="E241">
        <f t="shared" si="35"/>
        <v>4.2699829607588891E-2</v>
      </c>
      <c r="F241">
        <f t="shared" si="36"/>
        <v>-0.21161720200401812</v>
      </c>
      <c r="G241">
        <v>0</v>
      </c>
      <c r="H241">
        <f t="shared" si="37"/>
        <v>0.25431703161160701</v>
      </c>
      <c r="I241">
        <f t="shared" si="38"/>
        <v>-1.0962566453052482</v>
      </c>
      <c r="J241">
        <f t="shared" si="39"/>
        <v>1.0962566453052482</v>
      </c>
      <c r="K241">
        <f t="shared" si="40"/>
        <v>0.36749534092163155</v>
      </c>
      <c r="L241">
        <f t="shared" si="41"/>
        <v>0.6325046590783685</v>
      </c>
      <c r="M241">
        <f t="shared" si="42"/>
        <v>2.7211229331292399</v>
      </c>
      <c r="N241">
        <f t="shared" si="43"/>
        <v>1.5810160220117813</v>
      </c>
    </row>
    <row r="242" spans="1:14" x14ac:dyDescent="0.25">
      <c r="A242" s="4">
        <f>IF('True_Odds_Calculator_2-way'!A243="","",'True_Odds_Calculator_2-way'!A243)</f>
        <v>2.44</v>
      </c>
      <c r="B242" s="4">
        <f>IF('True_Odds_Calculator_2-way'!B243="","",'True_Odds_Calculator_2-way'!B243)</f>
        <v>1.58</v>
      </c>
      <c r="C242" s="4">
        <f t="shared" si="33"/>
        <v>0.4098360655737705</v>
      </c>
      <c r="D242">
        <f t="shared" si="34"/>
        <v>0.63291139240506322</v>
      </c>
      <c r="E242">
        <f t="shared" si="35"/>
        <v>4.2747457978833836E-2</v>
      </c>
      <c r="F242">
        <f t="shared" si="36"/>
        <v>-0.21664245694127404</v>
      </c>
      <c r="G242">
        <v>0</v>
      </c>
      <c r="H242">
        <f t="shared" si="37"/>
        <v>0.25938991492010788</v>
      </c>
      <c r="I242">
        <f t="shared" si="38"/>
        <v>-1.0942202738310214</v>
      </c>
      <c r="J242">
        <f t="shared" si="39"/>
        <v>1.0942202738310214</v>
      </c>
      <c r="K242">
        <f t="shared" si="40"/>
        <v>0.38824741012054537</v>
      </c>
      <c r="L242">
        <f t="shared" si="41"/>
        <v>0.61175258987945458</v>
      </c>
      <c r="M242">
        <f t="shared" si="42"/>
        <v>2.5756771943166705</v>
      </c>
      <c r="N242">
        <f t="shared" si="43"/>
        <v>1.6346477588219925</v>
      </c>
    </row>
    <row r="243" spans="1:14" x14ac:dyDescent="0.25">
      <c r="A243" s="4">
        <f>IF('True_Odds_Calculator_2-way'!A244="","",'True_Odds_Calculator_2-way'!A244)</f>
        <v>2.09</v>
      </c>
      <c r="B243" s="4">
        <f>IF('True_Odds_Calculator_2-way'!B244="","",'True_Odds_Calculator_2-way'!B244)</f>
        <v>1.78</v>
      </c>
      <c r="C243" s="4">
        <f t="shared" si="33"/>
        <v>0.47846889952153115</v>
      </c>
      <c r="D243">
        <f t="shared" si="34"/>
        <v>0.5617977528089888</v>
      </c>
      <c r="E243">
        <f t="shared" si="35"/>
        <v>4.0266652330519959E-2</v>
      </c>
      <c r="F243">
        <f t="shared" si="36"/>
        <v>-0.22853610020966608</v>
      </c>
      <c r="G243">
        <v>0</v>
      </c>
      <c r="H243">
        <f t="shared" si="37"/>
        <v>0.26880275254018604</v>
      </c>
      <c r="I243">
        <f t="shared" si="38"/>
        <v>-1.084524705455941</v>
      </c>
      <c r="J243">
        <f t="shared" si="39"/>
        <v>1.084524705455941</v>
      </c>
      <c r="K243">
        <f t="shared" si="40"/>
        <v>0.45826743412464838</v>
      </c>
      <c r="L243">
        <f t="shared" si="41"/>
        <v>0.54173256587535168</v>
      </c>
      <c r="M243">
        <f t="shared" si="42"/>
        <v>2.1821319289469754</v>
      </c>
      <c r="N243">
        <f t="shared" si="43"/>
        <v>1.8459292702556338</v>
      </c>
    </row>
    <row r="244" spans="1:14" x14ac:dyDescent="0.25">
      <c r="A244" s="4">
        <f>IF('True_Odds_Calculator_2-way'!A245="","",'True_Odds_Calculator_2-way'!A245)</f>
        <v>2.52</v>
      </c>
      <c r="B244" s="4">
        <f>IF('True_Odds_Calculator_2-way'!B245="","",'True_Odds_Calculator_2-way'!B245)</f>
        <v>1.55</v>
      </c>
      <c r="C244" s="4">
        <f t="shared" si="33"/>
        <v>0.3968253968253968</v>
      </c>
      <c r="D244">
        <f t="shared" si="34"/>
        <v>0.64516129032258063</v>
      </c>
      <c r="E244">
        <f t="shared" si="35"/>
        <v>4.1986687147977486E-2</v>
      </c>
      <c r="F244">
        <f t="shared" si="36"/>
        <v>-0.21402969790066562</v>
      </c>
      <c r="G244">
        <v>0</v>
      </c>
      <c r="H244">
        <f t="shared" si="37"/>
        <v>0.2560163850486431</v>
      </c>
      <c r="I244">
        <f t="shared" si="38"/>
        <v>-1.0936965981495177</v>
      </c>
      <c r="J244">
        <f t="shared" si="39"/>
        <v>1.0936965981495177</v>
      </c>
      <c r="K244">
        <f t="shared" si="40"/>
        <v>0.37559830520927512</v>
      </c>
      <c r="L244">
        <f t="shared" si="41"/>
        <v>0.62440169479072494</v>
      </c>
      <c r="M244">
        <f t="shared" si="42"/>
        <v>2.662418829187267</v>
      </c>
      <c r="N244">
        <f t="shared" si="43"/>
        <v>1.6015331289822348</v>
      </c>
    </row>
    <row r="245" spans="1:14" x14ac:dyDescent="0.25">
      <c r="A245" s="4">
        <f>IF('True_Odds_Calculator_2-way'!A246="","",'True_Odds_Calculator_2-way'!A246)</f>
        <v>2.37</v>
      </c>
      <c r="B245" s="4">
        <f>IF('True_Odds_Calculator_2-way'!B246="","",'True_Odds_Calculator_2-way'!B246)</f>
        <v>1.61</v>
      </c>
      <c r="C245" s="4">
        <f t="shared" si="33"/>
        <v>0.42194092827004215</v>
      </c>
      <c r="D245">
        <f t="shared" si="34"/>
        <v>0.6211180124223602</v>
      </c>
      <c r="E245">
        <f t="shared" si="35"/>
        <v>4.3058940692402459E-2</v>
      </c>
      <c r="F245">
        <f t="shared" si="36"/>
        <v>-0.21901617003433183</v>
      </c>
      <c r="G245">
        <v>0</v>
      </c>
      <c r="H245">
        <f t="shared" si="37"/>
        <v>0.26207511072673423</v>
      </c>
      <c r="I245">
        <f t="shared" si="38"/>
        <v>-1.0938928884083114</v>
      </c>
      <c r="J245">
        <f t="shared" si="39"/>
        <v>1.0938928884083114</v>
      </c>
      <c r="K245">
        <f t="shared" si="40"/>
        <v>0.40021879847740255</v>
      </c>
      <c r="L245">
        <f t="shared" si="41"/>
        <v>0.59978120152259728</v>
      </c>
      <c r="M245">
        <f t="shared" si="42"/>
        <v>2.4986332571193874</v>
      </c>
      <c r="N245">
        <f t="shared" si="43"/>
        <v>1.6672746619290704</v>
      </c>
    </row>
    <row r="246" spans="1:14" x14ac:dyDescent="0.25">
      <c r="A246" s="4">
        <f>IF('True_Odds_Calculator_2-way'!A247="","",'True_Odds_Calculator_2-way'!A247)</f>
        <v>1.92</v>
      </c>
      <c r="B246" s="4">
        <f>IF('True_Odds_Calculator_2-way'!B247="","",'True_Odds_Calculator_2-way'!B247)</f>
        <v>1.99</v>
      </c>
      <c r="C246" s="4">
        <f t="shared" si="33"/>
        <v>0.52083333333333337</v>
      </c>
      <c r="D246">
        <f t="shared" si="34"/>
        <v>0.50251256281407031</v>
      </c>
      <c r="E246">
        <f t="shared" si="35"/>
        <v>2.3345896147403788E-2</v>
      </c>
      <c r="F246">
        <f t="shared" si="36"/>
        <v>-0.2383793969849245</v>
      </c>
      <c r="G246">
        <v>0</v>
      </c>
      <c r="H246">
        <f t="shared" si="37"/>
        <v>0.26172529313232828</v>
      </c>
      <c r="I246">
        <f t="shared" si="38"/>
        <v>-1.0478243557698861</v>
      </c>
      <c r="J246">
        <f t="shared" si="39"/>
        <v>1.0478243557698861</v>
      </c>
      <c r="K246">
        <f t="shared" si="40"/>
        <v>0.50916538235411457</v>
      </c>
      <c r="L246">
        <f t="shared" si="41"/>
        <v>0.49083461764588526</v>
      </c>
      <c r="M246">
        <f t="shared" si="42"/>
        <v>1.9639984073082948</v>
      </c>
      <c r="N246">
        <f t="shared" si="43"/>
        <v>2.0373461122121879</v>
      </c>
    </row>
    <row r="247" spans="1:14" x14ac:dyDescent="0.25">
      <c r="A247" s="4">
        <f>IF('True_Odds_Calculator_2-way'!A248="","",'True_Odds_Calculator_2-way'!A248)</f>
        <v>1.38</v>
      </c>
      <c r="B247" s="4">
        <f>IF('True_Odds_Calculator_2-way'!B248="","",'True_Odds_Calculator_2-way'!B248)</f>
        <v>3.19</v>
      </c>
      <c r="C247" s="4">
        <f t="shared" si="33"/>
        <v>0.7246376811594204</v>
      </c>
      <c r="D247">
        <f t="shared" si="34"/>
        <v>0.31347962382445144</v>
      </c>
      <c r="E247">
        <f t="shared" si="35"/>
        <v>3.8117304983871891E-2</v>
      </c>
      <c r="F247">
        <f t="shared" si="36"/>
        <v>-0.18904184271500601</v>
      </c>
      <c r="G247">
        <v>0</v>
      </c>
      <c r="H247">
        <f t="shared" si="37"/>
        <v>0.22715914769887788</v>
      </c>
      <c r="I247">
        <f t="shared" si="38"/>
        <v>-1.0961907783514049</v>
      </c>
      <c r="J247">
        <f t="shared" si="39"/>
        <v>1.0961907783514049</v>
      </c>
      <c r="K247">
        <f t="shared" si="40"/>
        <v>0.70593924544528242</v>
      </c>
      <c r="L247">
        <f t="shared" si="41"/>
        <v>0.29406075455471753</v>
      </c>
      <c r="M247">
        <f t="shared" si="42"/>
        <v>1.4165524957735338</v>
      </c>
      <c r="N247">
        <f t="shared" si="43"/>
        <v>3.4006578045895766</v>
      </c>
    </row>
    <row r="248" spans="1:14" x14ac:dyDescent="0.25">
      <c r="A248" s="4">
        <f>IF('True_Odds_Calculator_2-way'!A249="","",'True_Odds_Calculator_2-way'!A249)</f>
        <v>1.58</v>
      </c>
      <c r="B248" s="4">
        <f>IF('True_Odds_Calculator_2-way'!B249="","",'True_Odds_Calculator_2-way'!B249)</f>
        <v>2.52</v>
      </c>
      <c r="C248" s="4">
        <f t="shared" si="33"/>
        <v>0.63291139240506322</v>
      </c>
      <c r="D248">
        <f t="shared" si="34"/>
        <v>0.3968253968253968</v>
      </c>
      <c r="E248">
        <f t="shared" si="35"/>
        <v>2.9736789230460081E-2</v>
      </c>
      <c r="F248">
        <f t="shared" si="36"/>
        <v>-0.22141852521599359</v>
      </c>
      <c r="G248">
        <v>0</v>
      </c>
      <c r="H248">
        <f t="shared" si="37"/>
        <v>0.25115531444645367</v>
      </c>
      <c r="I248">
        <f t="shared" si="38"/>
        <v>-1.0650358071057624</v>
      </c>
      <c r="J248">
        <f t="shared" si="39"/>
        <v>1.0650358071057624</v>
      </c>
      <c r="K248">
        <f t="shared" si="40"/>
        <v>0.61815365154846769</v>
      </c>
      <c r="L248">
        <f t="shared" si="41"/>
        <v>0.38184634845153209</v>
      </c>
      <c r="M248">
        <f t="shared" si="42"/>
        <v>1.6177207681213428</v>
      </c>
      <c r="N248">
        <f t="shared" si="43"/>
        <v>2.618854426800759</v>
      </c>
    </row>
    <row r="249" spans="1:14" x14ac:dyDescent="0.25">
      <c r="A249" s="4">
        <f>IF('True_Odds_Calculator_2-way'!A250="","",'True_Odds_Calculator_2-way'!A250)</f>
        <v>1.97</v>
      </c>
      <c r="B249" s="4">
        <f>IF('True_Odds_Calculator_2-way'!B250="","",'True_Odds_Calculator_2-way'!B250)</f>
        <v>1.92</v>
      </c>
      <c r="C249" s="4">
        <f t="shared" si="33"/>
        <v>0.50761421319796951</v>
      </c>
      <c r="D249">
        <f t="shared" si="34"/>
        <v>0.52083333333333337</v>
      </c>
      <c r="E249">
        <f t="shared" si="35"/>
        <v>2.844754653130277E-2</v>
      </c>
      <c r="F249">
        <f t="shared" si="36"/>
        <v>-0.2359348561759731</v>
      </c>
      <c r="G249">
        <v>0</v>
      </c>
      <c r="H249">
        <f t="shared" si="37"/>
        <v>0.26438240270727581</v>
      </c>
      <c r="I249">
        <f t="shared" si="38"/>
        <v>-1.0585715534396718</v>
      </c>
      <c r="J249">
        <f t="shared" si="39"/>
        <v>1.0585715534396718</v>
      </c>
      <c r="K249">
        <f t="shared" si="40"/>
        <v>0.49338508579127022</v>
      </c>
      <c r="L249">
        <f t="shared" si="41"/>
        <v>0.50661491420873006</v>
      </c>
      <c r="M249">
        <f t="shared" si="42"/>
        <v>2.0268144068364817</v>
      </c>
      <c r="N249">
        <f t="shared" si="43"/>
        <v>1.9738858291644976</v>
      </c>
    </row>
    <row r="250" spans="1:14" x14ac:dyDescent="0.25">
      <c r="A250" s="4">
        <f>IF('True_Odds_Calculator_2-way'!A251="","",'True_Odds_Calculator_2-way'!A251)</f>
        <v>2.19</v>
      </c>
      <c r="B250" s="4">
        <f>IF('True_Odds_Calculator_2-way'!B251="","",'True_Odds_Calculator_2-way'!B251)</f>
        <v>1.73</v>
      </c>
      <c r="C250" s="4">
        <f t="shared" si="33"/>
        <v>0.45662100456621008</v>
      </c>
      <c r="D250">
        <f t="shared" si="34"/>
        <v>0.5780346820809249</v>
      </c>
      <c r="E250">
        <f t="shared" si="35"/>
        <v>3.4655686647135031E-2</v>
      </c>
      <c r="F250">
        <f t="shared" si="36"/>
        <v>-0.22928709055876673</v>
      </c>
      <c r="G250">
        <v>0</v>
      </c>
      <c r="H250">
        <f t="shared" si="37"/>
        <v>0.26394277720590181</v>
      </c>
      <c r="I250">
        <f t="shared" si="38"/>
        <v>-1.0729144372515058</v>
      </c>
      <c r="J250">
        <f t="shared" si="39"/>
        <v>1.0729144372515058</v>
      </c>
      <c r="K250">
        <f t="shared" si="40"/>
        <v>0.43921906878344058</v>
      </c>
      <c r="L250">
        <f t="shared" si="41"/>
        <v>0.56078093121655925</v>
      </c>
      <c r="M250">
        <f t="shared" si="42"/>
        <v>2.2767681803292916</v>
      </c>
      <c r="N250">
        <f t="shared" si="43"/>
        <v>1.7832275391935992</v>
      </c>
    </row>
    <row r="251" spans="1:14" x14ac:dyDescent="0.25">
      <c r="A251" s="4">
        <f>IF('True_Odds_Calculator_2-way'!A252="","",'True_Odds_Calculator_2-way'!A252)</f>
        <v>2.25</v>
      </c>
      <c r="B251" s="4">
        <f>IF('True_Odds_Calculator_2-way'!B252="","",'True_Odds_Calculator_2-way'!B252)</f>
        <v>1.69</v>
      </c>
      <c r="C251" s="4">
        <f t="shared" si="33"/>
        <v>0.44444444444444442</v>
      </c>
      <c r="D251">
        <f t="shared" si="34"/>
        <v>0.59171597633136097</v>
      </c>
      <c r="E251">
        <f t="shared" si="35"/>
        <v>3.6160420775805502E-2</v>
      </c>
      <c r="F251">
        <f t="shared" si="36"/>
        <v>-0.22682445759368819</v>
      </c>
      <c r="G251">
        <v>0</v>
      </c>
      <c r="H251">
        <f t="shared" si="37"/>
        <v>0.26298487836949375</v>
      </c>
      <c r="I251">
        <f t="shared" si="38"/>
        <v>-1.0767638041163314</v>
      </c>
      <c r="J251">
        <f t="shared" si="39"/>
        <v>1.0767638041163314</v>
      </c>
      <c r="K251">
        <f t="shared" si="40"/>
        <v>0.42626568044702751</v>
      </c>
      <c r="L251">
        <f t="shared" si="41"/>
        <v>0.57373431955297227</v>
      </c>
      <c r="M251">
        <f t="shared" si="42"/>
        <v>2.3459547551454145</v>
      </c>
      <c r="N251">
        <f t="shared" si="43"/>
        <v>1.7429670248402687</v>
      </c>
    </row>
    <row r="252" spans="1:14" x14ac:dyDescent="0.25">
      <c r="A252" s="4">
        <f>IF('True_Odds_Calculator_2-way'!A253="","",'True_Odds_Calculator_2-way'!A253)</f>
        <v>2.2999999999999998</v>
      </c>
      <c r="B252" s="4">
        <f>IF('True_Odds_Calculator_2-way'!B253="","",'True_Odds_Calculator_2-way'!B253)</f>
        <v>1.67</v>
      </c>
      <c r="C252" s="4">
        <f t="shared" si="33"/>
        <v>0.43478260869565222</v>
      </c>
      <c r="D252">
        <f t="shared" si="34"/>
        <v>0.5988023952095809</v>
      </c>
      <c r="E252">
        <f t="shared" si="35"/>
        <v>3.3585003905233002E-2</v>
      </c>
      <c r="F252">
        <f t="shared" si="36"/>
        <v>-0.22676386357719358</v>
      </c>
      <c r="G252">
        <v>0</v>
      </c>
      <c r="H252">
        <f t="shared" si="37"/>
        <v>0.26034886748242653</v>
      </c>
      <c r="I252">
        <f t="shared" si="38"/>
        <v>-1.0714969088698136</v>
      </c>
      <c r="J252">
        <f t="shared" si="39"/>
        <v>1.0714969088698136</v>
      </c>
      <c r="K252">
        <f t="shared" si="40"/>
        <v>0.41789493273906014</v>
      </c>
      <c r="L252">
        <f t="shared" si="41"/>
        <v>0.58210506726094002</v>
      </c>
      <c r="M252">
        <f t="shared" si="42"/>
        <v>2.3929459815307572</v>
      </c>
      <c r="N252">
        <f t="shared" si="43"/>
        <v>1.7179029289427752</v>
      </c>
    </row>
    <row r="253" spans="1:14" x14ac:dyDescent="0.25">
      <c r="A253" s="4">
        <f>IF('True_Odds_Calculator_2-way'!A254="","",'True_Odds_Calculator_2-way'!A254)</f>
        <v>2.37</v>
      </c>
      <c r="B253" s="4">
        <f>IF('True_Odds_Calculator_2-way'!B254="","",'True_Odds_Calculator_2-way'!B254)</f>
        <v>1.63</v>
      </c>
      <c r="C253" s="4">
        <f t="shared" si="33"/>
        <v>0.42194092827004215</v>
      </c>
      <c r="D253">
        <f t="shared" si="34"/>
        <v>0.61349693251533743</v>
      </c>
      <c r="E253">
        <f t="shared" si="35"/>
        <v>3.5437860785379582E-2</v>
      </c>
      <c r="F253">
        <f t="shared" si="36"/>
        <v>-0.22342160441096537</v>
      </c>
      <c r="G253">
        <v>0</v>
      </c>
      <c r="H253">
        <f t="shared" si="37"/>
        <v>0.2588594651963449</v>
      </c>
      <c r="I253">
        <f t="shared" si="38"/>
        <v>-1.0763894728677108</v>
      </c>
      <c r="J253">
        <f t="shared" si="39"/>
        <v>1.0763894728677108</v>
      </c>
      <c r="K253">
        <f t="shared" si="40"/>
        <v>0.40409696490827207</v>
      </c>
      <c r="L253">
        <f t="shared" si="41"/>
        <v>0.59590303509172793</v>
      </c>
      <c r="M253">
        <f t="shared" si="42"/>
        <v>2.4746535778287639</v>
      </c>
      <c r="N253">
        <f t="shared" si="43"/>
        <v>1.6781253679066579</v>
      </c>
    </row>
    <row r="254" spans="1:14" x14ac:dyDescent="0.25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1.96</v>
      </c>
      <c r="C254" s="4">
        <f t="shared" si="33"/>
        <v>0.5181347150259068</v>
      </c>
      <c r="D254">
        <f t="shared" si="34"/>
        <v>0.51020408163265307</v>
      </c>
      <c r="E254">
        <f t="shared" si="35"/>
        <v>2.8338796658559762E-2</v>
      </c>
      <c r="F254">
        <f t="shared" si="36"/>
        <v>-0.23601564978322942</v>
      </c>
      <c r="G254">
        <v>0</v>
      </c>
      <c r="H254">
        <f t="shared" si="37"/>
        <v>0.26435444644178918</v>
      </c>
      <c r="I254">
        <f t="shared" si="38"/>
        <v>-1.0583343916682539</v>
      </c>
      <c r="J254">
        <f t="shared" si="39"/>
        <v>1.0583343916682539</v>
      </c>
      <c r="K254">
        <f t="shared" si="40"/>
        <v>0.50396850395275605</v>
      </c>
      <c r="L254">
        <f t="shared" si="41"/>
        <v>0.49603149604724417</v>
      </c>
      <c r="M254">
        <f t="shared" si="42"/>
        <v>1.9842509842514759</v>
      </c>
      <c r="N254">
        <f t="shared" si="43"/>
        <v>2.0160010160015238</v>
      </c>
    </row>
    <row r="255" spans="1:14" x14ac:dyDescent="0.25">
      <c r="A255" s="4">
        <f>IF('True_Odds_Calculator_2-way'!A256="","",'True_Odds_Calculator_2-way'!A256)</f>
        <v>2.41</v>
      </c>
      <c r="B255" s="4">
        <f>IF('True_Odds_Calculator_2-way'!B256="","",'True_Odds_Calculator_2-way'!B256)</f>
        <v>1.61</v>
      </c>
      <c r="C255" s="4">
        <f t="shared" si="33"/>
        <v>0.41493775933609955</v>
      </c>
      <c r="D255">
        <f t="shared" si="34"/>
        <v>0.6211180124223602</v>
      </c>
      <c r="E255">
        <f t="shared" si="35"/>
        <v>3.6055771758459754E-2</v>
      </c>
      <c r="F255">
        <f t="shared" si="36"/>
        <v>-0.22166954459936605</v>
      </c>
      <c r="G255">
        <v>0</v>
      </c>
      <c r="H255">
        <f t="shared" si="37"/>
        <v>0.25772531635782581</v>
      </c>
      <c r="I255">
        <f t="shared" si="38"/>
        <v>-1.0782650440285155</v>
      </c>
      <c r="J255">
        <f t="shared" si="39"/>
        <v>1.0782650440285155</v>
      </c>
      <c r="K255">
        <f t="shared" si="40"/>
        <v>0.39676970546115803</v>
      </c>
      <c r="L255">
        <f t="shared" si="41"/>
        <v>0.60323029453884203</v>
      </c>
      <c r="M255">
        <f t="shared" si="42"/>
        <v>2.5203537120802069</v>
      </c>
      <c r="N255">
        <f t="shared" si="43"/>
        <v>1.6577416768573945</v>
      </c>
    </row>
    <row r="256" spans="1:14" x14ac:dyDescent="0.25">
      <c r="A256" s="4">
        <f>IF('True_Odds_Calculator_2-way'!A257="","",'True_Odds_Calculator_2-way'!A257)</f>
        <v>2.21</v>
      </c>
      <c r="B256" s="4">
        <f>IF('True_Odds_Calculator_2-way'!B257="","",'True_Odds_Calculator_2-way'!B257)</f>
        <v>1.72</v>
      </c>
      <c r="C256" s="4">
        <f t="shared" si="33"/>
        <v>0.45248868778280543</v>
      </c>
      <c r="D256">
        <f t="shared" si="34"/>
        <v>0.58139534883720934</v>
      </c>
      <c r="E256">
        <f t="shared" si="35"/>
        <v>3.3884036620014824E-2</v>
      </c>
      <c r="F256">
        <f t="shared" si="36"/>
        <v>-0.2291907818583605</v>
      </c>
      <c r="G256">
        <v>0</v>
      </c>
      <c r="H256">
        <f t="shared" si="37"/>
        <v>0.26307481847837527</v>
      </c>
      <c r="I256">
        <f t="shared" si="38"/>
        <v>-1.0713739108887084</v>
      </c>
      <c r="J256">
        <f t="shared" si="39"/>
        <v>1.0713739108887084</v>
      </c>
      <c r="K256">
        <f t="shared" si="40"/>
        <v>0.43547132891069945</v>
      </c>
      <c r="L256">
        <f t="shared" si="41"/>
        <v>0.56452867108930049</v>
      </c>
      <c r="M256">
        <f t="shared" si="42"/>
        <v>2.2963624321753371</v>
      </c>
      <c r="N256">
        <f t="shared" si="43"/>
        <v>1.7713892158398703</v>
      </c>
    </row>
    <row r="257" spans="1:14" x14ac:dyDescent="0.25">
      <c r="A257" s="4">
        <f>IF('True_Odds_Calculator_2-way'!A258="","",'True_Odds_Calculator_2-way'!A258)</f>
        <v>2.34</v>
      </c>
      <c r="B257" s="4">
        <f>IF('True_Odds_Calculator_2-way'!B258="","",'True_Odds_Calculator_2-way'!B258)</f>
        <v>1.65</v>
      </c>
      <c r="C257" s="4">
        <f t="shared" si="33"/>
        <v>0.42735042735042739</v>
      </c>
      <c r="D257">
        <f t="shared" si="34"/>
        <v>0.60606060606060608</v>
      </c>
      <c r="E257">
        <f t="shared" si="35"/>
        <v>3.3411033411033575E-2</v>
      </c>
      <c r="F257">
        <f t="shared" si="36"/>
        <v>-0.22558922558922545</v>
      </c>
      <c r="G257">
        <v>0</v>
      </c>
      <c r="H257">
        <f t="shared" si="37"/>
        <v>0.25900025900025903</v>
      </c>
      <c r="I257">
        <f t="shared" si="38"/>
        <v>-1.0714969088698143</v>
      </c>
      <c r="J257">
        <f t="shared" si="39"/>
        <v>1.0714969088698143</v>
      </c>
      <c r="K257">
        <f t="shared" si="40"/>
        <v>0.41054175018204025</v>
      </c>
      <c r="L257">
        <f t="shared" si="41"/>
        <v>0.58945824981795969</v>
      </c>
      <c r="M257">
        <f t="shared" si="42"/>
        <v>2.4358058578855508</v>
      </c>
      <c r="N257">
        <f t="shared" si="43"/>
        <v>1.6964729907653791</v>
      </c>
    </row>
    <row r="258" spans="1:14" x14ac:dyDescent="0.25">
      <c r="A258" s="4">
        <f>IF('True_Odds_Calculator_2-way'!A259="","",'True_Odds_Calculator_2-way'!A259)</f>
        <v>2.2799999999999998</v>
      </c>
      <c r="B258" s="4">
        <f>IF('True_Odds_Calculator_2-way'!B259="","",'True_Odds_Calculator_2-way'!B259)</f>
        <v>1.68</v>
      </c>
      <c r="C258" s="4">
        <f t="shared" si="33"/>
        <v>0.43859649122807021</v>
      </c>
      <c r="D258">
        <f t="shared" si="34"/>
        <v>0.59523809523809523</v>
      </c>
      <c r="E258">
        <f t="shared" si="35"/>
        <v>3.383458646616555E-2</v>
      </c>
      <c r="F258">
        <f t="shared" si="36"/>
        <v>-0.2272347535505429</v>
      </c>
      <c r="G258">
        <v>0</v>
      </c>
      <c r="H258">
        <f t="shared" si="37"/>
        <v>0.26106934001670845</v>
      </c>
      <c r="I258">
        <f t="shared" si="38"/>
        <v>-1.0718661571406805</v>
      </c>
      <c r="J258">
        <f t="shared" si="39"/>
        <v>1.0718661571406805</v>
      </c>
      <c r="K258">
        <f t="shared" si="40"/>
        <v>0.42158717195874679</v>
      </c>
      <c r="L258">
        <f t="shared" si="41"/>
        <v>0.57841282804125305</v>
      </c>
      <c r="M258">
        <f t="shared" si="42"/>
        <v>2.3719886811400706</v>
      </c>
      <c r="N258">
        <f t="shared" si="43"/>
        <v>1.728868986855663</v>
      </c>
    </row>
    <row r="259" spans="1:14" x14ac:dyDescent="0.25">
      <c r="A259" s="4">
        <f>IF('True_Odds_Calculator_2-way'!A260="","",'True_Odds_Calculator_2-way'!A260)</f>
        <v>1.73</v>
      </c>
      <c r="B259" s="4">
        <f>IF('True_Odds_Calculator_2-way'!B260="","",'True_Odds_Calculator_2-way'!B260)</f>
        <v>2.19</v>
      </c>
      <c r="C259" s="4">
        <f t="shared" ref="C259:C322" si="44">1/A259</f>
        <v>0.5780346820809249</v>
      </c>
      <c r="D259">
        <f t="shared" ref="D259:D322" si="45">1/B259</f>
        <v>0.45662100456621008</v>
      </c>
      <c r="E259">
        <f t="shared" ref="E259:E322" si="46">C259+D259-1</f>
        <v>3.4655686647135031E-2</v>
      </c>
      <c r="F259">
        <f t="shared" ref="F259:F322" si="47">C259+D259-(C259*D259)-1</f>
        <v>-0.22928709055876673</v>
      </c>
      <c r="G259">
        <v>0</v>
      </c>
      <c r="H259">
        <f t="shared" ref="H259:H322" si="48">C259*D259</f>
        <v>0.26394277720590181</v>
      </c>
      <c r="I259">
        <f t="shared" ref="I259:I322" si="49">((-4*F259*H259)^0.5)/(2*F259)</f>
        <v>-1.0729144372515058</v>
      </c>
      <c r="J259">
        <f t="shared" ref="J259:J322" si="50">(-((-4*F259*H259)^0.5))/(2*F259)</f>
        <v>1.0729144372515058</v>
      </c>
      <c r="K259">
        <f t="shared" ref="K259:K322" si="51">IF(A259="","",(C259/($J259+C259-($J259*C259))))</f>
        <v>0.56078093121655925</v>
      </c>
      <c r="L259">
        <f t="shared" ref="L259:L322" si="52">IF(B259="","",(D259/($J259+D259-($J259*D259))))</f>
        <v>0.43921906878344058</v>
      </c>
      <c r="M259">
        <f t="shared" ref="M259:M322" si="53">IF(A259="","",1/K259)</f>
        <v>1.7832275391935992</v>
      </c>
      <c r="N259">
        <f t="shared" ref="N259:N322" si="54">IF(B259="","",1/L259)</f>
        <v>2.2767681803292916</v>
      </c>
    </row>
    <row r="260" spans="1:14" x14ac:dyDescent="0.25">
      <c r="A260" s="4">
        <f>IF('True_Odds_Calculator_2-way'!A261="","",'True_Odds_Calculator_2-way'!A261)</f>
        <v>1.65</v>
      </c>
      <c r="B260" s="4">
        <f>IF('True_Odds_Calculator_2-way'!B261="","",'True_Odds_Calculator_2-way'!B261)</f>
        <v>2.35</v>
      </c>
      <c r="C260" s="4">
        <f t="shared" si="44"/>
        <v>0.60606060606060608</v>
      </c>
      <c r="D260">
        <f t="shared" si="45"/>
        <v>0.42553191489361702</v>
      </c>
      <c r="E260">
        <f t="shared" si="46"/>
        <v>3.1592520954223158E-2</v>
      </c>
      <c r="F260">
        <f t="shared" si="47"/>
        <v>-0.22630560928433263</v>
      </c>
      <c r="G260">
        <v>0</v>
      </c>
      <c r="H260">
        <f t="shared" si="48"/>
        <v>0.25789813023855579</v>
      </c>
      <c r="I260">
        <f t="shared" si="49"/>
        <v>-1.0675210253672478</v>
      </c>
      <c r="J260">
        <f t="shared" si="50"/>
        <v>1.0675210253672478</v>
      </c>
      <c r="K260">
        <f t="shared" si="51"/>
        <v>0.59035757177177173</v>
      </c>
      <c r="L260">
        <f t="shared" si="52"/>
        <v>0.40964242822822811</v>
      </c>
      <c r="M260">
        <f t="shared" si="53"/>
        <v>1.6938886664887112</v>
      </c>
      <c r="N260">
        <f t="shared" si="54"/>
        <v>2.4411533842457849</v>
      </c>
    </row>
    <row r="261" spans="1:14" x14ac:dyDescent="0.25">
      <c r="A261" s="4">
        <f>IF('True_Odds_Calculator_2-way'!A262="","",'True_Odds_Calculator_2-way'!A262)</f>
        <v>1.77</v>
      </c>
      <c r="B261" s="4">
        <f>IF('True_Odds_Calculator_2-way'!B262="","",'True_Odds_Calculator_2-way'!B262)</f>
        <v>2.13</v>
      </c>
      <c r="C261" s="4">
        <f t="shared" si="44"/>
        <v>0.56497175141242939</v>
      </c>
      <c r="D261">
        <f t="shared" si="45"/>
        <v>0.46948356807511737</v>
      </c>
      <c r="E261">
        <f t="shared" si="46"/>
        <v>3.4455319487546765E-2</v>
      </c>
      <c r="F261">
        <f t="shared" si="47"/>
        <v>-0.23078963422720888</v>
      </c>
      <c r="G261">
        <v>0</v>
      </c>
      <c r="H261">
        <f t="shared" si="48"/>
        <v>0.26524495371475559</v>
      </c>
      <c r="I261">
        <f t="shared" si="49"/>
        <v>-1.0720509244860594</v>
      </c>
      <c r="J261">
        <f t="shared" si="50"/>
        <v>1.0720509244860594</v>
      </c>
      <c r="K261">
        <f t="shared" si="51"/>
        <v>0.54780136279077696</v>
      </c>
      <c r="L261">
        <f t="shared" si="52"/>
        <v>0.45219863720922326</v>
      </c>
      <c r="M261">
        <f t="shared" si="53"/>
        <v>1.8254792118542653</v>
      </c>
      <c r="N261">
        <f t="shared" si="54"/>
        <v>2.2114175446692466</v>
      </c>
    </row>
    <row r="262" spans="1:14" x14ac:dyDescent="0.25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2.89</v>
      </c>
      <c r="C262" s="4">
        <f t="shared" si="44"/>
        <v>0.69444444444444442</v>
      </c>
      <c r="D262">
        <f t="shared" si="45"/>
        <v>0.34602076124567471</v>
      </c>
      <c r="E262">
        <f t="shared" si="46"/>
        <v>4.0465205690119133E-2</v>
      </c>
      <c r="F262">
        <f t="shared" si="47"/>
        <v>-0.19982698961937717</v>
      </c>
      <c r="G262">
        <v>0</v>
      </c>
      <c r="H262">
        <f t="shared" si="48"/>
        <v>0.24029219530949633</v>
      </c>
      <c r="I262">
        <f t="shared" si="49"/>
        <v>-1.0965861582662817</v>
      </c>
      <c r="J262">
        <f t="shared" si="50"/>
        <v>1.0965861582662817</v>
      </c>
      <c r="K262">
        <f t="shared" si="51"/>
        <v>0.67453720743845513</v>
      </c>
      <c r="L262">
        <f t="shared" si="52"/>
        <v>0.3254627925615447</v>
      </c>
      <c r="M262">
        <f t="shared" si="53"/>
        <v>1.4824979096371642</v>
      </c>
      <c r="N262">
        <f t="shared" si="54"/>
        <v>3.0725478391232723</v>
      </c>
    </row>
    <row r="263" spans="1:14" x14ac:dyDescent="0.25">
      <c r="A263" s="4">
        <f>IF('True_Odds_Calculator_2-way'!A264="","",'True_Odds_Calculator_2-way'!A264)</f>
        <v>1.67</v>
      </c>
      <c r="B263" s="4">
        <f>IF('True_Odds_Calculator_2-way'!B264="","",'True_Odds_Calculator_2-way'!B264)</f>
        <v>2.2999999999999998</v>
      </c>
      <c r="C263" s="4">
        <f t="shared" si="44"/>
        <v>0.5988023952095809</v>
      </c>
      <c r="D263">
        <f t="shared" si="45"/>
        <v>0.43478260869565222</v>
      </c>
      <c r="E263">
        <f t="shared" si="46"/>
        <v>3.3585003905233002E-2</v>
      </c>
      <c r="F263">
        <f t="shared" si="47"/>
        <v>-0.22676386357719358</v>
      </c>
      <c r="G263">
        <v>0</v>
      </c>
      <c r="H263">
        <f t="shared" si="48"/>
        <v>0.26034886748242653</v>
      </c>
      <c r="I263">
        <f t="shared" si="49"/>
        <v>-1.0714969088698136</v>
      </c>
      <c r="J263">
        <f t="shared" si="50"/>
        <v>1.0714969088698136</v>
      </c>
      <c r="K263">
        <f t="shared" si="51"/>
        <v>0.58210506726094002</v>
      </c>
      <c r="L263">
        <f t="shared" si="52"/>
        <v>0.41789493273906014</v>
      </c>
      <c r="M263">
        <f t="shared" si="53"/>
        <v>1.7179029289427752</v>
      </c>
      <c r="N263">
        <f t="shared" si="54"/>
        <v>2.3929459815307572</v>
      </c>
    </row>
    <row r="264" spans="1:14" x14ac:dyDescent="0.25">
      <c r="A264" s="4">
        <f>IF('True_Odds_Calculator_2-way'!A265="","",'True_Odds_Calculator_2-way'!A265)</f>
        <v>2.44</v>
      </c>
      <c r="B264" s="4">
        <f>IF('True_Odds_Calculator_2-way'!B265="","",'True_Odds_Calculator_2-way'!B265)</f>
        <v>1.6</v>
      </c>
      <c r="C264" s="4">
        <f t="shared" si="44"/>
        <v>0.4098360655737705</v>
      </c>
      <c r="D264">
        <f t="shared" si="45"/>
        <v>0.625</v>
      </c>
      <c r="E264">
        <f t="shared" si="46"/>
        <v>3.4836065573770503E-2</v>
      </c>
      <c r="F264">
        <f t="shared" si="47"/>
        <v>-0.22131147540983609</v>
      </c>
      <c r="G264">
        <v>0</v>
      </c>
      <c r="H264">
        <f t="shared" si="48"/>
        <v>0.25614754098360659</v>
      </c>
      <c r="I264">
        <f t="shared" si="49"/>
        <v>-1.075828707279838</v>
      </c>
      <c r="J264">
        <f t="shared" si="50"/>
        <v>1.075828707279838</v>
      </c>
      <c r="K264">
        <f t="shared" si="51"/>
        <v>0.39228095605926194</v>
      </c>
      <c r="L264">
        <f t="shared" si="52"/>
        <v>0.60771904394073795</v>
      </c>
      <c r="M264">
        <f t="shared" si="53"/>
        <v>2.5491933384829668</v>
      </c>
      <c r="N264">
        <f t="shared" si="54"/>
        <v>1.6454972243679031</v>
      </c>
    </row>
    <row r="265" spans="1:14" x14ac:dyDescent="0.25">
      <c r="A265" s="4">
        <f>IF('True_Odds_Calculator_2-way'!A266="","",'True_Odds_Calculator_2-way'!A266)</f>
        <v>2.5499999999999998</v>
      </c>
      <c r="B265" s="4">
        <f>IF('True_Odds_Calculator_2-way'!B266="","",'True_Odds_Calculator_2-way'!B266)</f>
        <v>1.56</v>
      </c>
      <c r="C265" s="4">
        <f t="shared" si="44"/>
        <v>0.39215686274509809</v>
      </c>
      <c r="D265">
        <f t="shared" si="45"/>
        <v>0.64102564102564097</v>
      </c>
      <c r="E265">
        <f t="shared" si="46"/>
        <v>3.3182503770738947E-2</v>
      </c>
      <c r="F265">
        <f t="shared" si="47"/>
        <v>-0.21820010055304184</v>
      </c>
      <c r="G265">
        <v>0</v>
      </c>
      <c r="H265">
        <f t="shared" si="48"/>
        <v>0.25138260432378079</v>
      </c>
      <c r="I265">
        <f t="shared" si="49"/>
        <v>-1.0733469768527293</v>
      </c>
      <c r="J265">
        <f t="shared" si="50"/>
        <v>1.0733469768527293</v>
      </c>
      <c r="K265">
        <f t="shared" si="51"/>
        <v>0.37541936960421152</v>
      </c>
      <c r="L265">
        <f t="shared" si="52"/>
        <v>0.62458063039578859</v>
      </c>
      <c r="M265">
        <f t="shared" si="53"/>
        <v>2.6636878141217299</v>
      </c>
      <c r="N265">
        <f t="shared" si="54"/>
        <v>1.6010743070375286</v>
      </c>
    </row>
    <row r="266" spans="1:14" x14ac:dyDescent="0.25">
      <c r="A266" s="4">
        <f>IF('True_Odds_Calculator_2-way'!A267="","",'True_Odds_Calculator_2-way'!A267)</f>
        <v>2.41</v>
      </c>
      <c r="B266" s="4">
        <f>IF('True_Odds_Calculator_2-way'!B267="","",'True_Odds_Calculator_2-way'!B267)</f>
        <v>1.61</v>
      </c>
      <c r="C266" s="4">
        <f t="shared" si="44"/>
        <v>0.41493775933609955</v>
      </c>
      <c r="D266">
        <f t="shared" si="45"/>
        <v>0.6211180124223602</v>
      </c>
      <c r="E266">
        <f t="shared" si="46"/>
        <v>3.6055771758459754E-2</v>
      </c>
      <c r="F266">
        <f t="shared" si="47"/>
        <v>-0.22166954459936605</v>
      </c>
      <c r="G266">
        <v>0</v>
      </c>
      <c r="H266">
        <f t="shared" si="48"/>
        <v>0.25772531635782581</v>
      </c>
      <c r="I266">
        <f t="shared" si="49"/>
        <v>-1.0782650440285155</v>
      </c>
      <c r="J266">
        <f t="shared" si="50"/>
        <v>1.0782650440285155</v>
      </c>
      <c r="K266">
        <f t="shared" si="51"/>
        <v>0.39676970546115803</v>
      </c>
      <c r="L266">
        <f t="shared" si="52"/>
        <v>0.60323029453884203</v>
      </c>
      <c r="M266">
        <f t="shared" si="53"/>
        <v>2.5203537120802069</v>
      </c>
      <c r="N266">
        <f t="shared" si="54"/>
        <v>1.6577416768573945</v>
      </c>
    </row>
    <row r="267" spans="1:14" x14ac:dyDescent="0.25">
      <c r="A267" s="4">
        <f>IF('True_Odds_Calculator_2-way'!A268="","",'True_Odds_Calculator_2-way'!A268)</f>
        <v>1.88</v>
      </c>
      <c r="B267" s="4">
        <f>IF('True_Odds_Calculator_2-way'!B268="","",'True_Odds_Calculator_2-way'!B268)</f>
        <v>2.0099999999999998</v>
      </c>
      <c r="C267" s="4">
        <f t="shared" si="44"/>
        <v>0.53191489361702127</v>
      </c>
      <c r="D267">
        <f t="shared" si="45"/>
        <v>0.49751243781094534</v>
      </c>
      <c r="E267">
        <f t="shared" si="46"/>
        <v>2.9427331427966497E-2</v>
      </c>
      <c r="F267">
        <f t="shared" si="47"/>
        <v>-0.23520694400338749</v>
      </c>
      <c r="G267">
        <v>0</v>
      </c>
      <c r="H267">
        <f t="shared" si="48"/>
        <v>0.26463427543135393</v>
      </c>
      <c r="I267">
        <f t="shared" si="49"/>
        <v>-1.060713208766217</v>
      </c>
      <c r="J267">
        <f t="shared" si="50"/>
        <v>1.060713208766217</v>
      </c>
      <c r="K267">
        <f t="shared" si="51"/>
        <v>0.5172161542198922</v>
      </c>
      <c r="L267">
        <f t="shared" si="52"/>
        <v>0.48278384578010813</v>
      </c>
      <c r="M267">
        <f t="shared" si="53"/>
        <v>1.9334276237142709</v>
      </c>
      <c r="N267">
        <f t="shared" si="54"/>
        <v>2.0713203408538785</v>
      </c>
    </row>
    <row r="268" spans="1:14" x14ac:dyDescent="0.25">
      <c r="A268" s="4">
        <f>IF('True_Odds_Calculator_2-way'!A269="","",'True_Odds_Calculator_2-way'!A269)</f>
        <v>2.19</v>
      </c>
      <c r="B268" s="4">
        <f>IF('True_Odds_Calculator_2-way'!B269="","",'True_Odds_Calculator_2-way'!B269)</f>
        <v>1.73</v>
      </c>
      <c r="C268" s="4">
        <f t="shared" si="44"/>
        <v>0.45662100456621008</v>
      </c>
      <c r="D268">
        <f t="shared" si="45"/>
        <v>0.5780346820809249</v>
      </c>
      <c r="E268">
        <f t="shared" si="46"/>
        <v>3.4655686647135031E-2</v>
      </c>
      <c r="F268">
        <f t="shared" si="47"/>
        <v>-0.22928709055876673</v>
      </c>
      <c r="G268">
        <v>0</v>
      </c>
      <c r="H268">
        <f t="shared" si="48"/>
        <v>0.26394277720590181</v>
      </c>
      <c r="I268">
        <f t="shared" si="49"/>
        <v>-1.0729144372515058</v>
      </c>
      <c r="J268">
        <f t="shared" si="50"/>
        <v>1.0729144372515058</v>
      </c>
      <c r="K268">
        <f t="shared" si="51"/>
        <v>0.43921906878344058</v>
      </c>
      <c r="L268">
        <f t="shared" si="52"/>
        <v>0.56078093121655925</v>
      </c>
      <c r="M268">
        <f t="shared" si="53"/>
        <v>2.2767681803292916</v>
      </c>
      <c r="N268">
        <f t="shared" si="54"/>
        <v>1.7832275391935992</v>
      </c>
    </row>
    <row r="269" spans="1:14" x14ac:dyDescent="0.25">
      <c r="A269" s="4">
        <f>IF('True_Odds_Calculator_2-way'!A270="","",'True_Odds_Calculator_2-way'!A270)</f>
        <v>2.42</v>
      </c>
      <c r="B269" s="4">
        <f>IF('True_Odds_Calculator_2-way'!B270="","",'True_Odds_Calculator_2-way'!B270)</f>
        <v>1.61</v>
      </c>
      <c r="C269" s="4">
        <f t="shared" si="44"/>
        <v>0.41322314049586778</v>
      </c>
      <c r="D269">
        <f t="shared" si="45"/>
        <v>0.6211180124223602</v>
      </c>
      <c r="E269">
        <f t="shared" si="46"/>
        <v>3.4341152918228035E-2</v>
      </c>
      <c r="F269">
        <f t="shared" si="47"/>
        <v>-0.22231918279349105</v>
      </c>
      <c r="G269">
        <v>0</v>
      </c>
      <c r="H269">
        <f t="shared" si="48"/>
        <v>0.25666033571171909</v>
      </c>
      <c r="I269">
        <f t="shared" si="49"/>
        <v>-1.0744616281415773</v>
      </c>
      <c r="J269">
        <f t="shared" si="50"/>
        <v>1.0744616281415773</v>
      </c>
      <c r="K269">
        <f t="shared" si="51"/>
        <v>0.3959242744397955</v>
      </c>
      <c r="L269">
        <f t="shared" si="52"/>
        <v>0.60407572556020461</v>
      </c>
      <c r="M269">
        <f t="shared" si="53"/>
        <v>2.5257355119610394</v>
      </c>
      <c r="N269">
        <f t="shared" si="54"/>
        <v>1.6554215931663621</v>
      </c>
    </row>
    <row r="270" spans="1:14" x14ac:dyDescent="0.25">
      <c r="A270" s="4">
        <f>IF('True_Odds_Calculator_2-way'!A271="","",'True_Odds_Calculator_2-way'!A271)</f>
        <v>2.58</v>
      </c>
      <c r="B270" s="4">
        <f>IF('True_Odds_Calculator_2-way'!B271="","",'True_Odds_Calculator_2-way'!B271)</f>
        <v>1.55</v>
      </c>
      <c r="C270" s="4">
        <f t="shared" si="44"/>
        <v>0.38759689922480617</v>
      </c>
      <c r="D270">
        <f t="shared" si="45"/>
        <v>0.64516129032258063</v>
      </c>
      <c r="E270">
        <f t="shared" si="46"/>
        <v>3.275818954738674E-2</v>
      </c>
      <c r="F270">
        <f t="shared" si="47"/>
        <v>-0.21730432608152039</v>
      </c>
      <c r="G270">
        <v>0</v>
      </c>
      <c r="H270">
        <f t="shared" si="48"/>
        <v>0.25006251562890719</v>
      </c>
      <c r="I270">
        <f t="shared" si="49"/>
        <v>-1.072729223145815</v>
      </c>
      <c r="J270">
        <f t="shared" si="50"/>
        <v>1.072729223145815</v>
      </c>
      <c r="K270">
        <f t="shared" si="51"/>
        <v>0.37106960671234313</v>
      </c>
      <c r="L270">
        <f t="shared" si="52"/>
        <v>0.6289303932876571</v>
      </c>
      <c r="M270">
        <f t="shared" si="53"/>
        <v>2.6949121725703877</v>
      </c>
      <c r="N270">
        <f t="shared" si="54"/>
        <v>1.5900010727301979</v>
      </c>
    </row>
    <row r="271" spans="1:14" x14ac:dyDescent="0.25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1.79</v>
      </c>
      <c r="C271" s="4">
        <f t="shared" si="44"/>
        <v>0.47619047619047616</v>
      </c>
      <c r="D271">
        <f t="shared" si="45"/>
        <v>0.55865921787709494</v>
      </c>
      <c r="E271">
        <f t="shared" si="46"/>
        <v>3.4849694067571102E-2</v>
      </c>
      <c r="F271">
        <f t="shared" si="47"/>
        <v>-0.2311785049215217</v>
      </c>
      <c r="G271">
        <v>0</v>
      </c>
      <c r="H271">
        <f t="shared" si="48"/>
        <v>0.2660281989890928</v>
      </c>
      <c r="I271">
        <f t="shared" si="49"/>
        <v>-1.072729223145815</v>
      </c>
      <c r="J271">
        <f t="shared" si="50"/>
        <v>1.072729223145815</v>
      </c>
      <c r="K271">
        <f t="shared" si="51"/>
        <v>0.4587151448829464</v>
      </c>
      <c r="L271">
        <f t="shared" si="52"/>
        <v>0.5412848551170536</v>
      </c>
      <c r="M271">
        <f t="shared" si="53"/>
        <v>2.1800021454603971</v>
      </c>
      <c r="N271">
        <f t="shared" si="54"/>
        <v>1.8474560862851939</v>
      </c>
    </row>
    <row r="272" spans="1:14" x14ac:dyDescent="0.25">
      <c r="A272" s="4">
        <f>IF('True_Odds_Calculator_2-way'!A273="","",'True_Odds_Calculator_2-way'!A273)</f>
        <v>2.2599999999999998</v>
      </c>
      <c r="B272" s="4">
        <f>IF('True_Odds_Calculator_2-way'!B273="","",'True_Odds_Calculator_2-way'!B273)</f>
        <v>1.69</v>
      </c>
      <c r="C272" s="4">
        <f t="shared" si="44"/>
        <v>0.44247787610619471</v>
      </c>
      <c r="D272">
        <f t="shared" si="45"/>
        <v>0.59171597633136097</v>
      </c>
      <c r="E272">
        <f t="shared" si="46"/>
        <v>3.4193852437555794E-2</v>
      </c>
      <c r="F272">
        <f t="shared" si="47"/>
        <v>-0.22762737602764815</v>
      </c>
      <c r="G272">
        <v>0</v>
      </c>
      <c r="H272">
        <f t="shared" si="48"/>
        <v>0.261821228465204</v>
      </c>
      <c r="I272">
        <f t="shared" si="49"/>
        <v>-1.0724824201463119</v>
      </c>
      <c r="J272">
        <f t="shared" si="50"/>
        <v>1.0724824201463119</v>
      </c>
      <c r="K272">
        <f t="shared" si="51"/>
        <v>0.42529160714947917</v>
      </c>
      <c r="L272">
        <f t="shared" si="52"/>
        <v>0.57470839285052078</v>
      </c>
      <c r="M272">
        <f t="shared" si="53"/>
        <v>2.351327849384353</v>
      </c>
      <c r="N272">
        <f t="shared" si="54"/>
        <v>1.7400128699009547</v>
      </c>
    </row>
    <row r="273" spans="1:14" x14ac:dyDescent="0.25">
      <c r="A273" s="4">
        <f>IF('True_Odds_Calculator_2-way'!A274="","",'True_Odds_Calculator_2-way'!A274)</f>
        <v>2.54</v>
      </c>
      <c r="B273" s="4">
        <f>IF('True_Odds_Calculator_2-way'!B274="","",'True_Odds_Calculator_2-way'!B274)</f>
        <v>1.57</v>
      </c>
      <c r="C273" s="4">
        <f t="shared" si="44"/>
        <v>0.39370078740157477</v>
      </c>
      <c r="D273">
        <f t="shared" si="45"/>
        <v>0.63694267515923564</v>
      </c>
      <c r="E273">
        <f t="shared" si="46"/>
        <v>3.0643462560810519E-2</v>
      </c>
      <c r="F273">
        <f t="shared" si="47"/>
        <v>-0.22012137017904598</v>
      </c>
      <c r="G273">
        <v>0</v>
      </c>
      <c r="H273">
        <f t="shared" si="48"/>
        <v>0.2507648327398565</v>
      </c>
      <c r="I273">
        <f t="shared" si="49"/>
        <v>-1.067338589917677</v>
      </c>
      <c r="J273">
        <f t="shared" si="50"/>
        <v>1.067338589917677</v>
      </c>
      <c r="K273">
        <f t="shared" si="51"/>
        <v>0.37825754044302767</v>
      </c>
      <c r="L273">
        <f t="shared" si="52"/>
        <v>0.62174245955697227</v>
      </c>
      <c r="M273">
        <f t="shared" si="53"/>
        <v>2.6437014284732223</v>
      </c>
      <c r="N273">
        <f t="shared" si="54"/>
        <v>1.608382996253076</v>
      </c>
    </row>
    <row r="274" spans="1:14" x14ac:dyDescent="0.25">
      <c r="A274" s="4">
        <f>IF('True_Odds_Calculator_2-way'!A275="","",'True_Odds_Calculator_2-way'!A275)</f>
        <v>2.14</v>
      </c>
      <c r="B274" s="4">
        <f>IF('True_Odds_Calculator_2-way'!B275="","",'True_Odds_Calculator_2-way'!B275)</f>
        <v>1.78</v>
      </c>
      <c r="C274" s="4">
        <f t="shared" si="44"/>
        <v>0.46728971962616822</v>
      </c>
      <c r="D274">
        <f t="shared" si="45"/>
        <v>0.5617977528089888</v>
      </c>
      <c r="E274">
        <f t="shared" si="46"/>
        <v>2.908747243515708E-2</v>
      </c>
      <c r="F274">
        <f t="shared" si="47"/>
        <v>-0.23343484196156661</v>
      </c>
      <c r="G274">
        <v>0</v>
      </c>
      <c r="H274">
        <f t="shared" si="48"/>
        <v>0.26252231439672374</v>
      </c>
      <c r="I274">
        <f t="shared" si="49"/>
        <v>-1.0604746049596299</v>
      </c>
      <c r="J274">
        <f t="shared" si="50"/>
        <v>1.0604746049596299</v>
      </c>
      <c r="K274">
        <f t="shared" si="51"/>
        <v>0.45270560758361844</v>
      </c>
      <c r="L274">
        <f t="shared" si="52"/>
        <v>0.54729439241638145</v>
      </c>
      <c r="M274">
        <f t="shared" si="53"/>
        <v>2.2089410496539781</v>
      </c>
      <c r="N274">
        <f t="shared" si="54"/>
        <v>1.8271701918685113</v>
      </c>
    </row>
    <row r="275" spans="1:14" x14ac:dyDescent="0.25">
      <c r="A275" s="4">
        <f>IF('True_Odds_Calculator_2-way'!A276="","",'True_Odds_Calculator_2-way'!A276)</f>
        <v>2.12</v>
      </c>
      <c r="B275" s="4">
        <f>IF('True_Odds_Calculator_2-way'!B276="","",'True_Odds_Calculator_2-way'!B276)</f>
        <v>1.79</v>
      </c>
      <c r="C275" s="4">
        <f t="shared" si="44"/>
        <v>0.47169811320754712</v>
      </c>
      <c r="D275">
        <f t="shared" si="45"/>
        <v>0.55865921787709494</v>
      </c>
      <c r="E275">
        <f t="shared" si="46"/>
        <v>3.0357331084642114E-2</v>
      </c>
      <c r="F275">
        <f t="shared" si="47"/>
        <v>-0.23316116791398755</v>
      </c>
      <c r="G275">
        <v>0</v>
      </c>
      <c r="H275">
        <f t="shared" si="48"/>
        <v>0.26351849899862967</v>
      </c>
      <c r="I275">
        <f t="shared" si="49"/>
        <v>-1.0631081389064057</v>
      </c>
      <c r="J275">
        <f t="shared" si="50"/>
        <v>1.0631081389064057</v>
      </c>
      <c r="K275">
        <f t="shared" si="51"/>
        <v>0.4564790342557204</v>
      </c>
      <c r="L275">
        <f t="shared" si="52"/>
        <v>0.54352096574427933</v>
      </c>
      <c r="M275">
        <f t="shared" si="53"/>
        <v>2.1906811155751749</v>
      </c>
      <c r="N275">
        <f t="shared" si="54"/>
        <v>1.8398554297360612</v>
      </c>
    </row>
    <row r="276" spans="1:14" x14ac:dyDescent="0.25">
      <c r="A276" s="4">
        <f>IF('True_Odds_Calculator_2-way'!A277="","",'True_Odds_Calculator_2-way'!A277)</f>
        <v>1.77</v>
      </c>
      <c r="B276" s="4">
        <f>IF('True_Odds_Calculator_2-way'!B277="","",'True_Odds_Calculator_2-way'!B277)</f>
        <v>2.15</v>
      </c>
      <c r="C276" s="4">
        <f t="shared" si="44"/>
        <v>0.56497175141242939</v>
      </c>
      <c r="D276">
        <f t="shared" si="45"/>
        <v>0.46511627906976744</v>
      </c>
      <c r="E276">
        <f t="shared" si="46"/>
        <v>3.0088030482196881E-2</v>
      </c>
      <c r="F276">
        <f t="shared" si="47"/>
        <v>-0.23268952831428191</v>
      </c>
      <c r="G276">
        <v>0</v>
      </c>
      <c r="H276">
        <f t="shared" si="48"/>
        <v>0.26277755879647879</v>
      </c>
      <c r="I276">
        <f t="shared" si="49"/>
        <v>-1.0626878549845031</v>
      </c>
      <c r="J276">
        <f t="shared" si="50"/>
        <v>1.0626878549845031</v>
      </c>
      <c r="K276">
        <f t="shared" si="51"/>
        <v>0.54997343266111198</v>
      </c>
      <c r="L276">
        <f t="shared" si="52"/>
        <v>0.45002656733888785</v>
      </c>
      <c r="M276">
        <f t="shared" si="53"/>
        <v>1.8182696483380676</v>
      </c>
      <c r="N276">
        <f t="shared" si="54"/>
        <v>2.2220910332321786</v>
      </c>
    </row>
    <row r="277" spans="1:14" x14ac:dyDescent="0.25">
      <c r="A277" s="4">
        <f>IF('True_Odds_Calculator_2-way'!A278="","",'True_Odds_Calculator_2-way'!A278)</f>
        <v>2.76</v>
      </c>
      <c r="B277" s="4">
        <f>IF('True_Odds_Calculator_2-way'!B278="","",'True_Odds_Calculator_2-way'!B278)</f>
        <v>1.48</v>
      </c>
      <c r="C277" s="4">
        <f t="shared" si="44"/>
        <v>0.3623188405797102</v>
      </c>
      <c r="D277">
        <f t="shared" si="45"/>
        <v>0.67567567567567566</v>
      </c>
      <c r="E277">
        <f t="shared" si="46"/>
        <v>3.7994516255385857E-2</v>
      </c>
      <c r="F277">
        <f t="shared" si="47"/>
        <v>-0.20681551116333718</v>
      </c>
      <c r="G277">
        <v>0</v>
      </c>
      <c r="H277">
        <f t="shared" si="48"/>
        <v>0.2448100274187231</v>
      </c>
      <c r="I277">
        <f t="shared" si="49"/>
        <v>-1.0879853497231118</v>
      </c>
      <c r="J277">
        <f t="shared" si="50"/>
        <v>1.0879853497231118</v>
      </c>
      <c r="K277">
        <f t="shared" si="51"/>
        <v>0.34307033081725358</v>
      </c>
      <c r="L277">
        <f t="shared" si="52"/>
        <v>0.65692966918274631</v>
      </c>
      <c r="M277">
        <f t="shared" si="53"/>
        <v>2.9148542155126762</v>
      </c>
      <c r="N277">
        <f t="shared" si="54"/>
        <v>1.5222329678670938</v>
      </c>
    </row>
    <row r="278" spans="1:14" x14ac:dyDescent="0.25">
      <c r="A278" s="4">
        <f>IF('True_Odds_Calculator_2-way'!A279="","",'True_Odds_Calculator_2-way'!A279)</f>
        <v>2.44</v>
      </c>
      <c r="B278" s="4">
        <f>IF('True_Odds_Calculator_2-way'!B279="","",'True_Odds_Calculator_2-way'!B279)</f>
        <v>1.59</v>
      </c>
      <c r="C278" s="4">
        <f t="shared" si="44"/>
        <v>0.4098360655737705</v>
      </c>
      <c r="D278">
        <f t="shared" si="45"/>
        <v>0.62893081761006286</v>
      </c>
      <c r="E278">
        <f t="shared" si="46"/>
        <v>3.8766883183833478E-2</v>
      </c>
      <c r="F278">
        <f t="shared" si="47"/>
        <v>-0.21899164862356935</v>
      </c>
      <c r="G278">
        <v>0</v>
      </c>
      <c r="H278">
        <f t="shared" si="48"/>
        <v>0.25775853180740282</v>
      </c>
      <c r="I278">
        <f t="shared" si="49"/>
        <v>-1.0849075915068658</v>
      </c>
      <c r="J278">
        <f t="shared" si="50"/>
        <v>1.0849075915068658</v>
      </c>
      <c r="K278">
        <f t="shared" si="51"/>
        <v>0.39027939969909758</v>
      </c>
      <c r="L278">
        <f t="shared" si="52"/>
        <v>0.60972060030090225</v>
      </c>
      <c r="M278">
        <f t="shared" si="53"/>
        <v>2.5622669317698867</v>
      </c>
      <c r="N278">
        <f t="shared" si="54"/>
        <v>1.6400954789890509</v>
      </c>
    </row>
    <row r="279" spans="1:14" x14ac:dyDescent="0.25">
      <c r="A279" s="4">
        <f>IF('True_Odds_Calculator_2-way'!A280="","",'True_Odds_Calculator_2-way'!A280)</f>
        <v>2.5099999999999998</v>
      </c>
      <c r="B279" s="4">
        <f>IF('True_Odds_Calculator_2-way'!B280="","",'True_Odds_Calculator_2-way'!B280)</f>
        <v>1.56</v>
      </c>
      <c r="C279" s="4">
        <f t="shared" si="44"/>
        <v>0.39840637450199207</v>
      </c>
      <c r="D279">
        <f t="shared" si="45"/>
        <v>0.64102564102564097</v>
      </c>
      <c r="E279">
        <f t="shared" si="46"/>
        <v>3.9432015527633091E-2</v>
      </c>
      <c r="F279">
        <f t="shared" si="47"/>
        <v>-0.21595668607620788</v>
      </c>
      <c r="G279">
        <v>0</v>
      </c>
      <c r="H279">
        <f t="shared" si="48"/>
        <v>0.25538870160384103</v>
      </c>
      <c r="I279">
        <f t="shared" si="49"/>
        <v>-1.0874705707258894</v>
      </c>
      <c r="J279">
        <f t="shared" si="50"/>
        <v>1.0874705707258894</v>
      </c>
      <c r="K279">
        <f t="shared" si="51"/>
        <v>0.37848959432190721</v>
      </c>
      <c r="L279">
        <f t="shared" si="52"/>
        <v>0.62151040567809257</v>
      </c>
      <c r="M279">
        <f t="shared" si="53"/>
        <v>2.6420805617960932</v>
      </c>
      <c r="N279">
        <f t="shared" si="54"/>
        <v>1.6089835196064983</v>
      </c>
    </row>
    <row r="280" spans="1:14" x14ac:dyDescent="0.25">
      <c r="A280" s="4">
        <f>IF('True_Odds_Calculator_2-way'!A281="","",'True_Odds_Calculator_2-way'!A281)</f>
        <v>1.66</v>
      </c>
      <c r="B280" s="4">
        <f>IF('True_Odds_Calculator_2-way'!B281="","",'True_Odds_Calculator_2-way'!B281)</f>
        <v>2.3199999999999998</v>
      </c>
      <c r="C280" s="4">
        <f t="shared" si="44"/>
        <v>0.60240963855421692</v>
      </c>
      <c r="D280">
        <f t="shared" si="45"/>
        <v>0.43103448275862072</v>
      </c>
      <c r="E280">
        <f t="shared" si="46"/>
        <v>3.3444121312837582E-2</v>
      </c>
      <c r="F280">
        <f t="shared" si="47"/>
        <v>-0.22621520565018693</v>
      </c>
      <c r="G280">
        <v>0</v>
      </c>
      <c r="H280">
        <f t="shared" si="48"/>
        <v>0.25965932696302457</v>
      </c>
      <c r="I280">
        <f t="shared" si="49"/>
        <v>-1.0713739108887086</v>
      </c>
      <c r="J280">
        <f t="shared" si="50"/>
        <v>1.0713739108887086</v>
      </c>
      <c r="K280">
        <f t="shared" si="51"/>
        <v>0.58578643762690485</v>
      </c>
      <c r="L280">
        <f t="shared" si="52"/>
        <v>0.41421356237309498</v>
      </c>
      <c r="M280">
        <f t="shared" si="53"/>
        <v>1.7071067811865479</v>
      </c>
      <c r="N280">
        <f t="shared" si="54"/>
        <v>2.4142135623730954</v>
      </c>
    </row>
    <row r="281" spans="1:14" x14ac:dyDescent="0.25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2.08</v>
      </c>
      <c r="C281" s="4">
        <f t="shared" si="44"/>
        <v>0.54945054945054939</v>
      </c>
      <c r="D281">
        <f t="shared" si="45"/>
        <v>0.48076923076923073</v>
      </c>
      <c r="E281">
        <f t="shared" si="46"/>
        <v>3.0219780219780112E-2</v>
      </c>
      <c r="F281">
        <f t="shared" si="47"/>
        <v>-0.23393913778529174</v>
      </c>
      <c r="G281">
        <v>0</v>
      </c>
      <c r="H281">
        <f t="shared" si="48"/>
        <v>0.2641589180050718</v>
      </c>
      <c r="I281">
        <f t="shared" si="49"/>
        <v>-1.0626278551055635</v>
      </c>
      <c r="J281">
        <f t="shared" si="50"/>
        <v>1.0626278551055635</v>
      </c>
      <c r="K281">
        <f t="shared" si="51"/>
        <v>0.53437219814812564</v>
      </c>
      <c r="L281">
        <f t="shared" si="52"/>
        <v>0.46562780185187441</v>
      </c>
      <c r="M281">
        <f t="shared" si="53"/>
        <v>1.8713548411865626</v>
      </c>
      <c r="N281">
        <f t="shared" si="54"/>
        <v>2.1476380835140083</v>
      </c>
    </row>
    <row r="282" spans="1:14" x14ac:dyDescent="0.25">
      <c r="A282" s="4">
        <f>IF('True_Odds_Calculator_2-way'!A283="","",'True_Odds_Calculator_2-way'!A283)</f>
        <v>1.87</v>
      </c>
      <c r="B282" s="4">
        <f>IF('True_Odds_Calculator_2-way'!B283="","",'True_Odds_Calculator_2-way'!B283)</f>
        <v>2.04</v>
      </c>
      <c r="C282" s="4">
        <f t="shared" si="44"/>
        <v>0.53475935828876997</v>
      </c>
      <c r="D282">
        <f t="shared" si="45"/>
        <v>0.49019607843137253</v>
      </c>
      <c r="E282">
        <f t="shared" si="46"/>
        <v>2.4955436720142554E-2</v>
      </c>
      <c r="F282">
        <f t="shared" si="47"/>
        <v>-0.2371815036174898</v>
      </c>
      <c r="G282">
        <v>0</v>
      </c>
      <c r="H282">
        <f t="shared" si="48"/>
        <v>0.26213694033763235</v>
      </c>
      <c r="I282">
        <f t="shared" si="49"/>
        <v>-1.0512928338279499</v>
      </c>
      <c r="J282">
        <f t="shared" si="50"/>
        <v>1.0512928338279499</v>
      </c>
      <c r="K282">
        <f t="shared" si="51"/>
        <v>0.52229555266159289</v>
      </c>
      <c r="L282">
        <f t="shared" si="52"/>
        <v>0.47770444733840695</v>
      </c>
      <c r="M282">
        <f t="shared" si="53"/>
        <v>1.9146247654303168</v>
      </c>
      <c r="N282">
        <f t="shared" si="54"/>
        <v>2.0933445471810685</v>
      </c>
    </row>
    <row r="283" spans="1:14" x14ac:dyDescent="0.25">
      <c r="A283" s="4">
        <f>IF('True_Odds_Calculator_2-way'!A284="","",'True_Odds_Calculator_2-way'!A284)</f>
        <v>1.69</v>
      </c>
      <c r="B283" s="4">
        <f>IF('True_Odds_Calculator_2-way'!B284="","",'True_Odds_Calculator_2-way'!B284)</f>
        <v>2.2799999999999998</v>
      </c>
      <c r="C283" s="4">
        <f t="shared" si="44"/>
        <v>0.59171597633136097</v>
      </c>
      <c r="D283">
        <f t="shared" si="45"/>
        <v>0.43859649122807021</v>
      </c>
      <c r="E283">
        <f t="shared" si="46"/>
        <v>3.0312467559431067E-2</v>
      </c>
      <c r="F283">
        <f t="shared" si="47"/>
        <v>-0.22921208346309574</v>
      </c>
      <c r="G283">
        <v>0</v>
      </c>
      <c r="H283">
        <f t="shared" si="48"/>
        <v>0.25952455102252675</v>
      </c>
      <c r="I283">
        <f t="shared" si="49"/>
        <v>-1.0640706634484354</v>
      </c>
      <c r="J283">
        <f t="shared" si="50"/>
        <v>1.0640706634484354</v>
      </c>
      <c r="K283">
        <f t="shared" si="51"/>
        <v>0.57663184752939267</v>
      </c>
      <c r="L283">
        <f t="shared" si="52"/>
        <v>0.42336815247060766</v>
      </c>
      <c r="M283">
        <f t="shared" si="53"/>
        <v>1.7342087577794201</v>
      </c>
      <c r="N283">
        <f t="shared" si="54"/>
        <v>2.3620104492139973</v>
      </c>
    </row>
    <row r="284" spans="1:14" x14ac:dyDescent="0.25">
      <c r="A284" s="4">
        <f>IF('True_Odds_Calculator_2-way'!A285="","",'True_Odds_Calculator_2-way'!A285)</f>
        <v>2</v>
      </c>
      <c r="B284" s="4">
        <f>IF('True_Odds_Calculator_2-way'!B285="","",'True_Odds_Calculator_2-way'!B285)</f>
        <v>1.91</v>
      </c>
      <c r="C284" s="4">
        <f t="shared" si="44"/>
        <v>0.5</v>
      </c>
      <c r="D284">
        <f t="shared" si="45"/>
        <v>0.52356020942408377</v>
      </c>
      <c r="E284">
        <f t="shared" si="46"/>
        <v>2.3560209424083656E-2</v>
      </c>
      <c r="F284">
        <f t="shared" si="47"/>
        <v>-0.23821989528795817</v>
      </c>
      <c r="G284">
        <v>0</v>
      </c>
      <c r="H284">
        <f t="shared" si="48"/>
        <v>0.26178010471204188</v>
      </c>
      <c r="I284">
        <f t="shared" si="49"/>
        <v>-1.0482848367219182</v>
      </c>
      <c r="J284">
        <f t="shared" si="50"/>
        <v>1.0482848367219182</v>
      </c>
      <c r="K284">
        <f t="shared" si="51"/>
        <v>0.4882133490771739</v>
      </c>
      <c r="L284">
        <f t="shared" si="52"/>
        <v>0.51178665092282616</v>
      </c>
      <c r="M284">
        <f t="shared" si="53"/>
        <v>2.0482848367219182</v>
      </c>
      <c r="N284">
        <f t="shared" si="54"/>
        <v>1.9539392014169454</v>
      </c>
    </row>
    <row r="285" spans="1:14" x14ac:dyDescent="0.25">
      <c r="A285" s="4">
        <f>IF('True_Odds_Calculator_2-way'!A286="","",'True_Odds_Calculator_2-way'!A286)</f>
        <v>2.06</v>
      </c>
      <c r="B285" s="4">
        <f>IF('True_Odds_Calculator_2-way'!B286="","",'True_Odds_Calculator_2-way'!B286)</f>
        <v>1.85</v>
      </c>
      <c r="C285" s="4">
        <f t="shared" si="44"/>
        <v>0.4854368932038835</v>
      </c>
      <c r="D285">
        <f t="shared" si="45"/>
        <v>0.54054054054054046</v>
      </c>
      <c r="E285">
        <f t="shared" si="46"/>
        <v>2.5977433744424072E-2</v>
      </c>
      <c r="F285">
        <f t="shared" si="47"/>
        <v>-0.23642088690632379</v>
      </c>
      <c r="G285">
        <v>0</v>
      </c>
      <c r="H285">
        <f t="shared" si="48"/>
        <v>0.26239832065074781</v>
      </c>
      <c r="I285">
        <f t="shared" si="49"/>
        <v>-1.0535074339697479</v>
      </c>
      <c r="J285">
        <f t="shared" si="50"/>
        <v>1.0535074339697479</v>
      </c>
      <c r="K285">
        <f t="shared" si="51"/>
        <v>0.47242951431782315</v>
      </c>
      <c r="L285">
        <f t="shared" si="52"/>
        <v>0.52757048568217679</v>
      </c>
      <c r="M285">
        <f t="shared" si="53"/>
        <v>2.1167178800079327</v>
      </c>
      <c r="N285">
        <f t="shared" si="54"/>
        <v>1.8954813188742858</v>
      </c>
    </row>
    <row r="286" spans="1:14" x14ac:dyDescent="0.25">
      <c r="A286" s="4">
        <f>IF('True_Odds_Calculator_2-way'!A287="","",'True_Odds_Calculator_2-way'!A287)</f>
        <v>2.1800000000000002</v>
      </c>
      <c r="B286" s="4">
        <f>IF('True_Odds_Calculator_2-way'!B287="","",'True_Odds_Calculator_2-way'!B287)</f>
        <v>1.75</v>
      </c>
      <c r="C286" s="4">
        <f t="shared" si="44"/>
        <v>0.4587155963302752</v>
      </c>
      <c r="D286">
        <f t="shared" si="45"/>
        <v>0.5714285714285714</v>
      </c>
      <c r="E286">
        <f t="shared" si="46"/>
        <v>3.0144167758846541E-2</v>
      </c>
      <c r="F286">
        <f t="shared" si="47"/>
        <v>-0.23197903014416776</v>
      </c>
      <c r="G286">
        <v>0</v>
      </c>
      <c r="H286">
        <f t="shared" si="48"/>
        <v>0.26212319790301436</v>
      </c>
      <c r="I286">
        <f t="shared" si="49"/>
        <v>-1.0629880069054676</v>
      </c>
      <c r="J286">
        <f t="shared" si="50"/>
        <v>1.0629880069054676</v>
      </c>
      <c r="K286">
        <f t="shared" si="51"/>
        <v>0.44359159560776512</v>
      </c>
      <c r="L286">
        <f t="shared" si="52"/>
        <v>0.55640840439223493</v>
      </c>
      <c r="M286">
        <f t="shared" si="53"/>
        <v>2.2543258481484516</v>
      </c>
      <c r="N286">
        <f t="shared" si="54"/>
        <v>1.797241005179101</v>
      </c>
    </row>
    <row r="287" spans="1:14" x14ac:dyDescent="0.25">
      <c r="A287" s="4">
        <f>IF('True_Odds_Calculator_2-way'!A288="","",'True_Odds_Calculator_2-way'!A288)</f>
        <v>2.1800000000000002</v>
      </c>
      <c r="B287" s="4">
        <f>IF('True_Odds_Calculator_2-way'!B288="","",'True_Odds_Calculator_2-way'!B288)</f>
        <v>1.76</v>
      </c>
      <c r="C287" s="4">
        <f t="shared" si="44"/>
        <v>0.4587155963302752</v>
      </c>
      <c r="D287">
        <f t="shared" si="45"/>
        <v>0.56818181818181823</v>
      </c>
      <c r="E287">
        <f t="shared" si="46"/>
        <v>2.6897414512093487E-2</v>
      </c>
      <c r="F287">
        <f t="shared" si="47"/>
        <v>-0.23373644703919927</v>
      </c>
      <c r="G287">
        <v>0</v>
      </c>
      <c r="H287">
        <f t="shared" si="48"/>
        <v>0.26063386155129276</v>
      </c>
      <c r="I287">
        <f t="shared" si="49"/>
        <v>-1.0559715077387792</v>
      </c>
      <c r="J287">
        <f t="shared" si="50"/>
        <v>1.0559715077387792</v>
      </c>
      <c r="K287">
        <f t="shared" si="51"/>
        <v>0.44522678128604087</v>
      </c>
      <c r="L287">
        <f t="shared" si="52"/>
        <v>0.55477321871395913</v>
      </c>
      <c r="M287">
        <f t="shared" si="53"/>
        <v>2.2460463791317595</v>
      </c>
      <c r="N287">
        <f t="shared" si="54"/>
        <v>1.8025383458814721</v>
      </c>
    </row>
    <row r="288" spans="1:14" x14ac:dyDescent="0.25">
      <c r="A288" s="4">
        <f>IF('True_Odds_Calculator_2-way'!A289="","",'True_Odds_Calculator_2-way'!A289)</f>
        <v>2.15</v>
      </c>
      <c r="B288" s="4">
        <f>IF('True_Odds_Calculator_2-way'!B289="","",'True_Odds_Calculator_2-way'!B289)</f>
        <v>1.78</v>
      </c>
      <c r="C288" s="4">
        <f t="shared" si="44"/>
        <v>0.46511627906976744</v>
      </c>
      <c r="D288">
        <f t="shared" si="45"/>
        <v>0.5617977528089888</v>
      </c>
      <c r="E288">
        <f t="shared" si="46"/>
        <v>2.6914031878756184E-2</v>
      </c>
      <c r="F288">
        <f t="shared" si="47"/>
        <v>-0.23438724849751769</v>
      </c>
      <c r="G288">
        <v>0</v>
      </c>
      <c r="H288">
        <f t="shared" si="48"/>
        <v>0.26130128037627387</v>
      </c>
      <c r="I288">
        <f t="shared" si="49"/>
        <v>-1.0558537785999174</v>
      </c>
      <c r="J288">
        <f t="shared" si="50"/>
        <v>1.0558537785999174</v>
      </c>
      <c r="K288">
        <f t="shared" si="51"/>
        <v>0.45162389028142153</v>
      </c>
      <c r="L288">
        <f t="shared" si="52"/>
        <v>0.54837610971857853</v>
      </c>
      <c r="M288">
        <f t="shared" si="53"/>
        <v>2.214231845389905</v>
      </c>
      <c r="N288">
        <f t="shared" si="54"/>
        <v>1.8235659473079355</v>
      </c>
    </row>
    <row r="289" spans="1:14" x14ac:dyDescent="0.25">
      <c r="A289" s="4">
        <f>IF('True_Odds_Calculator_2-way'!A290="","",'True_Odds_Calculator_2-way'!A290)</f>
        <v>1.79</v>
      </c>
      <c r="B289" s="4">
        <f>IF('True_Odds_Calculator_2-way'!B290="","",'True_Odds_Calculator_2-way'!B290)</f>
        <v>2.12</v>
      </c>
      <c r="C289" s="4">
        <f t="shared" si="44"/>
        <v>0.55865921787709494</v>
      </c>
      <c r="D289">
        <f t="shared" si="45"/>
        <v>0.47169811320754712</v>
      </c>
      <c r="E289">
        <f t="shared" si="46"/>
        <v>3.0357331084642114E-2</v>
      </c>
      <c r="F289">
        <f t="shared" si="47"/>
        <v>-0.23316116791398755</v>
      </c>
      <c r="G289">
        <v>0</v>
      </c>
      <c r="H289">
        <f t="shared" si="48"/>
        <v>0.26351849899862967</v>
      </c>
      <c r="I289">
        <f t="shared" si="49"/>
        <v>-1.0631081389064057</v>
      </c>
      <c r="J289">
        <f t="shared" si="50"/>
        <v>1.0631081389064057</v>
      </c>
      <c r="K289">
        <f t="shared" si="51"/>
        <v>0.54352096574427933</v>
      </c>
      <c r="L289">
        <f t="shared" si="52"/>
        <v>0.4564790342557204</v>
      </c>
      <c r="M289">
        <f t="shared" si="53"/>
        <v>1.8398554297360612</v>
      </c>
      <c r="N289">
        <f t="shared" si="54"/>
        <v>2.1906811155751749</v>
      </c>
    </row>
    <row r="290" spans="1:14" x14ac:dyDescent="0.25">
      <c r="A290" s="4">
        <f>IF('True_Odds_Calculator_2-way'!A291="","",'True_Odds_Calculator_2-way'!A291)</f>
        <v>1.63</v>
      </c>
      <c r="B290" s="4">
        <f>IF('True_Odds_Calculator_2-way'!B291="","",'True_Odds_Calculator_2-way'!B291)</f>
        <v>2.4</v>
      </c>
      <c r="C290" s="4">
        <f t="shared" si="44"/>
        <v>0.61349693251533743</v>
      </c>
      <c r="D290">
        <f t="shared" si="45"/>
        <v>0.41666666666666669</v>
      </c>
      <c r="E290">
        <f t="shared" si="46"/>
        <v>3.0163599182004175E-2</v>
      </c>
      <c r="F290">
        <f t="shared" si="47"/>
        <v>-0.22546012269938642</v>
      </c>
      <c r="G290">
        <v>0</v>
      </c>
      <c r="H290">
        <f t="shared" si="48"/>
        <v>0.2556237218813906</v>
      </c>
      <c r="I290">
        <f t="shared" si="49"/>
        <v>-1.0647942749999</v>
      </c>
      <c r="J290">
        <f t="shared" si="50"/>
        <v>1.0647942749999</v>
      </c>
      <c r="K290">
        <f t="shared" si="51"/>
        <v>0.59850837590920558</v>
      </c>
      <c r="L290">
        <f t="shared" si="52"/>
        <v>0.40149162409079431</v>
      </c>
      <c r="M290">
        <f t="shared" si="53"/>
        <v>1.670820393249937</v>
      </c>
      <c r="N290">
        <f t="shared" si="54"/>
        <v>2.4907119849998605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2.34</v>
      </c>
      <c r="C291" s="4">
        <f t="shared" si="44"/>
        <v>0.60240963855421692</v>
      </c>
      <c r="D291">
        <f t="shared" si="45"/>
        <v>0.42735042735042739</v>
      </c>
      <c r="E291">
        <f t="shared" si="46"/>
        <v>2.9760065904644417E-2</v>
      </c>
      <c r="F291">
        <f t="shared" si="47"/>
        <v>-0.22767995057151669</v>
      </c>
      <c r="G291">
        <v>0</v>
      </c>
      <c r="H291">
        <f t="shared" si="48"/>
        <v>0.2574400164761611</v>
      </c>
      <c r="I291">
        <f t="shared" si="49"/>
        <v>-1.0633485251477839</v>
      </c>
      <c r="J291">
        <f t="shared" si="50"/>
        <v>1.0633485251477839</v>
      </c>
      <c r="K291">
        <f t="shared" si="51"/>
        <v>0.58760965346955907</v>
      </c>
      <c r="L291">
        <f t="shared" si="52"/>
        <v>0.41239034653044082</v>
      </c>
      <c r="M291">
        <f t="shared" si="53"/>
        <v>1.7018100265975373</v>
      </c>
      <c r="N291">
        <f t="shared" si="54"/>
        <v>2.4248870236980302</v>
      </c>
    </row>
    <row r="292" spans="1:14" x14ac:dyDescent="0.25">
      <c r="A292" s="4">
        <f>IF('True_Odds_Calculator_2-way'!A293="","",'True_Odds_Calculator_2-way'!A293)</f>
        <v>1.81</v>
      </c>
      <c r="B292" s="4">
        <f>IF('True_Odds_Calculator_2-way'!B293="","",'True_Odds_Calculator_2-way'!B293)</f>
        <v>2.1</v>
      </c>
      <c r="C292" s="4">
        <f t="shared" si="44"/>
        <v>0.5524861878453039</v>
      </c>
      <c r="D292">
        <f t="shared" si="45"/>
        <v>0.47619047619047616</v>
      </c>
      <c r="E292">
        <f t="shared" si="46"/>
        <v>2.8676664035780064E-2</v>
      </c>
      <c r="F292">
        <f t="shared" si="47"/>
        <v>-0.23441199684293612</v>
      </c>
      <c r="G292">
        <v>0</v>
      </c>
      <c r="H292">
        <f t="shared" si="48"/>
        <v>0.26308866087871613</v>
      </c>
      <c r="I292">
        <f t="shared" si="49"/>
        <v>-1.0594028769395469</v>
      </c>
      <c r="J292">
        <f t="shared" si="50"/>
        <v>1.0594028769395469</v>
      </c>
      <c r="K292">
        <f t="shared" si="51"/>
        <v>0.5381794367133228</v>
      </c>
      <c r="L292">
        <f t="shared" si="52"/>
        <v>0.46182056328667725</v>
      </c>
      <c r="M292">
        <f t="shared" si="53"/>
        <v>1.8581163303210331</v>
      </c>
      <c r="N292">
        <f t="shared" si="54"/>
        <v>2.1653431646335015</v>
      </c>
    </row>
    <row r="293" spans="1:14" x14ac:dyDescent="0.25">
      <c r="A293" s="4">
        <f>IF('True_Odds_Calculator_2-way'!A294="","",'True_Odds_Calculator_2-way'!A294)</f>
        <v>1.59</v>
      </c>
      <c r="B293" s="4">
        <f>IF('True_Odds_Calculator_2-way'!B294="","",'True_Odds_Calculator_2-way'!B294)</f>
        <v>2.5</v>
      </c>
      <c r="C293" s="4">
        <f t="shared" si="44"/>
        <v>0.62893081761006286</v>
      </c>
      <c r="D293">
        <f t="shared" si="45"/>
        <v>0.4</v>
      </c>
      <c r="E293">
        <f t="shared" si="46"/>
        <v>2.8930817610062887E-2</v>
      </c>
      <c r="F293">
        <f t="shared" si="47"/>
        <v>-0.22264150943396221</v>
      </c>
      <c r="G293">
        <v>0</v>
      </c>
      <c r="H293">
        <f t="shared" si="48"/>
        <v>0.25157232704402516</v>
      </c>
      <c r="I293">
        <f t="shared" si="49"/>
        <v>-1.0629880069054678</v>
      </c>
      <c r="J293">
        <f t="shared" si="50"/>
        <v>1.0629880069054678</v>
      </c>
      <c r="K293">
        <f t="shared" si="51"/>
        <v>0.61456660866885815</v>
      </c>
      <c r="L293">
        <f t="shared" si="52"/>
        <v>0.38543339133114163</v>
      </c>
      <c r="M293">
        <f t="shared" si="53"/>
        <v>1.6271629240742262</v>
      </c>
      <c r="N293">
        <f t="shared" si="54"/>
        <v>2.594482010358202</v>
      </c>
    </row>
    <row r="294" spans="1:14" x14ac:dyDescent="0.25">
      <c r="A294" s="4">
        <f>IF('True_Odds_Calculator_2-way'!A295="","",'True_Odds_Calculator_2-way'!A295)</f>
        <v>1.41</v>
      </c>
      <c r="B294" s="4">
        <f>IF('True_Odds_Calculator_2-way'!B295="","",'True_Odds_Calculator_2-way'!B295)</f>
        <v>3.08</v>
      </c>
      <c r="C294" s="4">
        <f t="shared" si="44"/>
        <v>0.70921985815602839</v>
      </c>
      <c r="D294">
        <f t="shared" si="45"/>
        <v>0.32467532467532467</v>
      </c>
      <c r="E294">
        <f t="shared" si="46"/>
        <v>3.3895182831352955E-2</v>
      </c>
      <c r="F294">
        <f t="shared" si="47"/>
        <v>-0.19637100488164327</v>
      </c>
      <c r="G294">
        <v>0</v>
      </c>
      <c r="H294">
        <f t="shared" si="48"/>
        <v>0.23026618771299623</v>
      </c>
      <c r="I294">
        <f t="shared" si="49"/>
        <v>-1.0828702045605247</v>
      </c>
      <c r="J294">
        <f t="shared" si="50"/>
        <v>1.0828702045605247</v>
      </c>
      <c r="K294">
        <f t="shared" si="51"/>
        <v>0.69253190991064917</v>
      </c>
      <c r="L294">
        <f t="shared" si="52"/>
        <v>0.30746809008935072</v>
      </c>
      <c r="M294">
        <f t="shared" si="53"/>
        <v>1.4439767838698154</v>
      </c>
      <c r="N294">
        <f t="shared" si="54"/>
        <v>3.2523700254858916</v>
      </c>
    </row>
    <row r="295" spans="1:14" x14ac:dyDescent="0.25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2.27</v>
      </c>
      <c r="C295" s="4">
        <f t="shared" si="44"/>
        <v>0.58823529411764708</v>
      </c>
      <c r="D295">
        <f t="shared" si="45"/>
        <v>0.44052863436123346</v>
      </c>
      <c r="E295">
        <f t="shared" si="46"/>
        <v>2.876392847888054E-2</v>
      </c>
      <c r="F295">
        <f t="shared" si="47"/>
        <v>-0.23037056232184505</v>
      </c>
      <c r="G295">
        <v>0</v>
      </c>
      <c r="H295">
        <f t="shared" si="48"/>
        <v>0.25913449080072559</v>
      </c>
      <c r="I295">
        <f t="shared" si="49"/>
        <v>-1.0605938867332434</v>
      </c>
      <c r="J295">
        <f t="shared" si="50"/>
        <v>1.0605938867332434</v>
      </c>
      <c r="K295">
        <f t="shared" si="51"/>
        <v>0.5739158503406081</v>
      </c>
      <c r="L295">
        <f t="shared" si="52"/>
        <v>0.42608414965939195</v>
      </c>
      <c r="M295">
        <f t="shared" si="53"/>
        <v>1.7424157207132702</v>
      </c>
      <c r="N295">
        <f t="shared" si="54"/>
        <v>2.3469542361512192</v>
      </c>
    </row>
    <row r="296" spans="1:14" x14ac:dyDescent="0.25">
      <c r="A296" s="4">
        <f>IF('True_Odds_Calculator_2-way'!A297="","",'True_Odds_Calculator_2-way'!A297)</f>
        <v>1.6</v>
      </c>
      <c r="B296" s="4">
        <f>IF('True_Odds_Calculator_2-way'!B297="","",'True_Odds_Calculator_2-way'!B297)</f>
        <v>2.4700000000000002</v>
      </c>
      <c r="C296" s="4">
        <f t="shared" si="44"/>
        <v>0.625</v>
      </c>
      <c r="D296">
        <f t="shared" si="45"/>
        <v>0.40485829959514169</v>
      </c>
      <c r="E296">
        <f t="shared" si="46"/>
        <v>2.9858299595141746E-2</v>
      </c>
      <c r="F296">
        <f t="shared" si="47"/>
        <v>-0.22317813765182182</v>
      </c>
      <c r="G296">
        <v>0</v>
      </c>
      <c r="H296">
        <f t="shared" si="48"/>
        <v>0.25303643724696356</v>
      </c>
      <c r="I296">
        <f t="shared" si="49"/>
        <v>-1.0647942749999</v>
      </c>
      <c r="J296">
        <f t="shared" si="50"/>
        <v>1.0647942749999</v>
      </c>
      <c r="K296">
        <f t="shared" si="51"/>
        <v>0.61017407982768768</v>
      </c>
      <c r="L296">
        <f t="shared" si="52"/>
        <v>0.38982592017231221</v>
      </c>
      <c r="M296">
        <f t="shared" si="53"/>
        <v>1.6388765649999402</v>
      </c>
      <c r="N296">
        <f t="shared" si="54"/>
        <v>2.5652475842498532</v>
      </c>
    </row>
    <row r="297" spans="1:14" x14ac:dyDescent="0.25">
      <c r="A297" s="4">
        <f>IF('True_Odds_Calculator_2-way'!A298="","",'True_Odds_Calculator_2-way'!A298)</f>
        <v>1.47</v>
      </c>
      <c r="B297" s="4">
        <f>IF('True_Odds_Calculator_2-way'!B298="","",'True_Odds_Calculator_2-way'!B298)</f>
        <v>2.79</v>
      </c>
      <c r="C297" s="4">
        <f t="shared" si="44"/>
        <v>0.68027210884353739</v>
      </c>
      <c r="D297">
        <f t="shared" si="45"/>
        <v>0.35842293906810035</v>
      </c>
      <c r="E297">
        <f t="shared" si="46"/>
        <v>3.8695047911637692E-2</v>
      </c>
      <c r="F297">
        <f t="shared" si="47"/>
        <v>-0.2051300807061176</v>
      </c>
      <c r="G297">
        <v>0</v>
      </c>
      <c r="H297">
        <f t="shared" si="48"/>
        <v>0.24382512861775535</v>
      </c>
      <c r="I297">
        <f t="shared" si="49"/>
        <v>-1.0902461344948915</v>
      </c>
      <c r="J297">
        <f t="shared" si="50"/>
        <v>1.0902461344948915</v>
      </c>
      <c r="K297">
        <f t="shared" si="51"/>
        <v>0.66119388412836944</v>
      </c>
      <c r="L297">
        <f t="shared" si="52"/>
        <v>0.33880611587163051</v>
      </c>
      <c r="M297">
        <f t="shared" si="53"/>
        <v>1.5124156832125992</v>
      </c>
      <c r="N297">
        <f t="shared" si="54"/>
        <v>2.9515405807458559</v>
      </c>
    </row>
    <row r="298" spans="1:14" x14ac:dyDescent="0.25">
      <c r="A298" s="4">
        <f>IF('True_Odds_Calculator_2-way'!A299="","",'True_Odds_Calculator_2-way'!A299)</f>
        <v>1.31</v>
      </c>
      <c r="B298" s="4">
        <f>IF('True_Odds_Calculator_2-way'!B299="","",'True_Odds_Calculator_2-way'!B299)</f>
        <v>3.56</v>
      </c>
      <c r="C298" s="4">
        <f t="shared" si="44"/>
        <v>0.76335877862595414</v>
      </c>
      <c r="D298">
        <f t="shared" si="45"/>
        <v>0.2808988764044944</v>
      </c>
      <c r="E298">
        <f t="shared" si="46"/>
        <v>4.4257655030448539E-2</v>
      </c>
      <c r="F298">
        <f t="shared" si="47"/>
        <v>-0.17016896817908922</v>
      </c>
      <c r="G298">
        <v>0</v>
      </c>
      <c r="H298">
        <f t="shared" si="48"/>
        <v>0.2144266232095377</v>
      </c>
      <c r="I298">
        <f t="shared" si="49"/>
        <v>-1.1225331376673429</v>
      </c>
      <c r="J298">
        <f t="shared" si="50"/>
        <v>1.1225331376673429</v>
      </c>
      <c r="K298">
        <f t="shared" si="51"/>
        <v>0.7418478675320872</v>
      </c>
      <c r="L298">
        <f t="shared" si="52"/>
        <v>0.25815213246791274</v>
      </c>
      <c r="M298">
        <f t="shared" si="53"/>
        <v>1.3479852726768766</v>
      </c>
      <c r="N298">
        <f t="shared" si="54"/>
        <v>3.8736848324283972</v>
      </c>
    </row>
    <row r="299" spans="1:14" x14ac:dyDescent="0.25">
      <c r="A299" s="4">
        <f>IF('True_Odds_Calculator_2-way'!A300="","",'True_Odds_Calculator_2-way'!A300)</f>
        <v>2.09</v>
      </c>
      <c r="B299" s="4">
        <f>IF('True_Odds_Calculator_2-way'!B300="","",'True_Odds_Calculator_2-way'!B300)</f>
        <v>1.8</v>
      </c>
      <c r="C299" s="4">
        <f t="shared" si="44"/>
        <v>0.47846889952153115</v>
      </c>
      <c r="D299">
        <f t="shared" si="45"/>
        <v>0.55555555555555558</v>
      </c>
      <c r="E299">
        <f t="shared" si="46"/>
        <v>3.4024455077086735E-2</v>
      </c>
      <c r="F299">
        <f t="shared" si="47"/>
        <v>-0.23179160021265277</v>
      </c>
      <c r="G299">
        <v>0</v>
      </c>
      <c r="H299">
        <f t="shared" si="48"/>
        <v>0.26581605528973956</v>
      </c>
      <c r="I299">
        <f t="shared" si="49"/>
        <v>-1.0708823421952987</v>
      </c>
      <c r="J299">
        <f t="shared" si="50"/>
        <v>1.0708823421952987</v>
      </c>
      <c r="K299">
        <f t="shared" si="51"/>
        <v>0.46141173239413841</v>
      </c>
      <c r="L299">
        <f t="shared" si="52"/>
        <v>0.53858826760586154</v>
      </c>
      <c r="M299">
        <f t="shared" si="53"/>
        <v>2.1672617529928755</v>
      </c>
      <c r="N299">
        <f t="shared" si="54"/>
        <v>1.8567058737562385</v>
      </c>
    </row>
    <row r="300" spans="1:14" x14ac:dyDescent="0.25">
      <c r="A300" s="4">
        <f>IF('True_Odds_Calculator_2-way'!A301="","",'True_Odds_Calculator_2-way'!A301)</f>
        <v>1.33</v>
      </c>
      <c r="B300" s="4">
        <f>IF('True_Odds_Calculator_2-way'!B301="","",'True_Odds_Calculator_2-way'!B301)</f>
        <v>3.42</v>
      </c>
      <c r="C300" s="4">
        <f t="shared" si="44"/>
        <v>0.75187969924812026</v>
      </c>
      <c r="D300">
        <f t="shared" si="45"/>
        <v>0.29239766081871343</v>
      </c>
      <c r="E300">
        <f t="shared" si="46"/>
        <v>4.4277360066833804E-2</v>
      </c>
      <c r="F300">
        <f t="shared" si="47"/>
        <v>-0.1755705052103943</v>
      </c>
      <c r="G300">
        <v>0</v>
      </c>
      <c r="H300">
        <f t="shared" si="48"/>
        <v>0.21984786527722813</v>
      </c>
      <c r="I300">
        <f t="shared" si="49"/>
        <v>-1.1190135543575708</v>
      </c>
      <c r="J300">
        <f t="shared" si="50"/>
        <v>1.1190135543575708</v>
      </c>
      <c r="K300">
        <f t="shared" si="51"/>
        <v>0.73031376817705462</v>
      </c>
      <c r="L300">
        <f t="shared" si="52"/>
        <v>0.26968623182294521</v>
      </c>
      <c r="M300">
        <f t="shared" si="53"/>
        <v>1.3692744729379984</v>
      </c>
      <c r="N300">
        <f t="shared" si="54"/>
        <v>3.7080128015453213</v>
      </c>
    </row>
    <row r="301" spans="1:14" x14ac:dyDescent="0.25">
      <c r="A301" s="4">
        <f>IF('True_Odds_Calculator_2-way'!A302="","",'True_Odds_Calculator_2-way'!A302)</f>
        <v>2</v>
      </c>
      <c r="B301" s="4">
        <f>IF('True_Odds_Calculator_2-way'!B302="","",'True_Odds_Calculator_2-way'!B302)</f>
        <v>1.88</v>
      </c>
      <c r="C301" s="4">
        <f t="shared" si="44"/>
        <v>0.5</v>
      </c>
      <c r="D301">
        <f t="shared" si="45"/>
        <v>0.53191489361702127</v>
      </c>
      <c r="E301">
        <f t="shared" si="46"/>
        <v>3.1914893617021267E-2</v>
      </c>
      <c r="F301">
        <f t="shared" si="47"/>
        <v>-0.23404255319148937</v>
      </c>
      <c r="G301">
        <v>0</v>
      </c>
      <c r="H301">
        <f t="shared" si="48"/>
        <v>0.26595744680851063</v>
      </c>
      <c r="I301">
        <f t="shared" si="49"/>
        <v>-1.0660035817780522</v>
      </c>
      <c r="J301">
        <f t="shared" si="50"/>
        <v>1.0660035817780522</v>
      </c>
      <c r="K301">
        <f t="shared" si="51"/>
        <v>0.48402626637238261</v>
      </c>
      <c r="L301">
        <f t="shared" si="52"/>
        <v>0.51597373362761745</v>
      </c>
      <c r="M301">
        <f t="shared" si="53"/>
        <v>2.0660035817780522</v>
      </c>
      <c r="N301">
        <f t="shared" si="54"/>
        <v>1.9380831519646857</v>
      </c>
    </row>
    <row r="302" spans="1:14" x14ac:dyDescent="0.25">
      <c r="A302" s="4">
        <f>IF('True_Odds_Calculator_2-way'!A303="","",'True_Odds_Calculator_2-way'!A303)</f>
        <v>2.0699999999999998</v>
      </c>
      <c r="B302" s="4">
        <f>IF('True_Odds_Calculator_2-way'!B303="","",'True_Odds_Calculator_2-way'!B303)</f>
        <v>1.85</v>
      </c>
      <c r="C302" s="4">
        <f t="shared" si="44"/>
        <v>0.48309178743961356</v>
      </c>
      <c r="D302">
        <f t="shared" si="45"/>
        <v>0.54054054054054046</v>
      </c>
      <c r="E302">
        <f t="shared" si="46"/>
        <v>2.3632327980154022E-2</v>
      </c>
      <c r="F302">
        <f t="shared" si="47"/>
        <v>-0.2374983679331506</v>
      </c>
      <c r="G302">
        <v>0</v>
      </c>
      <c r="H302">
        <f t="shared" si="48"/>
        <v>0.26113069591330457</v>
      </c>
      <c r="I302">
        <f t="shared" si="49"/>
        <v>-1.0485729457933801</v>
      </c>
      <c r="J302">
        <f t="shared" si="50"/>
        <v>1.0485729457933801</v>
      </c>
      <c r="K302">
        <f t="shared" si="51"/>
        <v>0.47125951908672531</v>
      </c>
      <c r="L302">
        <f t="shared" si="52"/>
        <v>0.52874048091327497</v>
      </c>
      <c r="M302">
        <f t="shared" si="53"/>
        <v>2.1219730519989164</v>
      </c>
      <c r="N302">
        <f t="shared" si="54"/>
        <v>1.8912870039243732</v>
      </c>
    </row>
    <row r="303" spans="1:14" x14ac:dyDescent="0.25">
      <c r="A303" s="4">
        <f>IF('True_Odds_Calculator_2-way'!A304="","",'True_Odds_Calculator_2-way'!A304)</f>
        <v>2.54</v>
      </c>
      <c r="B303" s="4">
        <f>IF('True_Odds_Calculator_2-way'!B304="","",'True_Odds_Calculator_2-way'!B304)</f>
        <v>1.57</v>
      </c>
      <c r="C303" s="4">
        <f t="shared" si="44"/>
        <v>0.39370078740157477</v>
      </c>
      <c r="D303">
        <f t="shared" si="45"/>
        <v>0.63694267515923564</v>
      </c>
      <c r="E303">
        <f t="shared" si="46"/>
        <v>3.0643462560810519E-2</v>
      </c>
      <c r="F303">
        <f t="shared" si="47"/>
        <v>-0.22012137017904598</v>
      </c>
      <c r="G303">
        <v>0</v>
      </c>
      <c r="H303">
        <f t="shared" si="48"/>
        <v>0.2507648327398565</v>
      </c>
      <c r="I303">
        <f t="shared" si="49"/>
        <v>-1.067338589917677</v>
      </c>
      <c r="J303">
        <f t="shared" si="50"/>
        <v>1.067338589917677</v>
      </c>
      <c r="K303">
        <f t="shared" si="51"/>
        <v>0.37825754044302767</v>
      </c>
      <c r="L303">
        <f t="shared" si="52"/>
        <v>0.62174245955697227</v>
      </c>
      <c r="M303">
        <f t="shared" si="53"/>
        <v>2.6437014284732223</v>
      </c>
      <c r="N303">
        <f t="shared" si="54"/>
        <v>1.608382996253076</v>
      </c>
    </row>
    <row r="304" spans="1:14" x14ac:dyDescent="0.25">
      <c r="A304" s="4">
        <f>IF('True_Odds_Calculator_2-way'!A305="","",'True_Odds_Calculator_2-way'!A305)</f>
        <v>2.31</v>
      </c>
      <c r="B304" s="4">
        <f>IF('True_Odds_Calculator_2-way'!B305="","",'True_Odds_Calculator_2-way'!B305)</f>
        <v>1.68</v>
      </c>
      <c r="C304" s="4">
        <f t="shared" si="44"/>
        <v>0.4329004329004329</v>
      </c>
      <c r="D304">
        <f t="shared" si="45"/>
        <v>0.59523809523809523</v>
      </c>
      <c r="E304">
        <f t="shared" si="46"/>
        <v>2.813852813852824E-2</v>
      </c>
      <c r="F304">
        <f t="shared" si="47"/>
        <v>-0.22954030096887235</v>
      </c>
      <c r="G304">
        <v>0</v>
      </c>
      <c r="H304">
        <f t="shared" si="48"/>
        <v>0.25767882910740053</v>
      </c>
      <c r="I304">
        <f t="shared" si="49"/>
        <v>-1.0595217973953226</v>
      </c>
      <c r="J304">
        <f t="shared" si="50"/>
        <v>1.0595217973953226</v>
      </c>
      <c r="K304">
        <f t="shared" si="51"/>
        <v>0.41876510653929105</v>
      </c>
      <c r="L304">
        <f t="shared" si="52"/>
        <v>0.581234893460709</v>
      </c>
      <c r="M304">
        <f t="shared" si="53"/>
        <v>2.3879735545878726</v>
      </c>
      <c r="N304">
        <f t="shared" si="54"/>
        <v>1.7204748222288193</v>
      </c>
    </row>
    <row r="305" spans="1:14" x14ac:dyDescent="0.25">
      <c r="A305" s="4">
        <f>IF('True_Odds_Calculator_2-way'!A306="","",'True_Odds_Calculator_2-way'!A306)</f>
        <v>1.41</v>
      </c>
      <c r="B305" s="4">
        <f>IF('True_Odds_Calculator_2-way'!B306="","",'True_Odds_Calculator_2-way'!B306)</f>
        <v>3.07</v>
      </c>
      <c r="C305" s="4">
        <f t="shared" si="44"/>
        <v>0.70921985815602839</v>
      </c>
      <c r="D305">
        <f t="shared" si="45"/>
        <v>0.32573289902280134</v>
      </c>
      <c r="E305">
        <f t="shared" si="46"/>
        <v>3.495275717882973E-2</v>
      </c>
      <c r="F305">
        <f t="shared" si="47"/>
        <v>-0.19606348326287337</v>
      </c>
      <c r="G305">
        <v>0</v>
      </c>
      <c r="H305">
        <f t="shared" si="48"/>
        <v>0.23101624044170307</v>
      </c>
      <c r="I305">
        <f t="shared" si="49"/>
        <v>-1.0854826817097269</v>
      </c>
      <c r="J305">
        <f t="shared" si="50"/>
        <v>1.0854826817097269</v>
      </c>
      <c r="K305">
        <f t="shared" si="51"/>
        <v>0.69201858315238252</v>
      </c>
      <c r="L305">
        <f t="shared" si="52"/>
        <v>0.30798141684761765</v>
      </c>
      <c r="M305">
        <f t="shared" si="53"/>
        <v>1.4450478995009877</v>
      </c>
      <c r="N305">
        <f t="shared" si="54"/>
        <v>3.2469491511391344</v>
      </c>
    </row>
    <row r="306" spans="1:14" x14ac:dyDescent="0.25">
      <c r="A306" s="4">
        <f>IF('True_Odds_Calculator_2-way'!A307="","",'True_Odds_Calculator_2-way'!A307)</f>
        <v>2.75</v>
      </c>
      <c r="B306" s="4">
        <f>IF('True_Odds_Calculator_2-way'!B307="","",'True_Odds_Calculator_2-way'!B307)</f>
        <v>1.48</v>
      </c>
      <c r="C306" s="4">
        <f t="shared" si="44"/>
        <v>0.36363636363636365</v>
      </c>
      <c r="D306">
        <f t="shared" si="45"/>
        <v>0.67567567567567566</v>
      </c>
      <c r="E306">
        <f t="shared" si="46"/>
        <v>3.9312039312039193E-2</v>
      </c>
      <c r="F306">
        <f t="shared" si="47"/>
        <v>-0.20638820638820654</v>
      </c>
      <c r="G306">
        <v>0</v>
      </c>
      <c r="H306">
        <f t="shared" si="48"/>
        <v>0.24570024570024571</v>
      </c>
      <c r="I306">
        <f t="shared" si="49"/>
        <v>-1.0910894511799616</v>
      </c>
      <c r="J306">
        <f t="shared" si="50"/>
        <v>1.0910894511799616</v>
      </c>
      <c r="K306">
        <f t="shared" si="51"/>
        <v>0.34371270786706143</v>
      </c>
      <c r="L306">
        <f t="shared" si="52"/>
        <v>0.65628729213293868</v>
      </c>
      <c r="M306">
        <f t="shared" si="53"/>
        <v>2.9094065395649333</v>
      </c>
      <c r="N306">
        <f t="shared" si="54"/>
        <v>1.5237229365663816</v>
      </c>
    </row>
    <row r="307" spans="1:14" x14ac:dyDescent="0.25">
      <c r="A307" s="4">
        <f>IF('True_Odds_Calculator_2-way'!A308="","",'True_Odds_Calculator_2-way'!A308)</f>
        <v>1.96</v>
      </c>
      <c r="B307" s="4">
        <f>IF('True_Odds_Calculator_2-way'!B308="","",'True_Odds_Calculator_2-way'!B308)</f>
        <v>1.91</v>
      </c>
      <c r="C307" s="4">
        <f t="shared" si="44"/>
        <v>0.51020408163265307</v>
      </c>
      <c r="D307">
        <f t="shared" si="45"/>
        <v>0.52356020942408377</v>
      </c>
      <c r="E307">
        <f t="shared" si="46"/>
        <v>3.3764291056736839E-2</v>
      </c>
      <c r="F307">
        <f t="shared" si="47"/>
        <v>-0.23335826477187727</v>
      </c>
      <c r="G307">
        <v>0</v>
      </c>
      <c r="H307">
        <f t="shared" si="48"/>
        <v>0.26712255582861416</v>
      </c>
      <c r="I307">
        <f t="shared" si="49"/>
        <v>-1.0699012312772824</v>
      </c>
      <c r="J307">
        <f t="shared" si="50"/>
        <v>1.0699012312772824</v>
      </c>
      <c r="K307">
        <f t="shared" si="51"/>
        <v>0.49331431287667615</v>
      </c>
      <c r="L307">
        <f t="shared" si="52"/>
        <v>0.50668568712332396</v>
      </c>
      <c r="M307">
        <f t="shared" si="53"/>
        <v>2.0271051820261912</v>
      </c>
      <c r="N307">
        <f t="shared" si="54"/>
        <v>1.9736101204623264</v>
      </c>
    </row>
    <row r="308" spans="1:14" x14ac:dyDescent="0.25">
      <c r="A308" s="4">
        <f>IF('True_Odds_Calculator_2-way'!A309="","",'True_Odds_Calculator_2-way'!A309)</f>
        <v>3.14</v>
      </c>
      <c r="B308" s="4">
        <f>IF('True_Odds_Calculator_2-way'!B309="","",'True_Odds_Calculator_2-way'!B309)</f>
        <v>1.38</v>
      </c>
      <c r="C308" s="4">
        <f t="shared" si="44"/>
        <v>0.31847133757961782</v>
      </c>
      <c r="D308">
        <f t="shared" si="45"/>
        <v>0.7246376811594204</v>
      </c>
      <c r="E308">
        <f t="shared" si="46"/>
        <v>4.3109018739038163E-2</v>
      </c>
      <c r="F308">
        <f t="shared" si="47"/>
        <v>-0.18766731284039506</v>
      </c>
      <c r="G308">
        <v>0</v>
      </c>
      <c r="H308">
        <f t="shared" si="48"/>
        <v>0.23077633157943322</v>
      </c>
      <c r="I308">
        <f t="shared" si="49"/>
        <v>-1.1089228054693061</v>
      </c>
      <c r="J308">
        <f t="shared" si="50"/>
        <v>1.1089228054693061</v>
      </c>
      <c r="K308">
        <f t="shared" si="51"/>
        <v>0.2964636507997952</v>
      </c>
      <c r="L308">
        <f t="shared" si="52"/>
        <v>0.7035363492002048</v>
      </c>
      <c r="M308">
        <f t="shared" si="53"/>
        <v>3.3730948037043156</v>
      </c>
      <c r="N308">
        <f t="shared" si="54"/>
        <v>1.4213906660783362</v>
      </c>
    </row>
    <row r="309" spans="1:14" x14ac:dyDescent="0.25">
      <c r="A309" s="4">
        <f>IF('True_Odds_Calculator_2-way'!A310="","",'True_Odds_Calculator_2-way'!A310)</f>
        <v>3.3</v>
      </c>
      <c r="B309" s="4">
        <f>IF('True_Odds_Calculator_2-way'!B310="","",'True_Odds_Calculator_2-way'!B310)</f>
        <v>1.35</v>
      </c>
      <c r="C309" s="4">
        <f t="shared" si="44"/>
        <v>0.30303030303030304</v>
      </c>
      <c r="D309">
        <f t="shared" si="45"/>
        <v>0.7407407407407407</v>
      </c>
      <c r="E309">
        <f t="shared" si="46"/>
        <v>4.3771043771043683E-2</v>
      </c>
      <c r="F309">
        <f t="shared" si="47"/>
        <v>-0.18069584736251409</v>
      </c>
      <c r="G309">
        <v>0</v>
      </c>
      <c r="H309">
        <f t="shared" si="48"/>
        <v>0.22446689113355781</v>
      </c>
      <c r="I309">
        <f t="shared" si="49"/>
        <v>-1.1145564251507054</v>
      </c>
      <c r="J309">
        <f t="shared" si="50"/>
        <v>1.1145564251507054</v>
      </c>
      <c r="K309">
        <f t="shared" si="51"/>
        <v>0.28062457551093245</v>
      </c>
      <c r="L309">
        <f t="shared" si="52"/>
        <v>0.71937542448906777</v>
      </c>
      <c r="M309">
        <f t="shared" si="53"/>
        <v>3.5634797778466214</v>
      </c>
      <c r="N309">
        <f t="shared" si="54"/>
        <v>1.3900947488027469</v>
      </c>
    </row>
    <row r="310" spans="1:14" x14ac:dyDescent="0.25">
      <c r="A310" s="4">
        <f>IF('True_Odds_Calculator_2-way'!A311="","",'True_Odds_Calculator_2-way'!A311)</f>
        <v>2.37</v>
      </c>
      <c r="B310" s="4">
        <f>IF('True_Odds_Calculator_2-way'!B311="","",'True_Odds_Calculator_2-way'!B311)</f>
        <v>1.62</v>
      </c>
      <c r="C310" s="4">
        <f t="shared" si="44"/>
        <v>0.42194092827004215</v>
      </c>
      <c r="D310">
        <f t="shared" si="45"/>
        <v>0.61728395061728392</v>
      </c>
      <c r="E310">
        <f t="shared" si="46"/>
        <v>3.9224878887325954E-2</v>
      </c>
      <c r="F310">
        <f t="shared" si="47"/>
        <v>-0.22123248424232966</v>
      </c>
      <c r="G310">
        <v>0</v>
      </c>
      <c r="H310">
        <f t="shared" si="48"/>
        <v>0.26045736312965562</v>
      </c>
      <c r="I310">
        <f t="shared" si="49"/>
        <v>-1.0850353103361388</v>
      </c>
      <c r="J310">
        <f t="shared" si="50"/>
        <v>1.0850353103361388</v>
      </c>
      <c r="K310">
        <f t="shared" si="51"/>
        <v>0.40217199013268901</v>
      </c>
      <c r="L310">
        <f t="shared" si="52"/>
        <v>0.59782800986731122</v>
      </c>
      <c r="M310">
        <f t="shared" si="53"/>
        <v>2.4864983751605103</v>
      </c>
      <c r="N310">
        <f t="shared" si="54"/>
        <v>1.672721892408406</v>
      </c>
    </row>
    <row r="311" spans="1:14" x14ac:dyDescent="0.25">
      <c r="A311" s="4">
        <f>IF('True_Odds_Calculator_2-way'!A312="","",'True_Odds_Calculator_2-way'!A312)</f>
        <v>1.76</v>
      </c>
      <c r="B311" s="4">
        <f>IF('True_Odds_Calculator_2-way'!B312="","",'True_Odds_Calculator_2-way'!B312)</f>
        <v>1.98</v>
      </c>
      <c r="C311" s="4">
        <f t="shared" si="44"/>
        <v>0.56818181818181823</v>
      </c>
      <c r="D311">
        <f t="shared" si="45"/>
        <v>0.50505050505050508</v>
      </c>
      <c r="E311">
        <f t="shared" si="46"/>
        <v>7.3232323232323315E-2</v>
      </c>
      <c r="F311">
        <f t="shared" si="47"/>
        <v>-0.21372819100091822</v>
      </c>
      <c r="G311">
        <v>0</v>
      </c>
      <c r="H311">
        <f t="shared" si="48"/>
        <v>0.28696051423324154</v>
      </c>
      <c r="I311">
        <f t="shared" si="49"/>
        <v>-1.158724436648304</v>
      </c>
      <c r="J311">
        <f t="shared" si="50"/>
        <v>1.158724436648304</v>
      </c>
      <c r="K311">
        <f t="shared" si="51"/>
        <v>0.53173654356519673</v>
      </c>
      <c r="L311">
        <f t="shared" si="52"/>
        <v>0.4682634564348031</v>
      </c>
      <c r="M311">
        <f t="shared" si="53"/>
        <v>1.8806305718527112</v>
      </c>
      <c r="N311">
        <f t="shared" si="54"/>
        <v>2.1355499479153384</v>
      </c>
    </row>
    <row r="312" spans="1:14" x14ac:dyDescent="0.25">
      <c r="A312" s="4">
        <f>IF('True_Odds_Calculator_2-way'!A313="","",'True_Odds_Calculator_2-way'!A313)</f>
        <v>1.83</v>
      </c>
      <c r="B312" s="4">
        <f>IF('True_Odds_Calculator_2-way'!B313="","",'True_Odds_Calculator_2-way'!B313)</f>
        <v>2.06</v>
      </c>
      <c r="C312" s="4">
        <f t="shared" si="44"/>
        <v>0.54644808743169393</v>
      </c>
      <c r="D312">
        <f t="shared" si="45"/>
        <v>0.4854368932038835</v>
      </c>
      <c r="E312">
        <f t="shared" si="46"/>
        <v>3.1884980635577431E-2</v>
      </c>
      <c r="F312">
        <f t="shared" si="47"/>
        <v>-0.2333810812244681</v>
      </c>
      <c r="G312">
        <v>0</v>
      </c>
      <c r="H312">
        <f t="shared" si="48"/>
        <v>0.26526606186004559</v>
      </c>
      <c r="I312">
        <f t="shared" si="49"/>
        <v>-1.0661247392009334</v>
      </c>
      <c r="J312">
        <f t="shared" si="50"/>
        <v>1.0661247392009334</v>
      </c>
      <c r="K312">
        <f t="shared" si="51"/>
        <v>0.53053675848269044</v>
      </c>
      <c r="L312">
        <f t="shared" si="52"/>
        <v>0.46946324151730962</v>
      </c>
      <c r="M312">
        <f t="shared" si="53"/>
        <v>1.8848835335367746</v>
      </c>
      <c r="N312">
        <f t="shared" si="54"/>
        <v>2.1300922235529893</v>
      </c>
    </row>
    <row r="313" spans="1:14" x14ac:dyDescent="0.25">
      <c r="A313" s="4">
        <f>IF('True_Odds_Calculator_2-way'!A314="","",'True_Odds_Calculator_2-way'!A314)</f>
        <v>1.99</v>
      </c>
      <c r="B313" s="4">
        <f>IF('True_Odds_Calculator_2-way'!B314="","",'True_Odds_Calculator_2-way'!B314)</f>
        <v>1.9</v>
      </c>
      <c r="C313" s="4">
        <f t="shared" si="44"/>
        <v>0.50251256281407031</v>
      </c>
      <c r="D313">
        <f t="shared" si="45"/>
        <v>0.52631578947368418</v>
      </c>
      <c r="E313">
        <f t="shared" si="46"/>
        <v>2.8828352287754377E-2</v>
      </c>
      <c r="F313">
        <f t="shared" si="47"/>
        <v>-0.23565194393017741</v>
      </c>
      <c r="G313">
        <v>0</v>
      </c>
      <c r="H313">
        <f t="shared" si="48"/>
        <v>0.26448029621793173</v>
      </c>
      <c r="I313">
        <f t="shared" si="49"/>
        <v>-1.0594028769395465</v>
      </c>
      <c r="J313">
        <f t="shared" si="50"/>
        <v>1.0594028769395465</v>
      </c>
      <c r="K313">
        <f t="shared" si="51"/>
        <v>0.48808848170151553</v>
      </c>
      <c r="L313">
        <f t="shared" si="52"/>
        <v>0.51191151829848447</v>
      </c>
      <c r="M313">
        <f t="shared" si="53"/>
        <v>2.0488088481701512</v>
      </c>
      <c r="N313">
        <f t="shared" si="54"/>
        <v>1.9534625892455926</v>
      </c>
    </row>
    <row r="314" spans="1:14" x14ac:dyDescent="0.25">
      <c r="A314" s="4">
        <f>IF('True_Odds_Calculator_2-way'!A315="","",'True_Odds_Calculator_2-way'!A315)</f>
        <v>1.65</v>
      </c>
      <c r="B314" s="4">
        <f>IF('True_Odds_Calculator_2-way'!B315="","",'True_Odds_Calculator_2-way'!B315)</f>
        <v>2.34</v>
      </c>
      <c r="C314" s="4">
        <f t="shared" si="44"/>
        <v>0.60606060606060608</v>
      </c>
      <c r="D314">
        <f t="shared" si="45"/>
        <v>0.42735042735042739</v>
      </c>
      <c r="E314">
        <f t="shared" si="46"/>
        <v>3.3411033411033575E-2</v>
      </c>
      <c r="F314">
        <f t="shared" si="47"/>
        <v>-0.22558922558922545</v>
      </c>
      <c r="G314">
        <v>0</v>
      </c>
      <c r="H314">
        <f t="shared" si="48"/>
        <v>0.25900025900025903</v>
      </c>
      <c r="I314">
        <f t="shared" si="49"/>
        <v>-1.0714969088698143</v>
      </c>
      <c r="J314">
        <f t="shared" si="50"/>
        <v>1.0714969088698143</v>
      </c>
      <c r="K314">
        <f t="shared" si="51"/>
        <v>0.58945824981795969</v>
      </c>
      <c r="L314">
        <f t="shared" si="52"/>
        <v>0.41054175018204025</v>
      </c>
      <c r="M314">
        <f t="shared" si="53"/>
        <v>1.6964729907653791</v>
      </c>
      <c r="N314">
        <f t="shared" si="54"/>
        <v>2.4358058578855508</v>
      </c>
    </row>
    <row r="315" spans="1:14" x14ac:dyDescent="0.25">
      <c r="A315" s="4">
        <f>IF('True_Odds_Calculator_2-way'!A316="","",'True_Odds_Calculator_2-way'!A316)</f>
        <v>1.89</v>
      </c>
      <c r="B315" s="4">
        <f>IF('True_Odds_Calculator_2-way'!B316="","",'True_Odds_Calculator_2-way'!B316)</f>
        <v>2.0099999999999998</v>
      </c>
      <c r="C315" s="4">
        <f t="shared" si="44"/>
        <v>0.52910052910052918</v>
      </c>
      <c r="D315">
        <f t="shared" si="45"/>
        <v>0.49751243781094534</v>
      </c>
      <c r="E315">
        <f t="shared" si="46"/>
        <v>2.6612966911474523E-2</v>
      </c>
      <c r="F315">
        <f t="shared" si="47"/>
        <v>-0.23662112716839079</v>
      </c>
      <c r="G315">
        <v>0</v>
      </c>
      <c r="H315">
        <f t="shared" si="48"/>
        <v>0.26323409407986531</v>
      </c>
      <c r="I315">
        <f t="shared" si="49"/>
        <v>-1.0547373121500738</v>
      </c>
      <c r="J315">
        <f t="shared" si="50"/>
        <v>1.0547373121500738</v>
      </c>
      <c r="K315">
        <f t="shared" si="51"/>
        <v>0.51580525090249008</v>
      </c>
      <c r="L315">
        <f t="shared" si="52"/>
        <v>0.48419474909751009</v>
      </c>
      <c r="M315">
        <f t="shared" si="53"/>
        <v>1.9387162078135651</v>
      </c>
      <c r="N315">
        <f t="shared" si="54"/>
        <v>2.0652846852715743</v>
      </c>
    </row>
    <row r="316" spans="1:14" x14ac:dyDescent="0.25">
      <c r="A316" s="4">
        <f>IF('True_Odds_Calculator_2-way'!A317="","",'True_Odds_Calculator_2-way'!A317)</f>
        <v>1.84</v>
      </c>
      <c r="B316" s="4">
        <f>IF('True_Odds_Calculator_2-way'!B317="","",'True_Odds_Calculator_2-way'!B317)</f>
        <v>2.04</v>
      </c>
      <c r="C316" s="4">
        <f t="shared" si="44"/>
        <v>0.54347826086956519</v>
      </c>
      <c r="D316">
        <f t="shared" si="45"/>
        <v>0.49019607843137253</v>
      </c>
      <c r="E316">
        <f t="shared" si="46"/>
        <v>3.3674339300937772E-2</v>
      </c>
      <c r="F316">
        <f t="shared" si="47"/>
        <v>-0.23273657289002547</v>
      </c>
      <c r="G316">
        <v>0</v>
      </c>
      <c r="H316">
        <f t="shared" si="48"/>
        <v>0.2664109121909633</v>
      </c>
      <c r="I316">
        <f t="shared" si="49"/>
        <v>-1.0699012312772824</v>
      </c>
      <c r="J316">
        <f t="shared" si="50"/>
        <v>1.0699012312772824</v>
      </c>
      <c r="K316">
        <f t="shared" si="51"/>
        <v>0.52667142178083093</v>
      </c>
      <c r="L316">
        <f t="shared" si="52"/>
        <v>0.47332857821916891</v>
      </c>
      <c r="M316">
        <f t="shared" si="53"/>
        <v>1.8987170342729172</v>
      </c>
      <c r="N316">
        <f t="shared" si="54"/>
        <v>2.1126972805283741</v>
      </c>
    </row>
    <row r="317" spans="1:14" x14ac:dyDescent="0.25">
      <c r="A317" s="4">
        <f>IF('True_Odds_Calculator_2-way'!A318="","",'True_Odds_Calculator_2-way'!A318)</f>
        <v>2.2200000000000002</v>
      </c>
      <c r="B317" s="4">
        <f>IF('True_Odds_Calculator_2-way'!B318="","",'True_Odds_Calculator_2-way'!B318)</f>
        <v>1.73</v>
      </c>
      <c r="C317" s="4">
        <f t="shared" si="44"/>
        <v>0.4504504504504504</v>
      </c>
      <c r="D317">
        <f t="shared" si="45"/>
        <v>0.5780346820809249</v>
      </c>
      <c r="E317">
        <f t="shared" si="46"/>
        <v>2.8485132531375301E-2</v>
      </c>
      <c r="F317">
        <f t="shared" si="47"/>
        <v>-0.2318908503879602</v>
      </c>
      <c r="G317">
        <v>0</v>
      </c>
      <c r="H317">
        <f t="shared" si="48"/>
        <v>0.2603759829193355</v>
      </c>
      <c r="I317">
        <f t="shared" si="49"/>
        <v>-1.0596407579073905</v>
      </c>
      <c r="J317">
        <f t="shared" si="50"/>
        <v>1.0596407579073905</v>
      </c>
      <c r="K317">
        <f t="shared" si="51"/>
        <v>0.43615522243331045</v>
      </c>
      <c r="L317">
        <f t="shared" si="52"/>
        <v>0.56384477756668971</v>
      </c>
      <c r="M317">
        <f t="shared" si="53"/>
        <v>2.2927617246470167</v>
      </c>
      <c r="N317">
        <f t="shared" si="54"/>
        <v>1.7735377532723946</v>
      </c>
    </row>
    <row r="318" spans="1:14" x14ac:dyDescent="0.25">
      <c r="A318" s="4">
        <f>IF('True_Odds_Calculator_2-way'!A319="","",'True_Odds_Calculator_2-way'!A319)</f>
        <v>1.95</v>
      </c>
      <c r="B318" s="4">
        <f>IF('True_Odds_Calculator_2-way'!B319="","",'True_Odds_Calculator_2-way'!B319)</f>
        <v>1.95</v>
      </c>
      <c r="C318" s="4">
        <f t="shared" si="44"/>
        <v>0.51282051282051289</v>
      </c>
      <c r="D318">
        <f t="shared" si="45"/>
        <v>0.51282051282051289</v>
      </c>
      <c r="E318">
        <f t="shared" si="46"/>
        <v>2.5641025641025772E-2</v>
      </c>
      <c r="F318">
        <f t="shared" si="47"/>
        <v>-0.23734385272846803</v>
      </c>
      <c r="G318">
        <v>0</v>
      </c>
      <c r="H318">
        <f t="shared" si="48"/>
        <v>0.2629848783694938</v>
      </c>
      <c r="I318">
        <f t="shared" si="49"/>
        <v>-1.0526315789473688</v>
      </c>
      <c r="J318">
        <f t="shared" si="50"/>
        <v>1.0526315789473688</v>
      </c>
      <c r="K318">
        <f t="shared" si="51"/>
        <v>0.49999999999999989</v>
      </c>
      <c r="L318">
        <f t="shared" si="52"/>
        <v>0.49999999999999989</v>
      </c>
      <c r="M318">
        <f t="shared" si="53"/>
        <v>2.0000000000000004</v>
      </c>
      <c r="N318">
        <f t="shared" si="54"/>
        <v>2.0000000000000004</v>
      </c>
    </row>
    <row r="319" spans="1:14" x14ac:dyDescent="0.25">
      <c r="A319" s="4">
        <f>IF('True_Odds_Calculator_2-way'!A320="","",'True_Odds_Calculator_2-way'!A320)</f>
        <v>2.11</v>
      </c>
      <c r="B319" s="4">
        <f>IF('True_Odds_Calculator_2-way'!B320="","",'True_Odds_Calculator_2-way'!B320)</f>
        <v>1.75</v>
      </c>
      <c r="C319" s="4">
        <f t="shared" si="44"/>
        <v>0.47393364928909953</v>
      </c>
      <c r="D319">
        <f t="shared" si="45"/>
        <v>0.5714285714285714</v>
      </c>
      <c r="E319">
        <f t="shared" si="46"/>
        <v>4.5362220717670931E-2</v>
      </c>
      <c r="F319">
        <f t="shared" si="47"/>
        <v>-0.22545700744752883</v>
      </c>
      <c r="G319">
        <v>0</v>
      </c>
      <c r="H319">
        <f t="shared" si="48"/>
        <v>0.27081922816519971</v>
      </c>
      <c r="I319">
        <f t="shared" si="49"/>
        <v>-1.0959932487023818</v>
      </c>
      <c r="J319">
        <f t="shared" si="50"/>
        <v>1.0959932487023818</v>
      </c>
      <c r="K319">
        <f t="shared" si="51"/>
        <v>0.45115105429092489</v>
      </c>
      <c r="L319">
        <f t="shared" si="52"/>
        <v>0.54884894570907516</v>
      </c>
      <c r="M319">
        <f t="shared" si="53"/>
        <v>2.216552506059644</v>
      </c>
      <c r="N319">
        <f t="shared" si="54"/>
        <v>1.8219949365267862</v>
      </c>
    </row>
    <row r="320" spans="1:14" x14ac:dyDescent="0.25">
      <c r="A320" s="4">
        <f>IF('True_Odds_Calculator_2-way'!A321="","",'True_Odds_Calculator_2-way'!A321)</f>
        <v>1.58</v>
      </c>
      <c r="B320" s="4">
        <f>IF('True_Odds_Calculator_2-way'!B321="","",'True_Odds_Calculator_2-way'!B321)</f>
        <v>2.52</v>
      </c>
      <c r="C320" s="4">
        <f t="shared" si="44"/>
        <v>0.63291139240506322</v>
      </c>
      <c r="D320">
        <f t="shared" si="45"/>
        <v>0.3968253968253968</v>
      </c>
      <c r="E320">
        <f t="shared" si="46"/>
        <v>2.9736789230460081E-2</v>
      </c>
      <c r="F320">
        <f t="shared" si="47"/>
        <v>-0.22141852521599359</v>
      </c>
      <c r="G320">
        <v>0</v>
      </c>
      <c r="H320">
        <f t="shared" si="48"/>
        <v>0.25115531444645367</v>
      </c>
      <c r="I320">
        <f t="shared" si="49"/>
        <v>-1.0650358071057624</v>
      </c>
      <c r="J320">
        <f t="shared" si="50"/>
        <v>1.0650358071057624</v>
      </c>
      <c r="K320">
        <f t="shared" si="51"/>
        <v>0.61815365154846769</v>
      </c>
      <c r="L320">
        <f t="shared" si="52"/>
        <v>0.38184634845153209</v>
      </c>
      <c r="M320">
        <f t="shared" si="53"/>
        <v>1.6177207681213428</v>
      </c>
      <c r="N320">
        <f t="shared" si="54"/>
        <v>2.618854426800759</v>
      </c>
    </row>
    <row r="321" spans="1:14" x14ac:dyDescent="0.25">
      <c r="A321" s="4">
        <f>IF('True_Odds_Calculator_2-way'!A322="","",'True_Odds_Calculator_2-way'!A322)</f>
        <v>2.14</v>
      </c>
      <c r="B321" s="4">
        <f>IF('True_Odds_Calculator_2-way'!B322="","",'True_Odds_Calculator_2-way'!B322)</f>
        <v>1.78</v>
      </c>
      <c r="C321" s="4">
        <f t="shared" si="44"/>
        <v>0.46728971962616822</v>
      </c>
      <c r="D321">
        <f t="shared" si="45"/>
        <v>0.5617977528089888</v>
      </c>
      <c r="E321">
        <f t="shared" si="46"/>
        <v>2.908747243515708E-2</v>
      </c>
      <c r="F321">
        <f t="shared" si="47"/>
        <v>-0.23343484196156661</v>
      </c>
      <c r="G321">
        <v>0</v>
      </c>
      <c r="H321">
        <f t="shared" si="48"/>
        <v>0.26252231439672374</v>
      </c>
      <c r="I321">
        <f t="shared" si="49"/>
        <v>-1.0604746049596299</v>
      </c>
      <c r="J321">
        <f t="shared" si="50"/>
        <v>1.0604746049596299</v>
      </c>
      <c r="K321">
        <f t="shared" si="51"/>
        <v>0.45270560758361844</v>
      </c>
      <c r="L321">
        <f t="shared" si="52"/>
        <v>0.54729439241638145</v>
      </c>
      <c r="M321">
        <f t="shared" si="53"/>
        <v>2.2089410496539781</v>
      </c>
      <c r="N321">
        <f t="shared" si="54"/>
        <v>1.8271701918685113</v>
      </c>
    </row>
    <row r="322" spans="1:14" x14ac:dyDescent="0.25">
      <c r="A322" s="4">
        <f>IF('True_Odds_Calculator_2-way'!A323="","",'True_Odds_Calculator_2-way'!A323)</f>
        <v>2.3199999999999998</v>
      </c>
      <c r="B322" s="4">
        <f>IF('True_Odds_Calculator_2-way'!B323="","",'True_Odds_Calculator_2-way'!B323)</f>
        <v>1.65</v>
      </c>
      <c r="C322" s="4">
        <f t="shared" si="44"/>
        <v>0.43103448275862072</v>
      </c>
      <c r="D322">
        <f t="shared" si="45"/>
        <v>0.60606060606060608</v>
      </c>
      <c r="E322">
        <f t="shared" si="46"/>
        <v>3.709508881922674E-2</v>
      </c>
      <c r="F322">
        <f t="shared" si="47"/>
        <v>-0.22413793103448287</v>
      </c>
      <c r="G322">
        <v>0</v>
      </c>
      <c r="H322">
        <f t="shared" si="48"/>
        <v>0.26123301985370956</v>
      </c>
      <c r="I322">
        <f t="shared" si="49"/>
        <v>-1.0795837927188261</v>
      </c>
      <c r="J322">
        <f t="shared" si="50"/>
        <v>1.0795837927188261</v>
      </c>
      <c r="K322">
        <f t="shared" si="51"/>
        <v>0.41236252858619832</v>
      </c>
      <c r="L322">
        <f t="shared" si="52"/>
        <v>0.58763747141380174</v>
      </c>
      <c r="M322">
        <f t="shared" si="53"/>
        <v>2.4250506063888508</v>
      </c>
      <c r="N322">
        <f t="shared" si="54"/>
        <v>1.7017294652672368</v>
      </c>
    </row>
    <row r="323" spans="1:14" x14ac:dyDescent="0.25">
      <c r="A323" s="4">
        <f>IF('True_Odds_Calculator_2-way'!A324="","",'True_Odds_Calculator_2-way'!A324)</f>
        <v>2.93</v>
      </c>
      <c r="B323" s="4">
        <f>IF('True_Odds_Calculator_2-way'!B324="","",'True_Odds_Calculator_2-way'!B324)</f>
        <v>1.42</v>
      </c>
      <c r="C323" s="4">
        <f t="shared" ref="C323:C386" si="55">1/A323</f>
        <v>0.34129692832764502</v>
      </c>
      <c r="D323">
        <f t="shared" ref="D323:D386" si="56">1/B323</f>
        <v>0.70422535211267612</v>
      </c>
      <c r="E323">
        <f t="shared" ref="E323:E386" si="57">C323+D323-1</f>
        <v>4.552228044032125E-2</v>
      </c>
      <c r="F323">
        <f t="shared" ref="F323:F386" si="58">C323+D323-(C323*D323)-1</f>
        <v>-0.19482766908618931</v>
      </c>
      <c r="G323">
        <v>0</v>
      </c>
      <c r="H323">
        <f t="shared" ref="H323:H386" si="59">C323*D323</f>
        <v>0.24034994952651059</v>
      </c>
      <c r="I323">
        <f t="shared" ref="I323:I386" si="60">((-4*F323*H323)^0.5)/(2*F323)</f>
        <v>-1.1106998169600177</v>
      </c>
      <c r="J323">
        <f t="shared" ref="J323:J386" si="61">(-((-4*F323*H323)^0.5))/(2*F323)</f>
        <v>1.1106998169600177</v>
      </c>
      <c r="K323">
        <f t="shared" ref="K323:K386" si="62">IF(A323="","",(C323/($J323+C323-($J323*C323))))</f>
        <v>0.31810150438926482</v>
      </c>
      <c r="L323">
        <f t="shared" ref="L323:L386" si="63">IF(B323="","",(D323/($J323+D323-($J323*D323))))</f>
        <v>0.68189849561073512</v>
      </c>
      <c r="M323">
        <f t="shared" ref="M323:M386" si="64">IF(A323="","",1/K323)</f>
        <v>3.1436506467328345</v>
      </c>
      <c r="N323">
        <f t="shared" ref="N323:N386" si="65">IF(B323="","",1/L323)</f>
        <v>1.4664939231232073</v>
      </c>
    </row>
    <row r="324" spans="1:14" x14ac:dyDescent="0.25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1.99</v>
      </c>
      <c r="C324" s="4">
        <f t="shared" si="55"/>
        <v>0.53191489361702127</v>
      </c>
      <c r="D324">
        <f t="shared" si="56"/>
        <v>0.50251256281407031</v>
      </c>
      <c r="E324">
        <f t="shared" si="57"/>
        <v>3.4427456431091574E-2</v>
      </c>
      <c r="F324">
        <f t="shared" si="58"/>
        <v>-0.23286645995937127</v>
      </c>
      <c r="G324">
        <v>0</v>
      </c>
      <c r="H324">
        <f t="shared" si="59"/>
        <v>0.2672939163904629</v>
      </c>
      <c r="I324">
        <f t="shared" si="60"/>
        <v>-1.0713739108887084</v>
      </c>
      <c r="J324">
        <f t="shared" si="61"/>
        <v>1.0713739108887084</v>
      </c>
      <c r="K324">
        <f t="shared" si="62"/>
        <v>0.51471862576142968</v>
      </c>
      <c r="L324">
        <f t="shared" si="63"/>
        <v>0.48528137423857021</v>
      </c>
      <c r="M324">
        <f t="shared" si="64"/>
        <v>1.9428090415820634</v>
      </c>
      <c r="N324">
        <f t="shared" si="65"/>
        <v>2.0606601717798219</v>
      </c>
    </row>
    <row r="325" spans="1:14" x14ac:dyDescent="0.25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1.98</v>
      </c>
      <c r="C325" s="4">
        <f t="shared" si="55"/>
        <v>0.53191489361702127</v>
      </c>
      <c r="D325">
        <f t="shared" si="56"/>
        <v>0.50505050505050508</v>
      </c>
      <c r="E325">
        <f t="shared" si="57"/>
        <v>3.6965398667526461E-2</v>
      </c>
      <c r="F325">
        <f t="shared" si="58"/>
        <v>-0.23167848699763582</v>
      </c>
      <c r="G325">
        <v>0</v>
      </c>
      <c r="H325">
        <f t="shared" si="59"/>
        <v>0.26864388566516229</v>
      </c>
      <c r="I325">
        <f t="shared" si="60"/>
        <v>-1.0768262306348704</v>
      </c>
      <c r="J325">
        <f t="shared" si="61"/>
        <v>1.0768262306348704</v>
      </c>
      <c r="K325">
        <f t="shared" si="62"/>
        <v>0.51345058700488033</v>
      </c>
      <c r="L325">
        <f t="shared" si="63"/>
        <v>0.4865494129951195</v>
      </c>
      <c r="M325">
        <f t="shared" si="64"/>
        <v>1.947607082958686</v>
      </c>
      <c r="N325">
        <f t="shared" si="65"/>
        <v>2.0552897060221729</v>
      </c>
    </row>
    <row r="326" spans="1:14" x14ac:dyDescent="0.25">
      <c r="A326" s="4">
        <f>IF('True_Odds_Calculator_2-way'!A327="","",'True_Odds_Calculator_2-way'!A327)</f>
        <v>1.93</v>
      </c>
      <c r="B326" s="4">
        <f>IF('True_Odds_Calculator_2-way'!B327="","",'True_Odds_Calculator_2-way'!B327)</f>
        <v>1.94</v>
      </c>
      <c r="C326" s="4">
        <f t="shared" si="55"/>
        <v>0.5181347150259068</v>
      </c>
      <c r="D326">
        <f t="shared" si="56"/>
        <v>0.51546391752577325</v>
      </c>
      <c r="E326">
        <f t="shared" si="57"/>
        <v>3.3598632551679941E-2</v>
      </c>
      <c r="F326">
        <f t="shared" si="58"/>
        <v>-0.2334811174616741</v>
      </c>
      <c r="G326">
        <v>0</v>
      </c>
      <c r="H326">
        <f t="shared" si="59"/>
        <v>0.26707975001335404</v>
      </c>
      <c r="I326">
        <f t="shared" si="60"/>
        <v>-1.0695340092890231</v>
      </c>
      <c r="J326">
        <f t="shared" si="61"/>
        <v>1.0695340092890231</v>
      </c>
      <c r="K326">
        <f t="shared" si="62"/>
        <v>0.50133690795359842</v>
      </c>
      <c r="L326">
        <f t="shared" si="63"/>
        <v>0.49866309204640175</v>
      </c>
      <c r="M326">
        <f t="shared" si="64"/>
        <v>1.9946666286387909</v>
      </c>
      <c r="N326">
        <f t="shared" si="65"/>
        <v>2.0053619687316817</v>
      </c>
    </row>
    <row r="327" spans="1:14" x14ac:dyDescent="0.25">
      <c r="A327" s="4">
        <f>IF('True_Odds_Calculator_2-way'!A328="","",'True_Odds_Calculator_2-way'!A328)</f>
        <v>1.7</v>
      </c>
      <c r="B327" s="4">
        <f>IF('True_Odds_Calculator_2-way'!B328="","",'True_Odds_Calculator_2-way'!B328)</f>
        <v>2.2200000000000002</v>
      </c>
      <c r="C327" s="4">
        <f t="shared" si="55"/>
        <v>0.58823529411764708</v>
      </c>
      <c r="D327">
        <f t="shared" si="56"/>
        <v>0.4504504504504504</v>
      </c>
      <c r="E327">
        <f t="shared" si="57"/>
        <v>3.868574456809748E-2</v>
      </c>
      <c r="F327">
        <f t="shared" si="58"/>
        <v>-0.22628510863804985</v>
      </c>
      <c r="G327">
        <v>0</v>
      </c>
      <c r="H327">
        <f t="shared" si="59"/>
        <v>0.26497085320614733</v>
      </c>
      <c r="I327">
        <f t="shared" si="60"/>
        <v>-1.0821091383745125</v>
      </c>
      <c r="J327">
        <f t="shared" si="61"/>
        <v>1.0821091383745125</v>
      </c>
      <c r="K327">
        <f t="shared" si="62"/>
        <v>0.56899768428493536</v>
      </c>
      <c r="L327">
        <f t="shared" si="63"/>
        <v>0.43100231571506481</v>
      </c>
      <c r="M327">
        <f t="shared" si="64"/>
        <v>1.7574763968621581</v>
      </c>
      <c r="N327">
        <f t="shared" si="65"/>
        <v>2.3201731488169055</v>
      </c>
    </row>
    <row r="328" spans="1:14" x14ac:dyDescent="0.25">
      <c r="A328" s="4">
        <f>IF('True_Odds_Calculator_2-way'!A329="","",'True_Odds_Calculator_2-way'!A329)</f>
        <v>1.98</v>
      </c>
      <c r="B328" s="4">
        <f>IF('True_Odds_Calculator_2-way'!B329="","",'True_Odds_Calculator_2-way'!B329)</f>
        <v>1.88</v>
      </c>
      <c r="C328" s="4">
        <f t="shared" si="55"/>
        <v>0.50505050505050508</v>
      </c>
      <c r="D328">
        <f t="shared" si="56"/>
        <v>0.53191489361702127</v>
      </c>
      <c r="E328">
        <f t="shared" si="57"/>
        <v>3.6965398667526461E-2</v>
      </c>
      <c r="F328">
        <f t="shared" si="58"/>
        <v>-0.23167848699763582</v>
      </c>
      <c r="G328">
        <v>0</v>
      </c>
      <c r="H328">
        <f t="shared" si="59"/>
        <v>0.26864388566516229</v>
      </c>
      <c r="I328">
        <f t="shared" si="60"/>
        <v>-1.0768262306348704</v>
      </c>
      <c r="J328">
        <f t="shared" si="61"/>
        <v>1.0768262306348704</v>
      </c>
      <c r="K328">
        <f t="shared" si="62"/>
        <v>0.4865494129951195</v>
      </c>
      <c r="L328">
        <f t="shared" si="63"/>
        <v>0.51345058700488033</v>
      </c>
      <c r="M328">
        <f t="shared" si="64"/>
        <v>2.0552897060221729</v>
      </c>
      <c r="N328">
        <f t="shared" si="65"/>
        <v>1.947607082958686</v>
      </c>
    </row>
    <row r="329" spans="1:14" x14ac:dyDescent="0.25">
      <c r="A329" s="4">
        <f>IF('True_Odds_Calculator_2-way'!A330="","",'True_Odds_Calculator_2-way'!A330)</f>
        <v>1.91</v>
      </c>
      <c r="B329" s="4">
        <f>IF('True_Odds_Calculator_2-way'!B330="","",'True_Odds_Calculator_2-way'!B330)</f>
        <v>2</v>
      </c>
      <c r="C329" s="4">
        <f t="shared" si="55"/>
        <v>0.52356020942408377</v>
      </c>
      <c r="D329">
        <f t="shared" si="56"/>
        <v>0.5</v>
      </c>
      <c r="E329">
        <f t="shared" si="57"/>
        <v>2.3560209424083656E-2</v>
      </c>
      <c r="F329">
        <f t="shared" si="58"/>
        <v>-0.23821989528795817</v>
      </c>
      <c r="G329">
        <v>0</v>
      </c>
      <c r="H329">
        <f t="shared" si="59"/>
        <v>0.26178010471204188</v>
      </c>
      <c r="I329">
        <f t="shared" si="60"/>
        <v>-1.0482848367219182</v>
      </c>
      <c r="J329">
        <f t="shared" si="61"/>
        <v>1.0482848367219182</v>
      </c>
      <c r="K329">
        <f t="shared" si="62"/>
        <v>0.51178665092282616</v>
      </c>
      <c r="L329">
        <f t="shared" si="63"/>
        <v>0.4882133490771739</v>
      </c>
      <c r="M329">
        <f t="shared" si="64"/>
        <v>1.9539392014169454</v>
      </c>
      <c r="N329">
        <f t="shared" si="65"/>
        <v>2.0482848367219182</v>
      </c>
    </row>
    <row r="330" spans="1:14" x14ac:dyDescent="0.25">
      <c r="A330" s="4">
        <f>IF('True_Odds_Calculator_2-way'!A331="","",'True_Odds_Calculator_2-way'!A331)</f>
        <v>2.2200000000000002</v>
      </c>
      <c r="B330" s="4">
        <f>IF('True_Odds_Calculator_2-way'!B331="","",'True_Odds_Calculator_2-way'!B331)</f>
        <v>1.7</v>
      </c>
      <c r="C330" s="4">
        <f t="shared" si="55"/>
        <v>0.4504504504504504</v>
      </c>
      <c r="D330">
        <f t="shared" si="56"/>
        <v>0.58823529411764708</v>
      </c>
      <c r="E330">
        <f t="shared" si="57"/>
        <v>3.868574456809748E-2</v>
      </c>
      <c r="F330">
        <f t="shared" si="58"/>
        <v>-0.22628510863804985</v>
      </c>
      <c r="G330">
        <v>0</v>
      </c>
      <c r="H330">
        <f t="shared" si="59"/>
        <v>0.26497085320614733</v>
      </c>
      <c r="I330">
        <f t="shared" si="60"/>
        <v>-1.0821091383745125</v>
      </c>
      <c r="J330">
        <f t="shared" si="61"/>
        <v>1.0821091383745125</v>
      </c>
      <c r="K330">
        <f t="shared" si="62"/>
        <v>0.43100231571506481</v>
      </c>
      <c r="L330">
        <f t="shared" si="63"/>
        <v>0.56899768428493536</v>
      </c>
      <c r="M330">
        <f t="shared" si="64"/>
        <v>2.3201731488169055</v>
      </c>
      <c r="N330">
        <f t="shared" si="65"/>
        <v>1.7574763968621581</v>
      </c>
    </row>
    <row r="331" spans="1:14" x14ac:dyDescent="0.25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1.94</v>
      </c>
      <c r="C331" s="4">
        <f t="shared" si="55"/>
        <v>0.51020408163265307</v>
      </c>
      <c r="D331">
        <f t="shared" si="56"/>
        <v>0.51546391752577325</v>
      </c>
      <c r="E331">
        <f t="shared" si="57"/>
        <v>2.5667999158426325E-2</v>
      </c>
      <c r="F331">
        <f t="shared" si="58"/>
        <v>-0.23732379549758043</v>
      </c>
      <c r="G331">
        <v>0</v>
      </c>
      <c r="H331">
        <f t="shared" si="59"/>
        <v>0.26299179465600675</v>
      </c>
      <c r="I331">
        <f t="shared" si="60"/>
        <v>-1.052689901333149</v>
      </c>
      <c r="J331">
        <f t="shared" si="61"/>
        <v>1.052689901333149</v>
      </c>
      <c r="K331">
        <f t="shared" si="62"/>
        <v>0.49736834815166897</v>
      </c>
      <c r="L331">
        <f t="shared" si="63"/>
        <v>0.50263165184833114</v>
      </c>
      <c r="M331">
        <f t="shared" si="64"/>
        <v>2.0105823052798226</v>
      </c>
      <c r="N331">
        <f t="shared" si="65"/>
        <v>1.9895285072531594</v>
      </c>
    </row>
    <row r="332" spans="1:14" x14ac:dyDescent="0.25">
      <c r="A332" s="4">
        <f>IF('True_Odds_Calculator_2-way'!A333="","",'True_Odds_Calculator_2-way'!A333)</f>
        <v>2.62</v>
      </c>
      <c r="B332" s="4">
        <f>IF('True_Odds_Calculator_2-way'!B333="","",'True_Odds_Calculator_2-way'!B333)</f>
        <v>1.53</v>
      </c>
      <c r="C332" s="4">
        <f t="shared" si="55"/>
        <v>0.38167938931297707</v>
      </c>
      <c r="D332">
        <f t="shared" si="56"/>
        <v>0.65359477124183007</v>
      </c>
      <c r="E332">
        <f t="shared" si="57"/>
        <v>3.5274160554807032E-2</v>
      </c>
      <c r="F332">
        <f t="shared" si="58"/>
        <v>-0.21418949259092956</v>
      </c>
      <c r="G332">
        <v>0</v>
      </c>
      <c r="H332">
        <f t="shared" si="59"/>
        <v>0.24946365314573665</v>
      </c>
      <c r="I332">
        <f t="shared" si="60"/>
        <v>-1.0792065137302933</v>
      </c>
      <c r="J332">
        <f t="shared" si="61"/>
        <v>1.0792065137302933</v>
      </c>
      <c r="K332">
        <f t="shared" si="62"/>
        <v>0.36385936943929359</v>
      </c>
      <c r="L332">
        <f t="shared" si="63"/>
        <v>0.63614063056070647</v>
      </c>
      <c r="M332">
        <f t="shared" si="64"/>
        <v>2.7483145522430754</v>
      </c>
      <c r="N332">
        <f t="shared" si="65"/>
        <v>1.5719794522770554</v>
      </c>
    </row>
    <row r="333" spans="1:14" x14ac:dyDescent="0.25">
      <c r="A333" s="4">
        <f>IF('True_Odds_Calculator_2-way'!A334="","",'True_Odds_Calculator_2-way'!A334)</f>
        <v>2.15</v>
      </c>
      <c r="B333" s="4">
        <f>IF('True_Odds_Calculator_2-way'!B334="","",'True_Odds_Calculator_2-way'!B334)</f>
        <v>1.76</v>
      </c>
      <c r="C333" s="4">
        <f t="shared" si="55"/>
        <v>0.46511627906976744</v>
      </c>
      <c r="D333">
        <f t="shared" si="56"/>
        <v>0.56818181818181823</v>
      </c>
      <c r="E333">
        <f t="shared" si="57"/>
        <v>3.3298097251585723E-2</v>
      </c>
      <c r="F333">
        <f t="shared" si="58"/>
        <v>-0.23097251585623668</v>
      </c>
      <c r="G333">
        <v>0</v>
      </c>
      <c r="H333">
        <f t="shared" si="59"/>
        <v>0.26427061310782241</v>
      </c>
      <c r="I333">
        <f t="shared" si="60"/>
        <v>-1.0696563746013956</v>
      </c>
      <c r="J333">
        <f t="shared" si="61"/>
        <v>1.0696563746013956</v>
      </c>
      <c r="K333">
        <f t="shared" si="62"/>
        <v>0.44840941385030625</v>
      </c>
      <c r="L333">
        <f t="shared" si="63"/>
        <v>0.5515905861496937</v>
      </c>
      <c r="M333">
        <f t="shared" si="64"/>
        <v>2.2301048307916052</v>
      </c>
      <c r="N333">
        <f t="shared" si="65"/>
        <v>1.8129388446970602</v>
      </c>
    </row>
    <row r="334" spans="1:14" x14ac:dyDescent="0.25">
      <c r="A334" s="4">
        <f>IF('True_Odds_Calculator_2-way'!A335="","",'True_Odds_Calculator_2-way'!A335)</f>
        <v>1.51</v>
      </c>
      <c r="B334" s="4">
        <f>IF('True_Odds_Calculator_2-way'!B335="","",'True_Odds_Calculator_2-way'!B335)</f>
        <v>2.67</v>
      </c>
      <c r="C334" s="4">
        <f t="shared" si="55"/>
        <v>0.66225165562913912</v>
      </c>
      <c r="D334">
        <f t="shared" si="56"/>
        <v>0.37453183520599254</v>
      </c>
      <c r="E334">
        <f t="shared" si="57"/>
        <v>3.678349083513166E-2</v>
      </c>
      <c r="F334">
        <f t="shared" si="58"/>
        <v>-0.21125083711585679</v>
      </c>
      <c r="G334">
        <v>0</v>
      </c>
      <c r="H334">
        <f t="shared" si="59"/>
        <v>0.24803432795098845</v>
      </c>
      <c r="I334">
        <f t="shared" si="60"/>
        <v>-1.0835692610757275</v>
      </c>
      <c r="J334">
        <f t="shared" si="61"/>
        <v>1.0835692610757275</v>
      </c>
      <c r="K334">
        <f t="shared" si="62"/>
        <v>0.64407246581189925</v>
      </c>
      <c r="L334">
        <f t="shared" si="63"/>
        <v>0.3559275341881008</v>
      </c>
      <c r="M334">
        <f t="shared" si="64"/>
        <v>1.5526203231486206</v>
      </c>
      <c r="N334">
        <f t="shared" si="65"/>
        <v>2.8095606659964649</v>
      </c>
    </row>
    <row r="335" spans="1:14" x14ac:dyDescent="0.25">
      <c r="A335" s="4">
        <f>IF('True_Odds_Calculator_2-way'!A336="","",'True_Odds_Calculator_2-way'!A336)</f>
        <v>1.74</v>
      </c>
      <c r="B335" s="4">
        <f>IF('True_Odds_Calculator_2-way'!B336="","",'True_Odds_Calculator_2-way'!B336)</f>
        <v>2.1800000000000002</v>
      </c>
      <c r="C335" s="4">
        <f t="shared" si="55"/>
        <v>0.57471264367816088</v>
      </c>
      <c r="D335">
        <f t="shared" si="56"/>
        <v>0.4587155963302752</v>
      </c>
      <c r="E335">
        <f t="shared" si="57"/>
        <v>3.3428240008436028E-2</v>
      </c>
      <c r="F335">
        <f t="shared" si="58"/>
        <v>-0.23020141305494057</v>
      </c>
      <c r="G335">
        <v>0</v>
      </c>
      <c r="H335">
        <f t="shared" si="59"/>
        <v>0.26362965306337655</v>
      </c>
      <c r="I335">
        <f t="shared" si="60"/>
        <v>-1.0701462561817372</v>
      </c>
      <c r="J335">
        <f t="shared" si="61"/>
        <v>1.0701462561817372</v>
      </c>
      <c r="K335">
        <f t="shared" si="62"/>
        <v>0.55806429341387886</v>
      </c>
      <c r="L335">
        <f t="shared" si="63"/>
        <v>0.44193570658612125</v>
      </c>
      <c r="M335">
        <f t="shared" si="64"/>
        <v>1.7919082295744857</v>
      </c>
      <c r="N335">
        <f t="shared" si="65"/>
        <v>2.26277258229445</v>
      </c>
    </row>
    <row r="336" spans="1:14" x14ac:dyDescent="0.25">
      <c r="A336" s="4">
        <f>IF('True_Odds_Calculator_2-way'!A337="","",'True_Odds_Calculator_2-way'!A337)</f>
        <v>1.79</v>
      </c>
      <c r="B336" s="4">
        <f>IF('True_Odds_Calculator_2-way'!B337="","",'True_Odds_Calculator_2-way'!B337)</f>
        <v>2.09</v>
      </c>
      <c r="C336" s="4">
        <f t="shared" si="55"/>
        <v>0.55865921787709494</v>
      </c>
      <c r="D336">
        <f t="shared" si="56"/>
        <v>0.47846889952153115</v>
      </c>
      <c r="E336">
        <f t="shared" si="57"/>
        <v>3.7128117398625982E-2</v>
      </c>
      <c r="F336">
        <f t="shared" si="58"/>
        <v>-0.23017294378658693</v>
      </c>
      <c r="G336">
        <v>0</v>
      </c>
      <c r="H336">
        <f t="shared" si="59"/>
        <v>0.26730106118521291</v>
      </c>
      <c r="I336">
        <f t="shared" si="60"/>
        <v>-1.077638764691236</v>
      </c>
      <c r="J336">
        <f t="shared" si="61"/>
        <v>1.077638764691236</v>
      </c>
      <c r="K336">
        <f t="shared" si="62"/>
        <v>0.54015086574792148</v>
      </c>
      <c r="L336">
        <f t="shared" si="63"/>
        <v>0.45984913425207868</v>
      </c>
      <c r="M336">
        <f t="shared" si="64"/>
        <v>1.8513346241060764</v>
      </c>
      <c r="N336">
        <f t="shared" si="65"/>
        <v>2.1746262535134471</v>
      </c>
    </row>
    <row r="337" spans="1:14" x14ac:dyDescent="0.25">
      <c r="A337" s="4">
        <f>IF('True_Odds_Calculator_2-way'!A338="","",'True_Odds_Calculator_2-way'!A338)</f>
        <v>2.83</v>
      </c>
      <c r="B337" s="4">
        <f>IF('True_Odds_Calculator_2-way'!B338="","",'True_Odds_Calculator_2-way'!B338)</f>
        <v>1.45</v>
      </c>
      <c r="C337" s="4">
        <f t="shared" si="55"/>
        <v>0.35335689045936397</v>
      </c>
      <c r="D337">
        <f t="shared" si="56"/>
        <v>0.68965517241379315</v>
      </c>
      <c r="E337">
        <f t="shared" si="57"/>
        <v>4.3012062873157175E-2</v>
      </c>
      <c r="F337">
        <f t="shared" si="58"/>
        <v>-0.20068234434019727</v>
      </c>
      <c r="G337">
        <v>0</v>
      </c>
      <c r="H337">
        <f t="shared" si="59"/>
        <v>0.24369440721335447</v>
      </c>
      <c r="I337">
        <f t="shared" si="60"/>
        <v>-1.1019660081788107</v>
      </c>
      <c r="J337">
        <f t="shared" si="61"/>
        <v>1.1019660081788107</v>
      </c>
      <c r="K337">
        <f t="shared" si="62"/>
        <v>0.3314992809675727</v>
      </c>
      <c r="L337">
        <f t="shared" si="63"/>
        <v>0.66850071903242736</v>
      </c>
      <c r="M337">
        <f t="shared" si="64"/>
        <v>3.016597794967224</v>
      </c>
      <c r="N337">
        <f t="shared" si="65"/>
        <v>1.4958847036804643</v>
      </c>
    </row>
    <row r="338" spans="1:14" x14ac:dyDescent="0.25">
      <c r="A338" s="4">
        <f>IF('True_Odds_Calculator_2-way'!A339="","",'True_Odds_Calculator_2-way'!A339)</f>
        <v>2.39</v>
      </c>
      <c r="B338" s="4">
        <f>IF('True_Odds_Calculator_2-way'!B339="","",'True_Odds_Calculator_2-way'!B339)</f>
        <v>1.61</v>
      </c>
      <c r="C338" s="4">
        <f t="shared" si="55"/>
        <v>0.41841004184100417</v>
      </c>
      <c r="D338">
        <f t="shared" si="56"/>
        <v>0.6211180124223602</v>
      </c>
      <c r="E338">
        <f t="shared" si="57"/>
        <v>3.9528054263364254E-2</v>
      </c>
      <c r="F338">
        <f t="shared" si="58"/>
        <v>-0.22035395930247681</v>
      </c>
      <c r="G338">
        <v>0</v>
      </c>
      <c r="H338">
        <f t="shared" si="59"/>
        <v>0.25988201356584106</v>
      </c>
      <c r="I338">
        <f t="shared" si="60"/>
        <v>-1.0859946414984594</v>
      </c>
      <c r="J338">
        <f t="shared" si="61"/>
        <v>1.0859946414984594</v>
      </c>
      <c r="K338">
        <f t="shared" si="62"/>
        <v>0.39848058529044122</v>
      </c>
      <c r="L338">
        <f t="shared" si="63"/>
        <v>0.60151941470955883</v>
      </c>
      <c r="M338">
        <f t="shared" si="64"/>
        <v>2.5095325516828586</v>
      </c>
      <c r="N338">
        <f t="shared" si="65"/>
        <v>1.6624567313140606</v>
      </c>
    </row>
    <row r="339" spans="1:14" x14ac:dyDescent="0.25">
      <c r="A339" s="4">
        <f>IF('True_Odds_Calculator_2-way'!A340="","",'True_Odds_Calculator_2-way'!A340)</f>
        <v>1.79</v>
      </c>
      <c r="B339" s="4">
        <f>IF('True_Odds_Calculator_2-way'!B340="","",'True_Odds_Calculator_2-way'!B340)</f>
        <v>2.09</v>
      </c>
      <c r="C339" s="4">
        <f t="shared" si="55"/>
        <v>0.55865921787709494</v>
      </c>
      <c r="D339">
        <f t="shared" si="56"/>
        <v>0.47846889952153115</v>
      </c>
      <c r="E339">
        <f t="shared" si="57"/>
        <v>3.7128117398625982E-2</v>
      </c>
      <c r="F339">
        <f t="shared" si="58"/>
        <v>-0.23017294378658693</v>
      </c>
      <c r="G339">
        <v>0</v>
      </c>
      <c r="H339">
        <f t="shared" si="59"/>
        <v>0.26730106118521291</v>
      </c>
      <c r="I339">
        <f t="shared" si="60"/>
        <v>-1.077638764691236</v>
      </c>
      <c r="J339">
        <f t="shared" si="61"/>
        <v>1.077638764691236</v>
      </c>
      <c r="K339">
        <f t="shared" si="62"/>
        <v>0.54015086574792148</v>
      </c>
      <c r="L339">
        <f t="shared" si="63"/>
        <v>0.45984913425207868</v>
      </c>
      <c r="M339">
        <f t="shared" si="64"/>
        <v>1.8513346241060764</v>
      </c>
      <c r="N339">
        <f t="shared" si="65"/>
        <v>2.1746262535134471</v>
      </c>
    </row>
    <row r="340" spans="1:14" x14ac:dyDescent="0.25">
      <c r="A340" s="4">
        <f>IF('True_Odds_Calculator_2-way'!A341="","",'True_Odds_Calculator_2-way'!A341)</f>
        <v>1.75</v>
      </c>
      <c r="B340" s="4">
        <f>IF('True_Odds_Calculator_2-way'!B341="","",'True_Odds_Calculator_2-way'!B341)</f>
        <v>2.15</v>
      </c>
      <c r="C340" s="4">
        <f t="shared" si="55"/>
        <v>0.5714285714285714</v>
      </c>
      <c r="D340">
        <f t="shared" si="56"/>
        <v>0.46511627906976744</v>
      </c>
      <c r="E340">
        <f t="shared" si="57"/>
        <v>3.6544850498338777E-2</v>
      </c>
      <c r="F340">
        <f t="shared" si="58"/>
        <v>-0.22923588039867115</v>
      </c>
      <c r="G340">
        <v>0</v>
      </c>
      <c r="H340">
        <f t="shared" si="59"/>
        <v>0.26578073089700993</v>
      </c>
      <c r="I340">
        <f t="shared" si="60"/>
        <v>-1.0767638041163308</v>
      </c>
      <c r="J340">
        <f t="shared" si="61"/>
        <v>1.0767638041163308</v>
      </c>
      <c r="K340">
        <f t="shared" si="62"/>
        <v>0.5532280473741612</v>
      </c>
      <c r="L340">
        <f t="shared" si="63"/>
        <v>0.44677195262583885</v>
      </c>
      <c r="M340">
        <f t="shared" si="64"/>
        <v>1.8075728530872484</v>
      </c>
      <c r="N340">
        <f t="shared" si="65"/>
        <v>2.2382783747337802</v>
      </c>
    </row>
    <row r="341" spans="1:14" x14ac:dyDescent="0.25">
      <c r="A341" s="4">
        <f>IF('True_Odds_Calculator_2-way'!A342="","",'True_Odds_Calculator_2-way'!A342)</f>
        <v>1.75</v>
      </c>
      <c r="B341" s="4">
        <f>IF('True_Odds_Calculator_2-way'!B342="","",'True_Odds_Calculator_2-way'!B342)</f>
        <v>2.1800000000000002</v>
      </c>
      <c r="C341" s="4">
        <f t="shared" si="55"/>
        <v>0.5714285714285714</v>
      </c>
      <c r="D341">
        <f t="shared" si="56"/>
        <v>0.4587155963302752</v>
      </c>
      <c r="E341">
        <f t="shared" si="57"/>
        <v>3.0144167758846541E-2</v>
      </c>
      <c r="F341">
        <f t="shared" si="58"/>
        <v>-0.23197903014416776</v>
      </c>
      <c r="G341">
        <v>0</v>
      </c>
      <c r="H341">
        <f t="shared" si="59"/>
        <v>0.26212319790301436</v>
      </c>
      <c r="I341">
        <f t="shared" si="60"/>
        <v>-1.0629880069054676</v>
      </c>
      <c r="J341">
        <f t="shared" si="61"/>
        <v>1.0629880069054676</v>
      </c>
      <c r="K341">
        <f t="shared" si="62"/>
        <v>0.55640840439223493</v>
      </c>
      <c r="L341">
        <f t="shared" si="63"/>
        <v>0.44359159560776512</v>
      </c>
      <c r="M341">
        <f t="shared" si="64"/>
        <v>1.797241005179101</v>
      </c>
      <c r="N341">
        <f t="shared" si="65"/>
        <v>2.2543258481484516</v>
      </c>
    </row>
    <row r="342" spans="1:14" x14ac:dyDescent="0.25">
      <c r="A342" s="4">
        <f>IF('True_Odds_Calculator_2-way'!A343="","",'True_Odds_Calculator_2-way'!A343)</f>
        <v>2.99</v>
      </c>
      <c r="B342" s="4">
        <f>IF('True_Odds_Calculator_2-way'!B343="","",'True_Odds_Calculator_2-way'!B343)</f>
        <v>1.42</v>
      </c>
      <c r="C342" s="4">
        <f t="shared" si="55"/>
        <v>0.33444816053511706</v>
      </c>
      <c r="D342">
        <f t="shared" si="56"/>
        <v>0.70422535211267612</v>
      </c>
      <c r="E342">
        <f t="shared" si="57"/>
        <v>3.8673512647793284E-2</v>
      </c>
      <c r="F342">
        <f t="shared" si="58"/>
        <v>-0.19685336096848638</v>
      </c>
      <c r="G342">
        <v>0</v>
      </c>
      <c r="H342">
        <f t="shared" si="59"/>
        <v>0.23552687361627964</v>
      </c>
      <c r="I342">
        <f t="shared" si="60"/>
        <v>-1.093827446579507</v>
      </c>
      <c r="J342">
        <f t="shared" si="61"/>
        <v>1.093827446579507</v>
      </c>
      <c r="K342">
        <f t="shared" si="62"/>
        <v>0.31479043302621124</v>
      </c>
      <c r="L342">
        <f t="shared" si="63"/>
        <v>0.68520956697378854</v>
      </c>
      <c r="M342">
        <f t="shared" si="64"/>
        <v>3.1767166186932192</v>
      </c>
      <c r="N342">
        <f t="shared" si="65"/>
        <v>1.4594075275633931</v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18" activePane="bottomLeft" state="frozen"/>
      <selection pane="bottomLeft" activeCell="X187" sqref="X187:X34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1.75</v>
      </c>
      <c r="B187">
        <v>2.19</v>
      </c>
      <c r="C187" s="43">
        <f t="shared" si="26"/>
        <v>2.8049575994781417E-2</v>
      </c>
      <c r="D187" s="44">
        <f>IF(OR($A187="",$B187=""),"",A187*'MPTO_working_2-way'!$G186)</f>
        <v>1.7990867579908674</v>
      </c>
      <c r="E187" s="46">
        <f>IF(OR($A187="",$B187=""),"",B187*'MPTO_working_2-way'!$G186)</f>
        <v>2.2514285714285713</v>
      </c>
      <c r="F187" s="44">
        <f>IF(OR($A187="",$B187=""),"",'MPTO_working_2-way'!D186)</f>
        <v>1.7940315974253949</v>
      </c>
      <c r="G187" s="46">
        <f>IF(OR($A187="",$B187=""),"",'MPTO_working_2-way'!E186)</f>
        <v>2.2593957258658803</v>
      </c>
      <c r="H187" s="44">
        <f>IF(OR($A187="",$B187=""),"",'OddsRatio_working_2-way'!M186)</f>
        <v>1.7938841860374448</v>
      </c>
      <c r="I187" s="44">
        <f>IF(OR($A187="",$B187=""),"",'OddsRatio_working_2-way'!N186)</f>
        <v>2.2596295751794115</v>
      </c>
      <c r="J187" s="44">
        <f>IF('Log_working_2-way'!$D186="","",A187^('Log_working_2-way'!$D186))</f>
        <v>1.7915983497890287</v>
      </c>
      <c r="K187" s="46">
        <f>IF('Log_working_2-way'!$D186="","",B187^('Log_working_2-way'!$D186))</f>
        <v>2.2632669083588914</v>
      </c>
      <c r="L187" s="53">
        <f t="shared" ref="L187:L250" si="35">(1/D187)</f>
        <v>0.55583756345177671</v>
      </c>
      <c r="M187" s="53">
        <f t="shared" ref="M187:M250" si="36">(1/E187)</f>
        <v>0.44416243654822335</v>
      </c>
      <c r="N187" s="54">
        <v>101</v>
      </c>
      <c r="O187" s="54">
        <f t="shared" ref="O187:O250" si="37">(1/A187)*((N187*A187)-N187)</f>
        <v>43.285714285714285</v>
      </c>
      <c r="P187" s="54">
        <f t="shared" ref="P187:P250" si="38">(1/B187)*((N187*B187)-N187)</f>
        <v>54.881278538812786</v>
      </c>
      <c r="Q187" s="54">
        <f t="shared" ref="Q187:Q250" si="39">(1/B187)*N187</f>
        <v>46.118721461187221</v>
      </c>
      <c r="R187" s="54">
        <f t="shared" ref="R187:R250" si="40">(1/A187)*N187</f>
        <v>57.714285714285708</v>
      </c>
      <c r="S187" s="55">
        <f t="shared" ref="S187:S250" si="41">O187-Q187</f>
        <v>-2.833007175472936</v>
      </c>
      <c r="T187" s="55">
        <f t="shared" ref="T187:T250" si="42">P187-R187</f>
        <v>-2.8330071754729218</v>
      </c>
      <c r="U187" t="s">
        <v>34</v>
      </c>
      <c r="V187" t="s">
        <v>68</v>
      </c>
      <c r="W187" t="s">
        <v>443</v>
      </c>
      <c r="X187" s="38">
        <v>44201</v>
      </c>
      <c r="Y187" s="66"/>
    </row>
    <row r="188" spans="1:25" s="50" customFormat="1" ht="15" x14ac:dyDescent="0.25">
      <c r="A188">
        <v>1.96</v>
      </c>
      <c r="B188">
        <v>1.94</v>
      </c>
      <c r="C188" s="43">
        <f t="shared" si="26"/>
        <v>2.5667999158426325E-2</v>
      </c>
      <c r="D188" s="44">
        <f>IF(OR($A188="",$B188=""),"",A188*'MPTO_working_2-way'!$G187)</f>
        <v>2.0103092783505154</v>
      </c>
      <c r="E188" s="46">
        <f>IF(OR($A188="",$B188=""),"",B188*'MPTO_working_2-way'!$G187)</f>
        <v>1.989795918367347</v>
      </c>
      <c r="F188" s="44">
        <f>IF(OR($A188="",$B188=""),"",'MPTO_working_2-way'!D187)</f>
        <v>2.0105752961082914</v>
      </c>
      <c r="G188" s="46">
        <f>IF(OR($A188="",$B188=""),"",'MPTO_working_2-way'!E187)</f>
        <v>1.9895353704478862</v>
      </c>
      <c r="H188" s="44">
        <f>IF(OR($A188="",$B188=""),"",'OddsRatio_working_2-way'!M187)</f>
        <v>2.0105823052798226</v>
      </c>
      <c r="I188" s="44">
        <f>IF(OR($A188="",$B188=""),"",'OddsRatio_working_2-way'!N187)</f>
        <v>1.9895285072531594</v>
      </c>
      <c r="J188" s="44">
        <f>IF('Log_working_2-way'!$D187="","",A188^('Log_working_2-way'!$D187))</f>
        <v>2.0107026250536491</v>
      </c>
      <c r="K188" s="46">
        <f>IF('Log_working_2-way'!$D187="","",B188^('Log_working_2-way'!$D187))</f>
        <v>1.9894107081664238</v>
      </c>
      <c r="L188" s="53">
        <f t="shared" si="35"/>
        <v>0.49743589743589745</v>
      </c>
      <c r="M188" s="53">
        <f t="shared" si="36"/>
        <v>0.50256410256410255</v>
      </c>
      <c r="N188" s="54">
        <v>102</v>
      </c>
      <c r="O188" s="54">
        <f t="shared" si="37"/>
        <v>49.959183673469383</v>
      </c>
      <c r="P188" s="54">
        <f t="shared" si="38"/>
        <v>49.422680412371136</v>
      </c>
      <c r="Q188" s="54">
        <f t="shared" si="39"/>
        <v>52.577319587628871</v>
      </c>
      <c r="R188" s="54">
        <f t="shared" si="40"/>
        <v>52.04081632653061</v>
      </c>
      <c r="S188" s="55">
        <f t="shared" si="41"/>
        <v>-2.6181359141594882</v>
      </c>
      <c r="T188" s="55">
        <f t="shared" si="42"/>
        <v>-2.618135914159474</v>
      </c>
      <c r="U188" t="s">
        <v>74</v>
      </c>
      <c r="V188" t="s">
        <v>138</v>
      </c>
      <c r="W188" t="s">
        <v>443</v>
      </c>
      <c r="X188" s="38">
        <v>44201</v>
      </c>
      <c r="Y188" s="66"/>
    </row>
    <row r="189" spans="1:25" s="50" customFormat="1" ht="15" x14ac:dyDescent="0.25">
      <c r="A189">
        <v>2.09</v>
      </c>
      <c r="B189">
        <v>1.81</v>
      </c>
      <c r="C189" s="43">
        <f t="shared" si="26"/>
        <v>3.0955087366835166E-2</v>
      </c>
      <c r="D189" s="44">
        <f>IF(OR($A189="",$B189=""),"",A189*'MPTO_working_2-way'!$G188)</f>
        <v>2.1546961325966851</v>
      </c>
      <c r="E189" s="46">
        <f>IF(OR($A189="",$B189=""),"",B189*'MPTO_working_2-way'!$G188)</f>
        <v>1.8660287081339717</v>
      </c>
      <c r="F189" s="44">
        <f>IF(OR($A189="",$B189=""),"",'MPTO_working_2-way'!D188)</f>
        <v>2.159867538325388</v>
      </c>
      <c r="G189" s="46">
        <f>IF(OR($A189="",$B189=""),"",'MPTO_working_2-way'!E188)</f>
        <v>1.8621674173619833</v>
      </c>
      <c r="H189" s="44">
        <f>IF(OR($A189="",$B189=""),"",'OddsRatio_working_2-way'!M188)</f>
        <v>2.1600340565456171</v>
      </c>
      <c r="I189" s="44">
        <f>IF(OR($A189="",$B189=""),"",'OddsRatio_working_2-way'!N188)</f>
        <v>1.8620436566990362</v>
      </c>
      <c r="J189" s="44">
        <f>IF('Log_working_2-way'!$D188="","",A189^('Log_working_2-way'!$D188))</f>
        <v>2.1623937828196005</v>
      </c>
      <c r="K189" s="46">
        <f>IF('Log_working_2-way'!$D188="","",B189^('Log_working_2-way'!$D188))</f>
        <v>1.8602936584659731</v>
      </c>
      <c r="L189" s="53">
        <f t="shared" si="35"/>
        <v>0.46410256410256412</v>
      </c>
      <c r="M189" s="53">
        <f t="shared" si="36"/>
        <v>0.53589743589743577</v>
      </c>
      <c r="N189" s="54">
        <v>103</v>
      </c>
      <c r="O189" s="54">
        <f t="shared" si="37"/>
        <v>53.717703349282296</v>
      </c>
      <c r="P189" s="54">
        <f t="shared" si="38"/>
        <v>46.09392265193371</v>
      </c>
      <c r="Q189" s="54">
        <f t="shared" si="39"/>
        <v>56.906077348066304</v>
      </c>
      <c r="R189" s="54">
        <f t="shared" si="40"/>
        <v>49.282296650717711</v>
      </c>
      <c r="S189" s="55">
        <f t="shared" si="41"/>
        <v>-3.1883739987840087</v>
      </c>
      <c r="T189" s="55">
        <f t="shared" si="42"/>
        <v>-3.1883739987840016</v>
      </c>
      <c r="U189" t="s">
        <v>35</v>
      </c>
      <c r="V189" t="s">
        <v>41</v>
      </c>
      <c r="W189" t="s">
        <v>443</v>
      </c>
      <c r="X189" s="38">
        <v>44201</v>
      </c>
      <c r="Y189" s="66"/>
    </row>
    <row r="190" spans="1:25" s="50" customFormat="1" ht="15" x14ac:dyDescent="0.25">
      <c r="A190">
        <v>1.94</v>
      </c>
      <c r="B190">
        <v>1.96</v>
      </c>
      <c r="C190" s="43">
        <f t="shared" si="26"/>
        <v>2.5667999158426325E-2</v>
      </c>
      <c r="D190" s="44">
        <f>IF(OR($A190="",$B190=""),"",A190*'MPTO_working_2-way'!$G189)</f>
        <v>1.989795918367347</v>
      </c>
      <c r="E190" s="46">
        <f>IF(OR($A190="",$B190=""),"",B190*'MPTO_working_2-way'!$G189)</f>
        <v>2.0103092783505154</v>
      </c>
      <c r="F190" s="44">
        <f>IF(OR($A190="",$B190=""),"",'MPTO_working_2-way'!D189)</f>
        <v>1.9895353704478862</v>
      </c>
      <c r="G190" s="46">
        <f>IF(OR($A190="",$B190=""),"",'MPTO_working_2-way'!E189)</f>
        <v>2.0105752961082914</v>
      </c>
      <c r="H190" s="44">
        <f>IF(OR($A190="",$B190=""),"",'OddsRatio_working_2-way'!M189)</f>
        <v>1.9895285072531594</v>
      </c>
      <c r="I190" s="44">
        <f>IF(OR($A190="",$B190=""),"",'OddsRatio_working_2-way'!N189)</f>
        <v>2.0105823052798226</v>
      </c>
      <c r="J190" s="44">
        <f>IF('Log_working_2-way'!$D189="","",A190^('Log_working_2-way'!$D189))</f>
        <v>1.9894107081664238</v>
      </c>
      <c r="K190" s="46">
        <f>IF('Log_working_2-way'!$D189="","",B190^('Log_working_2-way'!$D189))</f>
        <v>2.0107026250536491</v>
      </c>
      <c r="L190" s="53">
        <f t="shared" si="35"/>
        <v>0.50256410256410255</v>
      </c>
      <c r="M190" s="53">
        <f t="shared" si="36"/>
        <v>0.49743589743589745</v>
      </c>
      <c r="N190" s="54">
        <v>104</v>
      </c>
      <c r="O190" s="54">
        <f t="shared" si="37"/>
        <v>50.391752577319586</v>
      </c>
      <c r="P190" s="54">
        <f t="shared" si="38"/>
        <v>50.938775510204081</v>
      </c>
      <c r="Q190" s="54">
        <f t="shared" si="39"/>
        <v>53.061224489795919</v>
      </c>
      <c r="R190" s="54">
        <f t="shared" si="40"/>
        <v>53.608247422680421</v>
      </c>
      <c r="S190" s="55">
        <f t="shared" si="41"/>
        <v>-2.6694719124763324</v>
      </c>
      <c r="T190" s="55">
        <f t="shared" si="42"/>
        <v>-2.6694719124763395</v>
      </c>
      <c r="U190" t="s">
        <v>134</v>
      </c>
      <c r="V190" t="s">
        <v>136</v>
      </c>
      <c r="W190" t="s">
        <v>443</v>
      </c>
      <c r="X190" s="38">
        <v>44201</v>
      </c>
      <c r="Y190" s="66"/>
    </row>
    <row r="191" spans="1:25" ht="15" x14ac:dyDescent="0.25">
      <c r="A191">
        <v>2.23</v>
      </c>
      <c r="B191">
        <v>1.71</v>
      </c>
      <c r="C191" s="43">
        <f t="shared" si="26"/>
        <v>3.3225814910969431E-2</v>
      </c>
      <c r="D191" s="44">
        <f>IF(OR($A191="",$B191=""),"",A191*'MPTO_working_2-way'!$G190)</f>
        <v>2.3040935672514617</v>
      </c>
      <c r="E191" s="46">
        <f>IF(OR($A191="",$B191=""),"",B191*'MPTO_working_2-way'!$G190)</f>
        <v>1.7668161434977576</v>
      </c>
      <c r="F191" s="44">
        <f>IF(OR($A191="",$B191=""),"",'MPTO_working_2-way'!D190)</f>
        <v>2.315792669966295</v>
      </c>
      <c r="G191" s="46">
        <f>IF(OR($A191="",$B191=""),"",'MPTO_working_2-way'!E190)</f>
        <v>1.7599981538319522</v>
      </c>
      <c r="H191" s="44">
        <f>IF(OR($A191="",$B191=""),"",'OddsRatio_working_2-way'!M190)</f>
        <v>2.3162045305336028</v>
      </c>
      <c r="I191" s="44">
        <f>IF(OR($A191="",$B191=""),"",'OddsRatio_working_2-way'!N190)</f>
        <v>1.7597603387632996</v>
      </c>
      <c r="J191" s="44">
        <f>IF('Log_working_2-way'!$D190="","",A191^('Log_working_2-way'!$D190))</f>
        <v>2.3215866387713424</v>
      </c>
      <c r="K191" s="46">
        <f>IF('Log_working_2-way'!$D190="","",B191^('Log_working_2-way'!$D190))</f>
        <v>1.7566662454529891</v>
      </c>
      <c r="L191" s="53">
        <f t="shared" si="35"/>
        <v>0.43401015228426398</v>
      </c>
      <c r="M191" s="53">
        <f t="shared" si="36"/>
        <v>0.56598984771573613</v>
      </c>
      <c r="N191" s="54">
        <v>105</v>
      </c>
      <c r="O191" s="54">
        <f t="shared" si="37"/>
        <v>57.914798206278029</v>
      </c>
      <c r="P191" s="54">
        <f t="shared" si="38"/>
        <v>43.596491228070164</v>
      </c>
      <c r="Q191" s="54">
        <f t="shared" si="39"/>
        <v>61.403508771929822</v>
      </c>
      <c r="R191" s="54">
        <f t="shared" si="40"/>
        <v>47.085201793721978</v>
      </c>
      <c r="S191" s="55">
        <f t="shared" si="41"/>
        <v>-3.4887105656517932</v>
      </c>
      <c r="T191" s="55">
        <f t="shared" si="42"/>
        <v>-3.4887105656518145</v>
      </c>
      <c r="U191" t="s">
        <v>86</v>
      </c>
      <c r="V191" t="s">
        <v>278</v>
      </c>
      <c r="W191" t="s">
        <v>433</v>
      </c>
      <c r="X191" s="38">
        <v>44201</v>
      </c>
      <c r="Y191" s="66"/>
    </row>
    <row r="192" spans="1:25" s="50" customFormat="1" ht="15" x14ac:dyDescent="0.25">
      <c r="A192">
        <v>2.37</v>
      </c>
      <c r="B192">
        <v>1.63</v>
      </c>
      <c r="C192" s="43">
        <f t="shared" si="26"/>
        <v>3.5437860785379582E-2</v>
      </c>
      <c r="D192" s="44">
        <f>IF(OR($A192="",$B192=""),"",A192*'MPTO_working_2-way'!$G191)</f>
        <v>2.4539877300613497</v>
      </c>
      <c r="E192" s="46">
        <f>IF(OR($A192="",$B192=""),"",B192*'MPTO_working_2-way'!$G191)</f>
        <v>1.6877637130801686</v>
      </c>
      <c r="F192" s="44">
        <f>IF(OR($A192="",$B192=""),"",'MPTO_working_2-way'!D191)</f>
        <v>2.4738881239793793</v>
      </c>
      <c r="G192" s="46">
        <f>IF(OR($A192="",$B192=""),"",'MPTO_working_2-way'!E191)</f>
        <v>1.6784775477395666</v>
      </c>
      <c r="H192" s="44">
        <f>IF(OR($A192="",$B192=""),"",'OddsRatio_working_2-way'!M191)</f>
        <v>2.4746535778287639</v>
      </c>
      <c r="I192" s="44">
        <f>IF(OR($A192="",$B192=""),"",'OddsRatio_working_2-way'!N191)</f>
        <v>1.6781253679066579</v>
      </c>
      <c r="J192" s="44">
        <f>IF('Log_working_2-way'!$D191="","",A192^('Log_working_2-way'!$D191))</f>
        <v>2.4838961866439853</v>
      </c>
      <c r="K192" s="46">
        <f>IF('Log_working_2-way'!$D191="","",B192^('Log_working_2-way'!$D191))</f>
        <v>1.6739015902867895</v>
      </c>
      <c r="L192" s="53">
        <f t="shared" si="35"/>
        <v>0.40749999999999997</v>
      </c>
      <c r="M192" s="53">
        <f t="shared" si="36"/>
        <v>0.59250000000000003</v>
      </c>
      <c r="N192" s="54">
        <v>106</v>
      </c>
      <c r="O192" s="54">
        <f t="shared" si="37"/>
        <v>61.274261603375521</v>
      </c>
      <c r="P192" s="54">
        <f t="shared" si="38"/>
        <v>40.969325153374236</v>
      </c>
      <c r="Q192" s="54">
        <f t="shared" si="39"/>
        <v>65.030674846625772</v>
      </c>
      <c r="R192" s="54">
        <f t="shared" si="40"/>
        <v>44.725738396624465</v>
      </c>
      <c r="S192" s="55">
        <f t="shared" si="41"/>
        <v>-3.7564132432502504</v>
      </c>
      <c r="T192" s="55">
        <f t="shared" si="42"/>
        <v>-3.7564132432502291</v>
      </c>
      <c r="U192" t="s">
        <v>80</v>
      </c>
      <c r="V192" t="s">
        <v>48</v>
      </c>
      <c r="W192" t="s">
        <v>433</v>
      </c>
      <c r="X192" s="38">
        <v>44201</v>
      </c>
      <c r="Y192" s="66"/>
    </row>
    <row r="193" spans="1:25" ht="15" x14ac:dyDescent="0.25">
      <c r="A193">
        <v>2.23</v>
      </c>
      <c r="B193">
        <v>1.71</v>
      </c>
      <c r="C193" s="43">
        <f t="shared" si="26"/>
        <v>3.3225814910969431E-2</v>
      </c>
      <c r="D193" s="44">
        <f>IF(OR($A193="",$B193=""),"",A193*'MPTO_working_2-way'!$G192)</f>
        <v>2.3040935672514617</v>
      </c>
      <c r="E193" s="46">
        <f>IF(OR($A193="",$B193=""),"",B193*'MPTO_working_2-way'!$G192)</f>
        <v>1.7668161434977576</v>
      </c>
      <c r="F193" s="44">
        <f>IF(OR($A193="",$B193=""),"",'MPTO_working_2-way'!D192)</f>
        <v>2.315792669966295</v>
      </c>
      <c r="G193" s="46">
        <f>IF(OR($A193="",$B193=""),"",'MPTO_working_2-way'!E192)</f>
        <v>1.7599981538319522</v>
      </c>
      <c r="H193" s="44">
        <f>IF(OR($A193="",$B193=""),"",'OddsRatio_working_2-way'!M192)</f>
        <v>2.3162045305336028</v>
      </c>
      <c r="I193" s="44">
        <f>IF(OR($A193="",$B193=""),"",'OddsRatio_working_2-way'!N192)</f>
        <v>1.7597603387632996</v>
      </c>
      <c r="J193" s="44">
        <f>IF('Log_working_2-way'!$D192="","",A193^('Log_working_2-way'!$D192))</f>
        <v>2.3215866387713424</v>
      </c>
      <c r="K193" s="46">
        <f>IF('Log_working_2-way'!$D192="","",B193^('Log_working_2-way'!$D192))</f>
        <v>1.7566662454529891</v>
      </c>
      <c r="L193" s="53">
        <f t="shared" si="35"/>
        <v>0.43401015228426398</v>
      </c>
      <c r="M193" s="53">
        <f t="shared" si="36"/>
        <v>0.56598984771573613</v>
      </c>
      <c r="N193" s="54">
        <v>107</v>
      </c>
      <c r="O193" s="54">
        <f t="shared" si="37"/>
        <v>59.017937219730939</v>
      </c>
      <c r="P193" s="54">
        <f t="shared" si="38"/>
        <v>44.42690058479532</v>
      </c>
      <c r="Q193" s="54">
        <f t="shared" si="39"/>
        <v>62.573099415204673</v>
      </c>
      <c r="R193" s="54">
        <f t="shared" si="40"/>
        <v>47.982062780269061</v>
      </c>
      <c r="S193" s="55">
        <f t="shared" si="41"/>
        <v>-3.5551621954737342</v>
      </c>
      <c r="T193" s="55">
        <f t="shared" si="42"/>
        <v>-3.5551621954737413</v>
      </c>
      <c r="U193" t="s">
        <v>42</v>
      </c>
      <c r="V193" t="s">
        <v>36</v>
      </c>
      <c r="W193" t="s">
        <v>433</v>
      </c>
      <c r="X193" s="38">
        <v>44201</v>
      </c>
      <c r="Y193" s="66"/>
    </row>
    <row r="194" spans="1:25" ht="15" x14ac:dyDescent="0.25">
      <c r="A194">
        <v>2.2799999999999998</v>
      </c>
      <c r="B194">
        <v>1.68</v>
      </c>
      <c r="C194" s="43">
        <f t="shared" si="26"/>
        <v>3.383458646616555E-2</v>
      </c>
      <c r="D194" s="44">
        <f>IF(OR($A194="",$B194=""),"",A194*'MPTO_working_2-way'!$G193)</f>
        <v>2.3571428571428572</v>
      </c>
      <c r="E194" s="46">
        <f>IF(OR($A194="",$B194=""),"",B194*'MPTO_working_2-way'!$G193)</f>
        <v>1.736842105263158</v>
      </c>
      <c r="F194" s="44">
        <f>IF(OR($A194="",$B194=""),"",'MPTO_working_2-way'!D193)</f>
        <v>2.3714710252600297</v>
      </c>
      <c r="G194" s="46">
        <f>IF(OR($A194="",$B194=""),"",'MPTO_working_2-way'!E193)</f>
        <v>1.7291440953412784</v>
      </c>
      <c r="H194" s="44">
        <f>IF(OR($A194="",$B194=""),"",'OddsRatio_working_2-way'!M193)</f>
        <v>2.3719886811400706</v>
      </c>
      <c r="I194" s="44">
        <f>IF(OR($A194="",$B194=""),"",'OddsRatio_working_2-way'!N193)</f>
        <v>1.728868986855663</v>
      </c>
      <c r="J194" s="44">
        <f>IF('Log_working_2-way'!$D193="","",A194^('Log_working_2-way'!$D193))</f>
        <v>2.3786002597874161</v>
      </c>
      <c r="K194" s="46">
        <f>IF('Log_working_2-way'!$D193="","",B194^('Log_working_2-way'!$D193))</f>
        <v>1.7253734306956654</v>
      </c>
      <c r="L194" s="53">
        <f t="shared" si="35"/>
        <v>0.42424242424242425</v>
      </c>
      <c r="M194" s="53">
        <f t="shared" si="36"/>
        <v>0.57575757575757569</v>
      </c>
      <c r="N194" s="54">
        <v>108</v>
      </c>
      <c r="O194" s="54">
        <f t="shared" si="37"/>
        <v>60.631578947368418</v>
      </c>
      <c r="P194" s="54">
        <f t="shared" si="38"/>
        <v>43.714285714285715</v>
      </c>
      <c r="Q194" s="54">
        <f t="shared" si="39"/>
        <v>64.285714285714292</v>
      </c>
      <c r="R194" s="54">
        <f t="shared" si="40"/>
        <v>47.368421052631582</v>
      </c>
      <c r="S194" s="55">
        <f t="shared" si="41"/>
        <v>-3.6541353383458741</v>
      </c>
      <c r="T194" s="55">
        <f t="shared" si="42"/>
        <v>-3.654135338345867</v>
      </c>
      <c r="U194" t="s">
        <v>47</v>
      </c>
      <c r="V194" t="s">
        <v>208</v>
      </c>
      <c r="W194" t="s">
        <v>433</v>
      </c>
      <c r="X194" s="38">
        <v>44201</v>
      </c>
      <c r="Y194" s="66"/>
    </row>
    <row r="195" spans="1:25" ht="15" x14ac:dyDescent="0.25">
      <c r="A195">
        <v>2.2200000000000002</v>
      </c>
      <c r="B195">
        <v>1.71</v>
      </c>
      <c r="C195" s="43">
        <f t="shared" ref="C195:C258" si="43">IF(OR($A195="",$B195=""),"",(1/A195)+(1/B195)-1)</f>
        <v>3.5245772087877381E-2</v>
      </c>
      <c r="D195" s="44">
        <f>IF(OR($A195="",$B195=""),"",A195*'MPTO_working_2-way'!$G194)</f>
        <v>2.2982456140350882</v>
      </c>
      <c r="E195" s="46">
        <f>IF(OR($A195="",$B195=""),"",B195*'MPTO_working_2-way'!$G194)</f>
        <v>1.7702702702702702</v>
      </c>
      <c r="F195" s="44">
        <f>IF(OR($A195="",$B195=""),"",'MPTO_working_2-way'!D194)</f>
        <v>2.3103888990323171</v>
      </c>
      <c r="G195" s="46">
        <f>IF(OR($A195="",$B195=""),"",'MPTO_working_2-way'!E194)</f>
        <v>1.7631322279503969</v>
      </c>
      <c r="H195" s="44">
        <f>IF(OR($A195="",$B195=""),"",'OddsRatio_working_2-way'!M194)</f>
        <v>2.310843186332725</v>
      </c>
      <c r="I195" s="44">
        <f>IF(OR($A195="",$B195=""),"",'OddsRatio_working_2-way'!N194)</f>
        <v>1.7628677559805201</v>
      </c>
      <c r="J195" s="44">
        <f>IF('Log_working_2-way'!$D194="","",A195^('Log_working_2-way'!$D194))</f>
        <v>2.3164405926032319</v>
      </c>
      <c r="K195" s="46">
        <f>IF('Log_working_2-way'!$D194="","",B195^('Log_working_2-way'!$D194))</f>
        <v>1.7596240997267032</v>
      </c>
      <c r="L195" s="53">
        <f t="shared" si="35"/>
        <v>0.43511450381679379</v>
      </c>
      <c r="M195" s="53">
        <f t="shared" si="36"/>
        <v>0.56488549618320616</v>
      </c>
      <c r="N195" s="54">
        <v>109</v>
      </c>
      <c r="O195" s="54">
        <f t="shared" si="37"/>
        <v>59.900900900900901</v>
      </c>
      <c r="P195" s="54">
        <f t="shared" si="38"/>
        <v>45.257309941520454</v>
      </c>
      <c r="Q195" s="54">
        <f t="shared" si="39"/>
        <v>63.742690058479532</v>
      </c>
      <c r="R195" s="54">
        <f t="shared" si="40"/>
        <v>49.099099099099092</v>
      </c>
      <c r="S195" s="55">
        <f t="shared" si="41"/>
        <v>-3.8417891575786314</v>
      </c>
      <c r="T195" s="55">
        <f t="shared" si="42"/>
        <v>-3.8417891575786385</v>
      </c>
      <c r="U195" t="s">
        <v>44</v>
      </c>
      <c r="V195" t="s">
        <v>77</v>
      </c>
      <c r="W195" t="s">
        <v>433</v>
      </c>
      <c r="X195" s="38">
        <v>44201</v>
      </c>
      <c r="Y195" s="66"/>
    </row>
    <row r="196" spans="1:25" ht="15" x14ac:dyDescent="0.25">
      <c r="A196">
        <v>2.2999999999999998</v>
      </c>
      <c r="B196">
        <v>1.67</v>
      </c>
      <c r="C196" s="43">
        <f t="shared" si="43"/>
        <v>3.3585003905233002E-2</v>
      </c>
      <c r="D196" s="44">
        <f>IF(OR($A196="",$B196=""),"",A196*'MPTO_working_2-way'!$G195)</f>
        <v>2.3772455089820359</v>
      </c>
      <c r="E196" s="46">
        <f>IF(OR($A196="",$B196=""),"",B196*'MPTO_working_2-way'!$G195)</f>
        <v>1.7260869565217389</v>
      </c>
      <c r="F196" s="44">
        <f>IF(OR($A196="",$B196=""),"",'MPTO_working_2-way'!D195)</f>
        <v>2.3924011211460603</v>
      </c>
      <c r="G196" s="46">
        <f>IF(OR($A196="",$B196=""),"",'MPTO_working_2-way'!E195)</f>
        <v>1.7181838514873629</v>
      </c>
      <c r="H196" s="44">
        <f>IF(OR($A196="",$B196=""),"",'OddsRatio_working_2-way'!M195)</f>
        <v>2.3929459815307572</v>
      </c>
      <c r="I196" s="44">
        <f>IF(OR($A196="",$B196=""),"",'OddsRatio_working_2-way'!N195)</f>
        <v>1.7179029289427752</v>
      </c>
      <c r="J196" s="44">
        <f>IF('Log_working_2-way'!$D195="","",A196^('Log_working_2-way'!$D195))</f>
        <v>2.399943779582375</v>
      </c>
      <c r="K196" s="46">
        <f>IF('Log_working_2-way'!$D195="","",B196^('Log_working_2-way'!$D195))</f>
        <v>1.7143143993241288</v>
      </c>
      <c r="L196" s="53">
        <f t="shared" si="35"/>
        <v>0.42065491183879095</v>
      </c>
      <c r="M196" s="53">
        <f t="shared" si="36"/>
        <v>0.57934508816120911</v>
      </c>
      <c r="N196" s="54">
        <v>110</v>
      </c>
      <c r="O196" s="54">
        <f t="shared" si="37"/>
        <v>62.173913043478258</v>
      </c>
      <c r="P196" s="54">
        <f t="shared" si="38"/>
        <v>44.131736526946106</v>
      </c>
      <c r="Q196" s="54">
        <f t="shared" si="39"/>
        <v>65.868263473053901</v>
      </c>
      <c r="R196" s="54">
        <f t="shared" si="40"/>
        <v>47.826086956521742</v>
      </c>
      <c r="S196" s="55">
        <f t="shared" si="41"/>
        <v>-3.6943504295756426</v>
      </c>
      <c r="T196" s="55">
        <f t="shared" si="42"/>
        <v>-3.6943504295756355</v>
      </c>
      <c r="U196" t="s">
        <v>76</v>
      </c>
      <c r="V196" t="s">
        <v>82</v>
      </c>
      <c r="W196" t="s">
        <v>433</v>
      </c>
      <c r="X196" s="38">
        <v>44201</v>
      </c>
      <c r="Y196" s="66"/>
    </row>
    <row r="197" spans="1:25" ht="15" x14ac:dyDescent="0.25">
      <c r="A197">
        <v>1.78</v>
      </c>
      <c r="B197">
        <v>2.11</v>
      </c>
      <c r="C197" s="43">
        <f t="shared" si="43"/>
        <v>3.5731402098088338E-2</v>
      </c>
      <c r="D197" s="44">
        <f>IF(OR($A197="",$B197=""),"",A197*'MPTO_working_2-way'!$G196)</f>
        <v>1.8436018957345972</v>
      </c>
      <c r="E197" s="46">
        <f>IF(OR($A197="",$B197=""),"",B197*'MPTO_working_2-way'!$G196)</f>
        <v>2.1853932584269664</v>
      </c>
      <c r="F197" s="44">
        <f>IF(OR($A197="",$B197=""),"",'MPTO_working_2-way'!D196)</f>
        <v>1.8384649273092173</v>
      </c>
      <c r="G197" s="46">
        <f>IF(OR($A197="",$B197=""),"",'MPTO_working_2-way'!E196)</f>
        <v>2.1926557300484557</v>
      </c>
      <c r="H197" s="44">
        <f>IF(OR($A197="",$B197=""),"",'OddsRatio_working_2-way'!M196)</f>
        <v>1.838273644284909</v>
      </c>
      <c r="I197" s="44">
        <f>IF(OR($A197="",$B197=""),"",'OddsRatio_working_2-way'!N196)</f>
        <v>2.192927878405448</v>
      </c>
      <c r="J197" s="44">
        <f>IF('Log_working_2-way'!$D196="","",A197^('Log_working_2-way'!$D196))</f>
        <v>1.8359377980310738</v>
      </c>
      <c r="K197" s="46">
        <f>IF('Log_working_2-way'!$D196="","",B197^('Log_working_2-way'!$D196))</f>
        <v>2.1962612557480616</v>
      </c>
      <c r="L197" s="53">
        <f t="shared" si="35"/>
        <v>0.54241645244215941</v>
      </c>
      <c r="M197" s="53">
        <f t="shared" si="36"/>
        <v>0.45758354755784059</v>
      </c>
      <c r="N197" s="54">
        <v>111</v>
      </c>
      <c r="O197" s="54">
        <f t="shared" si="37"/>
        <v>48.640449438202261</v>
      </c>
      <c r="P197" s="54">
        <f t="shared" si="38"/>
        <v>58.393364928909946</v>
      </c>
      <c r="Q197" s="54">
        <f t="shared" si="39"/>
        <v>52.606635071090047</v>
      </c>
      <c r="R197" s="54">
        <f t="shared" si="40"/>
        <v>62.359550561797761</v>
      </c>
      <c r="S197" s="55">
        <f t="shared" si="41"/>
        <v>-3.966185632887786</v>
      </c>
      <c r="T197" s="55">
        <f t="shared" si="42"/>
        <v>-3.9661856328878144</v>
      </c>
      <c r="U197" t="s">
        <v>37</v>
      </c>
      <c r="V197" t="s">
        <v>46</v>
      </c>
      <c r="W197" t="s">
        <v>433</v>
      </c>
      <c r="X197" s="38">
        <v>44201</v>
      </c>
      <c r="Y197" s="66"/>
    </row>
    <row r="198" spans="1:25" ht="15" x14ac:dyDescent="0.25">
      <c r="A198">
        <v>2.17</v>
      </c>
      <c r="B198">
        <v>1.74</v>
      </c>
      <c r="C198" s="43">
        <f t="shared" si="43"/>
        <v>3.5542136765718491E-2</v>
      </c>
      <c r="D198" s="44">
        <f>IF(OR($A198="",$B198=""),"",A198*'MPTO_working_2-way'!$G197)</f>
        <v>2.2471264367816088</v>
      </c>
      <c r="E198" s="46">
        <f>IF(OR($A198="",$B198=""),"",B198*'MPTO_working_2-way'!$G197)</f>
        <v>1.8018433179723501</v>
      </c>
      <c r="F198" s="44">
        <f>IF(OR($A198="",$B198=""),"",'MPTO_working_2-way'!D197)</f>
        <v>2.2570386753541753</v>
      </c>
      <c r="G198" s="46">
        <f>IF(OR($A198="",$B198=""),"",'MPTO_working_2-way'!E197)</f>
        <v>1.7955204717295163</v>
      </c>
      <c r="H198" s="44">
        <f>IF(OR($A198="",$B198=""),"",'OddsRatio_working_2-way'!M197)</f>
        <v>2.2574104664273644</v>
      </c>
      <c r="I198" s="44">
        <f>IF(OR($A198="",$B198=""),"",'OddsRatio_working_2-way'!N197)</f>
        <v>1.7952852522702987</v>
      </c>
      <c r="J198" s="44">
        <f>IF('Log_working_2-way'!$D197="","",A198^('Log_working_2-way'!$D197))</f>
        <v>2.2619707702020815</v>
      </c>
      <c r="K198" s="46">
        <f>IF('Log_working_2-way'!$D197="","",B198^('Log_working_2-way'!$D197))</f>
        <v>1.7924113803680148</v>
      </c>
      <c r="L198" s="53">
        <f t="shared" si="35"/>
        <v>0.44501278772378522</v>
      </c>
      <c r="M198" s="53">
        <f t="shared" si="36"/>
        <v>0.55498721227621484</v>
      </c>
      <c r="N198" s="54">
        <v>112</v>
      </c>
      <c r="O198" s="54">
        <f t="shared" si="37"/>
        <v>60.387096774193544</v>
      </c>
      <c r="P198" s="54">
        <f t="shared" si="38"/>
        <v>47.632183908045974</v>
      </c>
      <c r="Q198" s="54">
        <f t="shared" si="39"/>
        <v>64.367816091954012</v>
      </c>
      <c r="R198" s="54">
        <f t="shared" si="40"/>
        <v>51.612903225806448</v>
      </c>
      <c r="S198" s="55">
        <f t="shared" si="41"/>
        <v>-3.9807193177604674</v>
      </c>
      <c r="T198" s="55">
        <f t="shared" si="42"/>
        <v>-3.9807193177604745</v>
      </c>
      <c r="U198" t="s">
        <v>87</v>
      </c>
      <c r="V198" t="s">
        <v>45</v>
      </c>
      <c r="W198" t="s">
        <v>433</v>
      </c>
      <c r="X198" s="38">
        <v>44201</v>
      </c>
      <c r="Y198" s="66"/>
    </row>
    <row r="199" spans="1:25" ht="15" x14ac:dyDescent="0.25">
      <c r="A199">
        <v>1.98</v>
      </c>
      <c r="B199">
        <v>1.91</v>
      </c>
      <c r="C199" s="43">
        <f t="shared" si="43"/>
        <v>2.861071447458885E-2</v>
      </c>
      <c r="D199" s="44">
        <f>IF(OR($A199="",$B199=""),"",A199*'MPTO_working_2-way'!$G198)</f>
        <v>2.0366492146596857</v>
      </c>
      <c r="E199" s="46">
        <f>IF(OR($A199="",$B199=""),"",B199*'MPTO_working_2-way'!$G198)</f>
        <v>1.9646464646464645</v>
      </c>
      <c r="F199" s="44">
        <f>IF(OR($A199="",$B199=""),"",'MPTO_working_2-way'!D198)</f>
        <v>2.0377175494369308</v>
      </c>
      <c r="G199" s="46">
        <f>IF(OR($A199="",$B199=""),"",'MPTO_working_2-way'!E198)</f>
        <v>1.9636533568721115</v>
      </c>
      <c r="H199" s="44">
        <f>IF(OR($A199="",$B199=""),"",'OddsRatio_working_2-way'!M198)</f>
        <v>2.0377490433255412</v>
      </c>
      <c r="I199" s="44">
        <f>IF(OR($A199="",$B199=""),"",'OddsRatio_working_2-way'!N198)</f>
        <v>1.9636241116594322</v>
      </c>
      <c r="J199" s="44">
        <f>IF('Log_working_2-way'!$D198="","",A199^('Log_working_2-way'!$D198))</f>
        <v>2.0382337672504618</v>
      </c>
      <c r="K199" s="46">
        <f>IF('Log_working_2-way'!$D198="","",B199^('Log_working_2-way'!$D198))</f>
        <v>1.9631742210121639</v>
      </c>
      <c r="L199" s="53">
        <f t="shared" si="35"/>
        <v>0.49100257069408743</v>
      </c>
      <c r="M199" s="53">
        <f t="shared" si="36"/>
        <v>0.50899742930591263</v>
      </c>
      <c r="N199" s="54">
        <v>113</v>
      </c>
      <c r="O199" s="54">
        <f t="shared" si="37"/>
        <v>55.929292929292934</v>
      </c>
      <c r="P199" s="54">
        <f t="shared" si="38"/>
        <v>53.837696335078526</v>
      </c>
      <c r="Q199" s="54">
        <f t="shared" si="39"/>
        <v>59.162303664921467</v>
      </c>
      <c r="R199" s="54">
        <f t="shared" si="40"/>
        <v>57.070707070707073</v>
      </c>
      <c r="S199" s="55">
        <f t="shared" si="41"/>
        <v>-3.2330107356285325</v>
      </c>
      <c r="T199" s="55">
        <f t="shared" si="42"/>
        <v>-3.2330107356285467</v>
      </c>
      <c r="U199" t="s">
        <v>279</v>
      </c>
      <c r="V199" t="s">
        <v>49</v>
      </c>
      <c r="W199" t="s">
        <v>433</v>
      </c>
      <c r="X199" s="38">
        <v>44201</v>
      </c>
      <c r="Y199" s="66"/>
    </row>
    <row r="200" spans="1:25" ht="15" x14ac:dyDescent="0.25">
      <c r="A200">
        <v>2.11</v>
      </c>
      <c r="B200">
        <v>1.78</v>
      </c>
      <c r="C200" s="43">
        <f t="shared" si="43"/>
        <v>3.5731402098088338E-2</v>
      </c>
      <c r="D200" s="44">
        <f>IF(OR($A200="",$B200=""),"",A200*'MPTO_working_2-way'!$G199)</f>
        <v>2.1853932584269664</v>
      </c>
      <c r="E200" s="46">
        <f>IF(OR($A200="",$B200=""),"",B200*'MPTO_working_2-way'!$G199)</f>
        <v>1.8436018957345972</v>
      </c>
      <c r="F200" s="44">
        <f>IF(OR($A200="",$B200=""),"",'MPTO_working_2-way'!D199)</f>
        <v>2.1926557300484557</v>
      </c>
      <c r="G200" s="46">
        <f>IF(OR($A200="",$B200=""),"",'MPTO_working_2-way'!E199)</f>
        <v>1.8384649273092173</v>
      </c>
      <c r="H200" s="44">
        <f>IF(OR($A200="",$B200=""),"",'OddsRatio_working_2-way'!M199)</f>
        <v>2.192927878405448</v>
      </c>
      <c r="I200" s="44">
        <f>IF(OR($A200="",$B200=""),"",'OddsRatio_working_2-way'!N199)</f>
        <v>1.838273644284909</v>
      </c>
      <c r="J200" s="44">
        <f>IF('Log_working_2-way'!$D199="","",A200^('Log_working_2-way'!$D199))</f>
        <v>2.1962612557480616</v>
      </c>
      <c r="K200" s="46">
        <f>IF('Log_working_2-way'!$D199="","",B200^('Log_working_2-way'!$D199))</f>
        <v>1.8359377980310738</v>
      </c>
      <c r="L200" s="53">
        <f t="shared" si="35"/>
        <v>0.45758354755784059</v>
      </c>
      <c r="M200" s="53">
        <f t="shared" si="36"/>
        <v>0.54241645244215941</v>
      </c>
      <c r="N200" s="54">
        <v>114</v>
      </c>
      <c r="O200" s="54">
        <f t="shared" si="37"/>
        <v>59.97156398104265</v>
      </c>
      <c r="P200" s="54">
        <f t="shared" si="38"/>
        <v>49.955056179775291</v>
      </c>
      <c r="Q200" s="54">
        <f t="shared" si="39"/>
        <v>64.044943820224717</v>
      </c>
      <c r="R200" s="54">
        <f t="shared" si="40"/>
        <v>54.02843601895735</v>
      </c>
      <c r="S200" s="55">
        <f t="shared" si="41"/>
        <v>-4.073379839182067</v>
      </c>
      <c r="T200" s="55">
        <f t="shared" si="42"/>
        <v>-4.0733798391820599</v>
      </c>
      <c r="U200" t="s">
        <v>139</v>
      </c>
      <c r="V200" t="s">
        <v>85</v>
      </c>
      <c r="W200" t="s">
        <v>433</v>
      </c>
      <c r="X200" s="38">
        <v>44201</v>
      </c>
      <c r="Y200" s="66"/>
    </row>
    <row r="201" spans="1:25" ht="15" x14ac:dyDescent="0.25">
      <c r="A201">
        <v>2.37</v>
      </c>
      <c r="B201">
        <v>1.64</v>
      </c>
      <c r="C201" s="43">
        <f t="shared" si="43"/>
        <v>3.1697025831017633E-2</v>
      </c>
      <c r="D201" s="44">
        <f>IF(OR($A201="",$B201=""),"",A201*'MPTO_working_2-way'!$G200)</f>
        <v>2.4451219512195119</v>
      </c>
      <c r="E201" s="46">
        <f>IF(OR($A201="",$B201=""),"",B201*'MPTO_working_2-way'!$G200)</f>
        <v>1.6919831223628687</v>
      </c>
      <c r="F201" s="44">
        <f>IF(OR($A201="",$B201=""),"",'MPTO_working_2-way'!D200)</f>
        <v>2.4624936644703492</v>
      </c>
      <c r="G201" s="46">
        <f>IF(OR($A201="",$B201=""),"",'MPTO_working_2-way'!E200)</f>
        <v>1.6837636458152829</v>
      </c>
      <c r="H201" s="44">
        <f>IF(OR($A201="",$B201=""),"",'OddsRatio_working_2-way'!M200)</f>
        <v>2.4630874888399528</v>
      </c>
      <c r="I201" s="44">
        <f>IF(OR($A201="",$B201=""),"",'OddsRatio_working_2-way'!N200)</f>
        <v>1.6834861261734084</v>
      </c>
      <c r="J201" s="44">
        <f>IF('Log_working_2-way'!$D200="","",A201^('Log_working_2-way'!$D200))</f>
        <v>2.4711156795001918</v>
      </c>
      <c r="K201" s="46">
        <f>IF('Log_working_2-way'!$D200="","",B201^('Log_working_2-way'!$D200))</f>
        <v>1.6797561972418789</v>
      </c>
      <c r="L201" s="53">
        <f t="shared" si="35"/>
        <v>0.40897755610972575</v>
      </c>
      <c r="M201" s="53">
        <f t="shared" si="36"/>
        <v>0.59102244389027447</v>
      </c>
      <c r="N201" s="54">
        <v>115</v>
      </c>
      <c r="O201" s="54">
        <f t="shared" si="37"/>
        <v>66.476793248945143</v>
      </c>
      <c r="P201" s="54">
        <f t="shared" si="38"/>
        <v>44.878048780487802</v>
      </c>
      <c r="Q201" s="54">
        <f t="shared" si="39"/>
        <v>70.121951219512198</v>
      </c>
      <c r="R201" s="54">
        <f t="shared" si="40"/>
        <v>48.52320675105485</v>
      </c>
      <c r="S201" s="55">
        <f t="shared" si="41"/>
        <v>-3.6451579705670554</v>
      </c>
      <c r="T201" s="55">
        <f t="shared" si="42"/>
        <v>-3.6451579705670483</v>
      </c>
      <c r="U201" t="s">
        <v>81</v>
      </c>
      <c r="V201" t="s">
        <v>79</v>
      </c>
      <c r="W201" t="s">
        <v>433</v>
      </c>
      <c r="X201" s="38">
        <v>44201</v>
      </c>
      <c r="Y201" s="66"/>
    </row>
    <row r="202" spans="1:25" ht="15" x14ac:dyDescent="0.25">
      <c r="A202">
        <v>1.78</v>
      </c>
      <c r="B202">
        <v>2.11</v>
      </c>
      <c r="C202" s="43">
        <f t="shared" si="43"/>
        <v>3.5731402098088338E-2</v>
      </c>
      <c r="D202" s="44">
        <f>IF(OR($A202="",$B202=""),"",A202*'MPTO_working_2-way'!$G201)</f>
        <v>1.8436018957345972</v>
      </c>
      <c r="E202" s="46">
        <f>IF(OR($A202="",$B202=""),"",B202*'MPTO_working_2-way'!$G201)</f>
        <v>2.1853932584269664</v>
      </c>
      <c r="F202" s="44">
        <f>IF(OR($A202="",$B202=""),"",'MPTO_working_2-way'!D201)</f>
        <v>1.8384649273092173</v>
      </c>
      <c r="G202" s="46">
        <f>IF(OR($A202="",$B202=""),"",'MPTO_working_2-way'!E201)</f>
        <v>2.1926557300484557</v>
      </c>
      <c r="H202" s="44">
        <f>IF(OR($A202="",$B202=""),"",'OddsRatio_working_2-way'!M201)</f>
        <v>1.838273644284909</v>
      </c>
      <c r="I202" s="44">
        <f>IF(OR($A202="",$B202=""),"",'OddsRatio_working_2-way'!N201)</f>
        <v>2.192927878405448</v>
      </c>
      <c r="J202" s="44">
        <f>IF('Log_working_2-way'!$D201="","",A202^('Log_working_2-way'!$D201))</f>
        <v>1.8359377980310738</v>
      </c>
      <c r="K202" s="46">
        <f>IF('Log_working_2-way'!$D201="","",B202^('Log_working_2-way'!$D201))</f>
        <v>2.1962612557480616</v>
      </c>
      <c r="L202" s="53">
        <f t="shared" si="35"/>
        <v>0.54241645244215941</v>
      </c>
      <c r="M202" s="53">
        <f t="shared" si="36"/>
        <v>0.45758354755784059</v>
      </c>
      <c r="N202" s="54">
        <v>116</v>
      </c>
      <c r="O202" s="54">
        <f t="shared" si="37"/>
        <v>50.831460674157299</v>
      </c>
      <c r="P202" s="54">
        <f t="shared" si="38"/>
        <v>61.023696682464454</v>
      </c>
      <c r="Q202" s="54">
        <f t="shared" si="39"/>
        <v>54.976303317535546</v>
      </c>
      <c r="R202" s="54">
        <f t="shared" si="40"/>
        <v>65.168539325842701</v>
      </c>
      <c r="S202" s="55">
        <f t="shared" si="41"/>
        <v>-4.1448426433782473</v>
      </c>
      <c r="T202" s="55">
        <f t="shared" si="42"/>
        <v>-4.1448426433782473</v>
      </c>
      <c r="U202" t="s">
        <v>277</v>
      </c>
      <c r="V202" t="s">
        <v>132</v>
      </c>
      <c r="W202" t="s">
        <v>433</v>
      </c>
      <c r="X202" s="38">
        <v>44201</v>
      </c>
      <c r="Y202" s="66"/>
    </row>
    <row r="203" spans="1:25" ht="15" x14ac:dyDescent="0.25">
      <c r="A203">
        <v>1.72</v>
      </c>
      <c r="B203">
        <v>2.16</v>
      </c>
      <c r="C203" s="43">
        <f t="shared" si="43"/>
        <v>4.4358311800172245E-2</v>
      </c>
      <c r="D203" s="44">
        <f>IF(OR($A203="",$B203=""),"",A203*'MPTO_working_2-way'!$G202)</f>
        <v>1.7962962962962963</v>
      </c>
      <c r="E203" s="46">
        <f>IF(OR($A203="",$B203=""),"",B203*'MPTO_working_2-way'!$G202)</f>
        <v>2.2558139534883721</v>
      </c>
      <c r="F203" s="44">
        <f>IF(OR($A203="",$B203=""),"",'MPTO_working_2-way'!D202)</f>
        <v>1.7882171736619177</v>
      </c>
      <c r="G203" s="46">
        <f>IF(OR($A203="",$B203=""),"",'MPTO_working_2-way'!E202)</f>
        <v>2.2686858817782118</v>
      </c>
      <c r="H203" s="44">
        <f>IF(OR($A203="",$B203=""),"",'OddsRatio_working_2-way'!M202)</f>
        <v>1.7878385971583355</v>
      </c>
      <c r="I203" s="44">
        <f>IF(OR($A203="",$B203=""),"",'OddsRatio_working_2-way'!N202)</f>
        <v>2.2692955176439846</v>
      </c>
      <c r="J203" s="44">
        <f>IF('Log_working_2-way'!$D202="","",A203^('Log_working_2-way'!$D202))</f>
        <v>1.7841440510917015</v>
      </c>
      <c r="K203" s="46">
        <f>IF('Log_working_2-way'!$D202="","",B203^('Log_working_2-way'!$D202))</f>
        <v>2.2752758866273552</v>
      </c>
      <c r="L203" s="53">
        <f t="shared" si="35"/>
        <v>0.55670103092783507</v>
      </c>
      <c r="M203" s="53">
        <f t="shared" si="36"/>
        <v>0.44329896907216493</v>
      </c>
      <c r="N203" s="54">
        <v>117</v>
      </c>
      <c r="O203" s="54">
        <f t="shared" si="37"/>
        <v>48.976744186046517</v>
      </c>
      <c r="P203" s="54">
        <f t="shared" si="38"/>
        <v>62.833333333333336</v>
      </c>
      <c r="Q203" s="54">
        <f t="shared" si="39"/>
        <v>54.166666666666657</v>
      </c>
      <c r="R203" s="54">
        <f t="shared" si="40"/>
        <v>68.023255813953497</v>
      </c>
      <c r="S203" s="55">
        <f t="shared" si="41"/>
        <v>-5.1899224806201403</v>
      </c>
      <c r="T203" s="55">
        <f t="shared" si="42"/>
        <v>-5.1899224806201616</v>
      </c>
      <c r="U203" t="s">
        <v>293</v>
      </c>
      <c r="V203" t="s">
        <v>43</v>
      </c>
      <c r="W203" t="s">
        <v>444</v>
      </c>
      <c r="X203" s="38">
        <v>44201</v>
      </c>
      <c r="Y203" s="66"/>
    </row>
    <row r="204" spans="1:25" ht="15" x14ac:dyDescent="0.25">
      <c r="A204">
        <v>2.02</v>
      </c>
      <c r="B204">
        <v>1.84</v>
      </c>
      <c r="C204" s="43">
        <f t="shared" si="43"/>
        <v>3.8527765820060234E-2</v>
      </c>
      <c r="D204" s="44">
        <f>IF(OR($A204="",$B204=""),"",A204*'MPTO_working_2-way'!$G203)</f>
        <v>2.0978260869565215</v>
      </c>
      <c r="E204" s="46">
        <f>IF(OR($A204="",$B204=""),"",B204*'MPTO_working_2-way'!$G203)</f>
        <v>1.9108910891089108</v>
      </c>
      <c r="F204" s="44">
        <f>IF(OR($A204="",$B204=""),"",'MPTO_working_2-way'!D203)</f>
        <v>2.1017869260348339</v>
      </c>
      <c r="G204" s="46">
        <f>IF(OR($A204="",$B204=""),"",'MPTO_working_2-way'!E203)</f>
        <v>1.9076165058509547</v>
      </c>
      <c r="H204" s="44">
        <f>IF(OR($A204="",$B204=""),"",'OddsRatio_working_2-way'!M203)</f>
        <v>2.1019463300386789</v>
      </c>
      <c r="I204" s="44">
        <f>IF(OR($A204="",$B204=""),"",'OddsRatio_working_2-way'!N203)</f>
        <v>1.9074852129730298</v>
      </c>
      <c r="J204" s="44">
        <f>IF('Log_working_2-way'!$D203="","",A204^('Log_working_2-way'!$D203))</f>
        <v>2.1037631107837189</v>
      </c>
      <c r="K204" s="46">
        <f>IF('Log_working_2-way'!$D203="","",B204^('Log_working_2-way'!$D203))</f>
        <v>1.9059915032763037</v>
      </c>
      <c r="L204" s="53">
        <f t="shared" si="35"/>
        <v>0.47668393782383423</v>
      </c>
      <c r="M204" s="53">
        <f t="shared" si="36"/>
        <v>0.52331606217616577</v>
      </c>
      <c r="N204" s="54">
        <v>118</v>
      </c>
      <c r="O204" s="54">
        <f t="shared" si="37"/>
        <v>59.584158415841593</v>
      </c>
      <c r="P204" s="54">
        <f t="shared" si="38"/>
        <v>53.869565217391305</v>
      </c>
      <c r="Q204" s="54">
        <f t="shared" si="39"/>
        <v>64.130434782608688</v>
      </c>
      <c r="R204" s="54">
        <f t="shared" si="40"/>
        <v>58.415841584158414</v>
      </c>
      <c r="S204" s="55">
        <f t="shared" si="41"/>
        <v>-4.5462763667670956</v>
      </c>
      <c r="T204" s="55">
        <f t="shared" si="42"/>
        <v>-4.5462763667671098</v>
      </c>
      <c r="U204" t="s">
        <v>282</v>
      </c>
      <c r="V204" t="s">
        <v>458</v>
      </c>
      <c r="W204" t="s">
        <v>444</v>
      </c>
      <c r="X204" s="38">
        <v>44201</v>
      </c>
      <c r="Y204" s="66"/>
    </row>
    <row r="205" spans="1:25" ht="15" x14ac:dyDescent="0.25">
      <c r="A205">
        <v>1.85</v>
      </c>
      <c r="B205">
        <v>2.0099999999999998</v>
      </c>
      <c r="C205" s="43">
        <f t="shared" si="43"/>
        <v>3.80529783514858E-2</v>
      </c>
      <c r="D205" s="44">
        <f>IF(OR($A205="",$B205=""),"",A205*'MPTO_working_2-way'!$G204)</f>
        <v>1.9203980099502489</v>
      </c>
      <c r="E205" s="46">
        <f>IF(OR($A205="",$B205=""),"",B205*'MPTO_working_2-way'!$G204)</f>
        <v>2.086486486486486</v>
      </c>
      <c r="F205" s="44">
        <f>IF(OR($A205="",$B205=""),"",'MPTO_working_2-way'!D204)</f>
        <v>1.9174938764986464</v>
      </c>
      <c r="G205" s="46">
        <f>IF(OR($A205="",$B205=""),"",'MPTO_working_2-way'!E204)</f>
        <v>2.0899255304201207</v>
      </c>
      <c r="H205" s="44">
        <f>IF(OR($A205="",$B205=""),"",'OddsRatio_working_2-way'!M204)</f>
        <v>1.91737896118008</v>
      </c>
      <c r="I205" s="44">
        <f>IF(OR($A205="",$B205=""),"",'OddsRatio_working_2-way'!N204)</f>
        <v>2.0900620597551534</v>
      </c>
      <c r="J205" s="44">
        <f>IF('Log_working_2-way'!$D204="","",A205^('Log_working_2-way'!$D204))</f>
        <v>1.9160544641822177</v>
      </c>
      <c r="K205" s="46">
        <f>IF('Log_working_2-way'!$D204="","",B205^('Log_working_2-way'!$D204))</f>
        <v>2.0916381493676872</v>
      </c>
      <c r="L205" s="53">
        <f t="shared" si="35"/>
        <v>0.52072538860103623</v>
      </c>
      <c r="M205" s="53">
        <f t="shared" si="36"/>
        <v>0.47927461139896382</v>
      </c>
      <c r="N205" s="54">
        <v>119</v>
      </c>
      <c r="O205" s="54">
        <f t="shared" si="37"/>
        <v>54.67567567567567</v>
      </c>
      <c r="P205" s="54">
        <f t="shared" si="38"/>
        <v>59.796019900497505</v>
      </c>
      <c r="Q205" s="54">
        <f t="shared" si="39"/>
        <v>59.203980099502495</v>
      </c>
      <c r="R205" s="54">
        <f t="shared" si="40"/>
        <v>64.324324324324309</v>
      </c>
      <c r="S205" s="55">
        <f t="shared" si="41"/>
        <v>-4.5283044238268246</v>
      </c>
      <c r="T205" s="55">
        <f t="shared" si="42"/>
        <v>-4.5283044238268033</v>
      </c>
      <c r="U205" t="s">
        <v>284</v>
      </c>
      <c r="V205" t="s">
        <v>467</v>
      </c>
      <c r="W205" t="s">
        <v>444</v>
      </c>
      <c r="X205" s="38">
        <v>44201</v>
      </c>
      <c r="Y205" s="66"/>
    </row>
    <row r="206" spans="1:25" ht="15" x14ac:dyDescent="0.25">
      <c r="A206">
        <v>1.83</v>
      </c>
      <c r="B206">
        <v>2.04</v>
      </c>
      <c r="C206" s="43">
        <f t="shared" si="43"/>
        <v>3.6644165863066513E-2</v>
      </c>
      <c r="D206" s="44">
        <f>IF(OR($A206="",$B206=""),"",A206*'MPTO_working_2-way'!$G205)</f>
        <v>1.8970588235294117</v>
      </c>
      <c r="E206" s="46">
        <f>IF(OR($A206="",$B206=""),"",B206*'MPTO_working_2-way'!$G205)</f>
        <v>2.1147540983606556</v>
      </c>
      <c r="F206" s="44">
        <f>IF(OR($A206="",$B206=""),"",'MPTO_working_2-way'!D205)</f>
        <v>1.8934875228241022</v>
      </c>
      <c r="G206" s="46">
        <f>IF(OR($A206="",$B206=""),"",'MPTO_working_2-way'!E205)</f>
        <v>2.119209809264305</v>
      </c>
      <c r="H206" s="44">
        <f>IF(OR($A206="",$B206=""),"",'OddsRatio_working_2-way'!M205)</f>
        <v>1.8933515114874566</v>
      </c>
      <c r="I206" s="44">
        <f>IF(OR($A206="",$B206=""),"",'OddsRatio_working_2-way'!N205)</f>
        <v>2.1193802071650061</v>
      </c>
      <c r="J206" s="44">
        <f>IF('Log_working_2-way'!$D205="","",A206^('Log_working_2-way'!$D205))</f>
        <v>1.8917252749993179</v>
      </c>
      <c r="K206" s="46">
        <f>IF('Log_working_2-way'!$D205="","",B206^('Log_working_2-way'!$D205))</f>
        <v>2.1214216172135263</v>
      </c>
      <c r="L206" s="53">
        <f t="shared" si="35"/>
        <v>0.52713178294573648</v>
      </c>
      <c r="M206" s="53">
        <f t="shared" si="36"/>
        <v>0.47286821705426357</v>
      </c>
      <c r="N206" s="54">
        <v>120</v>
      </c>
      <c r="O206" s="54">
        <f t="shared" si="37"/>
        <v>54.426229508196727</v>
      </c>
      <c r="P206" s="54">
        <f t="shared" si="38"/>
        <v>61.176470588235297</v>
      </c>
      <c r="Q206" s="54">
        <f t="shared" si="39"/>
        <v>58.823529411764703</v>
      </c>
      <c r="R206" s="54">
        <f t="shared" si="40"/>
        <v>65.573770491803273</v>
      </c>
      <c r="S206" s="55">
        <f t="shared" si="41"/>
        <v>-4.3972999035679763</v>
      </c>
      <c r="T206" s="55">
        <f t="shared" si="42"/>
        <v>-4.3972999035679763</v>
      </c>
      <c r="U206" t="s">
        <v>455</v>
      </c>
      <c r="V206" t="s">
        <v>281</v>
      </c>
      <c r="W206" t="s">
        <v>444</v>
      </c>
      <c r="X206" s="38">
        <v>44201</v>
      </c>
      <c r="Y206" s="66"/>
    </row>
    <row r="207" spans="1:25" ht="15" x14ac:dyDescent="0.25">
      <c r="A207">
        <v>2.0499999999999998</v>
      </c>
      <c r="B207">
        <v>1.81</v>
      </c>
      <c r="C207" s="43">
        <f t="shared" si="43"/>
        <v>4.0291065894084488E-2</v>
      </c>
      <c r="D207" s="44">
        <f>IF(OR($A207="",$B207=""),"",A207*'MPTO_working_2-way'!$G206)</f>
        <v>2.132596685082873</v>
      </c>
      <c r="E207" s="46">
        <f>IF(OR($A207="",$B207=""),"",B207*'MPTO_working_2-way'!$G206)</f>
        <v>1.882926829268293</v>
      </c>
      <c r="F207" s="44">
        <f>IF(OR($A207="",$B207=""),"",'MPTO_working_2-way'!D206)</f>
        <v>2.1383086010661287</v>
      </c>
      <c r="G207" s="46">
        <f>IF(OR($A207="",$B207=""),"",'MPTO_working_2-way'!E206)</f>
        <v>1.8784963928616634</v>
      </c>
      <c r="H207" s="44">
        <f>IF(OR($A207="",$B207=""),"",'OddsRatio_working_2-way'!M206)</f>
        <v>2.1385500851066221</v>
      </c>
      <c r="I207" s="44">
        <f>IF(OR($A207="",$B207=""),"",'OddsRatio_working_2-way'!N206)</f>
        <v>1.8783100656536802</v>
      </c>
      <c r="J207" s="44">
        <f>IF('Log_working_2-way'!$D206="","",A207^('Log_working_2-way'!$D206))</f>
        <v>2.1411780217081708</v>
      </c>
      <c r="K207" s="46">
        <f>IF('Log_working_2-way'!$D206="","",B207^('Log_working_2-way'!$D206))</f>
        <v>1.8762874687184776</v>
      </c>
      <c r="L207" s="53">
        <f t="shared" si="35"/>
        <v>0.4689119170984456</v>
      </c>
      <c r="M207" s="53">
        <f t="shared" si="36"/>
        <v>0.53108808290155429</v>
      </c>
      <c r="N207" s="54">
        <v>121</v>
      </c>
      <c r="O207" s="54">
        <f t="shared" si="37"/>
        <v>61.975609756097562</v>
      </c>
      <c r="P207" s="54">
        <f t="shared" si="38"/>
        <v>54.149171270718249</v>
      </c>
      <c r="Q207" s="54">
        <f t="shared" si="39"/>
        <v>66.850828729281773</v>
      </c>
      <c r="R207" s="54">
        <f t="shared" si="40"/>
        <v>59.024390243902445</v>
      </c>
      <c r="S207" s="55">
        <f t="shared" si="41"/>
        <v>-4.8752189731842108</v>
      </c>
      <c r="T207" s="55">
        <f t="shared" si="42"/>
        <v>-4.8752189731841966</v>
      </c>
      <c r="U207" t="s">
        <v>291</v>
      </c>
      <c r="V207" t="s">
        <v>283</v>
      </c>
      <c r="W207" t="s">
        <v>444</v>
      </c>
      <c r="X207" s="38">
        <v>44201</v>
      </c>
      <c r="Y207" s="66"/>
    </row>
    <row r="208" spans="1:25" ht="15" x14ac:dyDescent="0.25">
      <c r="A208">
        <v>1.88</v>
      </c>
      <c r="B208">
        <v>1.98</v>
      </c>
      <c r="C208" s="43">
        <f t="shared" si="43"/>
        <v>3.6965398667526461E-2</v>
      </c>
      <c r="D208" s="44">
        <f>IF(OR($A208="",$B208=""),"",A208*'MPTO_working_2-way'!$G207)</f>
        <v>1.9494949494949496</v>
      </c>
      <c r="E208" s="46">
        <f>IF(OR($A208="",$B208=""),"",B208*'MPTO_working_2-way'!$G207)</f>
        <v>2.0531914893617023</v>
      </c>
      <c r="F208" s="44">
        <f>IF(OR($A208="",$B208=""),"",'MPTO_working_2-way'!D207)</f>
        <v>1.9476768522394308</v>
      </c>
      <c r="G208" s="46">
        <f>IF(OR($A208="",$B208=""),"",'MPTO_working_2-way'!E207)</f>
        <v>2.0552120141342756</v>
      </c>
      <c r="H208" s="44">
        <f>IF(OR($A208="",$B208=""),"",'OddsRatio_working_2-way'!M207)</f>
        <v>1.947607082958686</v>
      </c>
      <c r="I208" s="44">
        <f>IF(OR($A208="",$B208=""),"",'OddsRatio_working_2-way'!N207)</f>
        <v>2.0552897060221729</v>
      </c>
      <c r="J208" s="44">
        <f>IF('Log_working_2-way'!$D207="","",A208^('Log_working_2-way'!$D207))</f>
        <v>1.9467780797695502</v>
      </c>
      <c r="K208" s="46">
        <f>IF('Log_working_2-way'!$D207="","",B208^('Log_working_2-way'!$D207))</f>
        <v>2.0562137224842738</v>
      </c>
      <c r="L208" s="53">
        <f t="shared" si="35"/>
        <v>0.5129533678756476</v>
      </c>
      <c r="M208" s="53">
        <f t="shared" si="36"/>
        <v>0.48704663212435229</v>
      </c>
      <c r="N208" s="54">
        <v>122</v>
      </c>
      <c r="O208" s="54">
        <f t="shared" si="37"/>
        <v>57.106382978723396</v>
      </c>
      <c r="P208" s="54">
        <f t="shared" si="38"/>
        <v>60.383838383838388</v>
      </c>
      <c r="Q208" s="54">
        <f t="shared" si="39"/>
        <v>61.616161616161619</v>
      </c>
      <c r="R208" s="54">
        <f t="shared" si="40"/>
        <v>64.893617021276597</v>
      </c>
      <c r="S208" s="55">
        <f t="shared" si="41"/>
        <v>-4.5097786374382238</v>
      </c>
      <c r="T208" s="55">
        <f t="shared" si="42"/>
        <v>-4.5097786374382096</v>
      </c>
      <c r="U208" t="s">
        <v>83</v>
      </c>
      <c r="V208" t="s">
        <v>84</v>
      </c>
      <c r="W208" t="s">
        <v>444</v>
      </c>
      <c r="X208" s="38">
        <v>44201</v>
      </c>
      <c r="Y208" s="66"/>
    </row>
    <row r="209" spans="1:25" ht="15" x14ac:dyDescent="0.25">
      <c r="A209">
        <v>2.2400000000000002</v>
      </c>
      <c r="B209">
        <v>1.67</v>
      </c>
      <c r="C209" s="43">
        <f t="shared" si="43"/>
        <v>4.5230966638152292E-2</v>
      </c>
      <c r="D209" s="44">
        <f>IF(OR($A209="",$B209=""),"",A209*'MPTO_working_2-way'!$G208)</f>
        <v>2.3413173652694614</v>
      </c>
      <c r="E209" s="46">
        <f>IF(OR($A209="",$B209=""),"",B209*'MPTO_working_2-way'!$G208)</f>
        <v>1.7455357142857142</v>
      </c>
      <c r="F209" s="44">
        <f>IF(OR($A209="",$B209=""),"",'MPTO_working_2-way'!D208)</f>
        <v>2.3595307177999247</v>
      </c>
      <c r="G209" s="46">
        <f>IF(OR($A209="",$B209=""),"",'MPTO_working_2-way'!E208)</f>
        <v>1.7355479261389997</v>
      </c>
      <c r="H209" s="44">
        <f>IF(OR($A209="",$B209=""),"",'OddsRatio_working_2-way'!M208)</f>
        <v>2.3604213570275632</v>
      </c>
      <c r="I209" s="44">
        <f>IF(OR($A209="",$B209=""),"",'OddsRatio_working_2-way'!N208)</f>
        <v>1.7350663783939253</v>
      </c>
      <c r="J209" s="44">
        <f>IF('Log_working_2-way'!$D208="","",A209^('Log_working_2-way'!$D208))</f>
        <v>2.3689296087986125</v>
      </c>
      <c r="K209" s="46">
        <f>IF('Log_working_2-way'!$D208="","",B209^('Log_working_2-way'!$D208))</f>
        <v>1.730497750630863</v>
      </c>
      <c r="L209" s="53">
        <f t="shared" si="35"/>
        <v>0.42710997442455234</v>
      </c>
      <c r="M209" s="53">
        <f t="shared" si="36"/>
        <v>0.57289002557544755</v>
      </c>
      <c r="N209" s="54">
        <v>123</v>
      </c>
      <c r="O209" s="54">
        <f t="shared" si="37"/>
        <v>68.089285714285722</v>
      </c>
      <c r="P209" s="54">
        <f t="shared" si="38"/>
        <v>49.34730538922156</v>
      </c>
      <c r="Q209" s="54">
        <f t="shared" si="39"/>
        <v>73.652694610778454</v>
      </c>
      <c r="R209" s="54">
        <f t="shared" si="40"/>
        <v>54.910714285714285</v>
      </c>
      <c r="S209" s="55">
        <f t="shared" si="41"/>
        <v>-5.5634088964927315</v>
      </c>
      <c r="T209" s="55">
        <f t="shared" si="42"/>
        <v>-5.5634088964927244</v>
      </c>
      <c r="U209" t="s">
        <v>290</v>
      </c>
      <c r="V209" t="s">
        <v>451</v>
      </c>
      <c r="W209" t="s">
        <v>444</v>
      </c>
      <c r="X209" s="38">
        <v>44201</v>
      </c>
      <c r="Y209" s="66"/>
    </row>
    <row r="210" spans="1:25" ht="15" x14ac:dyDescent="0.25">
      <c r="A210">
        <v>2.04</v>
      </c>
      <c r="B210">
        <v>1.83</v>
      </c>
      <c r="C210" s="43">
        <f t="shared" si="43"/>
        <v>3.6644165863066513E-2</v>
      </c>
      <c r="D210" s="44">
        <f>IF(OR($A210="",$B210=""),"",A210*'MPTO_working_2-way'!$G209)</f>
        <v>2.1147540983606556</v>
      </c>
      <c r="E210" s="46">
        <f>IF(OR($A210="",$B210=""),"",B210*'MPTO_working_2-way'!$G209)</f>
        <v>1.8970588235294117</v>
      </c>
      <c r="F210" s="44">
        <f>IF(OR($A210="",$B210=""),"",'MPTO_working_2-way'!D209)</f>
        <v>2.119209809264305</v>
      </c>
      <c r="G210" s="46">
        <f>IF(OR($A210="",$B210=""),"",'MPTO_working_2-way'!E209)</f>
        <v>1.8934875228241022</v>
      </c>
      <c r="H210" s="44">
        <f>IF(OR($A210="",$B210=""),"",'OddsRatio_working_2-way'!M209)</f>
        <v>2.1193802071650061</v>
      </c>
      <c r="I210" s="44">
        <f>IF(OR($A210="",$B210=""),"",'OddsRatio_working_2-way'!N209)</f>
        <v>1.8933515114874566</v>
      </c>
      <c r="J210" s="44">
        <f>IF('Log_working_2-way'!$D209="","",A210^('Log_working_2-way'!$D209))</f>
        <v>2.1214216172135263</v>
      </c>
      <c r="K210" s="46">
        <f>IF('Log_working_2-way'!$D209="","",B210^('Log_working_2-way'!$D209))</f>
        <v>1.8917252749993179</v>
      </c>
      <c r="L210" s="53">
        <f t="shared" si="35"/>
        <v>0.47286821705426357</v>
      </c>
      <c r="M210" s="53">
        <f t="shared" si="36"/>
        <v>0.52713178294573648</v>
      </c>
      <c r="N210" s="54">
        <v>124</v>
      </c>
      <c r="O210" s="54">
        <f t="shared" si="37"/>
        <v>63.215686274509807</v>
      </c>
      <c r="P210" s="54">
        <f t="shared" si="38"/>
        <v>56.240437158469945</v>
      </c>
      <c r="Q210" s="54">
        <f t="shared" si="39"/>
        <v>67.759562841530041</v>
      </c>
      <c r="R210" s="54">
        <f t="shared" si="40"/>
        <v>60.784313725490193</v>
      </c>
      <c r="S210" s="55">
        <f t="shared" si="41"/>
        <v>-4.5438765670202343</v>
      </c>
      <c r="T210" s="55">
        <f t="shared" si="42"/>
        <v>-4.5438765670202486</v>
      </c>
      <c r="U210" t="s">
        <v>295</v>
      </c>
      <c r="V210" t="s">
        <v>288</v>
      </c>
      <c r="W210" t="s">
        <v>444</v>
      </c>
      <c r="X210" s="38">
        <v>44201</v>
      </c>
      <c r="Y210" s="66"/>
    </row>
    <row r="211" spans="1:25" ht="15" x14ac:dyDescent="0.25">
      <c r="A211">
        <v>1.88</v>
      </c>
      <c r="B211">
        <v>1.97</v>
      </c>
      <c r="C211" s="43">
        <f t="shared" si="43"/>
        <v>3.9529106814990778E-2</v>
      </c>
      <c r="D211" s="44">
        <f>IF(OR($A211="",$B211=""),"",A211*'MPTO_working_2-way'!$G210)</f>
        <v>1.9543147208121825</v>
      </c>
      <c r="E211" s="46">
        <f>IF(OR($A211="",$B211=""),"",B211*'MPTO_working_2-way'!$G210)</f>
        <v>2.0478723404255317</v>
      </c>
      <c r="F211" s="44">
        <f>IF(OR($A211="",$B211=""),"",'MPTO_working_2-way'!D210)</f>
        <v>1.9525516659637281</v>
      </c>
      <c r="G211" s="46">
        <f>IF(OR($A211="",$B211=""),"",'MPTO_working_2-way'!E210)</f>
        <v>2.049811822005756</v>
      </c>
      <c r="H211" s="44">
        <f>IF(OR($A211="",$B211=""),"",'OddsRatio_working_2-way'!M210)</f>
        <v>1.9524791309238021</v>
      </c>
      <c r="I211" s="44">
        <f>IF(OR($A211="",$B211=""),"",'OddsRatio_working_2-way'!N210)</f>
        <v>2.049891769313736</v>
      </c>
      <c r="J211" s="44">
        <f>IF('Log_working_2-way'!$D210="","",A211^('Log_working_2-way'!$D210))</f>
        <v>1.9516734382679068</v>
      </c>
      <c r="K211" s="46">
        <f>IF('Log_working_2-way'!$D210="","",B211^('Log_working_2-way'!$D210))</f>
        <v>2.0507806142198279</v>
      </c>
      <c r="L211" s="53">
        <f t="shared" si="35"/>
        <v>0.51168831168831175</v>
      </c>
      <c r="M211" s="53">
        <f t="shared" si="36"/>
        <v>0.48831168831168836</v>
      </c>
      <c r="N211" s="54">
        <v>125</v>
      </c>
      <c r="O211" s="54">
        <f t="shared" si="37"/>
        <v>58.51063829787234</v>
      </c>
      <c r="P211" s="54">
        <f t="shared" si="38"/>
        <v>61.548223350253807</v>
      </c>
      <c r="Q211" s="54">
        <f t="shared" si="39"/>
        <v>63.451776649746186</v>
      </c>
      <c r="R211" s="54">
        <f t="shared" si="40"/>
        <v>66.489361702127653</v>
      </c>
      <c r="S211" s="55">
        <f t="shared" si="41"/>
        <v>-4.9411383518738461</v>
      </c>
      <c r="T211" s="55">
        <f t="shared" si="42"/>
        <v>-4.9411383518738461</v>
      </c>
      <c r="U211" t="s">
        <v>292</v>
      </c>
      <c r="V211" t="s">
        <v>280</v>
      </c>
      <c r="W211" t="s">
        <v>444</v>
      </c>
      <c r="X211" s="38">
        <v>44201</v>
      </c>
      <c r="Y211" s="66"/>
    </row>
    <row r="212" spans="1:25" ht="15" x14ac:dyDescent="0.25">
      <c r="A212">
        <v>2.0299999999999998</v>
      </c>
      <c r="B212">
        <v>1.83</v>
      </c>
      <c r="C212" s="43">
        <f t="shared" si="43"/>
        <v>3.9058924870117639E-2</v>
      </c>
      <c r="D212" s="44">
        <f>IF(OR($A212="",$B212=""),"",A212*'MPTO_working_2-way'!$G211)</f>
        <v>2.1092896174863385</v>
      </c>
      <c r="E212" s="46">
        <f>IF(OR($A212="",$B212=""),"",B212*'MPTO_working_2-way'!$G211)</f>
        <v>1.9014778325123154</v>
      </c>
      <c r="F212" s="44">
        <f>IF(OR($A212="",$B212=""),"",'MPTO_working_2-way'!D211)</f>
        <v>2.1138012461236451</v>
      </c>
      <c r="G212" s="46">
        <f>IF(OR($A212="",$B212=""),"",'MPTO_working_2-way'!E211)</f>
        <v>1.8978262535441519</v>
      </c>
      <c r="H212" s="44">
        <f>IF(OR($A212="",$B212=""),"",'OddsRatio_working_2-way'!M211)</f>
        <v>2.113985572357957</v>
      </c>
      <c r="I212" s="44">
        <f>IF(OR($A212="",$B212=""),"",'OddsRatio_working_2-way'!N211)</f>
        <v>1.8976776942301987</v>
      </c>
      <c r="J212" s="44">
        <f>IF('Log_working_2-way'!$D211="","",A212^('Log_working_2-way'!$D211))</f>
        <v>2.1160569234955591</v>
      </c>
      <c r="K212" s="46">
        <f>IF('Log_working_2-way'!$D211="","",B212^('Log_working_2-way'!$D211))</f>
        <v>1.8960116450582052</v>
      </c>
      <c r="L212" s="53">
        <f t="shared" si="35"/>
        <v>0.47409326424870474</v>
      </c>
      <c r="M212" s="53">
        <f t="shared" si="36"/>
        <v>0.52590673575129532</v>
      </c>
      <c r="N212" s="54">
        <v>126</v>
      </c>
      <c r="O212" s="54">
        <f t="shared" si="37"/>
        <v>63.931034482758612</v>
      </c>
      <c r="P212" s="54">
        <f t="shared" si="38"/>
        <v>57.147540983606561</v>
      </c>
      <c r="Q212" s="54">
        <f t="shared" si="39"/>
        <v>68.852459016393439</v>
      </c>
      <c r="R212" s="54">
        <f t="shared" si="40"/>
        <v>62.068965517241388</v>
      </c>
      <c r="S212" s="55">
        <f t="shared" si="41"/>
        <v>-4.921424533634827</v>
      </c>
      <c r="T212" s="55">
        <f t="shared" si="42"/>
        <v>-4.921424533634827</v>
      </c>
      <c r="U212" t="s">
        <v>285</v>
      </c>
      <c r="V212" t="s">
        <v>289</v>
      </c>
      <c r="W212" t="s">
        <v>444</v>
      </c>
      <c r="X212" s="38">
        <v>44201</v>
      </c>
      <c r="Y212" s="66"/>
    </row>
    <row r="213" spans="1:25" ht="15" x14ac:dyDescent="0.25">
      <c r="A213">
        <v>1.98</v>
      </c>
      <c r="B213">
        <v>1.88</v>
      </c>
      <c r="C213" s="43">
        <f t="shared" si="43"/>
        <v>3.6965398667526461E-2</v>
      </c>
      <c r="D213" s="44">
        <f>IF(OR($A213="",$B213=""),"",A213*'MPTO_working_2-way'!$G212)</f>
        <v>2.0531914893617023</v>
      </c>
      <c r="E213" s="46">
        <f>IF(OR($A213="",$B213=""),"",B213*'MPTO_working_2-way'!$G212)</f>
        <v>1.9494949494949496</v>
      </c>
      <c r="F213" s="44">
        <f>IF(OR($A213="",$B213=""),"",'MPTO_working_2-way'!D212)</f>
        <v>2.0552120141342756</v>
      </c>
      <c r="G213" s="46">
        <f>IF(OR($A213="",$B213=""),"",'MPTO_working_2-way'!E212)</f>
        <v>1.9476768522394308</v>
      </c>
      <c r="H213" s="44">
        <f>IF(OR($A213="",$B213=""),"",'OddsRatio_working_2-way'!M212)</f>
        <v>2.0552897060221729</v>
      </c>
      <c r="I213" s="44">
        <f>IF(OR($A213="",$B213=""),"",'OddsRatio_working_2-way'!N212)</f>
        <v>1.947607082958686</v>
      </c>
      <c r="J213" s="44">
        <f>IF('Log_working_2-way'!$D212="","",A213^('Log_working_2-way'!$D212))</f>
        <v>2.0562137224842738</v>
      </c>
      <c r="K213" s="46">
        <f>IF('Log_working_2-way'!$D212="","",B213^('Log_working_2-way'!$D212))</f>
        <v>1.9467780797695502</v>
      </c>
      <c r="L213" s="53">
        <f t="shared" si="35"/>
        <v>0.48704663212435229</v>
      </c>
      <c r="M213" s="53">
        <f t="shared" si="36"/>
        <v>0.5129533678756476</v>
      </c>
      <c r="N213" s="54">
        <v>127</v>
      </c>
      <c r="O213" s="54">
        <f t="shared" si="37"/>
        <v>62.858585858585869</v>
      </c>
      <c r="P213" s="54">
        <f t="shared" si="38"/>
        <v>59.446808510638292</v>
      </c>
      <c r="Q213" s="54">
        <f t="shared" si="39"/>
        <v>67.553191489361694</v>
      </c>
      <c r="R213" s="54">
        <f t="shared" si="40"/>
        <v>64.141414141414145</v>
      </c>
      <c r="S213" s="55">
        <f t="shared" si="41"/>
        <v>-4.6946056307758255</v>
      </c>
      <c r="T213" s="55">
        <f t="shared" si="42"/>
        <v>-4.6946056307758539</v>
      </c>
      <c r="U213" t="s">
        <v>294</v>
      </c>
      <c r="V213" t="s">
        <v>466</v>
      </c>
      <c r="W213" t="s">
        <v>444</v>
      </c>
      <c r="X213" s="38">
        <v>44201</v>
      </c>
      <c r="Y213" s="66"/>
    </row>
    <row r="214" spans="1:25" ht="15" x14ac:dyDescent="0.25">
      <c r="A214">
        <v>2.0099999999999998</v>
      </c>
      <c r="B214">
        <v>1.85</v>
      </c>
      <c r="C214" s="43">
        <f t="shared" si="43"/>
        <v>3.80529783514858E-2</v>
      </c>
      <c r="D214" s="44">
        <f>IF(OR($A214="",$B214=""),"",A214*'MPTO_working_2-way'!$G213)</f>
        <v>2.086486486486486</v>
      </c>
      <c r="E214" s="46">
        <f>IF(OR($A214="",$B214=""),"",B214*'MPTO_working_2-way'!$G213)</f>
        <v>1.9203980099502489</v>
      </c>
      <c r="F214" s="44">
        <f>IF(OR($A214="",$B214=""),"",'MPTO_working_2-way'!D213)</f>
        <v>2.0899255304201207</v>
      </c>
      <c r="G214" s="46">
        <f>IF(OR($A214="",$B214=""),"",'MPTO_working_2-way'!E213)</f>
        <v>1.9174938764986464</v>
      </c>
      <c r="H214" s="44">
        <f>IF(OR($A214="",$B214=""),"",'OddsRatio_working_2-way'!M213)</f>
        <v>2.0900620597551534</v>
      </c>
      <c r="I214" s="44">
        <f>IF(OR($A214="",$B214=""),"",'OddsRatio_working_2-way'!N213)</f>
        <v>1.91737896118008</v>
      </c>
      <c r="J214" s="44">
        <f>IF('Log_working_2-way'!$D213="","",A214^('Log_working_2-way'!$D213))</f>
        <v>2.0916381493676872</v>
      </c>
      <c r="K214" s="46">
        <f>IF('Log_working_2-way'!$D213="","",B214^('Log_working_2-way'!$D213))</f>
        <v>1.9160544641822177</v>
      </c>
      <c r="L214" s="53">
        <f t="shared" si="35"/>
        <v>0.47927461139896382</v>
      </c>
      <c r="M214" s="53">
        <f t="shared" si="36"/>
        <v>0.52072538860103623</v>
      </c>
      <c r="N214" s="54">
        <v>128</v>
      </c>
      <c r="O214" s="54">
        <f t="shared" si="37"/>
        <v>64.318407960198996</v>
      </c>
      <c r="P214" s="54">
        <f t="shared" si="38"/>
        <v>58.810810810810807</v>
      </c>
      <c r="Q214" s="54">
        <f t="shared" si="39"/>
        <v>69.189189189189179</v>
      </c>
      <c r="R214" s="54">
        <f t="shared" si="40"/>
        <v>63.681592039801004</v>
      </c>
      <c r="S214" s="55">
        <f t="shared" si="41"/>
        <v>-4.8707812289901824</v>
      </c>
      <c r="T214" s="55">
        <f t="shared" si="42"/>
        <v>-4.8707812289901966</v>
      </c>
      <c r="U214" t="s">
        <v>287</v>
      </c>
      <c r="V214" t="s">
        <v>286</v>
      </c>
      <c r="W214" t="s">
        <v>444</v>
      </c>
      <c r="X214" s="38">
        <v>44201</v>
      </c>
      <c r="Y214" s="66"/>
    </row>
    <row r="215" spans="1:25" ht="15" x14ac:dyDescent="0.25">
      <c r="A215">
        <v>2.2400000000000002</v>
      </c>
      <c r="B215">
        <v>1.68</v>
      </c>
      <c r="C215" s="43">
        <f t="shared" si="43"/>
        <v>4.1666666666666519E-2</v>
      </c>
      <c r="D215" s="44">
        <f>IF(OR($A215="",$B215=""),"",A215*'MPTO_working_2-way'!$G214)</f>
        <v>2.333333333333333</v>
      </c>
      <c r="E215" s="46">
        <f>IF(OR($A215="",$B215=""),"",B215*'MPTO_working_2-way'!$G214)</f>
        <v>1.7499999999999998</v>
      </c>
      <c r="F215" s="44">
        <f>IF(OR($A215="",$B215=""),"",'MPTO_working_2-way'!D214)</f>
        <v>2.3496503496503496</v>
      </c>
      <c r="G215" s="46">
        <f>IF(OR($A215="",$B215=""),"",'MPTO_working_2-way'!E214)</f>
        <v>1.7409326424870464</v>
      </c>
      <c r="H215" s="44">
        <f>IF(OR($A215="",$B215=""),"",'OddsRatio_working_2-way'!M214)</f>
        <v>2.3503812097939996</v>
      </c>
      <c r="I215" s="44">
        <f>IF(OR($A215="",$B215=""),"",'OddsRatio_working_2-way'!N214)</f>
        <v>1.7405316311773544</v>
      </c>
      <c r="J215" s="44">
        <f>IF('Log_working_2-way'!$D214="","",A215^('Log_working_2-way'!$D214))</f>
        <v>2.357969334439959</v>
      </c>
      <c r="K215" s="46">
        <f>IF('Log_working_2-way'!$D214="","",B215^('Log_working_2-way'!$D214))</f>
        <v>1.7363936538464513</v>
      </c>
      <c r="L215" s="53">
        <f t="shared" si="35"/>
        <v>0.4285714285714286</v>
      </c>
      <c r="M215" s="53">
        <f t="shared" si="36"/>
        <v>0.57142857142857151</v>
      </c>
      <c r="N215" s="54">
        <v>129</v>
      </c>
      <c r="O215" s="54">
        <f t="shared" si="37"/>
        <v>71.410714285714292</v>
      </c>
      <c r="P215" s="54">
        <f t="shared" si="38"/>
        <v>52.214285714285715</v>
      </c>
      <c r="Q215" s="54">
        <f t="shared" si="39"/>
        <v>76.785714285714292</v>
      </c>
      <c r="R215" s="54">
        <f t="shared" si="40"/>
        <v>57.589285714285708</v>
      </c>
      <c r="S215" s="55">
        <f t="shared" si="41"/>
        <v>-5.375</v>
      </c>
      <c r="T215" s="55">
        <f t="shared" si="42"/>
        <v>-5.3749999999999929</v>
      </c>
      <c r="U215" t="s">
        <v>464</v>
      </c>
      <c r="V215" t="s">
        <v>305</v>
      </c>
      <c r="W215" t="s">
        <v>439</v>
      </c>
      <c r="X215" s="38">
        <v>44201</v>
      </c>
      <c r="Y215" s="66"/>
    </row>
    <row r="216" spans="1:25" ht="15" x14ac:dyDescent="0.25">
      <c r="A216">
        <v>2.14</v>
      </c>
      <c r="B216">
        <v>1.74</v>
      </c>
      <c r="C216" s="43">
        <f t="shared" si="43"/>
        <v>4.200236330432916E-2</v>
      </c>
      <c r="D216" s="44">
        <f>IF(OR($A216="",$B216=""),"",A216*'MPTO_working_2-way'!$G215)</f>
        <v>2.2298850574712645</v>
      </c>
      <c r="E216" s="46">
        <f>IF(OR($A216="",$B216=""),"",B216*'MPTO_working_2-way'!$G215)</f>
        <v>1.8130841121495327</v>
      </c>
      <c r="F216" s="44">
        <f>IF(OR($A216="",$B216=""),"",'MPTO_working_2-way'!D215)</f>
        <v>2.2407028523288002</v>
      </c>
      <c r="G216" s="46">
        <f>IF(OR($A216="",$B216=""),"",'MPTO_working_2-way'!E215)</f>
        <v>1.8059947618585701</v>
      </c>
      <c r="H216" s="44">
        <f>IF(OR($A216="",$B216=""),"",'OddsRatio_working_2-way'!M215)</f>
        <v>2.2411851354816257</v>
      </c>
      <c r="I216" s="44">
        <f>IF(OR($A216="",$B216=""),"",'OddsRatio_working_2-way'!N215)</f>
        <v>1.8056815791722833</v>
      </c>
      <c r="J216" s="44">
        <f>IF('Log_working_2-way'!$D215="","",A216^('Log_working_2-way'!$D215))</f>
        <v>2.2461922009554618</v>
      </c>
      <c r="K216" s="46">
        <f>IF('Log_working_2-way'!$D215="","",B216^('Log_working_2-way'!$D215))</f>
        <v>1.8024444377303941</v>
      </c>
      <c r="L216" s="53">
        <f t="shared" si="35"/>
        <v>0.44845360824742264</v>
      </c>
      <c r="M216" s="53">
        <f t="shared" si="36"/>
        <v>0.55154639175257736</v>
      </c>
      <c r="N216" s="54">
        <v>130</v>
      </c>
      <c r="O216" s="54">
        <f t="shared" si="37"/>
        <v>69.252336448598129</v>
      </c>
      <c r="P216" s="54">
        <f t="shared" si="38"/>
        <v>55.28735632183907</v>
      </c>
      <c r="Q216" s="54">
        <f t="shared" si="39"/>
        <v>74.712643678160916</v>
      </c>
      <c r="R216" s="54">
        <f t="shared" si="40"/>
        <v>60.747663551401871</v>
      </c>
      <c r="S216" s="55">
        <f t="shared" si="41"/>
        <v>-5.4603072295627868</v>
      </c>
      <c r="T216" s="55">
        <f t="shared" si="42"/>
        <v>-5.460307229562801</v>
      </c>
      <c r="U216" t="s">
        <v>296</v>
      </c>
      <c r="V216" t="s">
        <v>463</v>
      </c>
      <c r="W216" t="s">
        <v>439</v>
      </c>
      <c r="X216" s="38">
        <v>44201</v>
      </c>
      <c r="Y216" s="66"/>
    </row>
    <row r="217" spans="1:25" ht="15" x14ac:dyDescent="0.25">
      <c r="A217">
        <v>2.0499999999999998</v>
      </c>
      <c r="B217">
        <v>1.82</v>
      </c>
      <c r="C217" s="43">
        <f t="shared" si="43"/>
        <v>3.7255427499329974E-2</v>
      </c>
      <c r="D217" s="44">
        <f>IF(OR($A217="",$B217=""),"",A217*'MPTO_working_2-way'!$G216)</f>
        <v>2.1263736263736264</v>
      </c>
      <c r="E217" s="46">
        <f>IF(OR($A217="",$B217=""),"",B217*'MPTO_working_2-way'!$G216)</f>
        <v>1.8878048780487806</v>
      </c>
      <c r="F217" s="44">
        <f>IF(OR($A217="",$B217=""),"",'MPTO_working_2-way'!D216)</f>
        <v>2.1313910311339619</v>
      </c>
      <c r="G217" s="46">
        <f>IF(OR($A217="",$B217=""),"",'MPTO_working_2-way'!E216)</f>
        <v>1.8838677101741985</v>
      </c>
      <c r="H217" s="44">
        <f>IF(OR($A217="",$B217=""),"",'OddsRatio_working_2-way'!M216)</f>
        <v>2.1315864106987359</v>
      </c>
      <c r="I217" s="44">
        <f>IF(OR($A217="",$B217=""),"",'OddsRatio_working_2-way'!N216)</f>
        <v>1.883715101688537</v>
      </c>
      <c r="J217" s="44">
        <f>IF('Log_working_2-way'!$D216="","",A217^('Log_working_2-way'!$D216))</f>
        <v>2.1338875006808986</v>
      </c>
      <c r="K217" s="46">
        <f>IF('Log_working_2-way'!$D216="","",B217^('Log_working_2-way'!$D216))</f>
        <v>1.8819217068707428</v>
      </c>
      <c r="L217" s="53">
        <f t="shared" si="35"/>
        <v>0.47028423772609818</v>
      </c>
      <c r="M217" s="53">
        <f t="shared" si="36"/>
        <v>0.52971576227390182</v>
      </c>
      <c r="N217" s="54">
        <v>131</v>
      </c>
      <c r="O217" s="54">
        <f t="shared" si="37"/>
        <v>67.097560975609738</v>
      </c>
      <c r="P217" s="54">
        <f t="shared" si="38"/>
        <v>59.021978021978022</v>
      </c>
      <c r="Q217" s="54">
        <f t="shared" si="39"/>
        <v>71.978021978021971</v>
      </c>
      <c r="R217" s="54">
        <f t="shared" si="40"/>
        <v>63.902439024390247</v>
      </c>
      <c r="S217" s="55">
        <f t="shared" si="41"/>
        <v>-4.8804610024122326</v>
      </c>
      <c r="T217" s="55">
        <f t="shared" si="42"/>
        <v>-4.8804610024122255</v>
      </c>
      <c r="U217" t="s">
        <v>297</v>
      </c>
      <c r="V217" t="s">
        <v>246</v>
      </c>
      <c r="W217" t="s">
        <v>439</v>
      </c>
      <c r="X217" s="38">
        <v>44201</v>
      </c>
      <c r="Y217" s="66"/>
    </row>
    <row r="218" spans="1:25" ht="15" x14ac:dyDescent="0.25">
      <c r="A218">
        <v>2.1800000000000002</v>
      </c>
      <c r="B218">
        <v>1.71</v>
      </c>
      <c r="C218" s="43">
        <f t="shared" si="43"/>
        <v>4.3510917967702012E-2</v>
      </c>
      <c r="D218" s="44">
        <f>IF(OR($A218="",$B218=""),"",A218*'MPTO_working_2-way'!$G217)</f>
        <v>2.2748538011695905</v>
      </c>
      <c r="E218" s="46">
        <f>IF(OR($A218="",$B218=""),"",B218*'MPTO_working_2-way'!$G217)</f>
        <v>1.7844036697247705</v>
      </c>
      <c r="F218" s="44">
        <f>IF(OR($A218="",$B218=""),"",'MPTO_working_2-way'!D217)</f>
        <v>2.2885382773650926</v>
      </c>
      <c r="G218" s="46">
        <f>IF(OR($A218="",$B218=""),"",'MPTO_working_2-way'!E217)</f>
        <v>1.7760731811901471</v>
      </c>
      <c r="H218" s="44">
        <f>IF(OR($A218="",$B218=""),"",'OddsRatio_working_2-way'!M217)</f>
        <v>2.2891748643942433</v>
      </c>
      <c r="I218" s="44">
        <f>IF(OR($A218="",$B218=""),"",'OddsRatio_working_2-way'!N217)</f>
        <v>1.7756899607795869</v>
      </c>
      <c r="J218" s="44">
        <f>IF('Log_working_2-way'!$D217="","",A218^('Log_working_2-way'!$D217))</f>
        <v>2.2955329814159455</v>
      </c>
      <c r="K218" s="46">
        <f>IF('Log_working_2-way'!$D217="","",B218^('Log_working_2-way'!$D217))</f>
        <v>1.7718830893109678</v>
      </c>
      <c r="L218" s="53">
        <f t="shared" si="35"/>
        <v>0.43958868894601544</v>
      </c>
      <c r="M218" s="53">
        <f t="shared" si="36"/>
        <v>0.56041131105398467</v>
      </c>
      <c r="N218" s="54">
        <v>132</v>
      </c>
      <c r="O218" s="54">
        <f t="shared" si="37"/>
        <v>71.449541284403693</v>
      </c>
      <c r="P218" s="54">
        <f t="shared" si="38"/>
        <v>54.807017543859644</v>
      </c>
      <c r="Q218" s="54">
        <f t="shared" si="39"/>
        <v>77.192982456140342</v>
      </c>
      <c r="R218" s="54">
        <f t="shared" si="40"/>
        <v>60.550458715596328</v>
      </c>
      <c r="S218" s="55">
        <f t="shared" si="41"/>
        <v>-5.7434411717366487</v>
      </c>
      <c r="T218" s="55">
        <f t="shared" si="42"/>
        <v>-5.7434411717366842</v>
      </c>
      <c r="U218" t="s">
        <v>245</v>
      </c>
      <c r="V218" t="s">
        <v>304</v>
      </c>
      <c r="W218" t="s">
        <v>439</v>
      </c>
      <c r="X218" s="38">
        <v>44201</v>
      </c>
      <c r="Y218" s="66"/>
    </row>
    <row r="219" spans="1:25" ht="15" x14ac:dyDescent="0.25">
      <c r="A219">
        <v>2.33</v>
      </c>
      <c r="B219">
        <v>1.63</v>
      </c>
      <c r="C219" s="43">
        <f t="shared" si="43"/>
        <v>4.2681481871560623E-2</v>
      </c>
      <c r="D219" s="44">
        <f>IF(OR($A219="",$B219=""),"",A219*'MPTO_working_2-way'!$G218)</f>
        <v>2.4294478527607364</v>
      </c>
      <c r="E219" s="46">
        <f>IF(OR($A219="",$B219=""),"",B219*'MPTO_working_2-way'!$G218)</f>
        <v>1.6995708154506437</v>
      </c>
      <c r="F219" s="44">
        <f>IF(OR($A219="",$B219=""),"",'MPTO_working_2-way'!D218)</f>
        <v>2.4519190419316312</v>
      </c>
      <c r="G219" s="46">
        <f>IF(OR($A219="",$B219=""),"",'MPTO_working_2-way'!E218)</f>
        <v>1.6887436359189842</v>
      </c>
      <c r="H219" s="44">
        <f>IF(OR($A219="",$B219=""),"",'OddsRatio_working_2-way'!M218)</f>
        <v>2.4529663145135583</v>
      </c>
      <c r="I219" s="44">
        <f>IF(OR($A219="",$B219=""),"",'OddsRatio_working_2-way'!N218)</f>
        <v>1.688247201611685</v>
      </c>
      <c r="J219" s="44">
        <f>IF('Log_working_2-way'!$D218="","",A219^('Log_working_2-way'!$D218))</f>
        <v>2.4634823063272657</v>
      </c>
      <c r="K219" s="46">
        <f>IF('Log_working_2-way'!$D218="","",B219^('Log_working_2-way'!$D218))</f>
        <v>1.6833017356452447</v>
      </c>
      <c r="L219" s="53">
        <f t="shared" si="35"/>
        <v>0.4116161616161616</v>
      </c>
      <c r="M219" s="53">
        <f t="shared" si="36"/>
        <v>0.58838383838383845</v>
      </c>
      <c r="N219" s="54">
        <v>133</v>
      </c>
      <c r="O219" s="54">
        <f t="shared" si="37"/>
        <v>75.918454935622307</v>
      </c>
      <c r="P219" s="54">
        <f t="shared" si="38"/>
        <v>51.404907975460119</v>
      </c>
      <c r="Q219" s="54">
        <f t="shared" si="39"/>
        <v>81.595092024539881</v>
      </c>
      <c r="R219" s="54">
        <f t="shared" si="40"/>
        <v>57.081545064377686</v>
      </c>
      <c r="S219" s="55">
        <f t="shared" si="41"/>
        <v>-5.6766370889175732</v>
      </c>
      <c r="T219" s="55">
        <f t="shared" si="42"/>
        <v>-5.6766370889175661</v>
      </c>
      <c r="U219" t="s">
        <v>456</v>
      </c>
      <c r="V219" t="s">
        <v>303</v>
      </c>
      <c r="W219" t="s">
        <v>439</v>
      </c>
      <c r="X219" s="38">
        <v>44201</v>
      </c>
      <c r="Y219" s="66"/>
    </row>
    <row r="220" spans="1:25" ht="15" x14ac:dyDescent="0.25">
      <c r="A220">
        <v>1.97</v>
      </c>
      <c r="B220">
        <v>1.88</v>
      </c>
      <c r="C220" s="43">
        <f t="shared" si="43"/>
        <v>3.9529106814990778E-2</v>
      </c>
      <c r="D220" s="44">
        <f>IF(OR($A220="",$B220=""),"",A220*'MPTO_working_2-way'!$G219)</f>
        <v>2.0478723404255317</v>
      </c>
      <c r="E220" s="46">
        <f>IF(OR($A220="",$B220=""),"",B220*'MPTO_working_2-way'!$G219)</f>
        <v>1.9543147208121825</v>
      </c>
      <c r="F220" s="44">
        <f>IF(OR($A220="",$B220=""),"",'MPTO_working_2-way'!D219)</f>
        <v>2.049811822005756</v>
      </c>
      <c r="G220" s="46">
        <f>IF(OR($A220="",$B220=""),"",'MPTO_working_2-way'!E219)</f>
        <v>1.9525516659637281</v>
      </c>
      <c r="H220" s="44">
        <f>IF(OR($A220="",$B220=""),"",'OddsRatio_working_2-way'!M219)</f>
        <v>2.049891769313736</v>
      </c>
      <c r="I220" s="44">
        <f>IF(OR($A220="",$B220=""),"",'OddsRatio_working_2-way'!N219)</f>
        <v>1.9524791309238021</v>
      </c>
      <c r="J220" s="44">
        <f>IF('Log_working_2-way'!$D219="","",A220^('Log_working_2-way'!$D219))</f>
        <v>2.0507806142198279</v>
      </c>
      <c r="K220" s="46">
        <f>IF('Log_working_2-way'!$D219="","",B220^('Log_working_2-way'!$D219))</f>
        <v>1.9516734382679068</v>
      </c>
      <c r="L220" s="53">
        <f t="shared" si="35"/>
        <v>0.48831168831168836</v>
      </c>
      <c r="M220" s="53">
        <f t="shared" si="36"/>
        <v>0.51168831168831175</v>
      </c>
      <c r="N220" s="54">
        <v>134</v>
      </c>
      <c r="O220" s="54">
        <f t="shared" si="37"/>
        <v>65.979695431472081</v>
      </c>
      <c r="P220" s="54">
        <f t="shared" si="38"/>
        <v>62.723404255319139</v>
      </c>
      <c r="Q220" s="54">
        <f t="shared" si="39"/>
        <v>71.276595744680847</v>
      </c>
      <c r="R220" s="54">
        <f t="shared" si="40"/>
        <v>68.020304568527919</v>
      </c>
      <c r="S220" s="55">
        <f t="shared" si="41"/>
        <v>-5.2969003132087664</v>
      </c>
      <c r="T220" s="55">
        <f t="shared" si="42"/>
        <v>-5.2969003132087806</v>
      </c>
      <c r="U220" t="s">
        <v>300</v>
      </c>
      <c r="V220" t="s">
        <v>469</v>
      </c>
      <c r="W220" t="s">
        <v>439</v>
      </c>
      <c r="X220" s="38">
        <v>44201</v>
      </c>
      <c r="Y220" s="66"/>
    </row>
    <row r="221" spans="1:25" ht="15" x14ac:dyDescent="0.25">
      <c r="A221">
        <v>2.16</v>
      </c>
      <c r="B221">
        <v>1.72</v>
      </c>
      <c r="C221" s="43">
        <f t="shared" si="43"/>
        <v>4.4358311800172245E-2</v>
      </c>
      <c r="D221" s="44">
        <f>IF(OR($A221="",$B221=""),"",A221*'MPTO_working_2-way'!$G220)</f>
        <v>2.2558139534883721</v>
      </c>
      <c r="E221" s="46">
        <f>IF(OR($A221="",$B221=""),"",B221*'MPTO_working_2-way'!$G220)</f>
        <v>1.7962962962962963</v>
      </c>
      <c r="F221" s="44">
        <f>IF(OR($A221="",$B221=""),"",'MPTO_working_2-way'!D220)</f>
        <v>2.2686858817782118</v>
      </c>
      <c r="G221" s="46">
        <f>IF(OR($A221="",$B221=""),"",'MPTO_working_2-way'!E220)</f>
        <v>1.7882171736619177</v>
      </c>
      <c r="H221" s="44">
        <f>IF(OR($A221="",$B221=""),"",'OddsRatio_working_2-way'!M220)</f>
        <v>2.2692955176439846</v>
      </c>
      <c r="I221" s="44">
        <f>IF(OR($A221="",$B221=""),"",'OddsRatio_working_2-way'!N220)</f>
        <v>1.7878385971583355</v>
      </c>
      <c r="J221" s="44">
        <f>IF('Log_working_2-way'!$D220="","",A221^('Log_working_2-way'!$D220))</f>
        <v>2.2752758866273552</v>
      </c>
      <c r="K221" s="46">
        <f>IF('Log_working_2-way'!$D220="","",B221^('Log_working_2-way'!$D220))</f>
        <v>1.7841440510917015</v>
      </c>
      <c r="L221" s="53">
        <f t="shared" si="35"/>
        <v>0.44329896907216493</v>
      </c>
      <c r="M221" s="53">
        <f t="shared" si="36"/>
        <v>0.55670103092783507</v>
      </c>
      <c r="N221" s="54">
        <v>135</v>
      </c>
      <c r="O221" s="54">
        <f t="shared" si="37"/>
        <v>72.5</v>
      </c>
      <c r="P221" s="54">
        <f t="shared" si="38"/>
        <v>56.511627906976742</v>
      </c>
      <c r="Q221" s="54">
        <f t="shared" si="39"/>
        <v>78.488372093023258</v>
      </c>
      <c r="R221" s="54">
        <f t="shared" si="40"/>
        <v>62.499999999999993</v>
      </c>
      <c r="S221" s="55">
        <f t="shared" si="41"/>
        <v>-5.9883720930232585</v>
      </c>
      <c r="T221" s="55">
        <f t="shared" si="42"/>
        <v>-5.9883720930232514</v>
      </c>
      <c r="U221" t="s">
        <v>468</v>
      </c>
      <c r="V221" t="s">
        <v>461</v>
      </c>
      <c r="W221" t="s">
        <v>439</v>
      </c>
      <c r="X221" s="38">
        <v>44201</v>
      </c>
      <c r="Y221" s="66"/>
    </row>
    <row r="222" spans="1:25" ht="15" x14ac:dyDescent="0.25">
      <c r="A222">
        <v>1.63</v>
      </c>
      <c r="B222">
        <v>2.3199999999999998</v>
      </c>
      <c r="C222" s="43">
        <f t="shared" si="43"/>
        <v>4.4531415273958208E-2</v>
      </c>
      <c r="D222" s="44">
        <f>IF(OR($A222="",$B222=""),"",A222*'MPTO_working_2-way'!$G221)</f>
        <v>1.7025862068965518</v>
      </c>
      <c r="E222" s="46">
        <f>IF(OR($A222="",$B222=""),"",B222*'MPTO_working_2-way'!$G221)</f>
        <v>2.423312883435583</v>
      </c>
      <c r="F222" s="44">
        <f>IF(OR($A222="",$B222=""),"",'MPTO_working_2-way'!D221)</f>
        <v>1.6913856337776187</v>
      </c>
      <c r="G222" s="46">
        <f>IF(OR($A222="",$B222=""),"",'MPTO_working_2-way'!E221)</f>
        <v>2.4463708112304308</v>
      </c>
      <c r="H222" s="44">
        <f>IF(OR($A222="",$B222=""),"",'OddsRatio_working_2-way'!M221)</f>
        <v>1.6908492797077574</v>
      </c>
      <c r="I222" s="44">
        <f>IF(OR($A222="",$B222=""),"",'OddsRatio_working_2-way'!N221)</f>
        <v>2.4474937289114918</v>
      </c>
      <c r="J222" s="44">
        <f>IF('Log_working_2-way'!$D221="","",A222^('Log_working_2-way'!$D221))</f>
        <v>1.6857275932718412</v>
      </c>
      <c r="K222" s="46">
        <f>IF('Log_working_2-way'!$D221="","",B222^('Log_working_2-way'!$D221))</f>
        <v>2.4583050322184126</v>
      </c>
      <c r="L222" s="53">
        <f t="shared" si="35"/>
        <v>0.58734177215189864</v>
      </c>
      <c r="M222" s="53">
        <f t="shared" si="36"/>
        <v>0.41265822784810124</v>
      </c>
      <c r="N222" s="54">
        <v>136</v>
      </c>
      <c r="O222" s="54">
        <f t="shared" si="37"/>
        <v>52.564417177914095</v>
      </c>
      <c r="P222" s="54">
        <f t="shared" si="38"/>
        <v>77.379310344827587</v>
      </c>
      <c r="Q222" s="54">
        <f t="shared" si="39"/>
        <v>58.62068965517242</v>
      </c>
      <c r="R222" s="54">
        <f t="shared" si="40"/>
        <v>83.435582822085891</v>
      </c>
      <c r="S222" s="55">
        <f t="shared" si="41"/>
        <v>-6.0562724772583252</v>
      </c>
      <c r="T222" s="55">
        <f t="shared" si="42"/>
        <v>-6.0562724772583039</v>
      </c>
      <c r="U222" t="s">
        <v>307</v>
      </c>
      <c r="V222" t="s">
        <v>457</v>
      </c>
      <c r="W222" t="s">
        <v>439</v>
      </c>
      <c r="X222" s="38">
        <v>44201</v>
      </c>
      <c r="Y222" s="66"/>
    </row>
    <row r="223" spans="1:25" ht="15" x14ac:dyDescent="0.25">
      <c r="A223">
        <v>2.2000000000000002</v>
      </c>
      <c r="B223">
        <v>1.69</v>
      </c>
      <c r="C223" s="43">
        <f t="shared" si="43"/>
        <v>4.6261430876815446E-2</v>
      </c>
      <c r="D223" s="44">
        <f>IF(OR($A223="",$B223=""),"",A223*'MPTO_working_2-way'!$G222)</f>
        <v>2.3017751479289941</v>
      </c>
      <c r="E223" s="46">
        <f>IF(OR($A223="",$B223=""),"",B223*'MPTO_working_2-way'!$G222)</f>
        <v>1.7681818181818181</v>
      </c>
      <c r="F223" s="44">
        <f>IF(OR($A223="",$B223=""),"",'MPTO_working_2-way'!D222)</f>
        <v>2.3179551122194515</v>
      </c>
      <c r="G223" s="46">
        <f>IF(OR($A223="",$B223=""),"",'MPTO_working_2-way'!E222)</f>
        <v>1.7587511825922422</v>
      </c>
      <c r="H223" s="44">
        <f>IF(OR($A223="",$B223=""),"",'OddsRatio_working_2-way'!M222)</f>
        <v>2.3187609467915737</v>
      </c>
      <c r="I223" s="44">
        <f>IF(OR($A223="",$B223=""),"",'OddsRatio_working_2-way'!N222)</f>
        <v>1.7582875444051547</v>
      </c>
      <c r="J223" s="44">
        <f>IF('Log_working_2-way'!$D222="","",A223^('Log_working_2-way'!$D222))</f>
        <v>2.3263120420260779</v>
      </c>
      <c r="K223" s="46">
        <f>IF('Log_working_2-way'!$D222="","",B223^('Log_working_2-way'!$D222))</f>
        <v>1.7539703842782741</v>
      </c>
      <c r="L223" s="53">
        <f t="shared" si="35"/>
        <v>0.43444730077120824</v>
      </c>
      <c r="M223" s="53">
        <f t="shared" si="36"/>
        <v>0.56555269922879181</v>
      </c>
      <c r="N223" s="54">
        <v>137</v>
      </c>
      <c r="O223" s="54">
        <f t="shared" si="37"/>
        <v>74.727272727272734</v>
      </c>
      <c r="P223" s="54">
        <f t="shared" si="38"/>
        <v>55.934911242603555</v>
      </c>
      <c r="Q223" s="54">
        <f t="shared" si="39"/>
        <v>81.065088757396452</v>
      </c>
      <c r="R223" s="54">
        <f t="shared" si="40"/>
        <v>62.272727272727273</v>
      </c>
      <c r="S223" s="55">
        <f t="shared" si="41"/>
        <v>-6.3378160301237187</v>
      </c>
      <c r="T223" s="55">
        <f t="shared" si="42"/>
        <v>-6.3378160301237187</v>
      </c>
      <c r="U223" t="s">
        <v>462</v>
      </c>
      <c r="V223" t="s">
        <v>299</v>
      </c>
      <c r="W223" t="s">
        <v>439</v>
      </c>
      <c r="X223" s="38">
        <v>44201</v>
      </c>
      <c r="Y223" s="66"/>
    </row>
    <row r="224" spans="1:25" ht="15" x14ac:dyDescent="0.25">
      <c r="A224">
        <v>2.2599999999999998</v>
      </c>
      <c r="B224">
        <v>1.66</v>
      </c>
      <c r="C224" s="43">
        <f t="shared" si="43"/>
        <v>4.4887514660411743E-2</v>
      </c>
      <c r="D224" s="44">
        <f>IF(OR($A224="",$B224=""),"",A224*'MPTO_working_2-way'!$G223)</f>
        <v>2.3614457831325302</v>
      </c>
      <c r="E224" s="46">
        <f>IF(OR($A224="",$B224=""),"",B224*'MPTO_working_2-way'!$G223)</f>
        <v>1.7345132743362834</v>
      </c>
      <c r="F224" s="44">
        <f>IF(OR($A224="",$B224=""),"",'MPTO_working_2-way'!D223)</f>
        <v>2.3807589795659352</v>
      </c>
      <c r="G224" s="46">
        <f>IF(OR($A224="",$B224=""),"",'MPTO_working_2-way'!E223)</f>
        <v>1.7242393602353159</v>
      </c>
      <c r="H224" s="44">
        <f>IF(OR($A224="",$B224=""),"",'OddsRatio_working_2-way'!M223)</f>
        <v>2.3816985594155153</v>
      </c>
      <c r="I224" s="44">
        <f>IF(OR($A224="",$B224=""),"",'OddsRatio_working_2-way'!N223)</f>
        <v>1.7237468644557461</v>
      </c>
      <c r="J224" s="44">
        <f>IF('Log_working_2-way'!$D223="","",A224^('Log_working_2-way'!$D223))</f>
        <v>2.3907268876280061</v>
      </c>
      <c r="K224" s="46">
        <f>IF('Log_working_2-way'!$D223="","",B224^('Log_working_2-way'!$D223))</f>
        <v>1.7190484407078408</v>
      </c>
      <c r="L224" s="53">
        <f t="shared" si="35"/>
        <v>0.42346938775510201</v>
      </c>
      <c r="M224" s="53">
        <f t="shared" si="36"/>
        <v>0.57653061224489788</v>
      </c>
      <c r="N224" s="54">
        <v>138</v>
      </c>
      <c r="O224" s="54">
        <f t="shared" si="37"/>
        <v>76.938053097345133</v>
      </c>
      <c r="P224" s="54">
        <f t="shared" si="38"/>
        <v>54.867469879518069</v>
      </c>
      <c r="Q224" s="54">
        <f t="shared" si="39"/>
        <v>83.132530120481931</v>
      </c>
      <c r="R224" s="54">
        <f t="shared" si="40"/>
        <v>61.061946902654867</v>
      </c>
      <c r="S224" s="55">
        <f t="shared" si="41"/>
        <v>-6.1944770231367983</v>
      </c>
      <c r="T224" s="55">
        <f t="shared" si="42"/>
        <v>-6.1944770231367983</v>
      </c>
      <c r="U224" t="s">
        <v>301</v>
      </c>
      <c r="V224" t="s">
        <v>459</v>
      </c>
      <c r="W224" t="s">
        <v>439</v>
      </c>
      <c r="X224" s="38">
        <v>44201</v>
      </c>
      <c r="Y224" s="66"/>
    </row>
    <row r="225" spans="1:25" ht="15" x14ac:dyDescent="0.25">
      <c r="A225">
        <v>2.09</v>
      </c>
      <c r="B225">
        <v>1.77</v>
      </c>
      <c r="C225" s="43">
        <f t="shared" si="43"/>
        <v>4.3440650933960434E-2</v>
      </c>
      <c r="D225" s="44">
        <f>IF(OR($A225="",$B225=""),"",A225*'MPTO_working_2-way'!$G224)</f>
        <v>2.1807909604519771</v>
      </c>
      <c r="E225" s="46">
        <f>IF(OR($A225="",$B225=""),"",B225*'MPTO_working_2-way'!$G224)</f>
        <v>1.8468899521531099</v>
      </c>
      <c r="F225" s="44">
        <f>IF(OR($A225="",$B225=""),"",'MPTO_working_2-way'!D224)</f>
        <v>2.1893883348622492</v>
      </c>
      <c r="G225" s="46">
        <f>IF(OR($A225="",$B225=""),"",'MPTO_working_2-way'!E224)</f>
        <v>1.8407682929863407</v>
      </c>
      <c r="H225" s="44">
        <f>IF(OR($A225="",$B225=""),"",'OddsRatio_working_2-way'!M224)</f>
        <v>2.189783348170756</v>
      </c>
      <c r="I225" s="44">
        <f>IF(OR($A225="",$B225=""),"",'OddsRatio_working_2-way'!N224)</f>
        <v>1.8404891542123691</v>
      </c>
      <c r="J225" s="44">
        <f>IF('Log_working_2-way'!$D224="","",A225^('Log_working_2-way'!$D224))</f>
        <v>2.1937595056671091</v>
      </c>
      <c r="K225" s="46">
        <f>IF('Log_working_2-way'!$D224="","",B225^('Log_working_2-way'!$D224))</f>
        <v>1.8376896646706193</v>
      </c>
      <c r="L225" s="53">
        <f t="shared" si="35"/>
        <v>0.45854922279792754</v>
      </c>
      <c r="M225" s="53">
        <f t="shared" si="36"/>
        <v>0.54145077720207258</v>
      </c>
      <c r="N225" s="54">
        <v>139</v>
      </c>
      <c r="O225" s="54">
        <f t="shared" si="37"/>
        <v>72.492822966507177</v>
      </c>
      <c r="P225" s="54">
        <f t="shared" si="38"/>
        <v>60.468926553672318</v>
      </c>
      <c r="Q225" s="54">
        <f t="shared" si="39"/>
        <v>78.531073446327682</v>
      </c>
      <c r="R225" s="54">
        <f t="shared" si="40"/>
        <v>66.507177033492837</v>
      </c>
      <c r="S225" s="55">
        <f t="shared" si="41"/>
        <v>-6.0382504798205048</v>
      </c>
      <c r="T225" s="55">
        <f t="shared" si="42"/>
        <v>-6.038250479820519</v>
      </c>
      <c r="U225" t="s">
        <v>306</v>
      </c>
      <c r="V225" t="s">
        <v>302</v>
      </c>
      <c r="W225" t="s">
        <v>439</v>
      </c>
      <c r="X225" s="38">
        <v>44201</v>
      </c>
      <c r="Y225" s="66"/>
    </row>
    <row r="226" spans="1:25" ht="15" x14ac:dyDescent="0.25">
      <c r="A226">
        <v>2.2799999999999998</v>
      </c>
      <c r="B226">
        <v>1.63</v>
      </c>
      <c r="C226" s="43">
        <f t="shared" si="43"/>
        <v>5.2093423743407641E-2</v>
      </c>
      <c r="D226" s="44">
        <f>IF(OR($A226="",$B226=""),"",A226*'MPTO_working_2-way'!$G225)</f>
        <v>2.3987730061349692</v>
      </c>
      <c r="E226" s="46">
        <f>IF(OR($A226="",$B226=""),"",B226*'MPTO_working_2-way'!$G225)</f>
        <v>1.7149122807017543</v>
      </c>
      <c r="F226" s="44">
        <f>IF(OR($A226="",$B226=""),"",'MPTO_working_2-way'!D225)</f>
        <v>2.4239499086877121</v>
      </c>
      <c r="G226" s="46">
        <f>IF(OR($A226="",$B226=""),"",'MPTO_working_2-way'!E225)</f>
        <v>1.7022718944668376</v>
      </c>
      <c r="H226" s="44">
        <f>IF(OR($A226="",$B226=""),"",'OddsRatio_working_2-way'!M225)</f>
        <v>2.4253932901995969</v>
      </c>
      <c r="I226" s="44">
        <f>IF(OR($A226="",$B226=""),"",'OddsRatio_working_2-way'!N225)</f>
        <v>1.7015607600201139</v>
      </c>
      <c r="J226" s="44">
        <f>IF('Log_working_2-way'!$D225="","",A226^('Log_working_2-way'!$D225))</f>
        <v>2.4372903209290904</v>
      </c>
      <c r="K226" s="46">
        <f>IF('Log_working_2-way'!$D225="","",B226^('Log_working_2-way'!$D225))</f>
        <v>1.6957536591156257</v>
      </c>
      <c r="L226" s="53">
        <f t="shared" si="35"/>
        <v>0.41687979539641945</v>
      </c>
      <c r="M226" s="53">
        <f t="shared" si="36"/>
        <v>0.58312020460358061</v>
      </c>
      <c r="N226" s="54">
        <v>140</v>
      </c>
      <c r="O226" s="54">
        <f t="shared" si="37"/>
        <v>78.596491228070178</v>
      </c>
      <c r="P226" s="54">
        <f t="shared" si="38"/>
        <v>54.110429447852752</v>
      </c>
      <c r="Q226" s="54">
        <f t="shared" si="39"/>
        <v>85.889570552147234</v>
      </c>
      <c r="R226" s="54">
        <f t="shared" si="40"/>
        <v>61.403508771929829</v>
      </c>
      <c r="S226" s="55">
        <f t="shared" si="41"/>
        <v>-7.2930793240770555</v>
      </c>
      <c r="T226" s="55">
        <f t="shared" si="42"/>
        <v>-7.2930793240770768</v>
      </c>
      <c r="U226" t="s">
        <v>452</v>
      </c>
      <c r="V226" t="s">
        <v>505</v>
      </c>
      <c r="W226" t="s">
        <v>445</v>
      </c>
      <c r="X226" s="38">
        <v>44201</v>
      </c>
      <c r="Y226" s="66"/>
    </row>
    <row r="227" spans="1:25" ht="15" x14ac:dyDescent="0.25">
      <c r="A227">
        <v>1.93</v>
      </c>
      <c r="B227">
        <v>1.88</v>
      </c>
      <c r="C227" s="43">
        <f t="shared" si="43"/>
        <v>5.0049608642928067E-2</v>
      </c>
      <c r="D227" s="44">
        <f>IF(OR($A227="",$B227=""),"",A227*'MPTO_working_2-way'!$G226)</f>
        <v>2.0265957446808511</v>
      </c>
      <c r="E227" s="46">
        <f>IF(OR($A227="",$B227=""),"",B227*'MPTO_working_2-way'!$G226)</f>
        <v>1.9740932642487046</v>
      </c>
      <c r="F227" s="44">
        <f>IF(OR($A227="",$B227=""),"",'MPTO_working_2-way'!D226)</f>
        <v>2.027945450480662</v>
      </c>
      <c r="G227" s="46">
        <f>IF(OR($A227="",$B227=""),"",'MPTO_working_2-way'!E226)</f>
        <v>1.9728142670726401</v>
      </c>
      <c r="H227" s="44">
        <f>IF(OR($A227="",$B227=""),"",'OddsRatio_working_2-way'!M226)</f>
        <v>2.0280166252635121</v>
      </c>
      <c r="I227" s="44">
        <f>IF(OR($A227="",$B227=""),"",'OddsRatio_working_2-way'!N226)</f>
        <v>1.97274691422784</v>
      </c>
      <c r="J227" s="44">
        <f>IF('Log_working_2-way'!$D226="","",A227^('Log_working_2-way'!$D226))</f>
        <v>2.0286405498267945</v>
      </c>
      <c r="K227" s="46">
        <f>IF('Log_working_2-way'!$D226="","",B227^('Log_working_2-way'!$D226))</f>
        <v>1.972156892091637</v>
      </c>
      <c r="L227" s="53">
        <f t="shared" si="35"/>
        <v>0.49343832020997375</v>
      </c>
      <c r="M227" s="53">
        <f t="shared" si="36"/>
        <v>0.50656167979002631</v>
      </c>
      <c r="N227" s="54">
        <v>141</v>
      </c>
      <c r="O227" s="54">
        <f t="shared" si="37"/>
        <v>67.943005181347161</v>
      </c>
      <c r="P227" s="54">
        <f t="shared" si="38"/>
        <v>65.999999999999986</v>
      </c>
      <c r="Q227" s="54">
        <f t="shared" si="39"/>
        <v>75</v>
      </c>
      <c r="R227" s="54">
        <f t="shared" si="40"/>
        <v>73.056994818652853</v>
      </c>
      <c r="S227" s="55">
        <f t="shared" si="41"/>
        <v>-7.0569948186528393</v>
      </c>
      <c r="T227" s="55">
        <f t="shared" si="42"/>
        <v>-7.0569948186528677</v>
      </c>
      <c r="U227" t="s">
        <v>308</v>
      </c>
      <c r="V227" t="s">
        <v>310</v>
      </c>
      <c r="W227" t="s">
        <v>445</v>
      </c>
      <c r="X227" s="38">
        <v>44201</v>
      </c>
      <c r="Y227" s="66"/>
    </row>
    <row r="228" spans="1:25" s="50" customFormat="1" ht="15" x14ac:dyDescent="0.25">
      <c r="A228">
        <v>2.08</v>
      </c>
      <c r="B228">
        <v>1.75</v>
      </c>
      <c r="C228" s="43">
        <f t="shared" si="43"/>
        <v>5.2197802197802012E-2</v>
      </c>
      <c r="D228" s="44">
        <f>IF(OR($A228="",$B228=""),"",A228*'MPTO_working_2-way'!$G227)</f>
        <v>2.1885714285714282</v>
      </c>
      <c r="E228" s="46">
        <f>IF(OR($A228="",$B228=""),"",B228*'MPTO_working_2-way'!$G227)</f>
        <v>1.8413461538461535</v>
      </c>
      <c r="F228" s="44">
        <f>IF(OR($A228="",$B228=""),"",'MPTO_working_2-way'!D227)</f>
        <v>2.1993957703927487</v>
      </c>
      <c r="G228" s="46">
        <f>IF(OR($A228="",$B228=""),"",'MPTO_working_2-way'!E227)</f>
        <v>1.8337531486146093</v>
      </c>
      <c r="H228" s="44">
        <f>IF(OR($A228="",$B228=""),"",'OddsRatio_working_2-way'!M227)</f>
        <v>2.1999999999999997</v>
      </c>
      <c r="I228" s="44">
        <f>IF(OR($A228="",$B228=""),"",'OddsRatio_working_2-way'!N227)</f>
        <v>1.833333333333333</v>
      </c>
      <c r="J228" s="44">
        <f>IF('Log_working_2-way'!$D227="","",A228^('Log_working_2-way'!$D227))</f>
        <v>2.2050532560252694</v>
      </c>
      <c r="K228" s="46">
        <f>IF('Log_working_2-way'!$D227="","",B228^('Log_working_2-way'!$D227))</f>
        <v>1.8298388432199988</v>
      </c>
      <c r="L228" s="53">
        <f t="shared" si="35"/>
        <v>0.45691906005221938</v>
      </c>
      <c r="M228" s="53">
        <f t="shared" si="36"/>
        <v>0.54308093994778073</v>
      </c>
      <c r="N228" s="54">
        <v>142</v>
      </c>
      <c r="O228" s="54">
        <f t="shared" si="37"/>
        <v>73.730769230769226</v>
      </c>
      <c r="P228" s="54">
        <f t="shared" si="38"/>
        <v>60.857142857142854</v>
      </c>
      <c r="Q228" s="54">
        <f t="shared" si="39"/>
        <v>81.142857142857139</v>
      </c>
      <c r="R228" s="54">
        <f t="shared" si="40"/>
        <v>68.269230769230759</v>
      </c>
      <c r="S228" s="55">
        <f t="shared" si="41"/>
        <v>-7.4120879120879124</v>
      </c>
      <c r="T228" s="55">
        <f t="shared" si="42"/>
        <v>-7.4120879120879053</v>
      </c>
      <c r="U228" t="s">
        <v>503</v>
      </c>
      <c r="V228" t="s">
        <v>316</v>
      </c>
      <c r="W228" t="s">
        <v>445</v>
      </c>
      <c r="X228" s="38">
        <v>44201</v>
      </c>
      <c r="Y228" s="66"/>
    </row>
    <row r="229" spans="1:25" ht="15" x14ac:dyDescent="0.25">
      <c r="A229">
        <v>1.66</v>
      </c>
      <c r="B229">
        <v>2.2200000000000002</v>
      </c>
      <c r="C229" s="43">
        <f t="shared" si="43"/>
        <v>5.2860089004667321E-2</v>
      </c>
      <c r="D229" s="44">
        <f>IF(OR($A229="",$B229=""),"",A229*'MPTO_working_2-way'!$G228)</f>
        <v>1.7477477477477477</v>
      </c>
      <c r="E229" s="46">
        <f>IF(OR($A229="",$B229=""),"",B229*'MPTO_working_2-way'!$G228)</f>
        <v>2.3373493975903616</v>
      </c>
      <c r="F229" s="44">
        <f>IF(OR($A229="",$B229=""),"",'MPTO_working_2-way'!D228)</f>
        <v>1.7361726184867614</v>
      </c>
      <c r="G229" s="46">
        <f>IF(OR($A229="",$B229=""),"",'MPTO_working_2-way'!E228)</f>
        <v>2.3583770638679127</v>
      </c>
      <c r="H229" s="44">
        <f>IF(OR($A229="",$B229=""),"",'OddsRatio_working_2-way'!M228)</f>
        <v>1.7355158778417885</v>
      </c>
      <c r="I229" s="44">
        <f>IF(OR($A229="",$B229=""),"",'OddsRatio_working_2-way'!N228)</f>
        <v>2.3595899560105793</v>
      </c>
      <c r="J229" s="44">
        <f>IF('Log_working_2-way'!$D228="","",A229^('Log_working_2-way'!$D228))</f>
        <v>1.730194567626272</v>
      </c>
      <c r="K229" s="46">
        <f>IF('Log_working_2-way'!$D228="","",B229^('Log_working_2-way'!$D228))</f>
        <v>2.3694980000313062</v>
      </c>
      <c r="L229" s="53">
        <f t="shared" si="35"/>
        <v>0.57216494845360832</v>
      </c>
      <c r="M229" s="53">
        <f t="shared" si="36"/>
        <v>0.42783505154639173</v>
      </c>
      <c r="N229" s="54">
        <v>143</v>
      </c>
      <c r="O229" s="54">
        <f t="shared" si="37"/>
        <v>56.855421686746993</v>
      </c>
      <c r="P229" s="54">
        <f t="shared" si="38"/>
        <v>78.585585585585591</v>
      </c>
      <c r="Q229" s="54">
        <f t="shared" si="39"/>
        <v>64.414414414414409</v>
      </c>
      <c r="R229" s="54">
        <f t="shared" si="40"/>
        <v>86.144578313253021</v>
      </c>
      <c r="S229" s="55">
        <f t="shared" si="41"/>
        <v>-7.558992727667416</v>
      </c>
      <c r="T229" s="55">
        <f t="shared" si="42"/>
        <v>-7.5589927276674302</v>
      </c>
      <c r="U229" t="s">
        <v>465</v>
      </c>
      <c r="V229" t="s">
        <v>501</v>
      </c>
      <c r="W229" t="s">
        <v>445</v>
      </c>
      <c r="X229" s="38">
        <v>44201</v>
      </c>
      <c r="Y229" s="66"/>
    </row>
    <row r="230" spans="1:25" ht="15" x14ac:dyDescent="0.25">
      <c r="A230">
        <v>2.19</v>
      </c>
      <c r="B230">
        <v>1.68</v>
      </c>
      <c r="C230" s="43">
        <f t="shared" si="43"/>
        <v>5.1859099804305364E-2</v>
      </c>
      <c r="D230" s="44">
        <f>IF(OR($A230="",$B230=""),"",A230*'MPTO_working_2-way'!$G229)</f>
        <v>2.3035714285714288</v>
      </c>
      <c r="E230" s="46">
        <f>IF(OR($A230="",$B230=""),"",B230*'MPTO_working_2-way'!$G229)</f>
        <v>1.7671232876712331</v>
      </c>
      <c r="F230" s="44">
        <f>IF(OR($A230="",$B230=""),"",'MPTO_working_2-way'!D229)</f>
        <v>2.3218477849299508</v>
      </c>
      <c r="G230" s="46">
        <f>IF(OR($A230="",$B230=""),"",'MPTO_working_2-way'!E229)</f>
        <v>1.7565167573761102</v>
      </c>
      <c r="H230" s="44">
        <f>IF(OR($A230="",$B230=""),"",'OddsRatio_working_2-way'!M229)</f>
        <v>2.3228756555322949</v>
      </c>
      <c r="I230" s="44">
        <f>IF(OR($A230="",$B230=""),"",'OddsRatio_working_2-way'!N229)</f>
        <v>1.7559289460184546</v>
      </c>
      <c r="J230" s="44">
        <f>IF('Log_working_2-way'!$D229="","",A230^('Log_working_2-way'!$D229))</f>
        <v>2.331460075670357</v>
      </c>
      <c r="K230" s="46">
        <f>IF('Log_working_2-way'!$D229="","",B230^('Log_working_2-way'!$D229))</f>
        <v>1.7510551899160973</v>
      </c>
      <c r="L230" s="53">
        <f t="shared" si="35"/>
        <v>0.43410852713178288</v>
      </c>
      <c r="M230" s="53">
        <f t="shared" si="36"/>
        <v>0.56589147286821695</v>
      </c>
      <c r="N230" s="54">
        <v>144</v>
      </c>
      <c r="O230" s="54">
        <f t="shared" si="37"/>
        <v>78.246575342465761</v>
      </c>
      <c r="P230" s="54">
        <f t="shared" si="38"/>
        <v>58.285714285714278</v>
      </c>
      <c r="Q230" s="54">
        <f t="shared" si="39"/>
        <v>85.714285714285708</v>
      </c>
      <c r="R230" s="54">
        <f t="shared" si="40"/>
        <v>65.753424657534254</v>
      </c>
      <c r="S230" s="55">
        <f t="shared" si="41"/>
        <v>-7.4677103718199476</v>
      </c>
      <c r="T230" s="55">
        <f t="shared" si="42"/>
        <v>-7.467710371819976</v>
      </c>
      <c r="U230" t="s">
        <v>507</v>
      </c>
      <c r="V230" t="s">
        <v>502</v>
      </c>
      <c r="W230" t="s">
        <v>445</v>
      </c>
      <c r="X230" s="38">
        <v>44201</v>
      </c>
      <c r="Y230" s="66"/>
    </row>
    <row r="231" spans="1:25" s="50" customFormat="1" ht="15" x14ac:dyDescent="0.25">
      <c r="A231">
        <v>2.34</v>
      </c>
      <c r="B231">
        <v>1.6</v>
      </c>
      <c r="C231" s="43">
        <f t="shared" si="43"/>
        <v>5.2350427350427386E-2</v>
      </c>
      <c r="D231" s="44">
        <f>IF(OR($A231="",$B231=""),"",A231*'MPTO_working_2-way'!$G230)</f>
        <v>2.4624999999999999</v>
      </c>
      <c r="E231" s="46">
        <f>IF(OR($A231="",$B231=""),"",B231*'MPTO_working_2-way'!$G230)</f>
        <v>1.683760683760684</v>
      </c>
      <c r="F231" s="44">
        <f>IF(OR($A231="",$B231=""),"",'MPTO_working_2-way'!D230)</f>
        <v>2.4926764314247669</v>
      </c>
      <c r="G231" s="46">
        <f>IF(OR($A231="",$B231=""),"",'MPTO_working_2-way'!E230)</f>
        <v>1.6699375557537914</v>
      </c>
      <c r="H231" s="44">
        <f>IF(OR($A231="",$B231=""),"",'OddsRatio_working_2-way'!M230)</f>
        <v>2.4944341180973262</v>
      </c>
      <c r="I231" s="44">
        <f>IF(OR($A231="",$B231=""),"",'OddsRatio_working_2-way'!N230)</f>
        <v>1.6691496051182058</v>
      </c>
      <c r="J231" s="44">
        <f>IF('Log_working_2-way'!$D230="","",A231^('Log_working_2-way'!$D230))</f>
        <v>2.5087555748027559</v>
      </c>
      <c r="K231" s="46">
        <f>IF('Log_working_2-way'!$D230="","",B231^('Log_working_2-way'!$D230))</f>
        <v>1.6627978823728382</v>
      </c>
      <c r="L231" s="53">
        <f t="shared" si="35"/>
        <v>0.40609137055837563</v>
      </c>
      <c r="M231" s="53">
        <f t="shared" si="36"/>
        <v>0.59390862944162426</v>
      </c>
      <c r="N231" s="54">
        <v>145</v>
      </c>
      <c r="O231" s="54">
        <f t="shared" si="37"/>
        <v>83.03418803418802</v>
      </c>
      <c r="P231" s="54">
        <f t="shared" si="38"/>
        <v>54.375</v>
      </c>
      <c r="Q231" s="54">
        <f t="shared" si="39"/>
        <v>90.625</v>
      </c>
      <c r="R231" s="54">
        <f t="shared" si="40"/>
        <v>61.965811965811973</v>
      </c>
      <c r="S231" s="55">
        <f t="shared" si="41"/>
        <v>-7.5908119658119801</v>
      </c>
      <c r="T231" s="55">
        <f t="shared" si="42"/>
        <v>-7.590811965811973</v>
      </c>
      <c r="U231" t="s">
        <v>504</v>
      </c>
      <c r="V231" t="s">
        <v>506</v>
      </c>
      <c r="W231" t="s">
        <v>445</v>
      </c>
      <c r="X231" s="38">
        <v>44201</v>
      </c>
      <c r="Y231" s="66"/>
    </row>
    <row r="232" spans="1:25" ht="15" x14ac:dyDescent="0.25">
      <c r="A232">
        <v>1.65</v>
      </c>
      <c r="B232">
        <v>2.23</v>
      </c>
      <c r="C232" s="43">
        <f t="shared" si="43"/>
        <v>5.4491099334148752E-2</v>
      </c>
      <c r="D232" s="44">
        <f>IF(OR($A232="",$B232=""),"",A232*'MPTO_working_2-way'!$G231)</f>
        <v>1.7399103139013454</v>
      </c>
      <c r="E232" s="46">
        <f>IF(OR($A232="",$B232=""),"",B232*'MPTO_working_2-way'!$G231)</f>
        <v>2.3515151515151516</v>
      </c>
      <c r="F232" s="44">
        <f>IF(OR($A232="",$B232=""),"",'MPTO_working_2-way'!D231)</f>
        <v>1.7276675666158001</v>
      </c>
      <c r="G232" s="46">
        <f>IF(OR($A232="",$B232=""),"",'MPTO_working_2-way'!E231)</f>
        <v>2.374253911921278</v>
      </c>
      <c r="H232" s="44">
        <f>IF(OR($A232="",$B232=""),"",'OddsRatio_working_2-way'!M231)</f>
        <v>1.7269492998503024</v>
      </c>
      <c r="I232" s="44">
        <f>IF(OR($A232="",$B232=""),"",'OddsRatio_working_2-way'!N231)</f>
        <v>2.3756117520244189</v>
      </c>
      <c r="J232" s="44">
        <f>IF('Log_working_2-way'!$D231="","",A232^('Log_working_2-way'!$D231))</f>
        <v>1.7213154535788251</v>
      </c>
      <c r="K232" s="46">
        <f>IF('Log_working_2-way'!$D231="","",B232^('Log_working_2-way'!$D231))</f>
        <v>2.3863559903447866</v>
      </c>
      <c r="L232" s="53">
        <f t="shared" si="35"/>
        <v>0.57474226804123707</v>
      </c>
      <c r="M232" s="53">
        <f t="shared" si="36"/>
        <v>0.42525773195876287</v>
      </c>
      <c r="N232" s="54">
        <v>146</v>
      </c>
      <c r="O232" s="54">
        <f t="shared" si="37"/>
        <v>57.515151515151501</v>
      </c>
      <c r="P232" s="54">
        <f t="shared" si="38"/>
        <v>80.529147982062781</v>
      </c>
      <c r="Q232" s="54">
        <f t="shared" si="39"/>
        <v>65.470852017937219</v>
      </c>
      <c r="R232" s="54">
        <f t="shared" si="40"/>
        <v>88.484848484848484</v>
      </c>
      <c r="S232" s="55">
        <f t="shared" si="41"/>
        <v>-7.9557005027857173</v>
      </c>
      <c r="T232" s="55">
        <f t="shared" si="42"/>
        <v>-7.9557005027857031</v>
      </c>
      <c r="U232" t="s">
        <v>314</v>
      </c>
      <c r="V232" t="s">
        <v>317</v>
      </c>
      <c r="W232" t="s">
        <v>445</v>
      </c>
      <c r="X232" s="38">
        <v>44201</v>
      </c>
      <c r="Y232" s="66"/>
    </row>
    <row r="233" spans="1:25" ht="15" x14ac:dyDescent="0.25">
      <c r="A233">
        <v>2.12</v>
      </c>
      <c r="B233">
        <v>1.72</v>
      </c>
      <c r="C233" s="43">
        <f t="shared" si="43"/>
        <v>5.3093462044756512E-2</v>
      </c>
      <c r="D233" s="44">
        <f>IF(OR($A233="",$B233=""),"",A233*'MPTO_working_2-way'!$G232)</f>
        <v>2.2325581395348841</v>
      </c>
      <c r="E233" s="46">
        <f>IF(OR($A233="",$B233=""),"",B233*'MPTO_working_2-way'!$G232)</f>
        <v>1.8113207547169812</v>
      </c>
      <c r="F233" s="44">
        <f>IF(OR($A233="",$B233=""),"",'MPTO_working_2-way'!D232)</f>
        <v>2.2464268112370629</v>
      </c>
      <c r="G233" s="46">
        <f>IF(OR($A233="",$B233=""),"",'MPTO_working_2-way'!E232)</f>
        <v>1.8022933965994465</v>
      </c>
      <c r="H233" s="44">
        <f>IF(OR($A233="",$B233=""),"",'OddsRatio_working_2-way'!M232)</f>
        <v>2.2472191289246473</v>
      </c>
      <c r="I233" s="44">
        <f>IF(OR($A233="",$B233=""),"",'OddsRatio_working_2-way'!N232)</f>
        <v>1.8017837257372731</v>
      </c>
      <c r="J233" s="44">
        <f>IF('Log_working_2-way'!$D232="","",A233^('Log_working_2-way'!$D232))</f>
        <v>2.2537155029237406</v>
      </c>
      <c r="K233" s="46">
        <f>IF('Log_working_2-way'!$D232="","",B233^('Log_working_2-way'!$D232))</f>
        <v>1.7976291253207961</v>
      </c>
      <c r="L233" s="53">
        <f t="shared" si="35"/>
        <v>0.44791666666666657</v>
      </c>
      <c r="M233" s="53">
        <f t="shared" si="36"/>
        <v>0.55208333333333337</v>
      </c>
      <c r="N233" s="54">
        <v>147</v>
      </c>
      <c r="O233" s="54">
        <f t="shared" si="37"/>
        <v>77.660377358490578</v>
      </c>
      <c r="P233" s="54">
        <f t="shared" si="38"/>
        <v>61.534883720930239</v>
      </c>
      <c r="Q233" s="54">
        <f t="shared" si="39"/>
        <v>85.465116279069775</v>
      </c>
      <c r="R233" s="54">
        <f t="shared" si="40"/>
        <v>69.339622641509422</v>
      </c>
      <c r="S233" s="55">
        <f t="shared" si="41"/>
        <v>-7.8047389205791973</v>
      </c>
      <c r="T233" s="55">
        <f t="shared" si="42"/>
        <v>-7.8047389205791831</v>
      </c>
      <c r="U233" t="s">
        <v>500</v>
      </c>
      <c r="V233" t="s">
        <v>315</v>
      </c>
      <c r="W233" t="s">
        <v>445</v>
      </c>
      <c r="X233" s="38">
        <v>44201</v>
      </c>
      <c r="Y233" s="66"/>
    </row>
    <row r="234" spans="1:25" ht="15" x14ac:dyDescent="0.25">
      <c r="A234">
        <v>2.39</v>
      </c>
      <c r="B234">
        <v>1.58</v>
      </c>
      <c r="C234" s="43">
        <f t="shared" si="43"/>
        <v>5.1321434246067277E-2</v>
      </c>
      <c r="D234" s="44">
        <f>IF(OR($A234="",$B234=""),"",A234*'MPTO_working_2-way'!$G233)</f>
        <v>2.5126582278481009</v>
      </c>
      <c r="E234" s="46">
        <f>IF(OR($A234="",$B234=""),"",B234*'MPTO_working_2-way'!$G233)</f>
        <v>1.6610878661087864</v>
      </c>
      <c r="F234" s="44">
        <f>IF(OR($A234="",$B234=""),"",'MPTO_working_2-way'!D233)</f>
        <v>2.546153327489717</v>
      </c>
      <c r="G234" s="46">
        <f>IF(OR($A234="",$B234=""),"",'MPTO_working_2-way'!E233)</f>
        <v>1.6467663861148663</v>
      </c>
      <c r="H234" s="44">
        <f>IF(OR($A234="",$B234=""),"",'OddsRatio_working_2-way'!M233)</f>
        <v>2.5480800121886231</v>
      </c>
      <c r="I234" s="44">
        <f>IF(OR($A234="",$B234=""),"",'OddsRatio_working_2-way'!N233)</f>
        <v>1.6459614439348218</v>
      </c>
      <c r="J234" s="44">
        <f>IF('Log_working_2-way'!$D233="","",A234^('Log_working_2-way'!$D233))</f>
        <v>2.5640064307129218</v>
      </c>
      <c r="K234" s="46">
        <f>IF('Log_working_2-way'!$D233="","",B234^('Log_working_2-way'!$D233))</f>
        <v>1.639383560297609</v>
      </c>
      <c r="L234" s="53">
        <f t="shared" si="35"/>
        <v>0.39798488664987414</v>
      </c>
      <c r="M234" s="53">
        <f t="shared" si="36"/>
        <v>0.60201511335012603</v>
      </c>
      <c r="N234" s="54">
        <v>148</v>
      </c>
      <c r="O234" s="54">
        <f t="shared" si="37"/>
        <v>86.075313807531387</v>
      </c>
      <c r="P234" s="54">
        <f t="shared" si="38"/>
        <v>54.329113924050631</v>
      </c>
      <c r="Q234" s="54">
        <f t="shared" si="39"/>
        <v>93.670886075949355</v>
      </c>
      <c r="R234" s="54">
        <f t="shared" si="40"/>
        <v>61.924686192468613</v>
      </c>
      <c r="S234" s="55">
        <f t="shared" si="41"/>
        <v>-7.5955722684179676</v>
      </c>
      <c r="T234" s="55">
        <f t="shared" si="42"/>
        <v>-7.5955722684179818</v>
      </c>
      <c r="U234" t="s">
        <v>312</v>
      </c>
      <c r="V234" t="s">
        <v>313</v>
      </c>
      <c r="W234" t="s">
        <v>445</v>
      </c>
      <c r="X234" s="38">
        <v>44201</v>
      </c>
      <c r="Y234" s="66"/>
    </row>
    <row r="235" spans="1:25" ht="15" x14ac:dyDescent="0.25">
      <c r="A235">
        <v>2.4300000000000002</v>
      </c>
      <c r="B235">
        <v>1.56</v>
      </c>
      <c r="C235" s="43">
        <f t="shared" si="43"/>
        <v>5.2548274770496839E-2</v>
      </c>
      <c r="D235" s="44">
        <f>IF(OR($A235="",$B235=""),"",A235*'MPTO_working_2-way'!$G234)</f>
        <v>2.5576923076923075</v>
      </c>
      <c r="E235" s="46">
        <f>IF(OR($A235="",$B235=""),"",B235*'MPTO_working_2-way'!$G234)</f>
        <v>1.6419753086419751</v>
      </c>
      <c r="F235" s="44">
        <f>IF(OR($A235="",$B235=""),"",'MPTO_working_2-way'!D234)</f>
        <v>2.5957271980279373</v>
      </c>
      <c r="G235" s="46">
        <f>IF(OR($A235="",$B235=""),"",'MPTO_working_2-way'!E234)</f>
        <v>1.6266735324407824</v>
      </c>
      <c r="H235" s="44">
        <f>IF(OR($A235="",$B235=""),"",'OddsRatio_working_2-way'!M234)</f>
        <v>2.5979898086569349</v>
      </c>
      <c r="I235" s="44">
        <f>IF(OR($A235="",$B235=""),"",'OddsRatio_working_2-way'!N234)</f>
        <v>1.6257862187747438</v>
      </c>
      <c r="J235" s="44">
        <f>IF('Log_working_2-way'!$D234="","",A235^('Log_working_2-way'!$D234))</f>
        <v>2.6161579017597356</v>
      </c>
      <c r="K235" s="46">
        <f>IF('Log_working_2-way'!$D234="","",B235^('Log_working_2-way'!$D234))</f>
        <v>1.6187514220658312</v>
      </c>
      <c r="L235" s="53">
        <f t="shared" si="35"/>
        <v>0.39097744360902259</v>
      </c>
      <c r="M235" s="53">
        <f t="shared" si="36"/>
        <v>0.60902255639097758</v>
      </c>
      <c r="N235" s="54">
        <v>149</v>
      </c>
      <c r="O235" s="54">
        <f t="shared" si="37"/>
        <v>87.683127572016474</v>
      </c>
      <c r="P235" s="54">
        <f t="shared" si="38"/>
        <v>53.487179487179482</v>
      </c>
      <c r="Q235" s="54">
        <f t="shared" si="39"/>
        <v>95.512820512820511</v>
      </c>
      <c r="R235" s="54">
        <f t="shared" si="40"/>
        <v>61.316872427983533</v>
      </c>
      <c r="S235" s="55">
        <f t="shared" si="41"/>
        <v>-7.829692940804037</v>
      </c>
      <c r="T235" s="55">
        <f t="shared" si="42"/>
        <v>-7.8296929408040512</v>
      </c>
      <c r="U235" t="s">
        <v>311</v>
      </c>
      <c r="V235" t="s">
        <v>470</v>
      </c>
      <c r="W235" t="s">
        <v>445</v>
      </c>
      <c r="X235" s="38">
        <v>44201</v>
      </c>
      <c r="Y235" s="66"/>
    </row>
    <row r="236" spans="1:25" ht="15" x14ac:dyDescent="0.25">
      <c r="A236">
        <v>1.54</v>
      </c>
      <c r="B236">
        <v>2.64</v>
      </c>
      <c r="C236" s="43">
        <f t="shared" si="43"/>
        <v>2.813852813852824E-2</v>
      </c>
      <c r="D236" s="44">
        <f>IF(OR($A236="",$B236=""),"",A236*'MPTO_working_2-way'!$G235)</f>
        <v>1.5833333333333335</v>
      </c>
      <c r="E236" s="46">
        <f>IF(OR($A236="",$B236=""),"",B236*'MPTO_working_2-way'!$G235)</f>
        <v>2.7142857142857149</v>
      </c>
      <c r="F236" s="44">
        <f>IF(OR($A236="",$B236=""),"",'MPTO_working_2-way'!D235)</f>
        <v>1.5741056218057923</v>
      </c>
      <c r="G236" s="46">
        <f>IF(OR($A236="",$B236=""),"",'MPTO_working_2-way'!E235)</f>
        <v>2.7418397626112765</v>
      </c>
      <c r="H236" s="44">
        <f>IF(OR($A236="",$B236=""),"",'OddsRatio_working_2-way'!M235)</f>
        <v>1.5738190417570046</v>
      </c>
      <c r="I236" s="44">
        <f>IF(OR($A236="",$B236=""),"",'OddsRatio_working_2-way'!N235)</f>
        <v>2.7427096823731243</v>
      </c>
      <c r="J236" s="44">
        <f>IF('Log_working_2-way'!$D235="","",A236^('Log_working_2-way'!$D235))</f>
        <v>1.5696230042233144</v>
      </c>
      <c r="K236" s="46">
        <f>IF('Log_working_2-way'!$D235="","",B236^('Log_working_2-way'!$D235))</f>
        <v>2.7555470769012813</v>
      </c>
      <c r="L236" s="53">
        <f t="shared" si="35"/>
        <v>0.63157894736842102</v>
      </c>
      <c r="M236" s="53">
        <f t="shared" si="36"/>
        <v>0.36842105263157887</v>
      </c>
      <c r="N236" s="54">
        <v>150</v>
      </c>
      <c r="O236" s="54">
        <f t="shared" si="37"/>
        <v>52.597402597402599</v>
      </c>
      <c r="P236" s="54">
        <f t="shared" si="38"/>
        <v>93.181818181818187</v>
      </c>
      <c r="Q236" s="54">
        <f t="shared" si="39"/>
        <v>56.81818181818182</v>
      </c>
      <c r="R236" s="54">
        <f t="shared" si="40"/>
        <v>97.402597402597408</v>
      </c>
      <c r="S236" s="55">
        <f t="shared" si="41"/>
        <v>-4.220779220779221</v>
      </c>
      <c r="T236" s="55">
        <f t="shared" si="42"/>
        <v>-4.220779220779221</v>
      </c>
      <c r="U236" t="s">
        <v>402</v>
      </c>
      <c r="V236" t="s">
        <v>320</v>
      </c>
      <c r="W236" t="s">
        <v>440</v>
      </c>
      <c r="X236" s="38">
        <v>44201</v>
      </c>
      <c r="Y236" s="66"/>
    </row>
    <row r="237" spans="1:25" ht="15" x14ac:dyDescent="0.25">
      <c r="A237">
        <v>1.89</v>
      </c>
      <c r="B237">
        <v>2.0099999999999998</v>
      </c>
      <c r="C237" s="43">
        <f t="shared" si="43"/>
        <v>2.6612966911474523E-2</v>
      </c>
      <c r="D237" s="44">
        <f>IF(OR($A237="",$B237=""),"",A237*'MPTO_working_2-way'!$G236)</f>
        <v>1.9402985074626868</v>
      </c>
      <c r="E237" s="46">
        <f>IF(OR($A237="",$B237=""),"",B237*'MPTO_working_2-way'!$G236)</f>
        <v>2.0634920634920637</v>
      </c>
      <c r="F237" s="44">
        <f>IF(OR($A237="",$B237=""),"",'MPTO_working_2-way'!D236)</f>
        <v>1.9387583250401901</v>
      </c>
      <c r="G237" s="46">
        <f>IF(OR($A237="",$B237=""),"",'MPTO_working_2-way'!E236)</f>
        <v>2.065236891462122</v>
      </c>
      <c r="H237" s="44">
        <f>IF(OR($A237="",$B237=""),"",'OddsRatio_working_2-way'!M236)</f>
        <v>1.9387162078135651</v>
      </c>
      <c r="I237" s="44">
        <f>IF(OR($A237="",$B237=""),"",'OddsRatio_working_2-way'!N236)</f>
        <v>2.0652846852715743</v>
      </c>
      <c r="J237" s="44">
        <f>IF('Log_working_2-way'!$D236="","",A237^('Log_working_2-way'!$D236))</f>
        <v>1.9380198887252209</v>
      </c>
      <c r="K237" s="46">
        <f>IF('Log_working_2-way'!$D236="","",B237^('Log_working_2-way'!$D236))</f>
        <v>2.0660754766713998</v>
      </c>
      <c r="L237" s="53">
        <f t="shared" si="35"/>
        <v>0.51538461538461533</v>
      </c>
      <c r="M237" s="53">
        <f t="shared" si="36"/>
        <v>0.48461538461538456</v>
      </c>
      <c r="N237" s="54">
        <v>151</v>
      </c>
      <c r="O237" s="54">
        <f t="shared" si="37"/>
        <v>71.105820105820115</v>
      </c>
      <c r="P237" s="54">
        <f t="shared" si="38"/>
        <v>75.875621890547265</v>
      </c>
      <c r="Q237" s="54">
        <f t="shared" si="39"/>
        <v>75.124378109452749</v>
      </c>
      <c r="R237" s="54">
        <f t="shared" si="40"/>
        <v>79.894179894179914</v>
      </c>
      <c r="S237" s="55">
        <f t="shared" si="41"/>
        <v>-4.0185580036326343</v>
      </c>
      <c r="T237" s="55">
        <f t="shared" si="42"/>
        <v>-4.0185580036326485</v>
      </c>
      <c r="U237" t="s">
        <v>405</v>
      </c>
      <c r="V237" t="s">
        <v>395</v>
      </c>
      <c r="W237" t="s">
        <v>440</v>
      </c>
      <c r="X237" s="38">
        <v>44201</v>
      </c>
      <c r="Y237" s="66"/>
    </row>
    <row r="238" spans="1:25" ht="15" x14ac:dyDescent="0.25">
      <c r="A238">
        <v>2.0699999999999998</v>
      </c>
      <c r="B238">
        <v>1.79</v>
      </c>
      <c r="C238" s="43">
        <f t="shared" si="43"/>
        <v>4.17510053167085E-2</v>
      </c>
      <c r="D238" s="44">
        <f>IF(OR($A238="",$B238=""),"",A238*'MPTO_working_2-way'!$G237)</f>
        <v>2.1564245810055866</v>
      </c>
      <c r="E238" s="46">
        <f>IF(OR($A238="",$B238=""),"",B238*'MPTO_working_2-way'!$G237)</f>
        <v>1.8647342995169083</v>
      </c>
      <c r="F238" s="44">
        <f>IF(OR($A238="",$B238=""),"",'MPTO_working_2-way'!D237)</f>
        <v>2.1634893294018038</v>
      </c>
      <c r="G238" s="46">
        <f>IF(OR($A238="",$B238=""),"",'MPTO_working_2-way'!E237)</f>
        <v>1.8594836022382255</v>
      </c>
      <c r="H238" s="44">
        <f>IF(OR($A238="",$B238=""),"",'OddsRatio_working_2-way'!M237)</f>
        <v>2.1637999741136076</v>
      </c>
      <c r="I238" s="44">
        <f>IF(OR($A238="",$B238=""),"",'OddsRatio_working_2-way'!N237)</f>
        <v>1.8592541864950944</v>
      </c>
      <c r="J238" s="44">
        <f>IF('Log_working_2-way'!$D237="","",A238^('Log_working_2-way'!$D237))</f>
        <v>2.167058235858538</v>
      </c>
      <c r="K238" s="46">
        <f>IF('Log_working_2-way'!$D237="","",B238^('Log_working_2-way'!$D237))</f>
        <v>1.8568552701777588</v>
      </c>
      <c r="L238" s="53">
        <f t="shared" si="35"/>
        <v>0.46373056994818651</v>
      </c>
      <c r="M238" s="53">
        <f t="shared" si="36"/>
        <v>0.53626943005181349</v>
      </c>
      <c r="N238" s="54">
        <v>152</v>
      </c>
      <c r="O238" s="54">
        <f t="shared" si="37"/>
        <v>78.570048309178745</v>
      </c>
      <c r="P238" s="54">
        <f t="shared" si="38"/>
        <v>67.083798882681549</v>
      </c>
      <c r="Q238" s="54">
        <f t="shared" si="39"/>
        <v>84.916201117318437</v>
      </c>
      <c r="R238" s="54">
        <f t="shared" si="40"/>
        <v>73.429951690821255</v>
      </c>
      <c r="S238" s="55">
        <f t="shared" si="41"/>
        <v>-6.3461528081396921</v>
      </c>
      <c r="T238" s="55">
        <f t="shared" si="42"/>
        <v>-6.3461528081397063</v>
      </c>
      <c r="U238" t="s">
        <v>336</v>
      </c>
      <c r="V238" t="s">
        <v>323</v>
      </c>
      <c r="W238" t="s">
        <v>446</v>
      </c>
      <c r="X238" s="38">
        <v>44201</v>
      </c>
      <c r="Y238" s="66"/>
    </row>
    <row r="239" spans="1:25" ht="15" x14ac:dyDescent="0.25">
      <c r="A239">
        <v>2.4900000000000002</v>
      </c>
      <c r="B239">
        <v>1.56</v>
      </c>
      <c r="C239" s="43">
        <f t="shared" si="43"/>
        <v>4.26320667284521E-2</v>
      </c>
      <c r="D239" s="44">
        <f>IF(OR($A239="",$B239=""),"",A239*'MPTO_working_2-way'!$G238)</f>
        <v>2.5961538461538458</v>
      </c>
      <c r="E239" s="46">
        <f>IF(OR($A239="",$B239=""),"",B239*'MPTO_working_2-way'!$G238)</f>
        <v>1.6265060240963853</v>
      </c>
      <c r="F239" s="44">
        <f>IF(OR($A239="",$B239=""),"",'MPTO_working_2-way'!D238)</f>
        <v>2.6295694557270508</v>
      </c>
      <c r="G239" s="46">
        <f>IF(OR($A239="",$B239=""),"",'MPTO_working_2-way'!E238)</f>
        <v>1.6136590229312062</v>
      </c>
      <c r="H239" s="44">
        <f>IF(OR($A239="",$B239=""),"",'OddsRatio_working_2-way'!M238)</f>
        <v>2.6311696066670334</v>
      </c>
      <c r="I239" s="44">
        <f>IF(OR($A239="",$B239=""),"",'OddsRatio_working_2-way'!N238)</f>
        <v>1.6130570333782139</v>
      </c>
      <c r="J239" s="44">
        <f>IF('Log_working_2-way'!$D238="","",A239^('Log_working_2-way'!$D238))</f>
        <v>2.6469548581107705</v>
      </c>
      <c r="K239" s="46">
        <f>IF('Log_working_2-way'!$D238="","",B239^('Log_working_2-way'!$D238))</f>
        <v>1.607181183548904</v>
      </c>
      <c r="L239" s="53">
        <f t="shared" si="35"/>
        <v>0.38518518518518524</v>
      </c>
      <c r="M239" s="53">
        <f t="shared" si="36"/>
        <v>0.61481481481481493</v>
      </c>
      <c r="N239" s="54">
        <v>153</v>
      </c>
      <c r="O239" s="54">
        <f t="shared" si="37"/>
        <v>91.554216867469876</v>
      </c>
      <c r="P239" s="54">
        <f t="shared" si="38"/>
        <v>54.92307692307692</v>
      </c>
      <c r="Q239" s="54">
        <f t="shared" si="39"/>
        <v>98.076923076923066</v>
      </c>
      <c r="R239" s="54">
        <f t="shared" si="40"/>
        <v>61.44578313253011</v>
      </c>
      <c r="S239" s="55">
        <f t="shared" si="41"/>
        <v>-6.5227062094531902</v>
      </c>
      <c r="T239" s="55">
        <f t="shared" si="42"/>
        <v>-6.5227062094531902</v>
      </c>
      <c r="U239" t="s">
        <v>329</v>
      </c>
      <c r="V239" t="s">
        <v>333</v>
      </c>
      <c r="W239" t="s">
        <v>446</v>
      </c>
      <c r="X239" s="38">
        <v>44201</v>
      </c>
      <c r="Y239" s="66"/>
    </row>
    <row r="240" spans="1:25" ht="15" x14ac:dyDescent="0.25">
      <c r="A240">
        <v>1.75</v>
      </c>
      <c r="B240">
        <v>1.97</v>
      </c>
      <c r="C240" s="43">
        <f t="shared" si="43"/>
        <v>7.9042784626540907E-2</v>
      </c>
      <c r="D240" s="44">
        <f>IF(OR($A240="",$B240=""),"",A240*'MPTO_working_2-way'!$G239)</f>
        <v>1.8883248730964466</v>
      </c>
      <c r="E240" s="46">
        <f>IF(OR($A240="",$B240=""),"",B240*'MPTO_working_2-way'!$G239)</f>
        <v>2.1257142857142854</v>
      </c>
      <c r="F240" s="44">
        <f>IF(OR($A240="",$B240=""),"",'MPTO_working_2-way'!D239)</f>
        <v>1.8800272665303339</v>
      </c>
      <c r="G240" s="46">
        <f>IF(OR($A240="",$B240=""),"",'MPTO_working_2-way'!E239)</f>
        <v>2.1363284275755228</v>
      </c>
      <c r="H240" s="44">
        <f>IF(OR($A240="",$B240=""),"",'OddsRatio_working_2-way'!M239)</f>
        <v>1.8793155726408235</v>
      </c>
      <c r="I240" s="44">
        <f>IF(OR($A240="",$B240=""),"",'OddsRatio_working_2-way'!N239)</f>
        <v>2.1372481406154655</v>
      </c>
      <c r="J240" s="44">
        <f>IF('Log_working_2-way'!$D239="","",A240^('Log_working_2-way'!$D239))</f>
        <v>1.8754097147549755</v>
      </c>
      <c r="K240" s="46">
        <f>IF('Log_working_2-way'!$D239="","",B240^('Log_working_2-way'!$D239))</f>
        <v>2.142322255637835</v>
      </c>
      <c r="L240" s="53">
        <f t="shared" si="35"/>
        <v>0.52956989247311836</v>
      </c>
      <c r="M240" s="53">
        <f t="shared" si="36"/>
        <v>0.4704301075268818</v>
      </c>
      <c r="N240" s="54">
        <v>154</v>
      </c>
      <c r="O240" s="54">
        <f t="shared" si="37"/>
        <v>66</v>
      </c>
      <c r="P240" s="54">
        <f t="shared" si="38"/>
        <v>75.827411167512679</v>
      </c>
      <c r="Q240" s="54">
        <f t="shared" si="39"/>
        <v>78.172588832487307</v>
      </c>
      <c r="R240" s="54">
        <f t="shared" si="40"/>
        <v>88</v>
      </c>
      <c r="S240" s="55">
        <f t="shared" si="41"/>
        <v>-12.172588832487307</v>
      </c>
      <c r="T240" s="55">
        <f t="shared" si="42"/>
        <v>-12.172588832487321</v>
      </c>
      <c r="U240" t="s">
        <v>332</v>
      </c>
      <c r="V240" t="s">
        <v>326</v>
      </c>
      <c r="W240" t="s">
        <v>446</v>
      </c>
      <c r="X240" s="38">
        <v>44201</v>
      </c>
      <c r="Y240" s="66"/>
    </row>
    <row r="241" spans="1:25" ht="15" x14ac:dyDescent="0.25">
      <c r="A241">
        <v>1.7</v>
      </c>
      <c r="B241">
        <v>2.19</v>
      </c>
      <c r="C241" s="43">
        <f t="shared" si="43"/>
        <v>4.485629868385721E-2</v>
      </c>
      <c r="D241" s="44">
        <f>IF(OR($A241="",$B241=""),"",A241*'MPTO_working_2-way'!$G240)</f>
        <v>1.7762557077625571</v>
      </c>
      <c r="E241" s="46">
        <f>IF(OR($A241="",$B241=""),"",B241*'MPTO_working_2-way'!$G240)</f>
        <v>2.2882352941176474</v>
      </c>
      <c r="F241" s="44">
        <f>IF(OR($A241="",$B241=""),"",'MPTO_working_2-way'!D240)</f>
        <v>1.7673866603370521</v>
      </c>
      <c r="G241" s="46">
        <f>IF(OR($A241="",$B241=""),"",'MPTO_working_2-way'!E240)</f>
        <v>2.3031240334055059</v>
      </c>
      <c r="H241" s="44">
        <f>IF(OR($A241="",$B241=""),"",'OddsRatio_working_2-way'!M240)</f>
        <v>1.7669649888473706</v>
      </c>
      <c r="I241" s="44">
        <f>IF(OR($A241="",$B241=""),"",'OddsRatio_working_2-way'!N240)</f>
        <v>2.3038404810405297</v>
      </c>
      <c r="J241" s="44">
        <f>IF('Log_working_2-way'!$D240="","",A241^('Log_working_2-way'!$D240))</f>
        <v>1.7629085310147883</v>
      </c>
      <c r="K241" s="46">
        <f>IF('Log_working_2-way'!$D240="","",B241^('Log_working_2-way'!$D240))</f>
        <v>2.3107731259333391</v>
      </c>
      <c r="L241" s="53">
        <f t="shared" si="35"/>
        <v>0.56298200514138819</v>
      </c>
      <c r="M241" s="53">
        <f t="shared" si="36"/>
        <v>0.43701799485861176</v>
      </c>
      <c r="N241" s="54">
        <v>155</v>
      </c>
      <c r="O241" s="54">
        <f t="shared" si="37"/>
        <v>63.82352941176471</v>
      </c>
      <c r="P241" s="54">
        <f t="shared" si="38"/>
        <v>84.223744292237441</v>
      </c>
      <c r="Q241" s="54">
        <f t="shared" si="39"/>
        <v>70.776255707762559</v>
      </c>
      <c r="R241" s="54">
        <f t="shared" si="40"/>
        <v>91.176470588235304</v>
      </c>
      <c r="S241" s="55">
        <f t="shared" si="41"/>
        <v>-6.9527262959978486</v>
      </c>
      <c r="T241" s="55">
        <f t="shared" si="42"/>
        <v>-6.9527262959978628</v>
      </c>
      <c r="U241" t="s">
        <v>330</v>
      </c>
      <c r="V241" t="s">
        <v>325</v>
      </c>
      <c r="W241" t="s">
        <v>446</v>
      </c>
      <c r="X241" s="38">
        <v>44201</v>
      </c>
      <c r="Y241" s="66"/>
    </row>
    <row r="242" spans="1:25" ht="15" x14ac:dyDescent="0.25">
      <c r="A242">
        <v>2.57</v>
      </c>
      <c r="B242">
        <v>1.53</v>
      </c>
      <c r="C242" s="43">
        <f t="shared" si="43"/>
        <v>4.2699829607588891E-2</v>
      </c>
      <c r="D242" s="44">
        <f>IF(OR($A242="",$B242=""),"",A242*'MPTO_working_2-way'!$G241)</f>
        <v>2.6797385620915031</v>
      </c>
      <c r="E242" s="46">
        <f>IF(OR($A242="",$B242=""),"",B242*'MPTO_working_2-way'!$G241)</f>
        <v>1.595330739299611</v>
      </c>
      <c r="F242" s="44">
        <f>IF(OR($A242="",$B242=""),"",'MPTO_working_2-way'!D241)</f>
        <v>2.7192005808927768</v>
      </c>
      <c r="G242" s="46">
        <f>IF(OR($A242="",$B242=""),"",'MPTO_working_2-way'!E241)</f>
        <v>1.5816656945757326</v>
      </c>
      <c r="H242" s="44">
        <f>IF(OR($A242="",$B242=""),"",'OddsRatio_working_2-way'!M241)</f>
        <v>2.7211229331292399</v>
      </c>
      <c r="I242" s="44">
        <f>IF(OR($A242="",$B242=""),"",'OddsRatio_working_2-way'!N241)</f>
        <v>1.5810160220117813</v>
      </c>
      <c r="J242" s="44">
        <f>IF('Log_working_2-way'!$D241="","",A242^('Log_working_2-way'!$D241))</f>
        <v>2.7398584941677284</v>
      </c>
      <c r="K242" s="46">
        <f>IF('Log_working_2-way'!$D241="","",B242^('Log_working_2-way'!$D241))</f>
        <v>1.5747593860945028</v>
      </c>
      <c r="L242" s="53">
        <f t="shared" si="35"/>
        <v>0.37317073170731713</v>
      </c>
      <c r="M242" s="53">
        <f t="shared" si="36"/>
        <v>0.62682926829268293</v>
      </c>
      <c r="N242" s="54">
        <v>156</v>
      </c>
      <c r="O242" s="54">
        <f t="shared" si="37"/>
        <v>95.299610894941623</v>
      </c>
      <c r="P242" s="54">
        <f t="shared" si="38"/>
        <v>54.039215686274517</v>
      </c>
      <c r="Q242" s="54">
        <f t="shared" si="39"/>
        <v>101.9607843137255</v>
      </c>
      <c r="R242" s="54">
        <f t="shared" si="40"/>
        <v>60.700389105058363</v>
      </c>
      <c r="S242" s="55">
        <f t="shared" si="41"/>
        <v>-6.6611734187838749</v>
      </c>
      <c r="T242" s="55">
        <f t="shared" si="42"/>
        <v>-6.6611734187838465</v>
      </c>
      <c r="U242" t="s">
        <v>342</v>
      </c>
      <c r="V242" t="s">
        <v>340</v>
      </c>
      <c r="W242" t="s">
        <v>446</v>
      </c>
      <c r="X242" s="38">
        <v>44201</v>
      </c>
      <c r="Y242" s="66"/>
    </row>
    <row r="243" spans="1:25" ht="15" x14ac:dyDescent="0.25">
      <c r="A243">
        <v>2.44</v>
      </c>
      <c r="B243">
        <v>1.58</v>
      </c>
      <c r="C243" s="43">
        <f t="shared" si="43"/>
        <v>4.2747457978833836E-2</v>
      </c>
      <c r="D243" s="44">
        <f>IF(OR($A243="",$B243=""),"",A243*'MPTO_working_2-way'!$G242)</f>
        <v>2.5443037974683547</v>
      </c>
      <c r="E243" s="46">
        <f>IF(OR($A243="",$B243=""),"",B243*'MPTO_working_2-way'!$G242)</f>
        <v>1.6475409836065575</v>
      </c>
      <c r="F243" s="44">
        <f>IF(OR($A243="",$B243=""),"",'MPTO_working_2-way'!D242)</f>
        <v>2.5742521367521367</v>
      </c>
      <c r="G243" s="46">
        <f>IF(OR($A243="",$B243=""),"",'MPTO_working_2-way'!E242)</f>
        <v>1.6352222599253479</v>
      </c>
      <c r="H243" s="44">
        <f>IF(OR($A243="",$B243=""),"",'OddsRatio_working_2-way'!M242)</f>
        <v>2.5756771943166705</v>
      </c>
      <c r="I243" s="44">
        <f>IF(OR($A243="",$B243=""),"",'OddsRatio_working_2-way'!N242)</f>
        <v>1.6346477588219925</v>
      </c>
      <c r="J243" s="44">
        <f>IF('Log_working_2-way'!$D242="","",A243^('Log_working_2-way'!$D242))</f>
        <v>2.589784277589088</v>
      </c>
      <c r="K243" s="46">
        <f>IF('Log_working_2-way'!$D242="","",B243^('Log_working_2-way'!$D242))</f>
        <v>1.6290161590451022</v>
      </c>
      <c r="L243" s="53">
        <f t="shared" si="35"/>
        <v>0.39303482587064675</v>
      </c>
      <c r="M243" s="53">
        <f t="shared" si="36"/>
        <v>0.60696517412935314</v>
      </c>
      <c r="N243" s="54">
        <v>157</v>
      </c>
      <c r="O243" s="54">
        <f t="shared" si="37"/>
        <v>92.655737704918025</v>
      </c>
      <c r="P243" s="54">
        <f t="shared" si="38"/>
        <v>57.632911392405056</v>
      </c>
      <c r="Q243" s="54">
        <f t="shared" si="39"/>
        <v>99.367088607594923</v>
      </c>
      <c r="R243" s="54">
        <f t="shared" si="40"/>
        <v>64.344262295081975</v>
      </c>
      <c r="S243" s="55">
        <f t="shared" si="41"/>
        <v>-6.711350902676898</v>
      </c>
      <c r="T243" s="55">
        <f t="shared" si="42"/>
        <v>-6.7113509026769194</v>
      </c>
      <c r="U243" t="s">
        <v>338</v>
      </c>
      <c r="V243" t="s">
        <v>331</v>
      </c>
      <c r="W243" t="s">
        <v>446</v>
      </c>
      <c r="X243" s="38">
        <v>44201</v>
      </c>
      <c r="Y243" s="66"/>
    </row>
    <row r="244" spans="1:25" ht="15" x14ac:dyDescent="0.25">
      <c r="A244">
        <v>2.09</v>
      </c>
      <c r="B244">
        <v>1.78</v>
      </c>
      <c r="C244" s="43">
        <f t="shared" si="43"/>
        <v>4.0266652330519959E-2</v>
      </c>
      <c r="D244" s="44">
        <f>IF(OR($A244="",$B244=""),"",A244*'MPTO_working_2-way'!$G243)</f>
        <v>2.1741573033707864</v>
      </c>
      <c r="E244" s="46">
        <f>IF(OR($A244="",$B244=""),"",B244*'MPTO_working_2-way'!$G243)</f>
        <v>1.8516746411483256</v>
      </c>
      <c r="F244" s="44">
        <f>IF(OR($A244="",$B244=""),"",'MPTO_working_2-way'!D243)</f>
        <v>2.1818075186206087</v>
      </c>
      <c r="G244" s="46">
        <f>IF(OR($A244="",$B244=""),"",'MPTO_working_2-way'!E243)</f>
        <v>1.8461614808198106</v>
      </c>
      <c r="H244" s="44">
        <f>IF(OR($A244="",$B244=""),"",'OddsRatio_working_2-way'!M243)</f>
        <v>2.1821319289469754</v>
      </c>
      <c r="I244" s="44">
        <f>IF(OR($A244="",$B244=""),"",'OddsRatio_working_2-way'!N243)</f>
        <v>1.8459292702556338</v>
      </c>
      <c r="J244" s="44">
        <f>IF('Log_working_2-way'!$D243="","",A244^('Log_working_2-way'!$D243))</f>
        <v>2.1856576768529026</v>
      </c>
      <c r="K244" s="46">
        <f>IF('Log_working_2-way'!$D243="","",B244^('Log_working_2-way'!$D243))</f>
        <v>1.8434137605840082</v>
      </c>
      <c r="L244" s="53">
        <f t="shared" si="35"/>
        <v>0.4599483204134367</v>
      </c>
      <c r="M244" s="53">
        <f t="shared" si="36"/>
        <v>0.54005167958656319</v>
      </c>
      <c r="N244" s="54">
        <v>158</v>
      </c>
      <c r="O244" s="54">
        <f t="shared" si="37"/>
        <v>82.401913875598083</v>
      </c>
      <c r="P244" s="54">
        <f t="shared" si="38"/>
        <v>69.23595505617979</v>
      </c>
      <c r="Q244" s="54">
        <f t="shared" si="39"/>
        <v>88.764044943820238</v>
      </c>
      <c r="R244" s="54">
        <f t="shared" si="40"/>
        <v>75.598086124401917</v>
      </c>
      <c r="S244" s="55">
        <f t="shared" si="41"/>
        <v>-6.3621310682221548</v>
      </c>
      <c r="T244" s="55">
        <f t="shared" si="42"/>
        <v>-6.3621310682221264</v>
      </c>
      <c r="U244" t="s">
        <v>335</v>
      </c>
      <c r="V244" t="s">
        <v>341</v>
      </c>
      <c r="W244" t="s">
        <v>446</v>
      </c>
      <c r="X244" s="38">
        <v>44201</v>
      </c>
      <c r="Y244" s="66"/>
    </row>
    <row r="245" spans="1:25" ht="15" x14ac:dyDescent="0.25">
      <c r="A245">
        <v>2.52</v>
      </c>
      <c r="B245">
        <v>1.55</v>
      </c>
      <c r="C245" s="43">
        <f t="shared" si="43"/>
        <v>4.1986687147977486E-2</v>
      </c>
      <c r="D245" s="44">
        <f>IF(OR($A245="",$B245=""),"",A245*'MPTO_working_2-way'!$G244)</f>
        <v>2.6258064516129034</v>
      </c>
      <c r="E245" s="46">
        <f>IF(OR($A245="",$B245=""),"",B245*'MPTO_working_2-way'!$G244)</f>
        <v>1.6150793650793651</v>
      </c>
      <c r="F245" s="44">
        <f>IF(OR($A245="",$B245=""),"",'MPTO_working_2-way'!D244)</f>
        <v>2.6607629427792916</v>
      </c>
      <c r="G245" s="46">
        <f>IF(OR($A245="",$B245=""),"",'MPTO_working_2-way'!E244)</f>
        <v>1.6021328958162429</v>
      </c>
      <c r="H245" s="44">
        <f>IF(OR($A245="",$B245=""),"",'OddsRatio_working_2-way'!M244)</f>
        <v>2.662418829187267</v>
      </c>
      <c r="I245" s="44">
        <f>IF(OR($A245="",$B245=""),"",'OddsRatio_working_2-way'!N244)</f>
        <v>1.6015331289822348</v>
      </c>
      <c r="J245" s="44">
        <f>IF('Log_working_2-way'!$D244="","",A245^('Log_working_2-way'!$D244))</f>
        <v>2.6789459030589455</v>
      </c>
      <c r="K245" s="46">
        <f>IF('Log_working_2-way'!$D244="","",B245^('Log_working_2-way'!$D244))</f>
        <v>1.5956118051078381</v>
      </c>
      <c r="L245" s="53">
        <f t="shared" si="35"/>
        <v>0.38083538083538082</v>
      </c>
      <c r="M245" s="53">
        <f t="shared" si="36"/>
        <v>0.61916461916461918</v>
      </c>
      <c r="N245" s="54">
        <v>159</v>
      </c>
      <c r="O245" s="54">
        <f t="shared" si="37"/>
        <v>95.904761904761898</v>
      </c>
      <c r="P245" s="54">
        <f t="shared" si="38"/>
        <v>56.419354838709687</v>
      </c>
      <c r="Q245" s="54">
        <f t="shared" si="39"/>
        <v>102.58064516129032</v>
      </c>
      <c r="R245" s="54">
        <f t="shared" si="40"/>
        <v>63.095238095238095</v>
      </c>
      <c r="S245" s="55">
        <f t="shared" si="41"/>
        <v>-6.6758832565284223</v>
      </c>
      <c r="T245" s="55">
        <f t="shared" si="42"/>
        <v>-6.6758832565284081</v>
      </c>
      <c r="U245" t="s">
        <v>337</v>
      </c>
      <c r="V245" t="s">
        <v>339</v>
      </c>
      <c r="W245" t="s">
        <v>446</v>
      </c>
      <c r="X245" s="38">
        <v>44201</v>
      </c>
      <c r="Y245" s="66"/>
    </row>
    <row r="246" spans="1:25" ht="15" x14ac:dyDescent="0.25">
      <c r="A246">
        <v>2.37</v>
      </c>
      <c r="B246">
        <v>1.61</v>
      </c>
      <c r="C246" s="43">
        <f t="shared" si="43"/>
        <v>4.3058940692402459E-2</v>
      </c>
      <c r="D246" s="44">
        <f>IF(OR($A246="",$B246=""),"",A246*'MPTO_working_2-way'!$G245)</f>
        <v>2.4720496894409938</v>
      </c>
      <c r="E246" s="46">
        <f>IF(OR($A246="",$B246=""),"",B246*'MPTO_working_2-way'!$G245)</f>
        <v>1.6793248945147681</v>
      </c>
      <c r="F246" s="44">
        <f>IF(OR($A246="",$B246=""),"",'MPTO_working_2-way'!D245)</f>
        <v>2.4974310305331024</v>
      </c>
      <c r="G246" s="46">
        <f>IF(OR($A246="",$B246=""),"",'MPTO_working_2-way'!E245)</f>
        <v>1.667810389667155</v>
      </c>
      <c r="H246" s="44">
        <f>IF(OR($A246="",$B246=""),"",'OddsRatio_working_2-way'!M245)</f>
        <v>2.4986332571193874</v>
      </c>
      <c r="I246" s="44">
        <f>IF(OR($A246="",$B246=""),"",'OddsRatio_working_2-way'!N245)</f>
        <v>1.6672746619290704</v>
      </c>
      <c r="J246" s="44">
        <f>IF('Log_working_2-way'!$D245="","",A246^('Log_working_2-way'!$D245))</f>
        <v>2.510544822348487</v>
      </c>
      <c r="K246" s="46">
        <f>IF('Log_working_2-way'!$D245="","",B246^('Log_working_2-way'!$D245))</f>
        <v>1.6620127951216401</v>
      </c>
      <c r="L246" s="53">
        <f t="shared" si="35"/>
        <v>0.40452261306532661</v>
      </c>
      <c r="M246" s="53">
        <f t="shared" si="36"/>
        <v>0.59547738693467334</v>
      </c>
      <c r="N246" s="54">
        <v>160</v>
      </c>
      <c r="O246" s="54">
        <f t="shared" si="37"/>
        <v>92.489451476793263</v>
      </c>
      <c r="P246" s="54">
        <f t="shared" si="38"/>
        <v>60.621118012422372</v>
      </c>
      <c r="Q246" s="54">
        <f t="shared" si="39"/>
        <v>99.378881987577628</v>
      </c>
      <c r="R246" s="54">
        <f t="shared" si="40"/>
        <v>67.510548523206751</v>
      </c>
      <c r="S246" s="55">
        <f t="shared" si="41"/>
        <v>-6.889430510784365</v>
      </c>
      <c r="T246" s="55">
        <f t="shared" si="42"/>
        <v>-6.8894305107843792</v>
      </c>
      <c r="U246" t="s">
        <v>334</v>
      </c>
      <c r="V246" t="s">
        <v>327</v>
      </c>
      <c r="W246" t="s">
        <v>446</v>
      </c>
      <c r="X246" s="38">
        <v>44201</v>
      </c>
      <c r="Y246" s="66"/>
    </row>
    <row r="247" spans="1:25" ht="15" x14ac:dyDescent="0.25">
      <c r="A247">
        <v>1.92</v>
      </c>
      <c r="B247">
        <v>1.99</v>
      </c>
      <c r="C247" s="43">
        <f t="shared" si="43"/>
        <v>2.3345896147403788E-2</v>
      </c>
      <c r="D247" s="44">
        <f>IF(OR($A247="",$B247=""),"",A247*'MPTO_working_2-way'!$G246)</f>
        <v>1.9648241206030153</v>
      </c>
      <c r="E247" s="46">
        <f>IF(OR($A247="",$B247=""),"",B247*'MPTO_working_2-way'!$G246)</f>
        <v>2.0364583333333335</v>
      </c>
      <c r="F247" s="44">
        <f>IF(OR($A247="",$B247=""),"",'MPTO_working_2-way'!D246)</f>
        <v>1.9640176827387685</v>
      </c>
      <c r="G247" s="46">
        <f>IF(OR($A247="",$B247=""),"",'MPTO_working_2-way'!E246)</f>
        <v>2.0373253705876082</v>
      </c>
      <c r="H247" s="44">
        <f>IF(OR($A247="",$B247=""),"",'OddsRatio_working_2-way'!M246)</f>
        <v>1.9639984073082948</v>
      </c>
      <c r="I247" s="44">
        <f>IF(OR($A247="",$B247=""),"",'OddsRatio_working_2-way'!N246)</f>
        <v>2.0373461122121879</v>
      </c>
      <c r="J247" s="44">
        <f>IF('Log_working_2-way'!$D246="","",A247^('Log_working_2-way'!$D246))</f>
        <v>1.9636346459170313</v>
      </c>
      <c r="K247" s="46">
        <f>IF('Log_working_2-way'!$D246="","",B247^('Log_working_2-way'!$D246))</f>
        <v>2.0377376988644484</v>
      </c>
      <c r="L247" s="53">
        <f t="shared" si="35"/>
        <v>0.50895140664961636</v>
      </c>
      <c r="M247" s="53">
        <f t="shared" si="36"/>
        <v>0.49104859335038359</v>
      </c>
      <c r="N247" s="54">
        <v>161</v>
      </c>
      <c r="O247" s="54">
        <f t="shared" si="37"/>
        <v>77.145833333333343</v>
      </c>
      <c r="P247" s="54">
        <f t="shared" si="38"/>
        <v>80.095477386934661</v>
      </c>
      <c r="Q247" s="54">
        <f t="shared" si="39"/>
        <v>80.904522613065325</v>
      </c>
      <c r="R247" s="54">
        <f t="shared" si="40"/>
        <v>83.854166666666671</v>
      </c>
      <c r="S247" s="55">
        <f t="shared" si="41"/>
        <v>-3.758689279731982</v>
      </c>
      <c r="T247" s="55">
        <f t="shared" si="42"/>
        <v>-3.7586892797320104</v>
      </c>
      <c r="U247" t="s">
        <v>142</v>
      </c>
      <c r="V247" t="s">
        <v>413</v>
      </c>
      <c r="W247" t="s">
        <v>441</v>
      </c>
      <c r="X247" s="38">
        <v>44201</v>
      </c>
      <c r="Y247" s="66"/>
    </row>
    <row r="248" spans="1:25" s="50" customFormat="1" ht="15" x14ac:dyDescent="0.25">
      <c r="A248">
        <v>1.38</v>
      </c>
      <c r="B248">
        <v>3.19</v>
      </c>
      <c r="C248" s="43">
        <f t="shared" si="43"/>
        <v>3.8117304983871891E-2</v>
      </c>
      <c r="D248" s="44">
        <f>IF(OR($A248="",$B248=""),"",A248*'MPTO_working_2-way'!$G247)</f>
        <v>1.4326018808777432</v>
      </c>
      <c r="E248" s="46">
        <f>IF(OR($A248="",$B248=""),"",B248*'MPTO_working_2-way'!$G247)</f>
        <v>3.3115942028985512</v>
      </c>
      <c r="F248" s="44">
        <f>IF(OR($A248="",$B248=""),"",'MPTO_working_2-way'!D247)</f>
        <v>1.4172756833327969</v>
      </c>
      <c r="G248" s="46">
        <f>IF(OR($A248="",$B248=""),"",'MPTO_working_2-way'!E247)</f>
        <v>3.396497183859271</v>
      </c>
      <c r="H248" s="44">
        <f>IF(OR($A248="",$B248=""),"",'OddsRatio_working_2-way'!M247)</f>
        <v>1.4165524957735338</v>
      </c>
      <c r="I248" s="44">
        <f>IF(OR($A248="",$B248=""),"",'OddsRatio_working_2-way'!N247)</f>
        <v>3.4006578045895766</v>
      </c>
      <c r="J248" s="44">
        <f>IF('Log_working_2-way'!$D247="","",A248^('Log_working_2-way'!$D247))</f>
        <v>1.4094656717471108</v>
      </c>
      <c r="K248" s="46">
        <f>IF('Log_working_2-way'!$D247="","",B248^('Log_working_2-way'!$D247))</f>
        <v>3.4422071714373672</v>
      </c>
      <c r="L248" s="53">
        <f t="shared" si="35"/>
        <v>0.69803063457330405</v>
      </c>
      <c r="M248" s="53">
        <f t="shared" si="36"/>
        <v>0.30196936542669578</v>
      </c>
      <c r="N248" s="54">
        <v>162</v>
      </c>
      <c r="O248" s="54">
        <f t="shared" si="37"/>
        <v>44.6086956521739</v>
      </c>
      <c r="P248" s="54">
        <f t="shared" si="38"/>
        <v>111.21630094043887</v>
      </c>
      <c r="Q248" s="54">
        <f t="shared" si="39"/>
        <v>50.78369905956113</v>
      </c>
      <c r="R248" s="54">
        <f t="shared" si="40"/>
        <v>117.39130434782611</v>
      </c>
      <c r="S248" s="55">
        <f t="shared" si="41"/>
        <v>-6.17500340738723</v>
      </c>
      <c r="T248" s="55">
        <f t="shared" si="42"/>
        <v>-6.1750034073872371</v>
      </c>
      <c r="U248" t="s">
        <v>414</v>
      </c>
      <c r="V248" t="s">
        <v>143</v>
      </c>
      <c r="W248" t="s">
        <v>441</v>
      </c>
      <c r="X248" s="38">
        <v>44201</v>
      </c>
      <c r="Y248" s="66"/>
    </row>
    <row r="249" spans="1:25" ht="15" x14ac:dyDescent="0.25">
      <c r="A249">
        <v>1.58</v>
      </c>
      <c r="B249">
        <v>2.52</v>
      </c>
      <c r="C249" s="43">
        <f t="shared" si="43"/>
        <v>2.9736789230460081E-2</v>
      </c>
      <c r="D249" s="44">
        <f>IF(OR($A249="",$B249=""),"",A249*'MPTO_working_2-way'!$G248)</f>
        <v>1.626984126984127</v>
      </c>
      <c r="E249" s="46">
        <f>IF(OR($A249="",$B249=""),"",B249*'MPTO_working_2-way'!$G248)</f>
        <v>2.5949367088607596</v>
      </c>
      <c r="F249" s="44">
        <f>IF(OR($A249="",$B249=""),"",'MPTO_working_2-way'!D248)</f>
        <v>1.6180104031209364</v>
      </c>
      <c r="G249" s="46">
        <f>IF(OR($A249="",$B249=""),"",'MPTO_working_2-way'!E248)</f>
        <v>2.618095739084692</v>
      </c>
      <c r="H249" s="44">
        <f>IF(OR($A249="",$B249=""),"",'OddsRatio_working_2-way'!M248)</f>
        <v>1.6177207681213428</v>
      </c>
      <c r="I249" s="44">
        <f>IF(OR($A249="",$B249=""),"",'OddsRatio_working_2-way'!N248)</f>
        <v>2.618854426800759</v>
      </c>
      <c r="J249" s="44">
        <f>IF('Log_working_2-way'!$D248="","",A249^('Log_working_2-way'!$D248))</f>
        <v>1.6136452064390807</v>
      </c>
      <c r="K249" s="46">
        <f>IF('Log_working_2-way'!$D248="","",B249^('Log_working_2-way'!$D248))</f>
        <v>2.6296061462010867</v>
      </c>
      <c r="L249" s="53">
        <f t="shared" si="35"/>
        <v>0.61463414634146341</v>
      </c>
      <c r="M249" s="53">
        <f t="shared" si="36"/>
        <v>0.38536585365853659</v>
      </c>
      <c r="N249" s="54">
        <v>163</v>
      </c>
      <c r="O249" s="54">
        <f t="shared" si="37"/>
        <v>59.835443037974692</v>
      </c>
      <c r="P249" s="54">
        <f t="shared" si="38"/>
        <v>98.317460317460302</v>
      </c>
      <c r="Q249" s="54">
        <f t="shared" si="39"/>
        <v>64.682539682539684</v>
      </c>
      <c r="R249" s="54">
        <f t="shared" si="40"/>
        <v>103.1645569620253</v>
      </c>
      <c r="S249" s="55">
        <f t="shared" si="41"/>
        <v>-4.8470966445649921</v>
      </c>
      <c r="T249" s="55">
        <f t="shared" si="42"/>
        <v>-4.8470966445649992</v>
      </c>
      <c r="U249" t="s">
        <v>52</v>
      </c>
      <c r="V249" t="s">
        <v>347</v>
      </c>
      <c r="W249" t="s">
        <v>441</v>
      </c>
      <c r="X249" s="38">
        <v>44201</v>
      </c>
      <c r="Y249" s="66"/>
    </row>
    <row r="250" spans="1:25" ht="15" x14ac:dyDescent="0.25">
      <c r="A250">
        <v>1.97</v>
      </c>
      <c r="B250">
        <v>1.92</v>
      </c>
      <c r="C250" s="43">
        <f t="shared" si="43"/>
        <v>2.844754653130277E-2</v>
      </c>
      <c r="D250" s="44">
        <f>IF(OR($A250="",$B250=""),"",A250*'MPTO_working_2-way'!$G249)</f>
        <v>2.0260416666666665</v>
      </c>
      <c r="E250" s="46">
        <f>IF(OR($A250="",$B250=""),"",B250*'MPTO_working_2-way'!$G249)</f>
        <v>1.9746192893401013</v>
      </c>
      <c r="F250" s="44">
        <f>IF(OR($A250="",$B250=""),"",'MPTO_working_2-way'!D249)</f>
        <v>2.0267924123888115</v>
      </c>
      <c r="G250" s="46">
        <f>IF(OR($A250="",$B250=""),"",'MPTO_working_2-way'!E249)</f>
        <v>1.9739066903246005</v>
      </c>
      <c r="H250" s="44">
        <f>IF(OR($A250="",$B250=""),"",'OddsRatio_working_2-way'!M249)</f>
        <v>2.0268144068364817</v>
      </c>
      <c r="I250" s="44">
        <f>IF(OR($A250="",$B250=""),"",'OddsRatio_working_2-way'!N249)</f>
        <v>1.9738858291644976</v>
      </c>
      <c r="J250" s="44">
        <f>IF('Log_working_2-way'!$D249="","",A250^('Log_working_2-way'!$D249))</f>
        <v>2.0271548987306875</v>
      </c>
      <c r="K250" s="46">
        <f>IF('Log_working_2-way'!$D249="","",B250^('Log_working_2-way'!$D249))</f>
        <v>1.9735629954505829</v>
      </c>
      <c r="L250" s="53">
        <f t="shared" si="35"/>
        <v>0.49357326478149105</v>
      </c>
      <c r="M250" s="53">
        <f t="shared" si="36"/>
        <v>0.50642673521850901</v>
      </c>
      <c r="N250" s="54">
        <v>164</v>
      </c>
      <c r="O250" s="54">
        <f t="shared" si="37"/>
        <v>80.751269035532985</v>
      </c>
      <c r="P250" s="54">
        <f t="shared" si="38"/>
        <v>78.583333333333343</v>
      </c>
      <c r="Q250" s="54">
        <f t="shared" si="39"/>
        <v>85.416666666666671</v>
      </c>
      <c r="R250" s="54">
        <f t="shared" si="40"/>
        <v>83.248730964467001</v>
      </c>
      <c r="S250" s="55">
        <f t="shared" si="41"/>
        <v>-4.6653976311336862</v>
      </c>
      <c r="T250" s="55">
        <f t="shared" si="42"/>
        <v>-4.6653976311336578</v>
      </c>
      <c r="U250" t="s">
        <v>348</v>
      </c>
      <c r="V250" t="s">
        <v>349</v>
      </c>
      <c r="W250" t="s">
        <v>434</v>
      </c>
      <c r="X250" s="38">
        <v>44201</v>
      </c>
      <c r="Y250" s="66"/>
    </row>
    <row r="251" spans="1:25" ht="15" x14ac:dyDescent="0.25">
      <c r="A251">
        <v>2.19</v>
      </c>
      <c r="B251">
        <v>1.73</v>
      </c>
      <c r="C251" s="43">
        <f t="shared" si="43"/>
        <v>3.4655686647135031E-2</v>
      </c>
      <c r="D251" s="44">
        <f>IF(OR($A251="",$B251=""),"",A251*'MPTO_working_2-way'!$G250)</f>
        <v>2.2658959537572256</v>
      </c>
      <c r="E251" s="46">
        <f>IF(OR($A251="",$B251=""),"",B251*'MPTO_working_2-way'!$G250)</f>
        <v>1.7899543378995435</v>
      </c>
      <c r="F251" s="44">
        <f>IF(OR($A251="",$B251=""),"",'MPTO_working_2-way'!D250)</f>
        <v>2.2763841740018629</v>
      </c>
      <c r="G251" s="46">
        <f>IF(OR($A251="",$B251=""),"",'MPTO_working_2-way'!E250)</f>
        <v>1.7834631769717797</v>
      </c>
      <c r="H251" s="44">
        <f>IF(OR($A251="",$B251=""),"",'OddsRatio_working_2-way'!M250)</f>
        <v>2.2767681803292916</v>
      </c>
      <c r="I251" s="44">
        <f>IF(OR($A251="",$B251=""),"",'OddsRatio_working_2-way'!N250)</f>
        <v>1.7832275391935992</v>
      </c>
      <c r="J251" s="44">
        <f>IF('Log_working_2-way'!$D250="","",A251^('Log_working_2-way'!$D250))</f>
        <v>2.2815927958159761</v>
      </c>
      <c r="K251" s="46">
        <f>IF('Log_working_2-way'!$D250="","",B251^('Log_working_2-way'!$D250))</f>
        <v>1.7802790428165938</v>
      </c>
      <c r="L251" s="53">
        <f t="shared" ref="L251:L314" si="44">(1/D251)</f>
        <v>0.44132653061224486</v>
      </c>
      <c r="M251" s="53">
        <f t="shared" ref="M251:M314" si="45">(1/E251)</f>
        <v>0.55867346938775508</v>
      </c>
      <c r="N251" s="54">
        <v>165</v>
      </c>
      <c r="O251" s="54">
        <f t="shared" ref="O251:O314" si="46">(1/A251)*((N251*A251)-N251)</f>
        <v>89.657534246575338</v>
      </c>
      <c r="P251" s="54">
        <f t="shared" ref="P251:P314" si="47">(1/B251)*((N251*B251)-N251)</f>
        <v>69.624277456647391</v>
      </c>
      <c r="Q251" s="54">
        <f t="shared" ref="Q251:Q314" si="48">(1/B251)*N251</f>
        <v>95.375722543352609</v>
      </c>
      <c r="R251" s="54">
        <f t="shared" ref="R251:R314" si="49">(1/A251)*N251</f>
        <v>75.342465753424662</v>
      </c>
      <c r="S251" s="55">
        <f t="shared" ref="S251:S314" si="50">O251-Q251</f>
        <v>-5.7181882967772708</v>
      </c>
      <c r="T251" s="55">
        <f t="shared" ref="T251:T314" si="51">P251-R251</f>
        <v>-5.7181882967772708</v>
      </c>
      <c r="U251" t="s">
        <v>105</v>
      </c>
      <c r="V251" t="s">
        <v>140</v>
      </c>
      <c r="W251" t="s">
        <v>434</v>
      </c>
      <c r="X251" s="38">
        <v>44201</v>
      </c>
      <c r="Y251" s="66"/>
    </row>
    <row r="252" spans="1:25" ht="15" x14ac:dyDescent="0.25">
      <c r="A252">
        <v>2.25</v>
      </c>
      <c r="B252">
        <v>1.69</v>
      </c>
      <c r="C252" s="43">
        <f t="shared" si="43"/>
        <v>3.6160420775805502E-2</v>
      </c>
      <c r="D252" s="44">
        <f>IF(OR($A252="",$B252=""),"",A252*'MPTO_working_2-way'!$G251)</f>
        <v>2.3313609467455625</v>
      </c>
      <c r="E252" s="46">
        <f>IF(OR($A252="",$B252=""),"",B252*'MPTO_working_2-way'!$G251)</f>
        <v>1.7511111111111113</v>
      </c>
      <c r="F252" s="44">
        <f>IF(OR($A252="",$B252=""),"",'MPTO_working_2-way'!D251)</f>
        <v>2.3454124903623752</v>
      </c>
      <c r="G252" s="46">
        <f>IF(OR($A252="",$B252=""),"",'MPTO_working_2-way'!E251)</f>
        <v>1.7432664756446994</v>
      </c>
      <c r="H252" s="44">
        <f>IF(OR($A252="",$B252=""),"",'OddsRatio_working_2-way'!M251)</f>
        <v>2.3459547551454145</v>
      </c>
      <c r="I252" s="44">
        <f>IF(OR($A252="",$B252=""),"",'OddsRatio_working_2-way'!N251)</f>
        <v>1.7429670248402687</v>
      </c>
      <c r="J252" s="44">
        <f>IF('Log_working_2-way'!$D251="","",A252^('Log_working_2-way'!$D251))</f>
        <v>2.3524481110664444</v>
      </c>
      <c r="K252" s="46">
        <f>IF('Log_working_2-way'!$D251="","",B252^('Log_working_2-way'!$D251))</f>
        <v>1.7393999014212567</v>
      </c>
      <c r="L252" s="53">
        <f t="shared" si="44"/>
        <v>0.42893401015228422</v>
      </c>
      <c r="M252" s="53">
        <f t="shared" si="45"/>
        <v>0.57106598984771573</v>
      </c>
      <c r="N252" s="54">
        <v>166</v>
      </c>
      <c r="O252" s="54">
        <f t="shared" si="46"/>
        <v>92.222222222222214</v>
      </c>
      <c r="P252" s="54">
        <f t="shared" si="47"/>
        <v>67.775147928994059</v>
      </c>
      <c r="Q252" s="54">
        <f t="shared" si="48"/>
        <v>98.224852071005927</v>
      </c>
      <c r="R252" s="54">
        <f t="shared" si="49"/>
        <v>73.777777777777771</v>
      </c>
      <c r="S252" s="55">
        <f t="shared" si="50"/>
        <v>-6.0026298487837124</v>
      </c>
      <c r="T252" s="55">
        <f t="shared" si="51"/>
        <v>-6.0026298487837124</v>
      </c>
      <c r="U252" t="s">
        <v>353</v>
      </c>
      <c r="V252" t="s">
        <v>416</v>
      </c>
      <c r="W252" t="s">
        <v>434</v>
      </c>
      <c r="X252" s="38">
        <v>44201</v>
      </c>
      <c r="Y252" s="66"/>
    </row>
    <row r="253" spans="1:25" ht="15" x14ac:dyDescent="0.25">
      <c r="A253">
        <v>2.2999999999999998</v>
      </c>
      <c r="B253">
        <v>1.67</v>
      </c>
      <c r="C253" s="43">
        <f t="shared" si="43"/>
        <v>3.3585003905233002E-2</v>
      </c>
      <c r="D253" s="44">
        <f>IF(OR($A253="",$B253=""),"",A253*'MPTO_working_2-way'!$G252)</f>
        <v>2.3772455089820359</v>
      </c>
      <c r="E253" s="46">
        <f>IF(OR($A253="",$B253=""),"",B253*'MPTO_working_2-way'!$G252)</f>
        <v>1.7260869565217389</v>
      </c>
      <c r="F253" s="44">
        <f>IF(OR($A253="",$B253=""),"",'MPTO_working_2-way'!D252)</f>
        <v>2.3924011211460603</v>
      </c>
      <c r="G253" s="46">
        <f>IF(OR($A253="",$B253=""),"",'MPTO_working_2-way'!E252)</f>
        <v>1.7181838514873629</v>
      </c>
      <c r="H253" s="44">
        <f>IF(OR($A253="",$B253=""),"",'OddsRatio_working_2-way'!M252)</f>
        <v>2.3929459815307572</v>
      </c>
      <c r="I253" s="44">
        <f>IF(OR($A253="",$B253=""),"",'OddsRatio_working_2-way'!N252)</f>
        <v>1.7179029289427752</v>
      </c>
      <c r="J253" s="44">
        <f>IF('Log_working_2-way'!$D252="","",A253^('Log_working_2-way'!$D252))</f>
        <v>2.399943779582375</v>
      </c>
      <c r="K253" s="46">
        <f>IF('Log_working_2-way'!$D252="","",B253^('Log_working_2-way'!$D252))</f>
        <v>1.7143143993241288</v>
      </c>
      <c r="L253" s="53">
        <f t="shared" si="44"/>
        <v>0.42065491183879095</v>
      </c>
      <c r="M253" s="53">
        <f t="shared" si="45"/>
        <v>0.57934508816120911</v>
      </c>
      <c r="N253" s="54">
        <v>167</v>
      </c>
      <c r="O253" s="54">
        <f t="shared" si="46"/>
        <v>94.391304347826079</v>
      </c>
      <c r="P253" s="54">
        <f t="shared" si="47"/>
        <v>67</v>
      </c>
      <c r="Q253" s="54">
        <f t="shared" si="48"/>
        <v>100.00000000000001</v>
      </c>
      <c r="R253" s="54">
        <f t="shared" si="49"/>
        <v>72.608695652173921</v>
      </c>
      <c r="S253" s="55">
        <f t="shared" si="50"/>
        <v>-5.6086956521739353</v>
      </c>
      <c r="T253" s="55">
        <f t="shared" si="51"/>
        <v>-5.6086956521739211</v>
      </c>
      <c r="U253" t="s">
        <v>419</v>
      </c>
      <c r="V253" t="s">
        <v>234</v>
      </c>
      <c r="W253" t="s">
        <v>434</v>
      </c>
      <c r="X253" s="38">
        <v>44201</v>
      </c>
      <c r="Y253" s="66"/>
    </row>
    <row r="254" spans="1:25" ht="15" x14ac:dyDescent="0.25">
      <c r="A254">
        <v>2.37</v>
      </c>
      <c r="B254">
        <v>1.63</v>
      </c>
      <c r="C254" s="43">
        <f t="shared" si="43"/>
        <v>3.5437860785379582E-2</v>
      </c>
      <c r="D254" s="44">
        <f>IF(OR($A254="",$B254=""),"",A254*'MPTO_working_2-way'!$G253)</f>
        <v>2.4539877300613497</v>
      </c>
      <c r="E254" s="46">
        <f>IF(OR($A254="",$B254=""),"",B254*'MPTO_working_2-way'!$G253)</f>
        <v>1.6877637130801686</v>
      </c>
      <c r="F254" s="44">
        <f>IF(OR($A254="",$B254=""),"",'MPTO_working_2-way'!D253)</f>
        <v>2.4738881239793793</v>
      </c>
      <c r="G254" s="46">
        <f>IF(OR($A254="",$B254=""),"",'MPTO_working_2-way'!E253)</f>
        <v>1.6784775477395666</v>
      </c>
      <c r="H254" s="44">
        <f>IF(OR($A254="",$B254=""),"",'OddsRatio_working_2-way'!M253)</f>
        <v>2.4746535778287639</v>
      </c>
      <c r="I254" s="44">
        <f>IF(OR($A254="",$B254=""),"",'OddsRatio_working_2-way'!N253)</f>
        <v>1.6781253679066579</v>
      </c>
      <c r="J254" s="44">
        <f>IF('Log_working_2-way'!$D253="","",A254^('Log_working_2-way'!$D253))</f>
        <v>2.4838961866439853</v>
      </c>
      <c r="K254" s="46">
        <f>IF('Log_working_2-way'!$D253="","",B254^('Log_working_2-way'!$D253))</f>
        <v>1.6739015902867895</v>
      </c>
      <c r="L254" s="53">
        <f t="shared" si="44"/>
        <v>0.40749999999999997</v>
      </c>
      <c r="M254" s="53">
        <f t="shared" si="45"/>
        <v>0.59250000000000003</v>
      </c>
      <c r="N254" s="54">
        <v>168</v>
      </c>
      <c r="O254" s="54">
        <f t="shared" si="46"/>
        <v>97.113924050632917</v>
      </c>
      <c r="P254" s="54">
        <f t="shared" si="47"/>
        <v>64.932515337423297</v>
      </c>
      <c r="Q254" s="54">
        <f t="shared" si="48"/>
        <v>103.06748466257669</v>
      </c>
      <c r="R254" s="54">
        <f t="shared" si="49"/>
        <v>70.886075949367083</v>
      </c>
      <c r="S254" s="55">
        <f t="shared" si="50"/>
        <v>-5.9535606119437716</v>
      </c>
      <c r="T254" s="55">
        <f t="shared" si="51"/>
        <v>-5.9535606119437858</v>
      </c>
      <c r="U254" t="s">
        <v>350</v>
      </c>
      <c r="V254" t="s">
        <v>354</v>
      </c>
      <c r="W254" t="s">
        <v>434</v>
      </c>
      <c r="X254" s="38">
        <v>44201</v>
      </c>
      <c r="Y254" s="66"/>
    </row>
    <row r="255" spans="1:25" ht="15" x14ac:dyDescent="0.25">
      <c r="A255">
        <v>1.93</v>
      </c>
      <c r="B255">
        <v>1.96</v>
      </c>
      <c r="C255" s="43">
        <f t="shared" si="43"/>
        <v>2.8338796658559762E-2</v>
      </c>
      <c r="D255" s="44">
        <f>IF(OR($A255="",$B255=""),"",A255*'MPTO_working_2-way'!$G254)</f>
        <v>1.9846938775510203</v>
      </c>
      <c r="E255" s="46">
        <f>IF(OR($A255="",$B255=""),"",B255*'MPTO_working_2-way'!$G254)</f>
        <v>2.0155440414507773</v>
      </c>
      <c r="F255" s="44">
        <f>IF(OR($A255="",$B255=""),"",'MPTO_working_2-way'!D254)</f>
        <v>1.9842635333613092</v>
      </c>
      <c r="G255" s="46">
        <f>IF(OR($A255="",$B255=""),"",'MPTO_working_2-way'!E254)</f>
        <v>2.0159880622468553</v>
      </c>
      <c r="H255" s="44">
        <f>IF(OR($A255="",$B255=""),"",'OddsRatio_working_2-way'!M254)</f>
        <v>1.9842509842514759</v>
      </c>
      <c r="I255" s="44">
        <f>IF(OR($A255="",$B255=""),"",'OddsRatio_working_2-way'!N254)</f>
        <v>2.0160010160015238</v>
      </c>
      <c r="J255" s="44">
        <f>IF('Log_working_2-way'!$D254="","",A255^('Log_working_2-way'!$D254))</f>
        <v>1.9840560014719333</v>
      </c>
      <c r="K255" s="46">
        <f>IF('Log_working_2-way'!$D254="","",B255^('Log_working_2-way'!$D254))</f>
        <v>2.0162023284286739</v>
      </c>
      <c r="L255" s="53">
        <f t="shared" si="44"/>
        <v>0.50385604113110538</v>
      </c>
      <c r="M255" s="53">
        <f t="shared" si="45"/>
        <v>0.49614395886889456</v>
      </c>
      <c r="N255" s="54">
        <v>169</v>
      </c>
      <c r="O255" s="54">
        <f t="shared" si="46"/>
        <v>81.435233160621777</v>
      </c>
      <c r="P255" s="54">
        <f t="shared" si="47"/>
        <v>82.775510204081641</v>
      </c>
      <c r="Q255" s="54">
        <f t="shared" si="48"/>
        <v>86.224489795918373</v>
      </c>
      <c r="R255" s="54">
        <f t="shared" si="49"/>
        <v>87.564766839378251</v>
      </c>
      <c r="S255" s="55">
        <f t="shared" si="50"/>
        <v>-4.7892566352965957</v>
      </c>
      <c r="T255" s="55">
        <f t="shared" si="51"/>
        <v>-4.7892566352966099</v>
      </c>
      <c r="U255" t="s">
        <v>50</v>
      </c>
      <c r="V255" t="s">
        <v>418</v>
      </c>
      <c r="W255" t="s">
        <v>434</v>
      </c>
      <c r="X255" s="38">
        <v>44201</v>
      </c>
      <c r="Y255" s="66"/>
    </row>
    <row r="256" spans="1:25" ht="15" x14ac:dyDescent="0.25">
      <c r="A256">
        <v>2.41</v>
      </c>
      <c r="B256">
        <v>1.61</v>
      </c>
      <c r="C256" s="43">
        <f t="shared" si="43"/>
        <v>3.6055771758459754E-2</v>
      </c>
      <c r="D256" s="44">
        <f>IF(OR($A256="",$B256=""),"",A256*'MPTO_working_2-way'!$G255)</f>
        <v>2.4968944099378882</v>
      </c>
      <c r="E256" s="46">
        <f>IF(OR($A256="",$B256=""),"",B256*'MPTO_working_2-way'!$G255)</f>
        <v>1.6680497925311204</v>
      </c>
      <c r="F256" s="44">
        <f>IF(OR($A256="",$B256=""),"",'MPTO_working_2-way'!D255)</f>
        <v>2.5194636537774748</v>
      </c>
      <c r="G256" s="46">
        <f>IF(OR($A256="",$B256=""),"",'MPTO_working_2-way'!E255)</f>
        <v>1.6581269630990791</v>
      </c>
      <c r="H256" s="44">
        <f>IF(OR($A256="",$B256=""),"",'OddsRatio_working_2-way'!M255)</f>
        <v>2.5203537120802069</v>
      </c>
      <c r="I256" s="44">
        <f>IF(OR($A256="",$B256=""),"",'OddsRatio_working_2-way'!N255)</f>
        <v>1.6577416768573945</v>
      </c>
      <c r="J256" s="44">
        <f>IF('Log_working_2-way'!$D255="","",A256^('Log_working_2-way'!$D255))</f>
        <v>2.5308665033437969</v>
      </c>
      <c r="K256" s="46">
        <f>IF('Log_working_2-way'!$D255="","",B256^('Log_working_2-way'!$D255))</f>
        <v>1.6532248225535031</v>
      </c>
      <c r="L256" s="53">
        <f t="shared" si="44"/>
        <v>0.40049751243781095</v>
      </c>
      <c r="M256" s="53">
        <f t="shared" si="45"/>
        <v>0.59950248756218905</v>
      </c>
      <c r="N256" s="54">
        <v>170</v>
      </c>
      <c r="O256" s="54">
        <f t="shared" si="46"/>
        <v>99.46058091286308</v>
      </c>
      <c r="P256" s="54">
        <f t="shared" si="47"/>
        <v>64.409937888198741</v>
      </c>
      <c r="Q256" s="54">
        <f t="shared" si="48"/>
        <v>105.59006211180123</v>
      </c>
      <c r="R256" s="54">
        <f t="shared" si="49"/>
        <v>70.53941908713692</v>
      </c>
      <c r="S256" s="55">
        <f t="shared" si="50"/>
        <v>-6.1294811989381515</v>
      </c>
      <c r="T256" s="55">
        <f t="shared" si="51"/>
        <v>-6.1294811989381799</v>
      </c>
      <c r="U256" t="s">
        <v>355</v>
      </c>
      <c r="V256" t="s">
        <v>351</v>
      </c>
      <c r="W256" t="s">
        <v>434</v>
      </c>
      <c r="X256" s="38">
        <v>44201</v>
      </c>
      <c r="Y256" s="66"/>
    </row>
    <row r="257" spans="1:25" ht="15" x14ac:dyDescent="0.25">
      <c r="A257">
        <v>2.21</v>
      </c>
      <c r="B257">
        <v>1.72</v>
      </c>
      <c r="C257" s="43">
        <f t="shared" si="43"/>
        <v>3.3884036620014824E-2</v>
      </c>
      <c r="D257" s="44">
        <f>IF(OR($A257="",$B257=""),"",A257*'MPTO_working_2-way'!$G256)</f>
        <v>2.2848837209302326</v>
      </c>
      <c r="E257" s="46">
        <f>IF(OR($A257="",$B257=""),"",B257*'MPTO_working_2-way'!$G256)</f>
        <v>1.7782805429864255</v>
      </c>
      <c r="F257" s="44">
        <f>IF(OR($A257="",$B257=""),"",'MPTO_working_2-way'!D256)</f>
        <v>2.2959652089876781</v>
      </c>
      <c r="G257" s="46">
        <f>IF(OR($A257="",$B257=""),"",'MPTO_working_2-way'!E256)</f>
        <v>1.7716256524981358</v>
      </c>
      <c r="H257" s="44">
        <f>IF(OR($A257="",$B257=""),"",'OddsRatio_working_2-way'!M256)</f>
        <v>2.2963624321753371</v>
      </c>
      <c r="I257" s="44">
        <f>IF(OR($A257="",$B257=""),"",'OddsRatio_working_2-way'!N256)</f>
        <v>1.7713892158398703</v>
      </c>
      <c r="J257" s="44">
        <f>IF('Log_working_2-way'!$D256="","",A257^('Log_working_2-way'!$D256))</f>
        <v>2.3014598613122459</v>
      </c>
      <c r="K257" s="46">
        <f>IF('Log_working_2-way'!$D256="","",B257^('Log_working_2-way'!$D256))</f>
        <v>1.7683679149287428</v>
      </c>
      <c r="L257" s="53">
        <f t="shared" si="44"/>
        <v>0.43765903307888038</v>
      </c>
      <c r="M257" s="53">
        <f t="shared" si="45"/>
        <v>0.56234096692111957</v>
      </c>
      <c r="N257" s="54">
        <v>171</v>
      </c>
      <c r="O257" s="54">
        <f t="shared" si="46"/>
        <v>93.624434389140262</v>
      </c>
      <c r="P257" s="54">
        <f t="shared" si="47"/>
        <v>71.581395348837219</v>
      </c>
      <c r="Q257" s="54">
        <f t="shared" si="48"/>
        <v>99.418604651162795</v>
      </c>
      <c r="R257" s="54">
        <f t="shared" si="49"/>
        <v>77.375565610859724</v>
      </c>
      <c r="S257" s="55">
        <f t="shared" si="50"/>
        <v>-5.7941702620225328</v>
      </c>
      <c r="T257" s="55">
        <f t="shared" si="51"/>
        <v>-5.7941702620225044</v>
      </c>
      <c r="U257" t="s">
        <v>235</v>
      </c>
      <c r="V257" t="s">
        <v>417</v>
      </c>
      <c r="W257" t="s">
        <v>434</v>
      </c>
      <c r="X257" s="38">
        <v>44201</v>
      </c>
      <c r="Y257" s="66"/>
    </row>
    <row r="258" spans="1:25" ht="15" x14ac:dyDescent="0.25">
      <c r="A258">
        <v>2.34</v>
      </c>
      <c r="B258">
        <v>1.65</v>
      </c>
      <c r="C258" s="43">
        <f t="shared" si="43"/>
        <v>3.3411033411033575E-2</v>
      </c>
      <c r="D258" s="44">
        <f>IF(OR($A258="",$B258=""),"",A258*'MPTO_working_2-way'!$G257)</f>
        <v>2.4181818181818184</v>
      </c>
      <c r="E258" s="46">
        <f>IF(OR($A258="",$B258=""),"",B258*'MPTO_working_2-way'!$G257)</f>
        <v>1.7051282051282053</v>
      </c>
      <c r="F258" s="44">
        <f>IF(OR($A258="",$B258=""),"",'MPTO_working_2-way'!D257)</f>
        <v>2.4351939451277205</v>
      </c>
      <c r="G258" s="46">
        <f>IF(OR($A258="",$B258=""),"",'MPTO_working_2-way'!E257)</f>
        <v>1.6967699406723797</v>
      </c>
      <c r="H258" s="44">
        <f>IF(OR($A258="",$B258=""),"",'OddsRatio_working_2-way'!M257)</f>
        <v>2.4358058578855508</v>
      </c>
      <c r="I258" s="44">
        <f>IF(OR($A258="",$B258=""),"",'OddsRatio_working_2-way'!N257)</f>
        <v>1.6964729907653791</v>
      </c>
      <c r="J258" s="44">
        <f>IF('Log_working_2-way'!$D257="","",A258^('Log_working_2-way'!$D257))</f>
        <v>2.4436741668534787</v>
      </c>
      <c r="K258" s="46">
        <f>IF('Log_working_2-way'!$D257="","",B258^('Log_working_2-way'!$D257))</f>
        <v>1.6926770755893317</v>
      </c>
      <c r="L258" s="53">
        <f t="shared" si="44"/>
        <v>0.41353383458646614</v>
      </c>
      <c r="M258" s="53">
        <f t="shared" si="45"/>
        <v>0.5864661654135338</v>
      </c>
      <c r="N258" s="54">
        <v>172</v>
      </c>
      <c r="O258" s="54">
        <f t="shared" si="46"/>
        <v>98.495726495726487</v>
      </c>
      <c r="P258" s="54">
        <f t="shared" si="47"/>
        <v>67.757575757575765</v>
      </c>
      <c r="Q258" s="54">
        <f t="shared" si="48"/>
        <v>104.24242424242425</v>
      </c>
      <c r="R258" s="54">
        <f t="shared" si="49"/>
        <v>73.504273504273513</v>
      </c>
      <c r="S258" s="55">
        <f t="shared" si="50"/>
        <v>-5.7466977466977625</v>
      </c>
      <c r="T258" s="55">
        <f t="shared" si="51"/>
        <v>-5.7466977466977482</v>
      </c>
      <c r="U258" t="s">
        <v>250</v>
      </c>
      <c r="V258" t="s">
        <v>415</v>
      </c>
      <c r="W258" t="s">
        <v>434</v>
      </c>
      <c r="X258" s="38">
        <v>44201</v>
      </c>
      <c r="Y258" s="66"/>
    </row>
    <row r="259" spans="1:25" ht="15" x14ac:dyDescent="0.25">
      <c r="A259">
        <v>2.2799999999999998</v>
      </c>
      <c r="B259">
        <v>1.68</v>
      </c>
      <c r="C259" s="43">
        <f t="shared" ref="C259:C322" si="52">IF(OR($A259="",$B259=""),"",(1/A259)+(1/B259)-1)</f>
        <v>3.383458646616555E-2</v>
      </c>
      <c r="D259" s="44">
        <f>IF(OR($A259="",$B259=""),"",A259*'MPTO_working_2-way'!$G258)</f>
        <v>2.3571428571428572</v>
      </c>
      <c r="E259" s="46">
        <f>IF(OR($A259="",$B259=""),"",B259*'MPTO_working_2-way'!$G258)</f>
        <v>1.736842105263158</v>
      </c>
      <c r="F259" s="44">
        <f>IF(OR($A259="",$B259=""),"",'MPTO_working_2-way'!D258)</f>
        <v>2.3714710252600297</v>
      </c>
      <c r="G259" s="46">
        <f>IF(OR($A259="",$B259=""),"",'MPTO_working_2-way'!E258)</f>
        <v>1.7291440953412784</v>
      </c>
      <c r="H259" s="44">
        <f>IF(OR($A259="",$B259=""),"",'OddsRatio_working_2-way'!M258)</f>
        <v>2.3719886811400706</v>
      </c>
      <c r="I259" s="44">
        <f>IF(OR($A259="",$B259=""),"",'OddsRatio_working_2-way'!N258)</f>
        <v>1.728868986855663</v>
      </c>
      <c r="J259" s="44">
        <f>IF('Log_working_2-way'!$D258="","",A259^('Log_working_2-way'!$D258))</f>
        <v>2.3786002597874161</v>
      </c>
      <c r="K259" s="46">
        <f>IF('Log_working_2-way'!$D258="","",B259^('Log_working_2-way'!$D258))</f>
        <v>1.7253734306956654</v>
      </c>
      <c r="L259" s="53">
        <f t="shared" si="44"/>
        <v>0.42424242424242425</v>
      </c>
      <c r="M259" s="53">
        <f t="shared" si="45"/>
        <v>0.57575757575757569</v>
      </c>
      <c r="N259" s="54">
        <v>173</v>
      </c>
      <c r="O259" s="54">
        <f t="shared" si="46"/>
        <v>97.122807017543835</v>
      </c>
      <c r="P259" s="54">
        <f t="shared" si="47"/>
        <v>70.023809523809518</v>
      </c>
      <c r="Q259" s="54">
        <f t="shared" si="48"/>
        <v>102.97619047619048</v>
      </c>
      <c r="R259" s="54">
        <f t="shared" si="49"/>
        <v>75.877192982456151</v>
      </c>
      <c r="S259" s="55">
        <f t="shared" si="50"/>
        <v>-5.8533834586466469</v>
      </c>
      <c r="T259" s="55">
        <f t="shared" si="51"/>
        <v>-5.8533834586466327</v>
      </c>
      <c r="U259" t="s">
        <v>352</v>
      </c>
      <c r="V259" t="s">
        <v>249</v>
      </c>
      <c r="W259" t="s">
        <v>434</v>
      </c>
      <c r="X259" s="38">
        <v>44201</v>
      </c>
      <c r="Y259" s="66"/>
    </row>
    <row r="260" spans="1:25" ht="15" x14ac:dyDescent="0.25">
      <c r="A260">
        <v>1.73</v>
      </c>
      <c r="B260">
        <v>2.19</v>
      </c>
      <c r="C260" s="43">
        <f t="shared" si="52"/>
        <v>3.4655686647135031E-2</v>
      </c>
      <c r="D260" s="44">
        <f>IF(OR($A260="",$B260=""),"",A260*'MPTO_working_2-way'!$G259)</f>
        <v>1.7899543378995435</v>
      </c>
      <c r="E260" s="46">
        <f>IF(OR($A260="",$B260=""),"",B260*'MPTO_working_2-way'!$G259)</f>
        <v>2.2658959537572256</v>
      </c>
      <c r="F260" s="44">
        <f>IF(OR($A260="",$B260=""),"",'MPTO_working_2-way'!D259)</f>
        <v>1.7834631769717797</v>
      </c>
      <c r="G260" s="46">
        <f>IF(OR($A260="",$B260=""),"",'MPTO_working_2-way'!E259)</f>
        <v>2.2763841740018629</v>
      </c>
      <c r="H260" s="44">
        <f>IF(OR($A260="",$B260=""),"",'OddsRatio_working_2-way'!M259)</f>
        <v>1.7832275391935992</v>
      </c>
      <c r="I260" s="44">
        <f>IF(OR($A260="",$B260=""),"",'OddsRatio_working_2-way'!N259)</f>
        <v>2.2767681803292916</v>
      </c>
      <c r="J260" s="44">
        <f>IF('Log_working_2-way'!$D259="","",A260^('Log_working_2-way'!$D259))</f>
        <v>1.7802790428165938</v>
      </c>
      <c r="K260" s="46">
        <f>IF('Log_working_2-way'!$D259="","",B260^('Log_working_2-way'!$D259))</f>
        <v>2.2815927958159761</v>
      </c>
      <c r="L260" s="53">
        <f t="shared" si="44"/>
        <v>0.55867346938775508</v>
      </c>
      <c r="M260" s="53">
        <f t="shared" si="45"/>
        <v>0.44132653061224486</v>
      </c>
      <c r="N260" s="54">
        <v>174</v>
      </c>
      <c r="O260" s="54">
        <f t="shared" si="46"/>
        <v>73.421965317919074</v>
      </c>
      <c r="P260" s="54">
        <f t="shared" si="47"/>
        <v>94.547945205479465</v>
      </c>
      <c r="Q260" s="54">
        <f t="shared" si="48"/>
        <v>79.452054794520549</v>
      </c>
      <c r="R260" s="54">
        <f t="shared" si="49"/>
        <v>100.57803468208093</v>
      </c>
      <c r="S260" s="55">
        <f t="shared" si="50"/>
        <v>-6.030089476601475</v>
      </c>
      <c r="T260" s="55">
        <f t="shared" si="51"/>
        <v>-6.0300894766014608</v>
      </c>
      <c r="U260" t="s">
        <v>356</v>
      </c>
      <c r="V260" t="s">
        <v>361</v>
      </c>
      <c r="W260" t="s">
        <v>448</v>
      </c>
      <c r="X260" s="38">
        <v>44201</v>
      </c>
      <c r="Y260" s="66"/>
    </row>
    <row r="261" spans="1:25" ht="15" x14ac:dyDescent="0.25">
      <c r="A261">
        <v>1.65</v>
      </c>
      <c r="B261">
        <v>2.35</v>
      </c>
      <c r="C261" s="43">
        <f t="shared" si="52"/>
        <v>3.1592520954223158E-2</v>
      </c>
      <c r="D261" s="44">
        <f>IF(OR($A261="",$B261=""),"",A261*'MPTO_working_2-way'!$G260)</f>
        <v>1.7021276595744681</v>
      </c>
      <c r="E261" s="46">
        <f>IF(OR($A261="",$B261=""),"",B261*'MPTO_working_2-way'!$G260)</f>
        <v>2.4242424242424243</v>
      </c>
      <c r="F261" s="44">
        <f>IF(OR($A261="",$B261=""),"",'MPTO_working_2-way'!D260)</f>
        <v>1.6941561987984708</v>
      </c>
      <c r="G261" s="46">
        <f>IF(OR($A261="",$B261=""),"",'MPTO_working_2-way'!E260)</f>
        <v>2.4405979543666407</v>
      </c>
      <c r="H261" s="44">
        <f>IF(OR($A261="",$B261=""),"",'OddsRatio_working_2-way'!M260)</f>
        <v>1.6938886664887112</v>
      </c>
      <c r="I261" s="44">
        <f>IF(OR($A261="",$B261=""),"",'OddsRatio_working_2-way'!N260)</f>
        <v>2.4411533842457849</v>
      </c>
      <c r="J261" s="44">
        <f>IF('Log_working_2-way'!$D260="","",A261^('Log_working_2-way'!$D260))</f>
        <v>1.6902722385674813</v>
      </c>
      <c r="K261" s="46">
        <f>IF('Log_working_2-way'!$D260="","",B261^('Log_working_2-way'!$D260))</f>
        <v>2.4487037782009757</v>
      </c>
      <c r="L261" s="53">
        <f t="shared" si="44"/>
        <v>0.58750000000000002</v>
      </c>
      <c r="M261" s="53">
        <f t="shared" si="45"/>
        <v>0.41249999999999998</v>
      </c>
      <c r="N261" s="54">
        <v>175</v>
      </c>
      <c r="O261" s="54">
        <f t="shared" si="46"/>
        <v>68.939393939393938</v>
      </c>
      <c r="P261" s="54">
        <f t="shared" si="47"/>
        <v>100.53191489361703</v>
      </c>
      <c r="Q261" s="54">
        <f t="shared" si="48"/>
        <v>74.468085106382986</v>
      </c>
      <c r="R261" s="54">
        <f t="shared" si="49"/>
        <v>106.06060606060606</v>
      </c>
      <c r="S261" s="55">
        <f t="shared" si="50"/>
        <v>-5.5286911669890486</v>
      </c>
      <c r="T261" s="55">
        <f t="shared" si="51"/>
        <v>-5.5286911669890344</v>
      </c>
      <c r="U261" t="s">
        <v>360</v>
      </c>
      <c r="V261" t="s">
        <v>420</v>
      </c>
      <c r="W261" t="s">
        <v>448</v>
      </c>
      <c r="X261" s="38">
        <v>44201</v>
      </c>
      <c r="Y261" s="66"/>
    </row>
    <row r="262" spans="1:25" ht="15" x14ac:dyDescent="0.25">
      <c r="A262">
        <v>1.77</v>
      </c>
      <c r="B262">
        <v>2.13</v>
      </c>
      <c r="C262" s="43">
        <f t="shared" si="52"/>
        <v>3.4455319487546765E-2</v>
      </c>
      <c r="D262" s="44">
        <f>IF(OR($A262="",$B262=""),"",A262*'MPTO_working_2-way'!$G261)</f>
        <v>1.8309859154929577</v>
      </c>
      <c r="E262" s="46">
        <f>IF(OR($A262="",$B262=""),"",B262*'MPTO_working_2-way'!$G261)</f>
        <v>2.2033898305084745</v>
      </c>
      <c r="F262" s="44">
        <f>IF(OR($A262="",$B262=""),"",'MPTO_working_2-way'!D261)</f>
        <v>1.8256700806275876</v>
      </c>
      <c r="G262" s="46">
        <f>IF(OR($A262="",$B262=""),"",'MPTO_working_2-way'!E261)</f>
        <v>2.2111375032990233</v>
      </c>
      <c r="H262" s="44">
        <f>IF(OR($A262="",$B262=""),"",'OddsRatio_working_2-way'!M261)</f>
        <v>1.8254792118542653</v>
      </c>
      <c r="I262" s="44">
        <f>IF(OR($A262="",$B262=""),"",'OddsRatio_working_2-way'!N261)</f>
        <v>2.2114175446692466</v>
      </c>
      <c r="J262" s="44">
        <f>IF('Log_working_2-way'!$D261="","",A262^('Log_working_2-way'!$D261))</f>
        <v>1.8230645208160881</v>
      </c>
      <c r="K262" s="46">
        <f>IF('Log_working_2-way'!$D261="","",B262^('Log_working_2-way'!$D261))</f>
        <v>2.2149715784230573</v>
      </c>
      <c r="L262" s="53">
        <f t="shared" si="44"/>
        <v>0.5461538461538461</v>
      </c>
      <c r="M262" s="53">
        <f t="shared" si="45"/>
        <v>0.45384615384615384</v>
      </c>
      <c r="N262" s="54">
        <v>176</v>
      </c>
      <c r="O262" s="54">
        <f t="shared" si="46"/>
        <v>76.564971751412415</v>
      </c>
      <c r="P262" s="54">
        <f t="shared" si="47"/>
        <v>93.370892018779344</v>
      </c>
      <c r="Q262" s="54">
        <f t="shared" si="48"/>
        <v>82.629107981220656</v>
      </c>
      <c r="R262" s="54">
        <f t="shared" si="49"/>
        <v>99.435028248587571</v>
      </c>
      <c r="S262" s="55">
        <f t="shared" si="50"/>
        <v>-6.0641362298082413</v>
      </c>
      <c r="T262" s="55">
        <f t="shared" si="51"/>
        <v>-6.0641362298082271</v>
      </c>
      <c r="U262" t="s">
        <v>362</v>
      </c>
      <c r="V262" t="s">
        <v>359</v>
      </c>
      <c r="W262" t="s">
        <v>448</v>
      </c>
      <c r="X262" s="38">
        <v>44201</v>
      </c>
      <c r="Y262" s="66"/>
    </row>
    <row r="263" spans="1:25" ht="15" x14ac:dyDescent="0.25">
      <c r="A263">
        <v>1.44</v>
      </c>
      <c r="B263">
        <v>2.89</v>
      </c>
      <c r="C263" s="43">
        <f t="shared" si="52"/>
        <v>4.0465205690119133E-2</v>
      </c>
      <c r="D263" s="44">
        <f>IF(OR($A263="",$B263=""),"",A263*'MPTO_working_2-way'!$G262)</f>
        <v>1.4982698961937715</v>
      </c>
      <c r="E263" s="46">
        <f>IF(OR($A263="",$B263=""),"",B263*'MPTO_working_2-way'!$G262)</f>
        <v>3.0069444444444446</v>
      </c>
      <c r="F263" s="44">
        <f>IF(OR($A263="",$B263=""),"",'MPTO_working_2-way'!D262)</f>
        <v>1.4832133437878678</v>
      </c>
      <c r="G263" s="46">
        <f>IF(OR($A263="",$B263=""),"",'MPTO_working_2-way'!E262)</f>
        <v>3.0694792742292374</v>
      </c>
      <c r="H263" s="44">
        <f>IF(OR($A263="",$B263=""),"",'OddsRatio_working_2-way'!M262)</f>
        <v>1.4824979096371642</v>
      </c>
      <c r="I263" s="44">
        <f>IF(OR($A263="",$B263=""),"",'OddsRatio_working_2-way'!N262)</f>
        <v>3.0725478391232723</v>
      </c>
      <c r="J263" s="44">
        <f>IF('Log_working_2-way'!$D262="","",A263^('Log_working_2-way'!$D262))</f>
        <v>1.4755734518168881</v>
      </c>
      <c r="K263" s="46">
        <f>IF('Log_working_2-way'!$D262="","",B263^('Log_working_2-way'!$D262))</f>
        <v>3.1027246078987192</v>
      </c>
      <c r="L263" s="53">
        <f t="shared" si="44"/>
        <v>0.66743648960739033</v>
      </c>
      <c r="M263" s="53">
        <f t="shared" si="45"/>
        <v>0.33256351039260967</v>
      </c>
      <c r="N263" s="54">
        <v>177</v>
      </c>
      <c r="O263" s="54">
        <f t="shared" si="46"/>
        <v>54.083333333333329</v>
      </c>
      <c r="P263" s="54">
        <f t="shared" si="47"/>
        <v>115.75432525951557</v>
      </c>
      <c r="Q263" s="54">
        <f t="shared" si="48"/>
        <v>61.245674740484425</v>
      </c>
      <c r="R263" s="54">
        <f t="shared" si="49"/>
        <v>122.91666666666666</v>
      </c>
      <c r="S263" s="55">
        <f t="shared" si="50"/>
        <v>-7.1623414071510965</v>
      </c>
      <c r="T263" s="55">
        <f t="shared" si="51"/>
        <v>-7.1623414071510894</v>
      </c>
      <c r="U263" t="s">
        <v>363</v>
      </c>
      <c r="V263" t="s">
        <v>426</v>
      </c>
      <c r="W263" t="s">
        <v>448</v>
      </c>
      <c r="X263" s="38">
        <v>44201</v>
      </c>
      <c r="Y263" s="66"/>
    </row>
    <row r="264" spans="1:25" ht="15" x14ac:dyDescent="0.25">
      <c r="A264">
        <v>1.67</v>
      </c>
      <c r="B264">
        <v>2.2999999999999998</v>
      </c>
      <c r="C264" s="43">
        <f t="shared" si="52"/>
        <v>3.3585003905233002E-2</v>
      </c>
      <c r="D264" s="44">
        <f>IF(OR($A264="",$B264=""),"",A264*'MPTO_working_2-way'!$G263)</f>
        <v>1.7260869565217389</v>
      </c>
      <c r="E264" s="46">
        <f>IF(OR($A264="",$B264=""),"",B264*'MPTO_working_2-way'!$G263)</f>
        <v>2.3772455089820359</v>
      </c>
      <c r="F264" s="44">
        <f>IF(OR($A264="",$B264=""),"",'MPTO_working_2-way'!D263)</f>
        <v>1.7181838514873629</v>
      </c>
      <c r="G264" s="46">
        <f>IF(OR($A264="",$B264=""),"",'MPTO_working_2-way'!E263)</f>
        <v>2.3924011211460603</v>
      </c>
      <c r="H264" s="44">
        <f>IF(OR($A264="",$B264=""),"",'OddsRatio_working_2-way'!M263)</f>
        <v>1.7179029289427752</v>
      </c>
      <c r="I264" s="44">
        <f>IF(OR($A264="",$B264=""),"",'OddsRatio_working_2-way'!N263)</f>
        <v>2.3929459815307572</v>
      </c>
      <c r="J264" s="44">
        <f>IF('Log_working_2-way'!$D263="","",A264^('Log_working_2-way'!$D263))</f>
        <v>1.7143143993241288</v>
      </c>
      <c r="K264" s="46">
        <f>IF('Log_working_2-way'!$D263="","",B264^('Log_working_2-way'!$D263))</f>
        <v>2.399943779582375</v>
      </c>
      <c r="L264" s="53">
        <f t="shared" si="44"/>
        <v>0.57934508816120911</v>
      </c>
      <c r="M264" s="53">
        <f t="shared" si="45"/>
        <v>0.42065491183879095</v>
      </c>
      <c r="N264" s="54">
        <v>178</v>
      </c>
      <c r="O264" s="54">
        <f t="shared" si="46"/>
        <v>71.41317365269461</v>
      </c>
      <c r="P264" s="54">
        <f t="shared" si="47"/>
        <v>100.60869565217391</v>
      </c>
      <c r="Q264" s="54">
        <f t="shared" si="48"/>
        <v>77.391304347826093</v>
      </c>
      <c r="R264" s="54">
        <f t="shared" si="49"/>
        <v>106.5868263473054</v>
      </c>
      <c r="S264" s="55">
        <f t="shared" si="50"/>
        <v>-5.9781306951314832</v>
      </c>
      <c r="T264" s="55">
        <f t="shared" si="51"/>
        <v>-5.9781306951314974</v>
      </c>
      <c r="U264" t="s">
        <v>358</v>
      </c>
      <c r="V264" t="s">
        <v>424</v>
      </c>
      <c r="W264" t="s">
        <v>448</v>
      </c>
      <c r="X264" s="38">
        <v>44201</v>
      </c>
      <c r="Y264" s="66"/>
    </row>
    <row r="265" spans="1:25" ht="15" x14ac:dyDescent="0.25">
      <c r="A265">
        <v>2.44</v>
      </c>
      <c r="B265">
        <v>1.6</v>
      </c>
      <c r="C265" s="43">
        <f t="shared" si="52"/>
        <v>3.4836065573770503E-2</v>
      </c>
      <c r="D265" s="44">
        <f>IF(OR($A265="",$B265=""),"",A265*'MPTO_working_2-way'!$G264)</f>
        <v>2.5249999999999999</v>
      </c>
      <c r="E265" s="46">
        <f>IF(OR($A265="",$B265=""),"",B265*'MPTO_working_2-way'!$G264)</f>
        <v>1.6557377049180328</v>
      </c>
      <c r="F265" s="44">
        <f>IF(OR($A265="",$B265=""),"",'MPTO_working_2-way'!D264)</f>
        <v>2.548302872062663</v>
      </c>
      <c r="G265" s="46">
        <f>IF(OR($A265="",$B265=""),"",'MPTO_working_2-way'!E264)</f>
        <v>1.6458684654300169</v>
      </c>
      <c r="H265" s="44">
        <f>IF(OR($A265="",$B265=""),"",'OddsRatio_working_2-way'!M264)</f>
        <v>2.5491933384829668</v>
      </c>
      <c r="I265" s="44">
        <f>IF(OR($A265="",$B265=""),"",'OddsRatio_working_2-way'!N264)</f>
        <v>1.6454972243679031</v>
      </c>
      <c r="J265" s="44">
        <f>IF('Log_working_2-way'!$D264="","",A265^('Log_working_2-way'!$D264))</f>
        <v>2.5600465119993632</v>
      </c>
      <c r="K265" s="46">
        <f>IF('Log_working_2-way'!$D264="","",B265^('Log_working_2-way'!$D264))</f>
        <v>1.6410065291696188</v>
      </c>
      <c r="L265" s="53">
        <f t="shared" si="44"/>
        <v>0.39603960396039606</v>
      </c>
      <c r="M265" s="53">
        <f t="shared" si="45"/>
        <v>0.60396039603960394</v>
      </c>
      <c r="N265" s="54">
        <v>179</v>
      </c>
      <c r="O265" s="54">
        <f t="shared" si="46"/>
        <v>105.63934426229508</v>
      </c>
      <c r="P265" s="54">
        <f t="shared" si="47"/>
        <v>67.125000000000028</v>
      </c>
      <c r="Q265" s="54">
        <f t="shared" si="48"/>
        <v>111.875</v>
      </c>
      <c r="R265" s="54">
        <f t="shared" si="49"/>
        <v>73.360655737704917</v>
      </c>
      <c r="S265" s="55">
        <f t="shared" si="50"/>
        <v>-6.2356557377049171</v>
      </c>
      <c r="T265" s="55">
        <f t="shared" si="51"/>
        <v>-6.2356557377048887</v>
      </c>
      <c r="U265" t="s">
        <v>171</v>
      </c>
      <c r="V265" t="s">
        <v>365</v>
      </c>
      <c r="W265" t="s">
        <v>435</v>
      </c>
      <c r="X265" s="38">
        <v>44201</v>
      </c>
      <c r="Y265" s="66"/>
    </row>
    <row r="266" spans="1:25" ht="15" x14ac:dyDescent="0.25">
      <c r="A266">
        <v>2.5499999999999998</v>
      </c>
      <c r="B266">
        <v>1.56</v>
      </c>
      <c r="C266" s="43">
        <f t="shared" si="52"/>
        <v>3.3182503770738947E-2</v>
      </c>
      <c r="D266" s="44">
        <f>IF(OR($A266="",$B266=""),"",A266*'MPTO_working_2-way'!$G265)</f>
        <v>2.6346153846153841</v>
      </c>
      <c r="E266" s="46">
        <f>IF(OR($A266="",$B266=""),"",B266*'MPTO_working_2-way'!$G265)</f>
        <v>1.6117647058823528</v>
      </c>
      <c r="F266" s="44">
        <f>IF(OR($A266="",$B266=""),"",'MPTO_working_2-way'!D265)</f>
        <v>2.6626506024096379</v>
      </c>
      <c r="G266" s="46">
        <f>IF(OR($A266="",$B266=""),"",'MPTO_working_2-way'!E265)</f>
        <v>1.6014492753623186</v>
      </c>
      <c r="H266" s="44">
        <f>IF(OR($A266="",$B266=""),"",'OddsRatio_working_2-way'!M265)</f>
        <v>2.6636878141217299</v>
      </c>
      <c r="I266" s="44">
        <f>IF(OR($A266="",$B266=""),"",'OddsRatio_working_2-way'!N265)</f>
        <v>1.6010743070375286</v>
      </c>
      <c r="J266" s="44">
        <f>IF('Log_working_2-way'!$D265="","",A266^('Log_working_2-way'!$D265))</f>
        <v>2.6767893468305748</v>
      </c>
      <c r="K266" s="46">
        <f>IF('Log_working_2-way'!$D265="","",B266^('Log_working_2-way'!$D265))</f>
        <v>1.5963778347531083</v>
      </c>
      <c r="L266" s="53">
        <f t="shared" si="44"/>
        <v>0.37956204379562053</v>
      </c>
      <c r="M266" s="53">
        <f t="shared" si="45"/>
        <v>0.62043795620437958</v>
      </c>
      <c r="N266" s="54">
        <v>180</v>
      </c>
      <c r="O266" s="54">
        <f t="shared" si="46"/>
        <v>109.41176470588235</v>
      </c>
      <c r="P266" s="54">
        <f t="shared" si="47"/>
        <v>64.615384615384613</v>
      </c>
      <c r="Q266" s="54">
        <f t="shared" si="48"/>
        <v>115.38461538461537</v>
      </c>
      <c r="R266" s="54">
        <f t="shared" si="49"/>
        <v>70.588235294117652</v>
      </c>
      <c r="S266" s="55">
        <f t="shared" si="50"/>
        <v>-5.9728506787330247</v>
      </c>
      <c r="T266" s="55">
        <f t="shared" si="51"/>
        <v>-5.9728506787330389</v>
      </c>
      <c r="U266" t="s">
        <v>145</v>
      </c>
      <c r="V266" t="s">
        <v>144</v>
      </c>
      <c r="W266" t="s">
        <v>435</v>
      </c>
      <c r="X266" s="38">
        <v>44201</v>
      </c>
      <c r="Y266" s="66"/>
    </row>
    <row r="267" spans="1:25" ht="15" x14ac:dyDescent="0.25">
      <c r="A267">
        <v>2.41</v>
      </c>
      <c r="B267">
        <v>1.61</v>
      </c>
      <c r="C267" s="43">
        <f t="shared" si="52"/>
        <v>3.6055771758459754E-2</v>
      </c>
      <c r="D267" s="44">
        <f>IF(OR($A267="",$B267=""),"",A267*'MPTO_working_2-way'!$G266)</f>
        <v>2.4968944099378882</v>
      </c>
      <c r="E267" s="46">
        <f>IF(OR($A267="",$B267=""),"",B267*'MPTO_working_2-way'!$G266)</f>
        <v>1.6680497925311204</v>
      </c>
      <c r="F267" s="44">
        <f>IF(OR($A267="",$B267=""),"",'MPTO_working_2-way'!D266)</f>
        <v>2.5194636537774748</v>
      </c>
      <c r="G267" s="46">
        <f>IF(OR($A267="",$B267=""),"",'MPTO_working_2-way'!E266)</f>
        <v>1.6581269630990791</v>
      </c>
      <c r="H267" s="44">
        <f>IF(OR($A267="",$B267=""),"",'OddsRatio_working_2-way'!M266)</f>
        <v>2.5203537120802069</v>
      </c>
      <c r="I267" s="44">
        <f>IF(OR($A267="",$B267=""),"",'OddsRatio_working_2-way'!N266)</f>
        <v>1.6577416768573945</v>
      </c>
      <c r="J267" s="44">
        <f>IF('Log_working_2-way'!$D266="","",A267^('Log_working_2-way'!$D266))</f>
        <v>2.5308665033437969</v>
      </c>
      <c r="K267" s="46">
        <f>IF('Log_working_2-way'!$D266="","",B267^('Log_working_2-way'!$D266))</f>
        <v>1.6532248225535031</v>
      </c>
      <c r="L267" s="53">
        <f t="shared" si="44"/>
        <v>0.40049751243781095</v>
      </c>
      <c r="M267" s="53">
        <f t="shared" si="45"/>
        <v>0.59950248756218905</v>
      </c>
      <c r="N267" s="54">
        <v>181</v>
      </c>
      <c r="O267" s="54">
        <f t="shared" si="46"/>
        <v>105.89626556016599</v>
      </c>
      <c r="P267" s="54">
        <f t="shared" si="47"/>
        <v>68.577639751552809</v>
      </c>
      <c r="Q267" s="54">
        <f t="shared" si="48"/>
        <v>112.42236024844719</v>
      </c>
      <c r="R267" s="54">
        <f t="shared" si="49"/>
        <v>75.103734439834014</v>
      </c>
      <c r="S267" s="55">
        <f t="shared" si="50"/>
        <v>-6.526094688281205</v>
      </c>
      <c r="T267" s="55">
        <f t="shared" si="51"/>
        <v>-6.526094688281205</v>
      </c>
      <c r="U267" t="s">
        <v>173</v>
      </c>
      <c r="V267" t="s">
        <v>106</v>
      </c>
      <c r="W267" t="s">
        <v>435</v>
      </c>
      <c r="X267" s="38">
        <v>44201</v>
      </c>
      <c r="Y267" s="66"/>
    </row>
    <row r="268" spans="1:25" ht="15" x14ac:dyDescent="0.25">
      <c r="A268">
        <v>1.88</v>
      </c>
      <c r="B268">
        <v>2.0099999999999998</v>
      </c>
      <c r="C268" s="43">
        <f t="shared" si="52"/>
        <v>2.9427331427966497E-2</v>
      </c>
      <c r="D268" s="44">
        <f>IF(OR($A268="",$B268=""),"",A268*'MPTO_working_2-way'!$G267)</f>
        <v>1.9353233830845769</v>
      </c>
      <c r="E268" s="46">
        <f>IF(OR($A268="",$B268=""),"",B268*'MPTO_working_2-way'!$G267)</f>
        <v>2.0691489361702122</v>
      </c>
      <c r="F268" s="44">
        <f>IF(OR($A268="",$B268=""),"",'MPTO_working_2-way'!D267)</f>
        <v>1.9334834220221038</v>
      </c>
      <c r="G268" s="46">
        <f>IF(OR($A268="",$B268=""),"",'MPTO_working_2-way'!E267)</f>
        <v>2.0712563034422273</v>
      </c>
      <c r="H268" s="44">
        <f>IF(OR($A268="",$B268=""),"",'OddsRatio_working_2-way'!M267)</f>
        <v>1.9334276237142709</v>
      </c>
      <c r="I268" s="44">
        <f>IF(OR($A268="",$B268=""),"",'OddsRatio_working_2-way'!N267)</f>
        <v>2.0713203408538785</v>
      </c>
      <c r="J268" s="44">
        <f>IF('Log_working_2-way'!$D267="","",A268^('Log_working_2-way'!$D267))</f>
        <v>1.9325939690668699</v>
      </c>
      <c r="K268" s="46">
        <f>IF('Log_working_2-way'!$D267="","",B268^('Log_working_2-way'!$D267))</f>
        <v>2.0722780043286777</v>
      </c>
      <c r="L268" s="53">
        <f t="shared" si="44"/>
        <v>0.5167095115681235</v>
      </c>
      <c r="M268" s="53">
        <f t="shared" si="45"/>
        <v>0.48329048843187672</v>
      </c>
      <c r="N268" s="54">
        <v>182</v>
      </c>
      <c r="O268" s="54">
        <f t="shared" si="46"/>
        <v>85.191489361702111</v>
      </c>
      <c r="P268" s="54">
        <f t="shared" si="47"/>
        <v>91.452736318407943</v>
      </c>
      <c r="Q268" s="54">
        <f t="shared" si="48"/>
        <v>90.547263681592057</v>
      </c>
      <c r="R268" s="54">
        <f t="shared" si="49"/>
        <v>96.808510638297875</v>
      </c>
      <c r="S268" s="55">
        <f t="shared" si="50"/>
        <v>-5.3557743198899459</v>
      </c>
      <c r="T268" s="55">
        <f t="shared" si="51"/>
        <v>-5.3557743198899317</v>
      </c>
      <c r="U268" t="s">
        <v>172</v>
      </c>
      <c r="V268" t="s">
        <v>364</v>
      </c>
      <c r="W268" t="s">
        <v>435</v>
      </c>
      <c r="X268" s="38">
        <v>44201</v>
      </c>
      <c r="Y268" s="66"/>
    </row>
    <row r="269" spans="1:25" ht="15" x14ac:dyDescent="0.25">
      <c r="A269">
        <v>2.19</v>
      </c>
      <c r="B269">
        <v>1.73</v>
      </c>
      <c r="C269" s="43">
        <f t="shared" si="52"/>
        <v>3.4655686647135031E-2</v>
      </c>
      <c r="D269" s="44">
        <f>IF(OR($A269="",$B269=""),"",A269*'MPTO_working_2-way'!$G268)</f>
        <v>2.2658959537572256</v>
      </c>
      <c r="E269" s="46">
        <f>IF(OR($A269="",$B269=""),"",B269*'MPTO_working_2-way'!$G268)</f>
        <v>1.7899543378995435</v>
      </c>
      <c r="F269" s="44">
        <f>IF(OR($A269="",$B269=""),"",'MPTO_working_2-way'!D268)</f>
        <v>2.2763841740018629</v>
      </c>
      <c r="G269" s="46">
        <f>IF(OR($A269="",$B269=""),"",'MPTO_working_2-way'!E268)</f>
        <v>1.7834631769717797</v>
      </c>
      <c r="H269" s="44">
        <f>IF(OR($A269="",$B269=""),"",'OddsRatio_working_2-way'!M268)</f>
        <v>2.2767681803292916</v>
      </c>
      <c r="I269" s="44">
        <f>IF(OR($A269="",$B269=""),"",'OddsRatio_working_2-way'!N268)</f>
        <v>1.7832275391935992</v>
      </c>
      <c r="J269" s="44">
        <f>IF('Log_working_2-way'!$D268="","",A269^('Log_working_2-way'!$D268))</f>
        <v>2.2815927958159761</v>
      </c>
      <c r="K269" s="46">
        <f>IF('Log_working_2-way'!$D268="","",B269^('Log_working_2-way'!$D268))</f>
        <v>1.7802790428165938</v>
      </c>
      <c r="L269" s="53">
        <f t="shared" si="44"/>
        <v>0.44132653061224486</v>
      </c>
      <c r="M269" s="53">
        <f t="shared" si="45"/>
        <v>0.55867346938775508</v>
      </c>
      <c r="N269" s="54">
        <v>183</v>
      </c>
      <c r="O269" s="54">
        <f t="shared" si="46"/>
        <v>99.438356164383563</v>
      </c>
      <c r="P269" s="54">
        <f t="shared" si="47"/>
        <v>77.219653179190743</v>
      </c>
      <c r="Q269" s="54">
        <f t="shared" si="48"/>
        <v>105.78034682080926</v>
      </c>
      <c r="R269" s="54">
        <f t="shared" si="49"/>
        <v>83.561643835616451</v>
      </c>
      <c r="S269" s="55">
        <f t="shared" si="50"/>
        <v>-6.3419906564256934</v>
      </c>
      <c r="T269" s="55">
        <f t="shared" si="51"/>
        <v>-6.3419906564257076</v>
      </c>
      <c r="U269" t="s">
        <v>368</v>
      </c>
      <c r="V269" t="s">
        <v>453</v>
      </c>
      <c r="W269" t="s">
        <v>449</v>
      </c>
      <c r="X269" s="38">
        <v>44201</v>
      </c>
      <c r="Y269" s="66"/>
    </row>
    <row r="270" spans="1:25" ht="15" x14ac:dyDescent="0.25">
      <c r="A270">
        <v>2.42</v>
      </c>
      <c r="B270">
        <v>1.61</v>
      </c>
      <c r="C270" s="43">
        <f t="shared" si="52"/>
        <v>3.4341152918228035E-2</v>
      </c>
      <c r="D270" s="44">
        <f>IF(OR($A270="",$B270=""),"",A270*'MPTO_working_2-way'!$G269)</f>
        <v>2.5031055900621118</v>
      </c>
      <c r="E270" s="46">
        <f>IF(OR($A270="",$B270=""),"",B270*'MPTO_working_2-way'!$G269)</f>
        <v>1.6652892561983472</v>
      </c>
      <c r="F270" s="44">
        <f>IF(OR($A270="",$B270=""),"",'MPTO_working_2-way'!D269)</f>
        <v>2.5249173741170372</v>
      </c>
      <c r="G270" s="46">
        <f>IF(OR($A270="",$B270=""),"",'MPTO_working_2-way'!E269)</f>
        <v>1.655773235306617</v>
      </c>
      <c r="H270" s="44">
        <f>IF(OR($A270="",$B270=""),"",'OddsRatio_working_2-way'!M269)</f>
        <v>2.5257355119610394</v>
      </c>
      <c r="I270" s="44">
        <f>IF(OR($A270="",$B270=""),"",'OddsRatio_working_2-way'!N269)</f>
        <v>1.6554215931663621</v>
      </c>
      <c r="J270" s="44">
        <f>IF('Log_working_2-way'!$D269="","",A270^('Log_working_2-way'!$D269))</f>
        <v>2.5358767096666233</v>
      </c>
      <c r="K270" s="46">
        <f>IF('Log_working_2-way'!$D269="","",B270^('Log_working_2-way'!$D269))</f>
        <v>1.6510939281167687</v>
      </c>
      <c r="L270" s="53">
        <f t="shared" si="44"/>
        <v>0.39950372208436724</v>
      </c>
      <c r="M270" s="53">
        <f t="shared" si="45"/>
        <v>0.60049627791563276</v>
      </c>
      <c r="N270" s="54">
        <v>184</v>
      </c>
      <c r="O270" s="54">
        <f t="shared" si="46"/>
        <v>107.96694214876032</v>
      </c>
      <c r="P270" s="54">
        <f t="shared" si="47"/>
        <v>69.714285714285708</v>
      </c>
      <c r="Q270" s="54">
        <f t="shared" si="48"/>
        <v>114.28571428571428</v>
      </c>
      <c r="R270" s="54">
        <f t="shared" si="49"/>
        <v>76.033057851239676</v>
      </c>
      <c r="S270" s="55">
        <f t="shared" si="50"/>
        <v>-6.3187721369539531</v>
      </c>
      <c r="T270" s="55">
        <f t="shared" si="51"/>
        <v>-6.3187721369539673</v>
      </c>
      <c r="U270" t="s">
        <v>369</v>
      </c>
      <c r="V270" t="s">
        <v>508</v>
      </c>
      <c r="W270" t="s">
        <v>449</v>
      </c>
      <c r="X270" s="38">
        <v>44201</v>
      </c>
      <c r="Y270" s="66"/>
    </row>
    <row r="271" spans="1:25" ht="15" x14ac:dyDescent="0.25">
      <c r="A271">
        <v>2.58</v>
      </c>
      <c r="B271">
        <v>1.55</v>
      </c>
      <c r="C271" s="43">
        <f t="shared" si="52"/>
        <v>3.275818954738674E-2</v>
      </c>
      <c r="D271" s="44">
        <f>IF(OR($A271="",$B271=""),"",A271*'MPTO_working_2-way'!$G270)</f>
        <v>2.6645161290322577</v>
      </c>
      <c r="E271" s="46">
        <f>IF(OR($A271="",$B271=""),"",B271*'MPTO_working_2-way'!$G270)</f>
        <v>1.6007751937984496</v>
      </c>
      <c r="F271" s="44">
        <f>IF(OR($A271="",$B271=""),"",'MPTO_working_2-way'!D270)</f>
        <v>2.6938363085213872</v>
      </c>
      <c r="G271" s="46">
        <f>IF(OR($A271="",$B271=""),"",'MPTO_working_2-way'!E270)</f>
        <v>1.5903758202425928</v>
      </c>
      <c r="H271" s="44">
        <f>IF(OR($A271="",$B271=""),"",'OddsRatio_working_2-way'!M270)</f>
        <v>2.6949121725703877</v>
      </c>
      <c r="I271" s="44">
        <f>IF(OR($A271="",$B271=""),"",'OddsRatio_working_2-way'!N270)</f>
        <v>1.5900010727301979</v>
      </c>
      <c r="J271" s="44">
        <f>IF('Log_working_2-way'!$D270="","",A271^('Log_working_2-way'!$D270))</f>
        <v>2.7086271490229712</v>
      </c>
      <c r="K271" s="46">
        <f>IF('Log_working_2-way'!$D270="","",B271^('Log_working_2-way'!$D270))</f>
        <v>1.5852651940897229</v>
      </c>
      <c r="L271" s="53">
        <f t="shared" si="44"/>
        <v>0.37530266343825669</v>
      </c>
      <c r="M271" s="53">
        <f t="shared" si="45"/>
        <v>0.62469733656174331</v>
      </c>
      <c r="N271" s="54">
        <v>185</v>
      </c>
      <c r="O271" s="54">
        <f t="shared" si="46"/>
        <v>113.29457364341084</v>
      </c>
      <c r="P271" s="54">
        <f t="shared" si="47"/>
        <v>65.645161290322577</v>
      </c>
      <c r="Q271" s="54">
        <f t="shared" si="48"/>
        <v>119.35483870967741</v>
      </c>
      <c r="R271" s="54">
        <f t="shared" si="49"/>
        <v>71.705426356589143</v>
      </c>
      <c r="S271" s="55">
        <f t="shared" si="50"/>
        <v>-6.0602650662665667</v>
      </c>
      <c r="T271" s="55">
        <f t="shared" si="51"/>
        <v>-6.0602650662665667</v>
      </c>
      <c r="U271" t="s">
        <v>509</v>
      </c>
      <c r="V271" t="s">
        <v>371</v>
      </c>
      <c r="W271" t="s">
        <v>449</v>
      </c>
      <c r="X271" s="38">
        <v>44201</v>
      </c>
      <c r="Y271" s="66"/>
    </row>
    <row r="272" spans="1:25" ht="15" x14ac:dyDescent="0.25">
      <c r="A272">
        <v>2.1</v>
      </c>
      <c r="B272">
        <v>1.79</v>
      </c>
      <c r="C272" s="43">
        <f t="shared" si="52"/>
        <v>3.4849694067571102E-2</v>
      </c>
      <c r="D272" s="44">
        <f>IF(OR($A272="",$B272=""),"",A272*'MPTO_working_2-way'!$G271)</f>
        <v>2.1731843575418992</v>
      </c>
      <c r="E272" s="46">
        <f>IF(OR($A272="",$B272=""),"",B272*'MPTO_working_2-way'!$G271)</f>
        <v>1.8523809523809522</v>
      </c>
      <c r="F272" s="44">
        <f>IF(OR($A272="",$B272=""),"",'MPTO_working_2-way'!D271)</f>
        <v>2.1797622499275153</v>
      </c>
      <c r="G272" s="46">
        <f>IF(OR($A272="",$B272=""),"",'MPTO_working_2-way'!E271)</f>
        <v>1.8476284099287292</v>
      </c>
      <c r="H272" s="44">
        <f>IF(OR($A272="",$B272=""),"",'OddsRatio_working_2-way'!M271)</f>
        <v>2.1800021454603971</v>
      </c>
      <c r="I272" s="44">
        <f>IF(OR($A272="",$B272=""),"",'OddsRatio_working_2-way'!N271)</f>
        <v>1.8474560862851939</v>
      </c>
      <c r="J272" s="44">
        <f>IF('Log_working_2-way'!$D271="","",A272^('Log_working_2-way'!$D271))</f>
        <v>2.1830172065936067</v>
      </c>
      <c r="K272" s="46">
        <f>IF('Log_working_2-way'!$D271="","",B272^('Log_working_2-way'!$D271))</f>
        <v>1.8452962428833544</v>
      </c>
      <c r="L272" s="53">
        <f t="shared" si="44"/>
        <v>0.46015424164524427</v>
      </c>
      <c r="M272" s="53">
        <f t="shared" si="45"/>
        <v>0.53984575835475579</v>
      </c>
      <c r="N272" s="54">
        <v>186</v>
      </c>
      <c r="O272" s="54">
        <f t="shared" si="46"/>
        <v>97.428571428571431</v>
      </c>
      <c r="P272" s="54">
        <f t="shared" si="47"/>
        <v>82.089385474860336</v>
      </c>
      <c r="Q272" s="54">
        <f t="shared" si="48"/>
        <v>103.91061452513966</v>
      </c>
      <c r="R272" s="54">
        <f t="shared" si="49"/>
        <v>88.571428571428569</v>
      </c>
      <c r="S272" s="55">
        <f t="shared" si="50"/>
        <v>-6.4820430965682334</v>
      </c>
      <c r="T272" s="55">
        <f t="shared" si="51"/>
        <v>-6.4820430965682334</v>
      </c>
      <c r="U272" t="s">
        <v>454</v>
      </c>
      <c r="V272" t="s">
        <v>370</v>
      </c>
      <c r="W272" t="s">
        <v>449</v>
      </c>
      <c r="X272" s="38">
        <v>44201</v>
      </c>
      <c r="Y272" s="66"/>
    </row>
    <row r="273" spans="1:25" s="50" customFormat="1" ht="15" x14ac:dyDescent="0.25">
      <c r="A273">
        <v>2.2599999999999998</v>
      </c>
      <c r="B273">
        <v>1.69</v>
      </c>
      <c r="C273" s="43">
        <f t="shared" si="52"/>
        <v>3.4193852437555794E-2</v>
      </c>
      <c r="D273" s="44">
        <f>IF(OR($A273="",$B273=""),"",A273*'MPTO_working_2-way'!$G272)</f>
        <v>2.3372781065088759</v>
      </c>
      <c r="E273" s="46">
        <f>IF(OR($A273="",$B273=""),"",B273*'MPTO_working_2-way'!$G272)</f>
        <v>1.7477876106194692</v>
      </c>
      <c r="F273" s="44">
        <f>IF(OR($A273="",$B273=""),"",'MPTO_working_2-way'!D272)</f>
        <v>2.3508340001231001</v>
      </c>
      <c r="G273" s="46">
        <f>IF(OR($A273="",$B273=""),"",'MPTO_working_2-way'!E272)</f>
        <v>1.740283410033262</v>
      </c>
      <c r="H273" s="44">
        <f>IF(OR($A273="",$B273=""),"",'OddsRatio_working_2-way'!M272)</f>
        <v>2.351327849384353</v>
      </c>
      <c r="I273" s="44">
        <f>IF(OR($A273="",$B273=""),"",'OddsRatio_working_2-way'!N272)</f>
        <v>1.7400128699009547</v>
      </c>
      <c r="J273" s="44">
        <f>IF('Log_working_2-way'!$D272="","",A273^('Log_working_2-way'!$D272))</f>
        <v>2.3575800032398484</v>
      </c>
      <c r="K273" s="46">
        <f>IF('Log_working_2-way'!$D272="","",B273^('Log_working_2-way'!$D272))</f>
        <v>1.7366048392090647</v>
      </c>
      <c r="L273" s="53">
        <f t="shared" si="44"/>
        <v>0.42784810126582273</v>
      </c>
      <c r="M273" s="53">
        <f t="shared" si="45"/>
        <v>0.57215189873417716</v>
      </c>
      <c r="N273" s="54">
        <v>187</v>
      </c>
      <c r="O273" s="54">
        <f t="shared" si="46"/>
        <v>104.25663716814158</v>
      </c>
      <c r="P273" s="54">
        <f t="shared" si="47"/>
        <v>76.349112426035489</v>
      </c>
      <c r="Q273" s="54">
        <f t="shared" si="48"/>
        <v>110.6508875739645</v>
      </c>
      <c r="R273" s="54">
        <f t="shared" si="49"/>
        <v>82.743362831858406</v>
      </c>
      <c r="S273" s="55">
        <f t="shared" si="50"/>
        <v>-6.3942504058229162</v>
      </c>
      <c r="T273" s="55">
        <f t="shared" si="51"/>
        <v>-6.3942504058229162</v>
      </c>
      <c r="U273" t="s">
        <v>367</v>
      </c>
      <c r="V273" t="s">
        <v>510</v>
      </c>
      <c r="W273" t="s">
        <v>449</v>
      </c>
      <c r="X273" s="38">
        <v>44201</v>
      </c>
      <c r="Y273" s="66"/>
    </row>
    <row r="274" spans="1:25" ht="15" x14ac:dyDescent="0.25">
      <c r="A274">
        <v>2.54</v>
      </c>
      <c r="B274">
        <v>1.57</v>
      </c>
      <c r="C274" s="43">
        <f t="shared" si="52"/>
        <v>3.0643462560810519E-2</v>
      </c>
      <c r="D274" s="44">
        <f>IF(OR($A274="",$B274=""),"",A274*'MPTO_working_2-way'!$G273)</f>
        <v>2.6178343949044587</v>
      </c>
      <c r="E274" s="46">
        <f>IF(OR($A274="",$B274=""),"",B274*'MPTO_working_2-way'!$G273)</f>
        <v>1.6181102362204727</v>
      </c>
      <c r="F274" s="44">
        <f>IF(OR($A274="",$B274=""),"",'MPTO_working_2-way'!D273)</f>
        <v>2.6428524090396981</v>
      </c>
      <c r="G274" s="46">
        <f>IF(OR($A274="",$B274=""),"",'MPTO_working_2-way'!E273)</f>
        <v>1.6086974061075479</v>
      </c>
      <c r="H274" s="44">
        <f>IF(OR($A274="",$B274=""),"",'OddsRatio_working_2-way'!M273)</f>
        <v>2.6437014284732223</v>
      </c>
      <c r="I274" s="44">
        <f>IF(OR($A274="",$B274=""),"",'OddsRatio_working_2-way'!N273)</f>
        <v>1.608382996253076</v>
      </c>
      <c r="J274" s="44">
        <f>IF('Log_working_2-way'!$D273="","",A274^('Log_working_2-way'!$D273))</f>
        <v>2.6553430749478024</v>
      </c>
      <c r="K274" s="46">
        <f>IF('Log_working_2-way'!$D273="","",B274^('Log_working_2-way'!$D273))</f>
        <v>1.6041043788046649</v>
      </c>
      <c r="L274" s="53">
        <f t="shared" si="44"/>
        <v>0.38199513381995132</v>
      </c>
      <c r="M274" s="53">
        <f t="shared" si="45"/>
        <v>0.61800486618004857</v>
      </c>
      <c r="N274" s="54">
        <v>188</v>
      </c>
      <c r="O274" s="54">
        <f t="shared" si="46"/>
        <v>113.98425196850393</v>
      </c>
      <c r="P274" s="54">
        <f t="shared" si="47"/>
        <v>68.25477707006371</v>
      </c>
      <c r="Q274" s="54">
        <f t="shared" si="48"/>
        <v>119.7452229299363</v>
      </c>
      <c r="R274" s="54">
        <f t="shared" si="49"/>
        <v>74.015748031496059</v>
      </c>
      <c r="S274" s="55">
        <f t="shared" si="50"/>
        <v>-5.7609709614323776</v>
      </c>
      <c r="T274" s="55">
        <f t="shared" si="51"/>
        <v>-5.7609709614323492</v>
      </c>
      <c r="U274" t="s">
        <v>150</v>
      </c>
      <c r="V274" t="s">
        <v>179</v>
      </c>
      <c r="W274" t="s">
        <v>436</v>
      </c>
      <c r="X274" s="38">
        <v>44201</v>
      </c>
      <c r="Y274" s="66"/>
    </row>
    <row r="275" spans="1:25" ht="15" x14ac:dyDescent="0.25">
      <c r="A275">
        <v>2.14</v>
      </c>
      <c r="B275">
        <v>1.78</v>
      </c>
      <c r="C275" s="43">
        <f t="shared" si="52"/>
        <v>2.908747243515708E-2</v>
      </c>
      <c r="D275" s="44">
        <f>IF(OR($A275="",$B275=""),"",A275*'MPTO_working_2-way'!$G274)</f>
        <v>2.2022471910112364</v>
      </c>
      <c r="E275" s="46">
        <f>IF(OR($A275="",$B275=""),"",B275*'MPTO_working_2-way'!$G274)</f>
        <v>1.8317757009345796</v>
      </c>
      <c r="F275" s="44">
        <f>IF(OR($A275="",$B275=""),"",'MPTO_working_2-way'!D274)</f>
        <v>2.2087440565928333</v>
      </c>
      <c r="G275" s="46">
        <f>IF(OR($A275="",$B275=""),"",'MPTO_working_2-way'!E274)</f>
        <v>1.8273049985608751</v>
      </c>
      <c r="H275" s="44">
        <f>IF(OR($A275="",$B275=""),"",'OddsRatio_working_2-way'!M274)</f>
        <v>2.2089410496539781</v>
      </c>
      <c r="I275" s="44">
        <f>IF(OR($A275="",$B275=""),"",'OddsRatio_working_2-way'!N274)</f>
        <v>1.8271701918685113</v>
      </c>
      <c r="J275" s="44">
        <f>IF('Log_working_2-way'!$D274="","",A275^('Log_working_2-way'!$D274))</f>
        <v>2.2119050245559748</v>
      </c>
      <c r="K275" s="46">
        <f>IF('Log_working_2-way'!$D274="","",B275^('Log_working_2-way'!$D274))</f>
        <v>1.8251471689098502</v>
      </c>
      <c r="L275" s="53">
        <f t="shared" si="44"/>
        <v>0.45408163265306112</v>
      </c>
      <c r="M275" s="53">
        <f t="shared" si="45"/>
        <v>0.54591836734693866</v>
      </c>
      <c r="N275" s="54">
        <v>189</v>
      </c>
      <c r="O275" s="54">
        <f t="shared" si="46"/>
        <v>100.68224299065422</v>
      </c>
      <c r="P275" s="54">
        <f t="shared" si="47"/>
        <v>82.820224719101134</v>
      </c>
      <c r="Q275" s="54">
        <f t="shared" si="48"/>
        <v>106.17977528089888</v>
      </c>
      <c r="R275" s="54">
        <f t="shared" si="49"/>
        <v>88.317757009345797</v>
      </c>
      <c r="S275" s="55">
        <f t="shared" si="50"/>
        <v>-5.4975322902446635</v>
      </c>
      <c r="T275" s="55">
        <f t="shared" si="51"/>
        <v>-5.4975322902446635</v>
      </c>
      <c r="U275" t="s">
        <v>59</v>
      </c>
      <c r="V275" t="s">
        <v>57</v>
      </c>
      <c r="W275" t="s">
        <v>436</v>
      </c>
      <c r="X275" s="38">
        <v>44201</v>
      </c>
      <c r="Y275" s="66"/>
    </row>
    <row r="276" spans="1:25" ht="15" x14ac:dyDescent="0.25">
      <c r="A276">
        <v>2.12</v>
      </c>
      <c r="B276">
        <v>1.79</v>
      </c>
      <c r="C276" s="43">
        <f t="shared" si="52"/>
        <v>3.0357331084642114E-2</v>
      </c>
      <c r="D276" s="44">
        <f>IF(OR($A276="",$B276=""),"",A276*'MPTO_working_2-way'!$G275)</f>
        <v>2.1843575418994412</v>
      </c>
      <c r="E276" s="46">
        <f>IF(OR($A276="",$B276=""),"",B276*'MPTO_working_2-way'!$G275)</f>
        <v>1.8443396226415094</v>
      </c>
      <c r="F276" s="44">
        <f>IF(OR($A276="",$B276=""),"",'MPTO_working_2-way'!D275)</f>
        <v>2.1904871854075272</v>
      </c>
      <c r="G276" s="46">
        <f>IF(OR($A276="",$B276=""),"",'MPTO_working_2-way'!E275)</f>
        <v>1.8399922420480992</v>
      </c>
      <c r="H276" s="44">
        <f>IF(OR($A276="",$B276=""),"",'OddsRatio_working_2-way'!M275)</f>
        <v>2.1906811155751749</v>
      </c>
      <c r="I276" s="44">
        <f>IF(OR($A276="",$B276=""),"",'OddsRatio_working_2-way'!N275)</f>
        <v>1.8398554297360612</v>
      </c>
      <c r="J276" s="44">
        <f>IF('Log_working_2-way'!$D275="","",A276^('Log_working_2-way'!$D275))</f>
        <v>2.1934793420182777</v>
      </c>
      <c r="K276" s="46">
        <f>IF('Log_working_2-way'!$D275="","",B276^('Log_working_2-way'!$D275))</f>
        <v>1.8378863083703576</v>
      </c>
      <c r="L276" s="53">
        <f t="shared" si="44"/>
        <v>0.45780051150895146</v>
      </c>
      <c r="M276" s="53">
        <f t="shared" si="45"/>
        <v>0.5421994884910486</v>
      </c>
      <c r="N276" s="54">
        <v>190</v>
      </c>
      <c r="O276" s="54">
        <f t="shared" si="46"/>
        <v>100.37735849056604</v>
      </c>
      <c r="P276" s="54">
        <f t="shared" si="47"/>
        <v>83.854748603351965</v>
      </c>
      <c r="Q276" s="54">
        <f t="shared" si="48"/>
        <v>106.14525139664804</v>
      </c>
      <c r="R276" s="54">
        <f t="shared" si="49"/>
        <v>89.622641509433947</v>
      </c>
      <c r="S276" s="55">
        <f t="shared" si="50"/>
        <v>-5.7678929060819968</v>
      </c>
      <c r="T276" s="55">
        <f t="shared" si="51"/>
        <v>-5.7678929060819826</v>
      </c>
      <c r="U276" t="s">
        <v>120</v>
      </c>
      <c r="V276" t="s">
        <v>176</v>
      </c>
      <c r="W276" t="s">
        <v>436</v>
      </c>
      <c r="X276" s="38">
        <v>44201</v>
      </c>
      <c r="Y276" s="66"/>
    </row>
    <row r="277" spans="1:25" ht="15" x14ac:dyDescent="0.25">
      <c r="A277">
        <v>1.77</v>
      </c>
      <c r="B277">
        <v>2.15</v>
      </c>
      <c r="C277" s="43">
        <f t="shared" si="52"/>
        <v>3.0088030482196881E-2</v>
      </c>
      <c r="D277" s="44">
        <f>IF(OR($A277="",$B277=""),"",A277*'MPTO_working_2-way'!$G276)</f>
        <v>1.8232558139534885</v>
      </c>
      <c r="E277" s="46">
        <f>IF(OR($A277="",$B277=""),"",B277*'MPTO_working_2-way'!$G276)</f>
        <v>2.2146892655367232</v>
      </c>
      <c r="F277" s="44">
        <f>IF(OR($A277="",$B277=""),"",'MPTO_working_2-way'!D276)</f>
        <v>1.8184207382630511</v>
      </c>
      <c r="G277" s="46">
        <f>IF(OR($A277="",$B277=""),"",'MPTO_working_2-way'!E276)</f>
        <v>2.2218654211064077</v>
      </c>
      <c r="H277" s="44">
        <f>IF(OR($A277="",$B277=""),"",'OddsRatio_working_2-way'!M276)</f>
        <v>1.8182696483380676</v>
      </c>
      <c r="I277" s="44">
        <f>IF(OR($A277="",$B277=""),"",'OddsRatio_working_2-way'!N276)</f>
        <v>2.2220910332321786</v>
      </c>
      <c r="J277" s="44">
        <f>IF('Log_working_2-way'!$D276="","",A277^('Log_working_2-way'!$D276))</f>
        <v>1.8160802382138392</v>
      </c>
      <c r="K277" s="46">
        <f>IF('Log_working_2-way'!$D276="","",B277^('Log_working_2-way'!$D276))</f>
        <v>2.2253697040730782</v>
      </c>
      <c r="L277" s="53">
        <f t="shared" si="44"/>
        <v>0.54846938775510201</v>
      </c>
      <c r="M277" s="53">
        <f t="shared" si="45"/>
        <v>0.45153061224489793</v>
      </c>
      <c r="N277" s="54">
        <v>191</v>
      </c>
      <c r="O277" s="54">
        <f t="shared" si="46"/>
        <v>83.090395480225993</v>
      </c>
      <c r="P277" s="54">
        <f t="shared" si="47"/>
        <v>102.16279069767441</v>
      </c>
      <c r="Q277" s="54">
        <f t="shared" si="48"/>
        <v>88.837209302325576</v>
      </c>
      <c r="R277" s="54">
        <f t="shared" si="49"/>
        <v>107.90960451977401</v>
      </c>
      <c r="S277" s="55">
        <f t="shared" si="50"/>
        <v>-5.7468138220995826</v>
      </c>
      <c r="T277" s="55">
        <f t="shared" si="51"/>
        <v>-5.7468138220995968</v>
      </c>
      <c r="U277" t="s">
        <v>178</v>
      </c>
      <c r="V277" t="s">
        <v>111</v>
      </c>
      <c r="W277" t="s">
        <v>436</v>
      </c>
      <c r="X277" s="38">
        <v>44201</v>
      </c>
      <c r="Y277" s="66"/>
    </row>
    <row r="278" spans="1:25" ht="15" x14ac:dyDescent="0.25">
      <c r="A278">
        <v>2.76</v>
      </c>
      <c r="B278">
        <v>1.48</v>
      </c>
      <c r="C278" s="43">
        <f t="shared" si="52"/>
        <v>3.7994516255385857E-2</v>
      </c>
      <c r="D278" s="44">
        <f>IF(OR($A278="",$B278=""),"",A278*'MPTO_working_2-way'!$G277)</f>
        <v>2.8648648648648649</v>
      </c>
      <c r="E278" s="46">
        <f>IF(OR($A278="",$B278=""),"",B278*'MPTO_working_2-way'!$G277)</f>
        <v>1.536231884057971</v>
      </c>
      <c r="F278" s="44">
        <f>IF(OR($A278="",$B278=""),"",'MPTO_working_2-way'!D277)</f>
        <v>2.9127210496292069</v>
      </c>
      <c r="G278" s="46">
        <f>IF(OR($A278="",$B278=""),"",'MPTO_working_2-way'!E277)</f>
        <v>1.5228153892036982</v>
      </c>
      <c r="H278" s="44">
        <f>IF(OR($A278="",$B278=""),"",'OddsRatio_working_2-way'!M277)</f>
        <v>2.9148542155126762</v>
      </c>
      <c r="I278" s="44">
        <f>IF(OR($A278="",$B278=""),"",'OddsRatio_working_2-way'!N277)</f>
        <v>1.5222329678670938</v>
      </c>
      <c r="J278" s="44">
        <f>IF('Log_working_2-way'!$D277="","",A278^('Log_working_2-way'!$D277))</f>
        <v>2.9376615335149099</v>
      </c>
      <c r="K278" s="46">
        <f>IF('Log_working_2-way'!$D277="","",B278^('Log_working_2-way'!$D277))</f>
        <v>1.5160860050648084</v>
      </c>
      <c r="L278" s="53">
        <f t="shared" si="44"/>
        <v>0.34905660377358488</v>
      </c>
      <c r="M278" s="53">
        <f t="shared" si="45"/>
        <v>0.65094339622641517</v>
      </c>
      <c r="N278" s="54">
        <v>192</v>
      </c>
      <c r="O278" s="54">
        <f t="shared" si="46"/>
        <v>122.43478260869566</v>
      </c>
      <c r="P278" s="54">
        <f t="shared" si="47"/>
        <v>62.270270270270245</v>
      </c>
      <c r="Q278" s="54">
        <f t="shared" si="48"/>
        <v>129.72972972972974</v>
      </c>
      <c r="R278" s="54">
        <f t="shared" si="49"/>
        <v>69.565217391304358</v>
      </c>
      <c r="S278" s="55">
        <f t="shared" si="50"/>
        <v>-7.2949471210340846</v>
      </c>
      <c r="T278" s="55">
        <f t="shared" si="51"/>
        <v>-7.294947121034113</v>
      </c>
      <c r="U278" t="s">
        <v>160</v>
      </c>
      <c r="V278" t="s">
        <v>162</v>
      </c>
      <c r="W278" t="s">
        <v>437</v>
      </c>
      <c r="X278" s="38">
        <v>44201</v>
      </c>
      <c r="Y278" s="66"/>
    </row>
    <row r="279" spans="1:25" ht="15" x14ac:dyDescent="0.25">
      <c r="A279">
        <v>2.44</v>
      </c>
      <c r="B279">
        <v>1.59</v>
      </c>
      <c r="C279" s="43">
        <f t="shared" si="52"/>
        <v>3.8766883183833478E-2</v>
      </c>
      <c r="D279" s="44">
        <f>IF(OR($A279="",$B279=""),"",A279*'MPTO_working_2-way'!$G278)</f>
        <v>2.5345911949685536</v>
      </c>
      <c r="E279" s="46">
        <f>IF(OR($A279="",$B279=""),"",B279*'MPTO_working_2-way'!$G278)</f>
        <v>1.6516393442622954</v>
      </c>
      <c r="F279" s="44">
        <f>IF(OR($A279="",$B279=""),"",'MPTO_working_2-way'!D278)</f>
        <v>2.561130182202271</v>
      </c>
      <c r="G279" s="46">
        <f>IF(OR($A279="",$B279=""),"",'MPTO_working_2-way'!E278)</f>
        <v>1.640561569688769</v>
      </c>
      <c r="H279" s="44">
        <f>IF(OR($A279="",$B279=""),"",'OddsRatio_working_2-way'!M278)</f>
        <v>2.5622669317698867</v>
      </c>
      <c r="I279" s="44">
        <f>IF(OR($A279="",$B279=""),"",'OddsRatio_working_2-way'!N278)</f>
        <v>1.6400954789890509</v>
      </c>
      <c r="J279" s="44">
        <f>IF('Log_working_2-way'!$D278="","",A279^('Log_working_2-way'!$D278))</f>
        <v>2.5746963443895066</v>
      </c>
      <c r="K279" s="46">
        <f>IF('Log_working_2-way'!$D278="","",B279^('Log_working_2-way'!$D278))</f>
        <v>1.6350430694543896</v>
      </c>
      <c r="L279" s="53">
        <f t="shared" si="44"/>
        <v>0.39454094292803971</v>
      </c>
      <c r="M279" s="53">
        <f t="shared" si="45"/>
        <v>0.60545905707196013</v>
      </c>
      <c r="N279" s="54">
        <v>193</v>
      </c>
      <c r="O279" s="54">
        <f t="shared" si="46"/>
        <v>113.90163934426231</v>
      </c>
      <c r="P279" s="54">
        <f t="shared" si="47"/>
        <v>71.616352201257868</v>
      </c>
      <c r="Q279" s="54">
        <f t="shared" si="48"/>
        <v>121.38364779874213</v>
      </c>
      <c r="R279" s="54">
        <f t="shared" si="49"/>
        <v>79.098360655737707</v>
      </c>
      <c r="S279" s="55">
        <f t="shared" si="50"/>
        <v>-7.4820084544798249</v>
      </c>
      <c r="T279" s="55">
        <f t="shared" si="51"/>
        <v>-7.4820084544798391</v>
      </c>
      <c r="U279" t="s">
        <v>161</v>
      </c>
      <c r="V279" t="s">
        <v>118</v>
      </c>
      <c r="W279" t="s">
        <v>437</v>
      </c>
      <c r="X279" s="38">
        <v>44201</v>
      </c>
      <c r="Y279" s="66"/>
    </row>
    <row r="280" spans="1:25" ht="15" x14ac:dyDescent="0.25">
      <c r="A280">
        <v>2.5099999999999998</v>
      </c>
      <c r="B280">
        <v>1.56</v>
      </c>
      <c r="C280" s="43">
        <f t="shared" si="52"/>
        <v>3.9432015527633091E-2</v>
      </c>
      <c r="D280" s="44">
        <f>IF(OR($A280="",$B280=""),"",A280*'MPTO_working_2-way'!$G279)</f>
        <v>2.608974358974359</v>
      </c>
      <c r="E280" s="46">
        <f>IF(OR($A280="",$B280=""),"",B280*'MPTO_working_2-way'!$G279)</f>
        <v>1.6215139442231077</v>
      </c>
      <c r="F280" s="44">
        <f>IF(OR($A280="",$B280=""),"",'MPTO_working_2-way'!D279)</f>
        <v>2.6406797949824656</v>
      </c>
      <c r="G280" s="46">
        <f>IF(OR($A280="",$B280=""),"",'MPTO_working_2-way'!E279)</f>
        <v>1.6095034528115753</v>
      </c>
      <c r="H280" s="44">
        <f>IF(OR($A280="",$B280=""),"",'OddsRatio_working_2-way'!M279)</f>
        <v>2.6420805617960932</v>
      </c>
      <c r="I280" s="44">
        <f>IF(OR($A280="",$B280=""),"",'OddsRatio_working_2-way'!N279)</f>
        <v>1.6089835196064983</v>
      </c>
      <c r="J280" s="44">
        <f>IF('Log_working_2-way'!$D279="","",A280^('Log_working_2-way'!$D279))</f>
        <v>2.6570036663424066</v>
      </c>
      <c r="K280" s="46">
        <f>IF('Log_working_2-way'!$D279="","",B280^('Log_working_2-way'!$D279))</f>
        <v>1.603498966424723</v>
      </c>
      <c r="L280" s="53">
        <f t="shared" si="44"/>
        <v>0.3832923832923833</v>
      </c>
      <c r="M280" s="53">
        <f t="shared" si="45"/>
        <v>0.61670761670761665</v>
      </c>
      <c r="N280" s="54">
        <v>194</v>
      </c>
      <c r="O280" s="54">
        <f t="shared" si="46"/>
        <v>116.70916334661354</v>
      </c>
      <c r="P280" s="54">
        <f t="shared" si="47"/>
        <v>69.641025641025621</v>
      </c>
      <c r="Q280" s="54">
        <f t="shared" si="48"/>
        <v>124.35897435897435</v>
      </c>
      <c r="R280" s="54">
        <f t="shared" si="49"/>
        <v>77.290836653386464</v>
      </c>
      <c r="S280" s="55">
        <f t="shared" si="50"/>
        <v>-7.6498110123608143</v>
      </c>
      <c r="T280" s="55">
        <f t="shared" si="51"/>
        <v>-7.6498110123608427</v>
      </c>
      <c r="U280" t="s">
        <v>152</v>
      </c>
      <c r="V280" t="s">
        <v>58</v>
      </c>
      <c r="W280" t="s">
        <v>437</v>
      </c>
      <c r="X280" s="38">
        <v>44201</v>
      </c>
      <c r="Y280" s="66"/>
    </row>
    <row r="281" spans="1:25" ht="15" x14ac:dyDescent="0.25">
      <c r="A281">
        <v>1.66</v>
      </c>
      <c r="B281">
        <v>2.3199999999999998</v>
      </c>
      <c r="C281" s="43">
        <f t="shared" si="52"/>
        <v>3.3444121312837582E-2</v>
      </c>
      <c r="D281" s="44">
        <f>IF(OR($A281="",$B281=""),"",A281*'MPTO_working_2-way'!$G280)</f>
        <v>1.7155172413793103</v>
      </c>
      <c r="E281" s="46">
        <f>IF(OR($A281="",$B281=""),"",B281*'MPTO_working_2-way'!$G280)</f>
        <v>2.3975903614457832</v>
      </c>
      <c r="F281" s="44">
        <f>IF(OR($A281="",$B281=""),"",'MPTO_working_2-way'!D280)</f>
        <v>1.707394928178755</v>
      </c>
      <c r="G281" s="46">
        <f>IF(OR($A281="",$B281=""),"",'MPTO_working_2-way'!E280)</f>
        <v>2.4136375031336175</v>
      </c>
      <c r="H281" s="44">
        <f>IF(OR($A281="",$B281=""),"",'OddsRatio_working_2-way'!M280)</f>
        <v>1.7071067811865479</v>
      </c>
      <c r="I281" s="44">
        <f>IF(OR($A281="",$B281=""),"",'OddsRatio_working_2-way'!N280)</f>
        <v>2.4142135623730954</v>
      </c>
      <c r="J281" s="44">
        <f>IF('Log_working_2-way'!$D280="","",A281^('Log_working_2-way'!$D280))</f>
        <v>1.7034185347793582</v>
      </c>
      <c r="K281" s="46">
        <f>IF('Log_working_2-way'!$D280="","",B281^('Log_working_2-way'!$D280))</f>
        <v>2.4216287324780335</v>
      </c>
      <c r="L281" s="53">
        <f t="shared" si="44"/>
        <v>0.58291457286432158</v>
      </c>
      <c r="M281" s="53">
        <f t="shared" si="45"/>
        <v>0.41708542713567837</v>
      </c>
      <c r="N281" s="54">
        <v>195</v>
      </c>
      <c r="O281" s="54">
        <f t="shared" si="46"/>
        <v>77.53012048192771</v>
      </c>
      <c r="P281" s="54">
        <f t="shared" si="47"/>
        <v>110.94827586206897</v>
      </c>
      <c r="Q281" s="54">
        <f t="shared" si="48"/>
        <v>84.051724137931046</v>
      </c>
      <c r="R281" s="54">
        <f t="shared" si="49"/>
        <v>117.4698795180723</v>
      </c>
      <c r="S281" s="55">
        <f t="shared" si="50"/>
        <v>-6.5216036560033359</v>
      </c>
      <c r="T281" s="55">
        <f t="shared" si="51"/>
        <v>-6.5216036560033359</v>
      </c>
      <c r="U281" t="s">
        <v>166</v>
      </c>
      <c r="V281" t="s">
        <v>379</v>
      </c>
      <c r="W281" t="s">
        <v>442</v>
      </c>
      <c r="X281" s="38">
        <v>44201</v>
      </c>
      <c r="Y281" s="66"/>
    </row>
    <row r="282" spans="1:25" ht="15" x14ac:dyDescent="0.25">
      <c r="A282">
        <v>1.82</v>
      </c>
      <c r="B282">
        <v>2.08</v>
      </c>
      <c r="C282" s="43">
        <f t="shared" si="52"/>
        <v>3.0219780219780112E-2</v>
      </c>
      <c r="D282" s="44">
        <f>IF(OR($A282="",$B282=""),"",A282*'MPTO_working_2-way'!$G281)</f>
        <v>1.8749999999999998</v>
      </c>
      <c r="E282" s="46">
        <f>IF(OR($A282="",$B282=""),"",B282*'MPTO_working_2-way'!$G281)</f>
        <v>2.1428571428571428</v>
      </c>
      <c r="F282" s="44">
        <f>IF(OR($A282="",$B282=""),"",'MPTO_working_2-way'!D281)</f>
        <v>1.8714652956298199</v>
      </c>
      <c r="G282" s="46">
        <f>IF(OR($A282="",$B282=""),"",'MPTO_working_2-way'!E281)</f>
        <v>2.1474926253687316</v>
      </c>
      <c r="H282" s="44">
        <f>IF(OR($A282="",$B282=""),"",'OddsRatio_working_2-way'!M281)</f>
        <v>1.8713548411865626</v>
      </c>
      <c r="I282" s="44">
        <f>IF(OR($A282="",$B282=""),"",'OddsRatio_working_2-way'!N281)</f>
        <v>2.1476380835140083</v>
      </c>
      <c r="J282" s="44">
        <f>IF('Log_working_2-way'!$D281="","",A282^('Log_working_2-way'!$D281))</f>
        <v>1.8697536002386808</v>
      </c>
      <c r="K282" s="46">
        <f>IF('Log_working_2-way'!$D281="","",B282^('Log_working_2-way'!$D281))</f>
        <v>2.1497509176455911</v>
      </c>
      <c r="L282" s="53">
        <f t="shared" si="44"/>
        <v>0.53333333333333344</v>
      </c>
      <c r="M282" s="53">
        <f t="shared" si="45"/>
        <v>0.46666666666666667</v>
      </c>
      <c r="N282" s="54">
        <v>196</v>
      </c>
      <c r="O282" s="54">
        <f t="shared" si="46"/>
        <v>88.307692307692307</v>
      </c>
      <c r="P282" s="54">
        <f t="shared" si="47"/>
        <v>101.76923076923076</v>
      </c>
      <c r="Q282" s="54">
        <f t="shared" si="48"/>
        <v>94.230769230769226</v>
      </c>
      <c r="R282" s="54">
        <f t="shared" si="49"/>
        <v>107.69230769230768</v>
      </c>
      <c r="S282" s="55">
        <f t="shared" si="50"/>
        <v>-5.9230769230769198</v>
      </c>
      <c r="T282" s="55">
        <f t="shared" si="51"/>
        <v>-5.9230769230769198</v>
      </c>
      <c r="U282" t="s">
        <v>69</v>
      </c>
      <c r="V282" t="s">
        <v>38</v>
      </c>
      <c r="W282" t="s">
        <v>443</v>
      </c>
      <c r="X282" s="38">
        <v>44232</v>
      </c>
      <c r="Y282" s="66"/>
    </row>
    <row r="283" spans="1:25" ht="15" x14ac:dyDescent="0.25">
      <c r="A283">
        <v>1.87</v>
      </c>
      <c r="B283">
        <v>2.04</v>
      </c>
      <c r="C283" s="43">
        <f t="shared" si="52"/>
        <v>2.4955436720142554E-2</v>
      </c>
      <c r="D283" s="44">
        <f>IF(OR($A283="",$B283=""),"",A283*'MPTO_working_2-way'!$G282)</f>
        <v>1.9166666666666667</v>
      </c>
      <c r="E283" s="46">
        <f>IF(OR($A283="",$B283=""),"",B283*'MPTO_working_2-way'!$G282)</f>
        <v>2.0909090909090908</v>
      </c>
      <c r="F283" s="44">
        <f>IF(OR($A283="",$B283=""),"",'MPTO_working_2-way'!D282)</f>
        <v>1.9146757679180888</v>
      </c>
      <c r="G283" s="46">
        <f>IF(OR($A283="",$B283=""),"",'MPTO_working_2-way'!E282)</f>
        <v>2.0932835820895521</v>
      </c>
      <c r="H283" s="44">
        <f>IF(OR($A283="",$B283=""),"",'OddsRatio_working_2-way'!M282)</f>
        <v>1.9146247654303168</v>
      </c>
      <c r="I283" s="44">
        <f>IF(OR($A283="",$B283=""),"",'OddsRatio_working_2-way'!N282)</f>
        <v>2.0933445471810685</v>
      </c>
      <c r="J283" s="44">
        <f>IF('Log_working_2-way'!$D282="","",A283^('Log_working_2-way'!$D282))</f>
        <v>1.9137261145840778</v>
      </c>
      <c r="K283" s="46">
        <f>IF('Log_working_2-way'!$D282="","",B283^('Log_working_2-way'!$D282))</f>
        <v>2.0944198529941209</v>
      </c>
      <c r="L283" s="53">
        <f t="shared" si="44"/>
        <v>0.52173913043478259</v>
      </c>
      <c r="M283" s="53">
        <f t="shared" si="45"/>
        <v>0.47826086956521741</v>
      </c>
      <c r="N283" s="54">
        <v>197</v>
      </c>
      <c r="O283" s="54">
        <f t="shared" si="46"/>
        <v>91.652406417112303</v>
      </c>
      <c r="P283" s="54">
        <f t="shared" si="47"/>
        <v>100.4313725490196</v>
      </c>
      <c r="Q283" s="54">
        <f t="shared" si="48"/>
        <v>96.568627450980387</v>
      </c>
      <c r="R283" s="54">
        <f t="shared" si="49"/>
        <v>105.34759358288768</v>
      </c>
      <c r="S283" s="55">
        <f t="shared" si="50"/>
        <v>-4.9162210338680836</v>
      </c>
      <c r="T283" s="55">
        <f t="shared" si="51"/>
        <v>-4.9162210338680836</v>
      </c>
      <c r="U283" t="s">
        <v>137</v>
      </c>
      <c r="V283" t="s">
        <v>75</v>
      </c>
      <c r="W283" t="s">
        <v>443</v>
      </c>
      <c r="X283" s="38">
        <v>44232</v>
      </c>
      <c r="Y283" s="66"/>
    </row>
    <row r="284" spans="1:25" ht="15" x14ac:dyDescent="0.25">
      <c r="A284">
        <v>1.69</v>
      </c>
      <c r="B284">
        <v>2.2799999999999998</v>
      </c>
      <c r="C284" s="43">
        <f t="shared" si="52"/>
        <v>3.0312467559431067E-2</v>
      </c>
      <c r="D284" s="44">
        <f>IF(OR($A284="",$B284=""),"",A284*'MPTO_working_2-way'!$G283)</f>
        <v>1.7412280701754383</v>
      </c>
      <c r="E284" s="46">
        <f>IF(OR($A284="",$B284=""),"",B284*'MPTO_working_2-way'!$G283)</f>
        <v>2.3491124260355027</v>
      </c>
      <c r="F284" s="44">
        <f>IF(OR($A284="",$B284=""),"",'MPTO_working_2-way'!D283)</f>
        <v>1.7344256391789699</v>
      </c>
      <c r="G284" s="46">
        <f>IF(OR($A284="",$B284=""),"",'MPTO_working_2-way'!E283)</f>
        <v>2.3616082373130669</v>
      </c>
      <c r="H284" s="44">
        <f>IF(OR($A284="",$B284=""),"",'OddsRatio_working_2-way'!M283)</f>
        <v>1.7342087577794201</v>
      </c>
      <c r="I284" s="44">
        <f>IF(OR($A284="",$B284=""),"",'OddsRatio_working_2-way'!N283)</f>
        <v>2.3620104492139973</v>
      </c>
      <c r="J284" s="44">
        <f>IF('Log_working_2-way'!$D283="","",A284^('Log_working_2-way'!$D283))</f>
        <v>1.7311269576388733</v>
      </c>
      <c r="K284" s="46">
        <f>IF('Log_working_2-way'!$D283="","",B284^('Log_working_2-way'!$D283))</f>
        <v>2.3677515095728476</v>
      </c>
      <c r="L284" s="53">
        <f t="shared" si="44"/>
        <v>0.57430730478589431</v>
      </c>
      <c r="M284" s="53">
        <f t="shared" si="45"/>
        <v>0.42569269521410585</v>
      </c>
      <c r="N284" s="54">
        <v>198</v>
      </c>
      <c r="O284" s="54">
        <f t="shared" si="46"/>
        <v>80.84023668639054</v>
      </c>
      <c r="P284" s="54">
        <f t="shared" si="47"/>
        <v>111.15789473684208</v>
      </c>
      <c r="Q284" s="54">
        <f t="shared" si="48"/>
        <v>86.842105263157904</v>
      </c>
      <c r="R284" s="54">
        <f t="shared" si="49"/>
        <v>117.15976331360947</v>
      </c>
      <c r="S284" s="55">
        <f t="shared" si="50"/>
        <v>-6.0018685767673645</v>
      </c>
      <c r="T284" s="55">
        <f t="shared" si="51"/>
        <v>-6.0018685767673929</v>
      </c>
      <c r="U284" t="s">
        <v>133</v>
      </c>
      <c r="V284" t="s">
        <v>70</v>
      </c>
      <c r="W284" t="s">
        <v>443</v>
      </c>
      <c r="X284" s="38">
        <v>44232</v>
      </c>
      <c r="Y284" s="66"/>
    </row>
    <row r="285" spans="1:25" ht="15" x14ac:dyDescent="0.25">
      <c r="A285">
        <v>2</v>
      </c>
      <c r="B285">
        <v>1.91</v>
      </c>
      <c r="C285" s="43">
        <f t="shared" si="52"/>
        <v>2.3560209424083656E-2</v>
      </c>
      <c r="D285" s="44">
        <f>IF(OR($A285="",$B285=""),"",A285*'MPTO_working_2-way'!$G284)</f>
        <v>2.0471204188481673</v>
      </c>
      <c r="E285" s="46">
        <f>IF(OR($A285="",$B285=""),"",B285*'MPTO_working_2-way'!$G284)</f>
        <v>1.9549999999999996</v>
      </c>
      <c r="F285" s="44">
        <f>IF(OR($A285="",$B285=""),"",'MPTO_working_2-way'!D284)</f>
        <v>2.0482573726541551</v>
      </c>
      <c r="G285" s="46">
        <f>IF(OR($A285="",$B285=""),"",'MPTO_working_2-way'!E284)</f>
        <v>1.9539641943734012</v>
      </c>
      <c r="H285" s="44">
        <f>IF(OR($A285="",$B285=""),"",'OddsRatio_working_2-way'!M284)</f>
        <v>2.0482848367219182</v>
      </c>
      <c r="I285" s="44">
        <f>IF(OR($A285="",$B285=""),"",'OddsRatio_working_2-way'!N284)</f>
        <v>1.9539392014169454</v>
      </c>
      <c r="J285" s="44">
        <f>IF('Log_working_2-way'!$D284="","",A285^('Log_working_2-way'!$D284))</f>
        <v>2.0487985391091357</v>
      </c>
      <c r="K285" s="46">
        <f>IF('Log_working_2-way'!$D284="","",B285^('Log_working_2-way'!$D284))</f>
        <v>1.95347196121136</v>
      </c>
      <c r="L285" s="53">
        <f t="shared" si="44"/>
        <v>0.48849104859335046</v>
      </c>
      <c r="M285" s="53">
        <f t="shared" si="45"/>
        <v>0.51150895140664976</v>
      </c>
      <c r="N285" s="54">
        <v>199</v>
      </c>
      <c r="O285" s="54">
        <f t="shared" si="46"/>
        <v>99.5</v>
      </c>
      <c r="P285" s="54">
        <f t="shared" si="47"/>
        <v>94.81151832460732</v>
      </c>
      <c r="Q285" s="54">
        <f t="shared" si="48"/>
        <v>104.18848167539267</v>
      </c>
      <c r="R285" s="54">
        <f t="shared" si="49"/>
        <v>99.5</v>
      </c>
      <c r="S285" s="55">
        <f t="shared" si="50"/>
        <v>-4.6884816753926657</v>
      </c>
      <c r="T285" s="55">
        <f t="shared" si="51"/>
        <v>-4.6884816753926799</v>
      </c>
      <c r="U285" t="s">
        <v>248</v>
      </c>
      <c r="V285" t="s">
        <v>322</v>
      </c>
      <c r="W285" t="s">
        <v>440</v>
      </c>
      <c r="X285" s="38">
        <v>44232</v>
      </c>
      <c r="Y285" s="66"/>
    </row>
    <row r="286" spans="1:25" ht="15" x14ac:dyDescent="0.25">
      <c r="A286">
        <v>2.06</v>
      </c>
      <c r="B286">
        <v>1.85</v>
      </c>
      <c r="C286" s="43">
        <f t="shared" si="52"/>
        <v>2.5977433744424072E-2</v>
      </c>
      <c r="D286" s="44">
        <f>IF(OR($A286="",$B286=""),"",A286*'MPTO_working_2-way'!$G285)</f>
        <v>2.1135135135135137</v>
      </c>
      <c r="E286" s="46">
        <f>IF(OR($A286="",$B286=""),"",B286*'MPTO_working_2-way'!$G285)</f>
        <v>1.8980582524271847</v>
      </c>
      <c r="F286" s="44">
        <f>IF(OR($A286="",$B286=""),"",'MPTO_working_2-way'!D285)</f>
        <v>2.1166342682588173</v>
      </c>
      <c r="G286" s="46">
        <f>IF(OR($A286="",$B286=""),"",'MPTO_working_2-way'!E285)</f>
        <v>1.8955483710519774</v>
      </c>
      <c r="H286" s="44">
        <f>IF(OR($A286="",$B286=""),"",'OddsRatio_working_2-way'!M285)</f>
        <v>2.1167178800079327</v>
      </c>
      <c r="I286" s="44">
        <f>IF(OR($A286="",$B286=""),"",'OddsRatio_working_2-way'!N285)</f>
        <v>1.8954813188742858</v>
      </c>
      <c r="J286" s="44">
        <f>IF('Log_working_2-way'!$D285="","",A286^('Log_working_2-way'!$D285))</f>
        <v>2.1181333306010104</v>
      </c>
      <c r="K286" s="46">
        <f>IF('Log_working_2-way'!$D285="","",B286^('Log_working_2-way'!$D285))</f>
        <v>1.8943477245799318</v>
      </c>
      <c r="L286" s="53">
        <f t="shared" si="44"/>
        <v>0.47314578005115088</v>
      </c>
      <c r="M286" s="53">
        <f t="shared" si="45"/>
        <v>0.52685421994884907</v>
      </c>
      <c r="N286" s="54">
        <v>200</v>
      </c>
      <c r="O286" s="54">
        <f t="shared" si="46"/>
        <v>102.91262135922331</v>
      </c>
      <c r="P286" s="54">
        <f t="shared" si="47"/>
        <v>91.891891891891873</v>
      </c>
      <c r="Q286" s="54">
        <f t="shared" si="48"/>
        <v>108.1081081081081</v>
      </c>
      <c r="R286" s="54">
        <f t="shared" si="49"/>
        <v>97.087378640776706</v>
      </c>
      <c r="S286" s="55">
        <f t="shared" si="50"/>
        <v>-5.1954867488847896</v>
      </c>
      <c r="T286" s="55">
        <f t="shared" si="51"/>
        <v>-5.1954867488848322</v>
      </c>
      <c r="U286" t="s">
        <v>399</v>
      </c>
      <c r="V286" t="s">
        <v>407</v>
      </c>
      <c r="W286" t="s">
        <v>440</v>
      </c>
      <c r="X286" s="38">
        <v>44232</v>
      </c>
      <c r="Y286" s="66"/>
    </row>
    <row r="287" spans="1:25" ht="15" x14ac:dyDescent="0.25">
      <c r="A287">
        <v>2.1800000000000002</v>
      </c>
      <c r="B287">
        <v>1.75</v>
      </c>
      <c r="C287" s="43">
        <f t="shared" si="52"/>
        <v>3.0144167758846541E-2</v>
      </c>
      <c r="D287" s="44">
        <f>IF(OR($A287="",$B287=""),"",A287*'MPTO_working_2-way'!$G286)</f>
        <v>2.2457142857142856</v>
      </c>
      <c r="E287" s="46">
        <f>IF(OR($A287="",$B287=""),"",B287*'MPTO_working_2-way'!$G286)</f>
        <v>1.8027522935779814</v>
      </c>
      <c r="F287" s="44">
        <f>IF(OR($A287="",$B287=""),"",'MPTO_working_2-way'!D286)</f>
        <v>2.2540620384047267</v>
      </c>
      <c r="G287" s="46">
        <f>IF(OR($A287="",$B287=""),"",'MPTO_working_2-way'!E286)</f>
        <v>1.797408716136631</v>
      </c>
      <c r="H287" s="44">
        <f>IF(OR($A287="",$B287=""),"",'OddsRatio_working_2-way'!M286)</f>
        <v>2.2543258481484516</v>
      </c>
      <c r="I287" s="44">
        <f>IF(OR($A287="",$B287=""),"",'OddsRatio_working_2-way'!N286)</f>
        <v>1.797241005179101</v>
      </c>
      <c r="J287" s="44">
        <f>IF('Log_working_2-way'!$D286="","",A287^('Log_working_2-way'!$D286))</f>
        <v>2.2581444657647705</v>
      </c>
      <c r="K287" s="46">
        <f>IF('Log_working_2-way'!$D286="","",B287^('Log_working_2-way'!$D286))</f>
        <v>1.7948212842092994</v>
      </c>
      <c r="L287" s="53">
        <f t="shared" si="44"/>
        <v>0.44529262086513999</v>
      </c>
      <c r="M287" s="53">
        <f t="shared" si="45"/>
        <v>0.55470737913486012</v>
      </c>
      <c r="N287" s="54">
        <v>201</v>
      </c>
      <c r="O287" s="54">
        <f t="shared" si="46"/>
        <v>108.79816513761467</v>
      </c>
      <c r="P287" s="54">
        <f t="shared" si="47"/>
        <v>86.142857142857139</v>
      </c>
      <c r="Q287" s="54">
        <f t="shared" si="48"/>
        <v>114.85714285714285</v>
      </c>
      <c r="R287" s="54">
        <f t="shared" si="49"/>
        <v>92.201834862385311</v>
      </c>
      <c r="S287" s="55">
        <f t="shared" si="50"/>
        <v>-6.0589777195281727</v>
      </c>
      <c r="T287" s="55">
        <f t="shared" si="51"/>
        <v>-6.0589777195281727</v>
      </c>
      <c r="U287" t="s">
        <v>406</v>
      </c>
      <c r="V287" t="s">
        <v>400</v>
      </c>
      <c r="W287" t="s">
        <v>440</v>
      </c>
      <c r="X287" s="38">
        <v>44232</v>
      </c>
      <c r="Y287" s="66"/>
    </row>
    <row r="288" spans="1:25" ht="15" x14ac:dyDescent="0.25">
      <c r="A288">
        <v>2.1800000000000002</v>
      </c>
      <c r="B288">
        <v>1.76</v>
      </c>
      <c r="C288" s="43">
        <f t="shared" si="52"/>
        <v>2.6897414512093487E-2</v>
      </c>
      <c r="D288" s="44">
        <f>IF(OR($A288="",$B288=""),"",A288*'MPTO_working_2-way'!$G287)</f>
        <v>2.2386363636363638</v>
      </c>
      <c r="E288" s="46">
        <f>IF(OR($A288="",$B288=""),"",B288*'MPTO_working_2-way'!$G287)</f>
        <v>1.8073394495412844</v>
      </c>
      <c r="F288" s="44">
        <f>IF(OR($A288="",$B288=""),"",'MPTO_working_2-way'!D287)</f>
        <v>2.2458440646218687</v>
      </c>
      <c r="G288" s="46">
        <f>IF(OR($A288="",$B288=""),"",'MPTO_working_2-way'!E287)</f>
        <v>1.8026686713023867</v>
      </c>
      <c r="H288" s="44">
        <f>IF(OR($A288="",$B288=""),"",'OddsRatio_working_2-way'!M287)</f>
        <v>2.2460463791317595</v>
      </c>
      <c r="I288" s="44">
        <f>IF(OR($A288="",$B288=""),"",'OddsRatio_working_2-way'!N287)</f>
        <v>1.8025383458814721</v>
      </c>
      <c r="J288" s="44">
        <f>IF('Log_working_2-way'!$D287="","",A288^('Log_working_2-way'!$D287))</f>
        <v>2.2493315392032671</v>
      </c>
      <c r="K288" s="46">
        <f>IF('Log_working_2-way'!$D287="","",B288^('Log_working_2-way'!$D287))</f>
        <v>1.8004280438143094</v>
      </c>
      <c r="L288" s="53">
        <f t="shared" si="44"/>
        <v>0.44670050761421315</v>
      </c>
      <c r="M288" s="53">
        <f t="shared" si="45"/>
        <v>0.5532994923857868</v>
      </c>
      <c r="N288" s="54">
        <v>202</v>
      </c>
      <c r="O288" s="54">
        <f t="shared" si="46"/>
        <v>109.33944954128441</v>
      </c>
      <c r="P288" s="54">
        <f t="shared" si="47"/>
        <v>87.22727272727272</v>
      </c>
      <c r="Q288" s="54">
        <f t="shared" si="48"/>
        <v>114.77272727272728</v>
      </c>
      <c r="R288" s="54">
        <f t="shared" si="49"/>
        <v>92.660550458715591</v>
      </c>
      <c r="S288" s="55">
        <f t="shared" si="50"/>
        <v>-5.4332777314428711</v>
      </c>
      <c r="T288" s="55">
        <f t="shared" si="51"/>
        <v>-5.4332777314428711</v>
      </c>
      <c r="U288" t="s">
        <v>401</v>
      </c>
      <c r="V288" t="s">
        <v>397</v>
      </c>
      <c r="W288" t="s">
        <v>440</v>
      </c>
      <c r="X288" s="38">
        <v>44232</v>
      </c>
      <c r="Y288" s="66"/>
    </row>
    <row r="289" spans="1:25" s="50" customFormat="1" ht="15" x14ac:dyDescent="0.25">
      <c r="A289">
        <v>2.15</v>
      </c>
      <c r="B289">
        <v>1.78</v>
      </c>
      <c r="C289" s="43">
        <f t="shared" si="52"/>
        <v>2.6914031878756184E-2</v>
      </c>
      <c r="D289" s="44">
        <f>IF(OR($A289="",$B289=""),"",A289*'MPTO_working_2-way'!$G288)</f>
        <v>2.2078651685393256</v>
      </c>
      <c r="E289" s="46">
        <f>IF(OR($A289="",$B289=""),"",B289*'MPTO_working_2-way'!$G288)</f>
        <v>1.827906976744186</v>
      </c>
      <c r="F289" s="44">
        <f>IF(OR($A289="",$B289=""),"",'MPTO_working_2-way'!D288)</f>
        <v>2.2140584321666186</v>
      </c>
      <c r="G289" s="46">
        <f>IF(OR($A289="",$B289=""),"",'MPTO_working_2-way'!E288)</f>
        <v>1.8236835835120324</v>
      </c>
      <c r="H289" s="44">
        <f>IF(OR($A289="",$B289=""),"",'OddsRatio_working_2-way'!M288)</f>
        <v>2.214231845389905</v>
      </c>
      <c r="I289" s="44">
        <f>IF(OR($A289="",$B289=""),"",'OddsRatio_working_2-way'!N288)</f>
        <v>1.8235659473079355</v>
      </c>
      <c r="J289" s="44">
        <f>IF('Log_working_2-way'!$D288="","",A289^('Log_working_2-way'!$D288))</f>
        <v>2.2170516788166044</v>
      </c>
      <c r="K289" s="46">
        <f>IF('Log_working_2-way'!$D288="","",B289^('Log_working_2-way'!$D288))</f>
        <v>1.821657795971604</v>
      </c>
      <c r="L289" s="53">
        <f t="shared" si="44"/>
        <v>0.45292620865139954</v>
      </c>
      <c r="M289" s="53">
        <f t="shared" si="45"/>
        <v>0.54707379134860057</v>
      </c>
      <c r="N289" s="54">
        <v>203</v>
      </c>
      <c r="O289" s="54">
        <f t="shared" si="46"/>
        <v>108.58139534883721</v>
      </c>
      <c r="P289" s="54">
        <f t="shared" si="47"/>
        <v>88.955056179775312</v>
      </c>
      <c r="Q289" s="54">
        <f t="shared" si="48"/>
        <v>114.04494382022473</v>
      </c>
      <c r="R289" s="54">
        <f t="shared" si="49"/>
        <v>94.418604651162795</v>
      </c>
      <c r="S289" s="55">
        <f t="shared" si="50"/>
        <v>-5.4635484713875258</v>
      </c>
      <c r="T289" s="55">
        <f t="shared" si="51"/>
        <v>-5.4635484713874831</v>
      </c>
      <c r="U289" t="s">
        <v>398</v>
      </c>
      <c r="V289" t="s">
        <v>404</v>
      </c>
      <c r="W289" t="s">
        <v>440</v>
      </c>
      <c r="X289" s="38">
        <v>44232</v>
      </c>
      <c r="Y289" s="66"/>
    </row>
    <row r="290" spans="1:25" ht="15" x14ac:dyDescent="0.25">
      <c r="A290">
        <v>1.79</v>
      </c>
      <c r="B290">
        <v>2.12</v>
      </c>
      <c r="C290" s="43">
        <f t="shared" si="52"/>
        <v>3.0357331084642114E-2</v>
      </c>
      <c r="D290" s="44">
        <f>IF(OR($A290="",$B290=""),"",A290*'MPTO_working_2-way'!$G289)</f>
        <v>1.8443396226415094</v>
      </c>
      <c r="E290" s="46">
        <f>IF(OR($A290="",$B290=""),"",B290*'MPTO_working_2-way'!$G289)</f>
        <v>2.1843575418994412</v>
      </c>
      <c r="F290" s="44">
        <f>IF(OR($A290="",$B290=""),"",'MPTO_working_2-way'!D289)</f>
        <v>1.8399922420480992</v>
      </c>
      <c r="G290" s="46">
        <f>IF(OR($A290="",$B290=""),"",'MPTO_working_2-way'!E289)</f>
        <v>2.1904871854075272</v>
      </c>
      <c r="H290" s="44">
        <f>IF(OR($A290="",$B290=""),"",'OddsRatio_working_2-way'!M289)</f>
        <v>1.8398554297360612</v>
      </c>
      <c r="I290" s="44">
        <f>IF(OR($A290="",$B290=""),"",'OddsRatio_working_2-way'!N289)</f>
        <v>2.1906811155751749</v>
      </c>
      <c r="J290" s="44">
        <f>IF('Log_working_2-way'!$D289="","",A290^('Log_working_2-way'!$D289))</f>
        <v>1.8378863083703576</v>
      </c>
      <c r="K290" s="46">
        <f>IF('Log_working_2-way'!$D289="","",B290^('Log_working_2-way'!$D289))</f>
        <v>2.1934793420182777</v>
      </c>
      <c r="L290" s="53">
        <f t="shared" si="44"/>
        <v>0.5421994884910486</v>
      </c>
      <c r="M290" s="53">
        <f t="shared" si="45"/>
        <v>0.45780051150895146</v>
      </c>
      <c r="N290" s="54">
        <v>204</v>
      </c>
      <c r="O290" s="54">
        <f t="shared" si="46"/>
        <v>90.033519553072637</v>
      </c>
      <c r="P290" s="54">
        <f t="shared" si="47"/>
        <v>107.77358490566037</v>
      </c>
      <c r="Q290" s="54">
        <f t="shared" si="48"/>
        <v>96.226415094339615</v>
      </c>
      <c r="R290" s="54">
        <f t="shared" si="49"/>
        <v>113.96648044692736</v>
      </c>
      <c r="S290" s="55">
        <f t="shared" si="50"/>
        <v>-6.1928955412669779</v>
      </c>
      <c r="T290" s="55">
        <f t="shared" si="51"/>
        <v>-6.1928955412669922</v>
      </c>
      <c r="U290" t="s">
        <v>319</v>
      </c>
      <c r="V290" t="s">
        <v>396</v>
      </c>
      <c r="W290" t="s">
        <v>440</v>
      </c>
      <c r="X290" s="38">
        <v>44232</v>
      </c>
      <c r="Y290" s="66"/>
    </row>
    <row r="291" spans="1:25" ht="15" x14ac:dyDescent="0.25">
      <c r="A291">
        <v>1.63</v>
      </c>
      <c r="B291">
        <v>2.4</v>
      </c>
      <c r="C291" s="43">
        <f t="shared" si="52"/>
        <v>3.0163599182004175E-2</v>
      </c>
      <c r="D291" s="44">
        <f>IF(OR($A291="",$B291=""),"",A291*'MPTO_working_2-way'!$G290)</f>
        <v>1.6791666666666667</v>
      </c>
      <c r="E291" s="46">
        <f>IF(OR($A291="",$B291=""),"",B291*'MPTO_working_2-way'!$G290)</f>
        <v>2.4723926380368098</v>
      </c>
      <c r="F291" s="44">
        <f>IF(OR($A291="",$B291=""),"",'MPTO_working_2-way'!D290)</f>
        <v>1.6710807347287484</v>
      </c>
      <c r="G291" s="46">
        <f>IF(OR($A291="",$B291=""),"",'MPTO_working_2-way'!E290)</f>
        <v>2.49013367281986</v>
      </c>
      <c r="H291" s="44">
        <f>IF(OR($A291="",$B291=""),"",'OddsRatio_working_2-way'!M290)</f>
        <v>1.670820393249937</v>
      </c>
      <c r="I291" s="44">
        <f>IF(OR($A291="",$B291=""),"",'OddsRatio_working_2-way'!N290)</f>
        <v>2.4907119849998605</v>
      </c>
      <c r="J291" s="44">
        <f>IF('Log_working_2-way'!$D290="","",A291^('Log_working_2-way'!$D290))</f>
        <v>1.6671533200634385</v>
      </c>
      <c r="K291" s="46">
        <f>IF('Log_working_2-way'!$D290="","",B291^('Log_working_2-way'!$D290))</f>
        <v>2.4989058285805683</v>
      </c>
      <c r="L291" s="53">
        <f t="shared" si="44"/>
        <v>0.59553349875930517</v>
      </c>
      <c r="M291" s="53">
        <f t="shared" si="45"/>
        <v>0.40446650124069478</v>
      </c>
      <c r="N291" s="54">
        <v>205</v>
      </c>
      <c r="O291" s="54">
        <f t="shared" si="46"/>
        <v>79.23312883435581</v>
      </c>
      <c r="P291" s="54">
        <f t="shared" si="47"/>
        <v>119.58333333333334</v>
      </c>
      <c r="Q291" s="54">
        <f t="shared" si="48"/>
        <v>85.416666666666671</v>
      </c>
      <c r="R291" s="54">
        <f t="shared" si="49"/>
        <v>125.76687116564418</v>
      </c>
      <c r="S291" s="55">
        <f t="shared" si="50"/>
        <v>-6.1835378323108614</v>
      </c>
      <c r="T291" s="55">
        <f t="shared" si="51"/>
        <v>-6.183537832310833</v>
      </c>
      <c r="U291" t="s">
        <v>408</v>
      </c>
      <c r="V291" t="s">
        <v>247</v>
      </c>
      <c r="W291" t="s">
        <v>440</v>
      </c>
      <c r="X291" s="38">
        <v>44232</v>
      </c>
      <c r="Y291" s="66"/>
    </row>
    <row r="292" spans="1:25" ht="15" x14ac:dyDescent="0.25">
      <c r="A292">
        <v>1.66</v>
      </c>
      <c r="B292">
        <v>2.34</v>
      </c>
      <c r="C292" s="43">
        <f t="shared" si="52"/>
        <v>2.9760065904644417E-2</v>
      </c>
      <c r="D292" s="44">
        <f>IF(OR($A292="",$B292=""),"",A292*'MPTO_working_2-way'!$G291)</f>
        <v>1.7094017094017095</v>
      </c>
      <c r="E292" s="46">
        <f>IF(OR($A292="",$B292=""),"",B292*'MPTO_working_2-way'!$G291)</f>
        <v>2.4096385542168677</v>
      </c>
      <c r="F292" s="44">
        <f>IF(OR($A292="",$B292=""),"",'MPTO_working_2-way'!D291)</f>
        <v>1.7020418894049603</v>
      </c>
      <c r="G292" s="46">
        <f>IF(OR($A292="",$B292=""),"",'MPTO_working_2-way'!E291)</f>
        <v>2.4244164274123086</v>
      </c>
      <c r="H292" s="44">
        <f>IF(OR($A292="",$B292=""),"",'OddsRatio_working_2-way'!M291)</f>
        <v>1.7018100265975373</v>
      </c>
      <c r="I292" s="44">
        <f>IF(OR($A292="",$B292=""),"",'OddsRatio_working_2-way'!N291)</f>
        <v>2.4248870236980302</v>
      </c>
      <c r="J292" s="44">
        <f>IF('Log_working_2-way'!$D291="","",A292^('Log_working_2-way'!$D291))</f>
        <v>1.6984752676475883</v>
      </c>
      <c r="K292" s="46">
        <f>IF('Log_working_2-way'!$D291="","",B292^('Log_working_2-way'!$D291))</f>
        <v>2.4316899199135542</v>
      </c>
      <c r="L292" s="53">
        <f t="shared" si="44"/>
        <v>0.58499999999999996</v>
      </c>
      <c r="M292" s="53">
        <f t="shared" si="45"/>
        <v>0.41499999999999998</v>
      </c>
      <c r="N292" s="54">
        <v>206</v>
      </c>
      <c r="O292" s="54">
        <f t="shared" si="46"/>
        <v>81.903614457831324</v>
      </c>
      <c r="P292" s="54">
        <f t="shared" si="47"/>
        <v>117.96581196581197</v>
      </c>
      <c r="Q292" s="54">
        <f t="shared" si="48"/>
        <v>88.034188034188048</v>
      </c>
      <c r="R292" s="54">
        <f t="shared" si="49"/>
        <v>124.09638554216869</v>
      </c>
      <c r="S292" s="55">
        <f t="shared" si="50"/>
        <v>-6.1305735763567242</v>
      </c>
      <c r="T292" s="55">
        <f t="shared" si="51"/>
        <v>-6.1305735763567242</v>
      </c>
      <c r="U292" t="s">
        <v>51</v>
      </c>
      <c r="V292" t="s">
        <v>96</v>
      </c>
      <c r="W292" t="s">
        <v>441</v>
      </c>
      <c r="X292" s="38">
        <v>44232</v>
      </c>
      <c r="Y292" s="66"/>
    </row>
    <row r="293" spans="1:25" ht="15" x14ac:dyDescent="0.25">
      <c r="A293">
        <v>1.81</v>
      </c>
      <c r="B293">
        <v>2.1</v>
      </c>
      <c r="C293" s="43">
        <f t="shared" si="52"/>
        <v>2.8676664035780064E-2</v>
      </c>
      <c r="D293" s="44">
        <f>IF(OR($A293="",$B293=""),"",A293*'MPTO_working_2-way'!$G292)</f>
        <v>1.861904761904762</v>
      </c>
      <c r="E293" s="46">
        <f>IF(OR($A293="",$B293=""),"",B293*'MPTO_working_2-way'!$G292)</f>
        <v>2.160220994475138</v>
      </c>
      <c r="F293" s="44">
        <f>IF(OR($A293="",$B293=""),"",'MPTO_working_2-way'!D292)</f>
        <v>1.858225372769494</v>
      </c>
      <c r="G293" s="46">
        <f>IF(OR($A293="",$B293=""),"",'MPTO_working_2-way'!E292)</f>
        <v>2.1651951011107946</v>
      </c>
      <c r="H293" s="44">
        <f>IF(OR($A293="",$B293=""),"",'OddsRatio_working_2-way'!M292)</f>
        <v>1.8581163303210331</v>
      </c>
      <c r="I293" s="44">
        <f>IF(OR($A293="",$B293=""),"",'OddsRatio_working_2-way'!N292)</f>
        <v>2.1653431646335015</v>
      </c>
      <c r="J293" s="44">
        <f>IF('Log_working_2-way'!$D292="","",A293^('Log_working_2-way'!$D292))</f>
        <v>1.8564516354578522</v>
      </c>
      <c r="K293" s="46">
        <f>IF('Log_working_2-way'!$D292="","",B293^('Log_working_2-way'!$D292))</f>
        <v>2.1676082555034109</v>
      </c>
      <c r="L293" s="53">
        <f t="shared" si="44"/>
        <v>0.53708439897698212</v>
      </c>
      <c r="M293" s="53">
        <f t="shared" si="45"/>
        <v>0.46291560102301793</v>
      </c>
      <c r="N293" s="54">
        <v>207</v>
      </c>
      <c r="O293" s="54">
        <f t="shared" si="46"/>
        <v>92.635359116022116</v>
      </c>
      <c r="P293" s="54">
        <f t="shared" si="47"/>
        <v>108.42857142857144</v>
      </c>
      <c r="Q293" s="54">
        <f t="shared" si="48"/>
        <v>98.571428571428569</v>
      </c>
      <c r="R293" s="54">
        <f t="shared" si="49"/>
        <v>114.36464088397791</v>
      </c>
      <c r="S293" s="55">
        <f t="shared" si="50"/>
        <v>-5.9360694554064537</v>
      </c>
      <c r="T293" s="55">
        <f t="shared" si="51"/>
        <v>-5.9360694554064679</v>
      </c>
      <c r="U293" t="s">
        <v>100</v>
      </c>
      <c r="V293" t="s">
        <v>94</v>
      </c>
      <c r="W293" t="s">
        <v>441</v>
      </c>
      <c r="X293" s="38">
        <v>44232</v>
      </c>
      <c r="Y293" s="66"/>
    </row>
    <row r="294" spans="1:25" ht="15" x14ac:dyDescent="0.25">
      <c r="A294">
        <v>1.59</v>
      </c>
      <c r="B294">
        <v>2.5</v>
      </c>
      <c r="C294" s="43">
        <f t="shared" si="52"/>
        <v>2.8930817610062887E-2</v>
      </c>
      <c r="D294" s="44">
        <f>IF(OR($A294="",$B294=""),"",A294*'MPTO_working_2-way'!$G293)</f>
        <v>1.6360000000000001</v>
      </c>
      <c r="E294" s="46">
        <f>IF(OR($A294="",$B294=""),"",B294*'MPTO_working_2-way'!$G293)</f>
        <v>2.5723270440251573</v>
      </c>
      <c r="F294" s="44">
        <f>IF(OR($A294="",$B294=""),"",'MPTO_working_2-way'!D293)</f>
        <v>1.6274309109518936</v>
      </c>
      <c r="G294" s="46">
        <f>IF(OR($A294="",$B294=""),"",'MPTO_working_2-way'!E293)</f>
        <v>2.5938009787928222</v>
      </c>
      <c r="H294" s="44">
        <f>IF(OR($A294="",$B294=""),"",'OddsRatio_working_2-way'!M293)</f>
        <v>1.6271629240742262</v>
      </c>
      <c r="I294" s="44">
        <f>IF(OR($A294="",$B294=""),"",'OddsRatio_working_2-way'!N293)</f>
        <v>2.594482010358202</v>
      </c>
      <c r="J294" s="44">
        <f>IF('Log_working_2-way'!$D293="","",A294^('Log_working_2-way'!$D293))</f>
        <v>1.6232742032249983</v>
      </c>
      <c r="K294" s="46">
        <f>IF('Log_working_2-way'!$D293="","",B294^('Log_working_2-way'!$D293))</f>
        <v>2.6044302729451743</v>
      </c>
      <c r="L294" s="53">
        <f t="shared" si="44"/>
        <v>0.6112469437652811</v>
      </c>
      <c r="M294" s="53">
        <f t="shared" si="45"/>
        <v>0.38875305623471879</v>
      </c>
      <c r="N294" s="54">
        <v>208</v>
      </c>
      <c r="O294" s="54">
        <f t="shared" si="46"/>
        <v>77.182389937106933</v>
      </c>
      <c r="P294" s="54">
        <f t="shared" si="47"/>
        <v>124.80000000000001</v>
      </c>
      <c r="Q294" s="54">
        <f t="shared" si="48"/>
        <v>83.2</v>
      </c>
      <c r="R294" s="54">
        <f t="shared" si="49"/>
        <v>130.81761006289307</v>
      </c>
      <c r="S294" s="55">
        <f t="shared" si="50"/>
        <v>-6.0176100628930698</v>
      </c>
      <c r="T294" s="55">
        <f t="shared" si="51"/>
        <v>-6.0176100628930556</v>
      </c>
      <c r="U294" t="s">
        <v>97</v>
      </c>
      <c r="V294" t="s">
        <v>95</v>
      </c>
      <c r="W294" t="s">
        <v>441</v>
      </c>
      <c r="X294" s="38">
        <v>44232</v>
      </c>
      <c r="Y294" s="66"/>
    </row>
    <row r="295" spans="1:25" ht="15" x14ac:dyDescent="0.25">
      <c r="A295">
        <v>1.41</v>
      </c>
      <c r="B295">
        <v>3.08</v>
      </c>
      <c r="C295" s="43">
        <f t="shared" si="52"/>
        <v>3.3895182831352955E-2</v>
      </c>
      <c r="D295" s="44">
        <f>IF(OR($A295="",$B295=""),"",A295*'MPTO_working_2-way'!$G294)</f>
        <v>1.4577922077922076</v>
      </c>
      <c r="E295" s="46">
        <f>IF(OR($A295="",$B295=""),"",B295*'MPTO_working_2-way'!$G294)</f>
        <v>3.184397163120567</v>
      </c>
      <c r="F295" s="44">
        <f>IF(OR($A295="",$B295=""),"",'MPTO_working_2-way'!D294)</f>
        <v>1.4445183608302288</v>
      </c>
      <c r="G295" s="46">
        <f>IF(OR($A295="",$B295=""),"",'MPTO_working_2-way'!E294)</f>
        <v>3.2496258605208017</v>
      </c>
      <c r="H295" s="44">
        <f>IF(OR($A295="",$B295=""),"",'OddsRatio_working_2-way'!M294)</f>
        <v>1.4439767838698154</v>
      </c>
      <c r="I295" s="44">
        <f>IF(OR($A295="",$B295=""),"",'OddsRatio_working_2-way'!N294)</f>
        <v>3.2523700254858916</v>
      </c>
      <c r="J295" s="44">
        <f>IF('Log_working_2-way'!$D294="","",A295^('Log_working_2-way'!$D294))</f>
        <v>1.4378656079711221</v>
      </c>
      <c r="K295" s="46">
        <f>IF('Log_working_2-way'!$D294="","",B295^('Log_working_2-way'!$D294))</f>
        <v>3.2838057655020352</v>
      </c>
      <c r="L295" s="53">
        <f t="shared" si="44"/>
        <v>0.68596881959910916</v>
      </c>
      <c r="M295" s="53">
        <f t="shared" si="45"/>
        <v>0.3140311804008909</v>
      </c>
      <c r="N295" s="54">
        <v>209</v>
      </c>
      <c r="O295" s="54">
        <f t="shared" si="46"/>
        <v>60.773049645390074</v>
      </c>
      <c r="P295" s="54">
        <f t="shared" si="47"/>
        <v>141.14285714285714</v>
      </c>
      <c r="Q295" s="54">
        <f t="shared" si="48"/>
        <v>67.857142857142861</v>
      </c>
      <c r="R295" s="54">
        <f t="shared" si="49"/>
        <v>148.22695035460993</v>
      </c>
      <c r="S295" s="55">
        <f t="shared" si="50"/>
        <v>-7.0840932117527871</v>
      </c>
      <c r="T295" s="55">
        <f t="shared" si="51"/>
        <v>-7.0840932117527871</v>
      </c>
      <c r="U295" t="s">
        <v>101</v>
      </c>
      <c r="V295" t="s">
        <v>98</v>
      </c>
      <c r="W295" t="s">
        <v>441</v>
      </c>
      <c r="X295" s="38">
        <v>44232</v>
      </c>
      <c r="Y295" s="66"/>
    </row>
    <row r="296" spans="1:25" ht="15" x14ac:dyDescent="0.25">
      <c r="A296">
        <v>1.7</v>
      </c>
      <c r="B296">
        <v>2.27</v>
      </c>
      <c r="C296" s="43">
        <f t="shared" si="52"/>
        <v>2.876392847888054E-2</v>
      </c>
      <c r="D296" s="44">
        <f>IF(OR($A296="",$B296=""),"",A296*'MPTO_working_2-way'!$G295)</f>
        <v>1.748898678414097</v>
      </c>
      <c r="E296" s="46">
        <f>IF(OR($A296="",$B296=""),"",B296*'MPTO_working_2-way'!$G295)</f>
        <v>2.335294117647059</v>
      </c>
      <c r="F296" s="44">
        <f>IF(OR($A296="",$B296=""),"",'MPTO_working_2-way'!D295)</f>
        <v>1.7426055543011967</v>
      </c>
      <c r="G296" s="46">
        <f>IF(OR($A296="",$B296=""),"",'MPTO_working_2-way'!E295)</f>
        <v>2.3466099118273029</v>
      </c>
      <c r="H296" s="44">
        <f>IF(OR($A296="",$B296=""),"",'OddsRatio_working_2-way'!M295)</f>
        <v>1.7424157207132702</v>
      </c>
      <c r="I296" s="44">
        <f>IF(OR($A296="",$B296=""),"",'OddsRatio_working_2-way'!N295)</f>
        <v>2.3469542361512192</v>
      </c>
      <c r="J296" s="44">
        <f>IF('Log_working_2-way'!$D295="","",A296^('Log_working_2-way'!$D295))</f>
        <v>1.7395677440294552</v>
      </c>
      <c r="K296" s="46">
        <f>IF('Log_working_2-way'!$D295="","",B296^('Log_working_2-way'!$D295))</f>
        <v>2.352141177157876</v>
      </c>
      <c r="L296" s="53">
        <f t="shared" si="44"/>
        <v>0.5717884130982368</v>
      </c>
      <c r="M296" s="53">
        <f t="shared" si="45"/>
        <v>0.4282115869017632</v>
      </c>
      <c r="N296" s="54">
        <v>210</v>
      </c>
      <c r="O296" s="54">
        <f t="shared" si="46"/>
        <v>86.470588235294116</v>
      </c>
      <c r="P296" s="54">
        <f t="shared" si="47"/>
        <v>117.48898678414096</v>
      </c>
      <c r="Q296" s="54">
        <f t="shared" si="48"/>
        <v>92.511013215859023</v>
      </c>
      <c r="R296" s="54">
        <f t="shared" si="49"/>
        <v>123.52941176470588</v>
      </c>
      <c r="S296" s="55">
        <f t="shared" si="50"/>
        <v>-6.0404249805649073</v>
      </c>
      <c r="T296" s="55">
        <f t="shared" si="51"/>
        <v>-6.0404249805649215</v>
      </c>
      <c r="U296" t="s">
        <v>141</v>
      </c>
      <c r="V296" t="s">
        <v>53</v>
      </c>
      <c r="W296" t="s">
        <v>441</v>
      </c>
      <c r="X296" s="38">
        <v>44232</v>
      </c>
      <c r="Y296" s="66"/>
    </row>
    <row r="297" spans="1:25" ht="15" x14ac:dyDescent="0.25">
      <c r="A297">
        <v>1.6</v>
      </c>
      <c r="B297">
        <v>2.4700000000000002</v>
      </c>
      <c r="C297" s="43">
        <f t="shared" si="52"/>
        <v>2.9858299595141746E-2</v>
      </c>
      <c r="D297" s="44">
        <f>IF(OR($A297="",$B297=""),"",A297*'MPTO_working_2-way'!$G296)</f>
        <v>1.6477732793522268</v>
      </c>
      <c r="E297" s="46">
        <f>IF(OR($A297="",$B297=""),"",B297*'MPTO_working_2-way'!$G296)</f>
        <v>2.5437500000000002</v>
      </c>
      <c r="F297" s="44">
        <f>IF(OR($A297="",$B297=""),"",'MPTO_working_2-way'!D296)</f>
        <v>1.6391538780588968</v>
      </c>
      <c r="G297" s="46">
        <f>IF(OR($A297="",$B297=""),"",'MPTO_working_2-way'!E296)</f>
        <v>2.5645684620376383</v>
      </c>
      <c r="H297" s="44">
        <f>IF(OR($A297="",$B297=""),"",'OddsRatio_working_2-way'!M296)</f>
        <v>1.6388765649999402</v>
      </c>
      <c r="I297" s="44">
        <f>IF(OR($A297="",$B297=""),"",'OddsRatio_working_2-way'!N296)</f>
        <v>2.5652475842498532</v>
      </c>
      <c r="J297" s="44">
        <f>IF('Log_working_2-way'!$D296="","",A297^('Log_working_2-way'!$D296))</f>
        <v>1.634964638533341</v>
      </c>
      <c r="K297" s="46">
        <f>IF('Log_working_2-way'!$D296="","",B297^('Log_working_2-way'!$D296))</f>
        <v>2.5748908511028135</v>
      </c>
      <c r="L297" s="53">
        <f t="shared" si="44"/>
        <v>0.60687960687960685</v>
      </c>
      <c r="M297" s="53">
        <f t="shared" si="45"/>
        <v>0.3931203931203931</v>
      </c>
      <c r="N297" s="54">
        <v>211</v>
      </c>
      <c r="O297" s="54">
        <f t="shared" si="46"/>
        <v>79.125000000000014</v>
      </c>
      <c r="P297" s="54">
        <f t="shared" si="47"/>
        <v>125.57489878542513</v>
      </c>
      <c r="Q297" s="54">
        <f t="shared" si="48"/>
        <v>85.425101214574894</v>
      </c>
      <c r="R297" s="54">
        <f t="shared" si="49"/>
        <v>131.875</v>
      </c>
      <c r="S297" s="55">
        <f t="shared" si="50"/>
        <v>-6.3001012145748803</v>
      </c>
      <c r="T297" s="55">
        <f t="shared" si="51"/>
        <v>-6.300101214574866</v>
      </c>
      <c r="U297" t="s">
        <v>99</v>
      </c>
      <c r="V297" t="s">
        <v>102</v>
      </c>
      <c r="W297" t="s">
        <v>441</v>
      </c>
      <c r="X297" s="38">
        <v>44232</v>
      </c>
      <c r="Y297" s="66"/>
    </row>
    <row r="298" spans="1:25" ht="15" x14ac:dyDescent="0.25">
      <c r="A298">
        <v>1.47</v>
      </c>
      <c r="B298">
        <v>2.79</v>
      </c>
      <c r="C298" s="43">
        <f t="shared" si="52"/>
        <v>3.8695047911637692E-2</v>
      </c>
      <c r="D298" s="44">
        <f>IF(OR($A298="",$B298=""),"",A298*'MPTO_working_2-way'!$G297)</f>
        <v>1.5268817204301073</v>
      </c>
      <c r="E298" s="46">
        <f>IF(OR($A298="",$B298=""),"",B298*'MPTO_working_2-way'!$G297)</f>
        <v>2.8979591836734691</v>
      </c>
      <c r="F298" s="44">
        <f>IF(OR($A298="",$B298=""),"",'MPTO_working_2-way'!D297)</f>
        <v>1.5130319296109787</v>
      </c>
      <c r="G298" s="46">
        <f>IF(OR($A298="",$B298=""),"",'MPTO_working_2-way'!E297)</f>
        <v>2.9491964189407831</v>
      </c>
      <c r="H298" s="44">
        <f>IF(OR($A298="",$B298=""),"",'OddsRatio_working_2-way'!M297)</f>
        <v>1.5124156832125992</v>
      </c>
      <c r="I298" s="44">
        <f>IF(OR($A298="",$B298=""),"",'OddsRatio_working_2-way'!N297)</f>
        <v>2.9515405807458559</v>
      </c>
      <c r="J298" s="44">
        <f>IF('Log_working_2-way'!$D297="","",A298^('Log_working_2-way'!$D297))</f>
        <v>1.5060642958458816</v>
      </c>
      <c r="K298" s="46">
        <f>IF('Log_working_2-way'!$D297="","",B298^('Log_working_2-way'!$D297))</f>
        <v>2.9760334965497401</v>
      </c>
      <c r="L298" s="53">
        <f t="shared" si="44"/>
        <v>0.65492957746478886</v>
      </c>
      <c r="M298" s="53">
        <f t="shared" si="45"/>
        <v>0.34507042253521131</v>
      </c>
      <c r="N298" s="54">
        <v>212</v>
      </c>
      <c r="O298" s="54">
        <f t="shared" si="46"/>
        <v>67.782312925170061</v>
      </c>
      <c r="P298" s="54">
        <f t="shared" si="47"/>
        <v>136.01433691756273</v>
      </c>
      <c r="Q298" s="54">
        <f t="shared" si="48"/>
        <v>75.98566308243727</v>
      </c>
      <c r="R298" s="54">
        <f t="shared" si="49"/>
        <v>144.21768707482994</v>
      </c>
      <c r="S298" s="55">
        <f t="shared" si="50"/>
        <v>-8.2033501572672094</v>
      </c>
      <c r="T298" s="55">
        <f t="shared" si="51"/>
        <v>-8.2033501572672094</v>
      </c>
      <c r="U298" t="s">
        <v>428</v>
      </c>
      <c r="V298" t="s">
        <v>422</v>
      </c>
      <c r="W298" t="s">
        <v>448</v>
      </c>
      <c r="X298" s="38">
        <v>44232</v>
      </c>
      <c r="Y298" s="66"/>
    </row>
    <row r="299" spans="1:25" ht="15" x14ac:dyDescent="0.25">
      <c r="A299">
        <v>1.31</v>
      </c>
      <c r="B299">
        <v>3.56</v>
      </c>
      <c r="C299" s="43">
        <f t="shared" si="52"/>
        <v>4.4257655030448539E-2</v>
      </c>
      <c r="D299" s="44">
        <f>IF(OR($A299="",$B299=""),"",A299*'MPTO_working_2-way'!$G298)</f>
        <v>1.3679775280898876</v>
      </c>
      <c r="E299" s="46">
        <f>IF(OR($A299="",$B299=""),"",B299*'MPTO_working_2-way'!$G298)</f>
        <v>3.717557251908397</v>
      </c>
      <c r="F299" s="44">
        <f>IF(OR($A299="",$B299=""),"",'MPTO_working_2-way'!D298)</f>
        <v>1.3491090025457071</v>
      </c>
      <c r="G299" s="46">
        <f>IF(OR($A299="",$B299=""),"",'MPTO_working_2-way'!E298)</f>
        <v>3.8644348690752399</v>
      </c>
      <c r="H299" s="44">
        <f>IF(OR($A299="",$B299=""),"",'OddsRatio_working_2-way'!M298)</f>
        <v>1.3479852726768766</v>
      </c>
      <c r="I299" s="44">
        <f>IF(OR($A299="",$B299=""),"",'OddsRatio_working_2-way'!N298)</f>
        <v>3.8736848324283972</v>
      </c>
      <c r="J299" s="44">
        <f>IF('Log_working_2-way'!$D298="","",A299^('Log_working_2-way'!$D298))</f>
        <v>1.3391672213787145</v>
      </c>
      <c r="K299" s="46">
        <f>IF('Log_working_2-way'!$D298="","",B299^('Log_working_2-way'!$D298))</f>
        <v>3.9483981262039394</v>
      </c>
      <c r="L299" s="53">
        <f t="shared" si="44"/>
        <v>0.73100616016427111</v>
      </c>
      <c r="M299" s="53">
        <f t="shared" si="45"/>
        <v>0.26899383983572894</v>
      </c>
      <c r="N299" s="54">
        <v>213</v>
      </c>
      <c r="O299" s="54">
        <f t="shared" si="46"/>
        <v>50.404580152671777</v>
      </c>
      <c r="P299" s="54">
        <f t="shared" si="47"/>
        <v>153.16853932584269</v>
      </c>
      <c r="Q299" s="54">
        <f t="shared" si="48"/>
        <v>59.831460674157306</v>
      </c>
      <c r="R299" s="54">
        <f t="shared" si="49"/>
        <v>162.59541984732823</v>
      </c>
      <c r="S299" s="55">
        <f t="shared" si="50"/>
        <v>-9.4268805214855291</v>
      </c>
      <c r="T299" s="55">
        <f t="shared" si="51"/>
        <v>-9.4268805214855433</v>
      </c>
      <c r="U299" t="s">
        <v>427</v>
      </c>
      <c r="V299" t="s">
        <v>425</v>
      </c>
      <c r="W299" t="s">
        <v>448</v>
      </c>
      <c r="X299" s="38">
        <v>44232</v>
      </c>
      <c r="Y299" s="66"/>
    </row>
    <row r="300" spans="1:25" ht="15" x14ac:dyDescent="0.25">
      <c r="A300">
        <v>2.09</v>
      </c>
      <c r="B300">
        <v>1.8</v>
      </c>
      <c r="C300" s="43">
        <f t="shared" si="52"/>
        <v>3.4024455077086735E-2</v>
      </c>
      <c r="D300" s="44">
        <f>IF(OR($A300="",$B300=""),"",A300*'MPTO_working_2-way'!$G299)</f>
        <v>2.161111111111111</v>
      </c>
      <c r="E300" s="46">
        <f>IF(OR($A300="",$B300=""),"",B300*'MPTO_working_2-way'!$G299)</f>
        <v>1.8612440191387563</v>
      </c>
      <c r="F300" s="44">
        <f>IF(OR($A300="",$B300=""),"",'MPTO_working_2-way'!D299)</f>
        <v>2.1670506912442398</v>
      </c>
      <c r="G300" s="46">
        <f>IF(OR($A300="",$B300=""),"",'MPTO_working_2-way'!E299)</f>
        <v>1.8568608094768018</v>
      </c>
      <c r="H300" s="44">
        <f>IF(OR($A300="",$B300=""),"",'OddsRatio_working_2-way'!M299)</f>
        <v>2.1672617529928755</v>
      </c>
      <c r="I300" s="44">
        <f>IF(OR($A300="",$B300=""),"",'OddsRatio_working_2-way'!N299)</f>
        <v>1.8567058737562385</v>
      </c>
      <c r="J300" s="44">
        <f>IF('Log_working_2-way'!$D299="","",A300^('Log_working_2-way'!$D299))</f>
        <v>2.1699807722915003</v>
      </c>
      <c r="K300" s="46">
        <f>IF('Log_working_2-way'!$D299="","",B300^('Log_working_2-way'!$D299))</f>
        <v>1.8547149010332622</v>
      </c>
      <c r="L300" s="53">
        <f t="shared" si="44"/>
        <v>0.46272493573264784</v>
      </c>
      <c r="M300" s="53">
        <f t="shared" si="45"/>
        <v>0.53727506426735205</v>
      </c>
      <c r="N300" s="54">
        <v>214</v>
      </c>
      <c r="O300" s="54">
        <f t="shared" si="46"/>
        <v>111.60765550239235</v>
      </c>
      <c r="P300" s="54">
        <f t="shared" si="47"/>
        <v>95.111111111111114</v>
      </c>
      <c r="Q300" s="54">
        <f t="shared" si="48"/>
        <v>118.8888888888889</v>
      </c>
      <c r="R300" s="54">
        <f t="shared" si="49"/>
        <v>102.39234449760767</v>
      </c>
      <c r="S300" s="55">
        <f t="shared" si="50"/>
        <v>-7.2812333864965524</v>
      </c>
      <c r="T300" s="55">
        <f t="shared" si="51"/>
        <v>-7.2812333864965524</v>
      </c>
      <c r="U300" t="s">
        <v>357</v>
      </c>
      <c r="V300" t="s">
        <v>429</v>
      </c>
      <c r="W300" t="s">
        <v>448</v>
      </c>
      <c r="X300" s="38">
        <v>44232</v>
      </c>
      <c r="Y300" s="66"/>
    </row>
    <row r="301" spans="1:25" ht="15" x14ac:dyDescent="0.25">
      <c r="A301">
        <v>1.33</v>
      </c>
      <c r="B301">
        <v>3.42</v>
      </c>
      <c r="C301" s="43">
        <f t="shared" si="52"/>
        <v>4.4277360066833804E-2</v>
      </c>
      <c r="D301" s="44">
        <f>IF(OR($A301="",$B301=""),"",A301*'MPTO_working_2-way'!$G300)</f>
        <v>1.3888888888888891</v>
      </c>
      <c r="E301" s="46">
        <f>IF(OR($A301="",$B301=""),"",B301*'MPTO_working_2-way'!$G300)</f>
        <v>3.5714285714285716</v>
      </c>
      <c r="F301" s="44">
        <f>IF(OR($A301="",$B301=""),"",'MPTO_working_2-way'!D300)</f>
        <v>1.3703491700057242</v>
      </c>
      <c r="G301" s="46">
        <f>IF(OR($A301="",$B301=""),"",'MPTO_working_2-way'!E300)</f>
        <v>3.7001545595054099</v>
      </c>
      <c r="H301" s="44">
        <f>IF(OR($A301="",$B301=""),"",'OddsRatio_working_2-way'!M300)</f>
        <v>1.3692744729379984</v>
      </c>
      <c r="I301" s="44">
        <f>IF(OR($A301="",$B301=""),"",'OddsRatio_working_2-way'!N300)</f>
        <v>3.7080128015453213</v>
      </c>
      <c r="J301" s="44">
        <f>IF('Log_working_2-way'!$D300="","",A301^('Log_working_2-way'!$D300))</f>
        <v>1.3606366632195261</v>
      </c>
      <c r="K301" s="46">
        <f>IF('Log_working_2-way'!$D300="","",B301^('Log_working_2-way'!$D300))</f>
        <v>3.7728739254095665</v>
      </c>
      <c r="L301" s="53">
        <f t="shared" si="44"/>
        <v>0.71999999999999986</v>
      </c>
      <c r="M301" s="53">
        <f t="shared" si="45"/>
        <v>0.27999999999999997</v>
      </c>
      <c r="N301" s="54">
        <v>215</v>
      </c>
      <c r="O301" s="54">
        <f t="shared" si="46"/>
        <v>53.345864661654126</v>
      </c>
      <c r="P301" s="54">
        <f t="shared" si="47"/>
        <v>152.13450292397658</v>
      </c>
      <c r="Q301" s="54">
        <f t="shared" si="48"/>
        <v>62.865497076023388</v>
      </c>
      <c r="R301" s="54">
        <f t="shared" si="49"/>
        <v>161.65413533834587</v>
      </c>
      <c r="S301" s="55">
        <f t="shared" si="50"/>
        <v>-9.5196324143692621</v>
      </c>
      <c r="T301" s="55">
        <f t="shared" si="51"/>
        <v>-9.5196324143692834</v>
      </c>
      <c r="U301" t="s">
        <v>423</v>
      </c>
      <c r="V301" t="s">
        <v>421</v>
      </c>
      <c r="W301" t="s">
        <v>448</v>
      </c>
      <c r="X301" s="38">
        <v>44232</v>
      </c>
      <c r="Y301" s="66"/>
    </row>
    <row r="302" spans="1:25" ht="15" x14ac:dyDescent="0.25">
      <c r="A302">
        <v>2</v>
      </c>
      <c r="B302">
        <v>1.88</v>
      </c>
      <c r="C302" s="43">
        <f t="shared" si="52"/>
        <v>3.1914893617021267E-2</v>
      </c>
      <c r="D302" s="44">
        <f>IF(OR($A302="",$B302=""),"",A302*'MPTO_working_2-way'!$G301)</f>
        <v>2.0638297872340425</v>
      </c>
      <c r="E302" s="46">
        <f>IF(OR($A302="",$B302=""),"",B302*'MPTO_working_2-way'!$G301)</f>
        <v>1.94</v>
      </c>
      <c r="F302" s="44">
        <f>IF(OR($A302="",$B302=""),"",'MPTO_working_2-way'!D301)</f>
        <v>2.0659340659340657</v>
      </c>
      <c r="G302" s="46">
        <f>IF(OR($A302="",$B302=""),"",'MPTO_working_2-way'!E301)</f>
        <v>1.9381443298969072</v>
      </c>
      <c r="H302" s="44">
        <f>IF(OR($A302="",$B302=""),"",'OddsRatio_working_2-way'!M301)</f>
        <v>2.0660035817780522</v>
      </c>
      <c r="I302" s="44">
        <f>IF(OR($A302="",$B302=""),"",'OddsRatio_working_2-way'!N301)</f>
        <v>1.9380831519646857</v>
      </c>
      <c r="J302" s="44">
        <f>IF('Log_working_2-way'!$D301="","",A302^('Log_working_2-way'!$D301))</f>
        <v>2.0669618454035223</v>
      </c>
      <c r="K302" s="46">
        <f>IF('Log_working_2-way'!$D301="","",B302^('Log_working_2-way'!$D301))</f>
        <v>1.9372406373367297</v>
      </c>
      <c r="L302" s="53">
        <f t="shared" si="44"/>
        <v>0.4845360824742268</v>
      </c>
      <c r="M302" s="53">
        <f t="shared" si="45"/>
        <v>0.51546391752577325</v>
      </c>
      <c r="N302" s="54">
        <v>216</v>
      </c>
      <c r="O302" s="54">
        <f t="shared" si="46"/>
        <v>108</v>
      </c>
      <c r="P302" s="54">
        <f t="shared" si="47"/>
        <v>101.10638297872339</v>
      </c>
      <c r="Q302" s="54">
        <f t="shared" si="48"/>
        <v>114.8936170212766</v>
      </c>
      <c r="R302" s="54">
        <f t="shared" si="49"/>
        <v>108</v>
      </c>
      <c r="S302" s="55">
        <f t="shared" si="50"/>
        <v>-6.8936170212765973</v>
      </c>
      <c r="T302" s="55">
        <f t="shared" si="51"/>
        <v>-6.8936170212766115</v>
      </c>
      <c r="U302" t="s">
        <v>511</v>
      </c>
      <c r="V302" t="s">
        <v>366</v>
      </c>
      <c r="W302" t="s">
        <v>449</v>
      </c>
      <c r="X302" s="38">
        <v>44232</v>
      </c>
      <c r="Y302" s="66"/>
    </row>
    <row r="303" spans="1:25" ht="15" x14ac:dyDescent="0.25">
      <c r="A303">
        <v>2.0699999999999998</v>
      </c>
      <c r="B303">
        <v>1.85</v>
      </c>
      <c r="C303" s="43">
        <f t="shared" si="52"/>
        <v>2.3632327980154022E-2</v>
      </c>
      <c r="D303" s="44">
        <f>IF(OR($A303="",$B303=""),"",A303*'MPTO_working_2-way'!$G302)</f>
        <v>2.1189189189189186</v>
      </c>
      <c r="E303" s="46">
        <f>IF(OR($A303="",$B303=""),"",B303*'MPTO_working_2-way'!$G302)</f>
        <v>1.893719806763285</v>
      </c>
      <c r="F303" s="44">
        <f>IF(OR($A303="",$B303=""),"",'MPTO_working_2-way'!D302)</f>
        <v>2.1219005402410303</v>
      </c>
      <c r="G303" s="46">
        <f>IF(OR($A303="",$B303=""),"",'MPTO_working_2-way'!E302)</f>
        <v>1.8913446104457341</v>
      </c>
      <c r="H303" s="44">
        <f>IF(OR($A303="",$B303=""),"",'OddsRatio_working_2-way'!M302)</f>
        <v>2.1219730519989164</v>
      </c>
      <c r="I303" s="44">
        <f>IF(OR($A303="",$B303=""),"",'OddsRatio_working_2-way'!N302)</f>
        <v>1.8912870039243732</v>
      </c>
      <c r="J303" s="44">
        <f>IF('Log_working_2-way'!$D302="","",A303^('Log_working_2-way'!$D302))</f>
        <v>2.1233226399853709</v>
      </c>
      <c r="K303" s="46">
        <f>IF('Log_working_2-way'!$D302="","",B303^('Log_working_2-way'!$D302))</f>
        <v>1.8902161893692622</v>
      </c>
      <c r="L303" s="53">
        <f t="shared" si="44"/>
        <v>0.47193877551020413</v>
      </c>
      <c r="M303" s="53">
        <f t="shared" si="45"/>
        <v>0.52806122448979598</v>
      </c>
      <c r="N303" s="54">
        <v>217</v>
      </c>
      <c r="O303" s="54">
        <f t="shared" si="46"/>
        <v>112.16908212560385</v>
      </c>
      <c r="P303" s="54">
        <f t="shared" si="47"/>
        <v>99.702702702702709</v>
      </c>
      <c r="Q303" s="54">
        <f t="shared" si="48"/>
        <v>117.29729729729728</v>
      </c>
      <c r="R303" s="54">
        <f t="shared" si="49"/>
        <v>104.83091787439615</v>
      </c>
      <c r="S303" s="55">
        <f t="shared" si="50"/>
        <v>-5.1282151716934266</v>
      </c>
      <c r="T303" s="55">
        <f t="shared" si="51"/>
        <v>-5.1282151716934408</v>
      </c>
      <c r="U303" t="s">
        <v>55</v>
      </c>
      <c r="V303" t="s">
        <v>110</v>
      </c>
      <c r="W303" t="s">
        <v>436</v>
      </c>
      <c r="X303" s="38">
        <v>44232</v>
      </c>
      <c r="Y303" s="66"/>
    </row>
    <row r="304" spans="1:25" ht="15" x14ac:dyDescent="0.25">
      <c r="A304">
        <v>2.54</v>
      </c>
      <c r="B304">
        <v>1.57</v>
      </c>
      <c r="C304" s="43">
        <f t="shared" si="52"/>
        <v>3.0643462560810519E-2</v>
      </c>
      <c r="D304" s="44">
        <f>IF(OR($A304="",$B304=""),"",A304*'MPTO_working_2-way'!$G303)</f>
        <v>2.6178343949044587</v>
      </c>
      <c r="E304" s="46">
        <f>IF(OR($A304="",$B304=""),"",B304*'MPTO_working_2-way'!$G303)</f>
        <v>1.6181102362204727</v>
      </c>
      <c r="F304" s="44">
        <f>IF(OR($A304="",$B304=""),"",'MPTO_working_2-way'!D303)</f>
        <v>2.6428524090396981</v>
      </c>
      <c r="G304" s="46">
        <f>IF(OR($A304="",$B304=""),"",'MPTO_working_2-way'!E303)</f>
        <v>1.6086974061075479</v>
      </c>
      <c r="H304" s="44">
        <f>IF(OR($A304="",$B304=""),"",'OddsRatio_working_2-way'!M303)</f>
        <v>2.6437014284732223</v>
      </c>
      <c r="I304" s="44">
        <f>IF(OR($A304="",$B304=""),"",'OddsRatio_working_2-way'!N303)</f>
        <v>1.608382996253076</v>
      </c>
      <c r="J304" s="44">
        <f>IF('Log_working_2-way'!$D303="","",A304^('Log_working_2-way'!$D303))</f>
        <v>2.6553430749478024</v>
      </c>
      <c r="K304" s="46">
        <f>IF('Log_working_2-way'!$D303="","",B304^('Log_working_2-way'!$D303))</f>
        <v>1.6041043788046649</v>
      </c>
      <c r="L304" s="53">
        <f t="shared" si="44"/>
        <v>0.38199513381995132</v>
      </c>
      <c r="M304" s="53">
        <f t="shared" si="45"/>
        <v>0.61800486618004857</v>
      </c>
      <c r="N304" s="54">
        <v>218</v>
      </c>
      <c r="O304" s="54">
        <f t="shared" si="46"/>
        <v>132.17322834645668</v>
      </c>
      <c r="P304" s="54">
        <f t="shared" si="47"/>
        <v>79.146496815286611</v>
      </c>
      <c r="Q304" s="54">
        <f t="shared" si="48"/>
        <v>138.85350318471336</v>
      </c>
      <c r="R304" s="54">
        <f t="shared" si="49"/>
        <v>85.826771653543304</v>
      </c>
      <c r="S304" s="55">
        <f t="shared" si="50"/>
        <v>-6.680274838256679</v>
      </c>
      <c r="T304" s="55">
        <f t="shared" si="51"/>
        <v>-6.6802748382566932</v>
      </c>
      <c r="U304" t="s">
        <v>113</v>
      </c>
      <c r="V304" t="s">
        <v>112</v>
      </c>
      <c r="W304" t="s">
        <v>436</v>
      </c>
      <c r="X304" s="38">
        <v>44232</v>
      </c>
      <c r="Y304" s="66"/>
    </row>
    <row r="305" spans="1:25" ht="15" x14ac:dyDescent="0.25">
      <c r="A305">
        <v>2.31</v>
      </c>
      <c r="B305">
        <v>1.68</v>
      </c>
      <c r="C305" s="43">
        <f t="shared" si="52"/>
        <v>2.813852813852824E-2</v>
      </c>
      <c r="D305" s="44">
        <f>IF(OR($A305="",$B305=""),"",A305*'MPTO_working_2-way'!$G304)</f>
        <v>2.3750000000000004</v>
      </c>
      <c r="E305" s="46">
        <f>IF(OR($A305="",$B305=""),"",B305*'MPTO_working_2-way'!$G304)</f>
        <v>1.7272727272727273</v>
      </c>
      <c r="F305" s="44">
        <f>IF(OR($A305="",$B305=""),"",'MPTO_working_2-way'!D304)</f>
        <v>2.3875968992248064</v>
      </c>
      <c r="G305" s="46">
        <f>IF(OR($A305="",$B305=""),"",'MPTO_working_2-way'!E304)</f>
        <v>1.7206703910614525</v>
      </c>
      <c r="H305" s="44">
        <f>IF(OR($A305="",$B305=""),"",'OddsRatio_working_2-way'!M304)</f>
        <v>2.3879735545878726</v>
      </c>
      <c r="I305" s="44">
        <f>IF(OR($A305="",$B305=""),"",'OddsRatio_working_2-way'!N304)</f>
        <v>1.7204748222288193</v>
      </c>
      <c r="J305" s="44">
        <f>IF('Log_working_2-way'!$D304="","",A305^('Log_working_2-way'!$D304))</f>
        <v>2.3937530589126359</v>
      </c>
      <c r="K305" s="46">
        <f>IF('Log_working_2-way'!$D304="","",B305^('Log_working_2-way'!$D304))</f>
        <v>1.7174872145429791</v>
      </c>
      <c r="L305" s="53">
        <f t="shared" si="44"/>
        <v>0.42105263157894729</v>
      </c>
      <c r="M305" s="53">
        <f t="shared" si="45"/>
        <v>0.57894736842105265</v>
      </c>
      <c r="N305" s="54">
        <v>219</v>
      </c>
      <c r="O305" s="54">
        <f t="shared" si="46"/>
        <v>124.19480519480518</v>
      </c>
      <c r="P305" s="54">
        <f t="shared" si="47"/>
        <v>88.642857142857125</v>
      </c>
      <c r="Q305" s="54">
        <f t="shared" si="48"/>
        <v>130.35714285714286</v>
      </c>
      <c r="R305" s="54">
        <f t="shared" si="49"/>
        <v>94.805194805194802</v>
      </c>
      <c r="S305" s="55">
        <f t="shared" si="50"/>
        <v>-6.1623376623376771</v>
      </c>
      <c r="T305" s="55">
        <f t="shared" si="51"/>
        <v>-6.1623376623376771</v>
      </c>
      <c r="U305" t="s">
        <v>177</v>
      </c>
      <c r="V305" t="s">
        <v>63</v>
      </c>
      <c r="W305" t="s">
        <v>436</v>
      </c>
      <c r="X305" s="38">
        <v>44232</v>
      </c>
      <c r="Y305" s="66"/>
    </row>
    <row r="306" spans="1:25" ht="15" x14ac:dyDescent="0.25">
      <c r="A306">
        <v>1.41</v>
      </c>
      <c r="B306">
        <v>3.07</v>
      </c>
      <c r="C306" s="43">
        <f t="shared" si="52"/>
        <v>3.495275717882973E-2</v>
      </c>
      <c r="D306" s="44">
        <f>IF(OR($A306="",$B306=""),"",A306*'MPTO_working_2-way'!$G305)</f>
        <v>1.4592833876221498</v>
      </c>
      <c r="E306" s="46">
        <f>IF(OR($A306="",$B306=""),"",B306*'MPTO_working_2-way'!$G305)</f>
        <v>3.1773049645390072</v>
      </c>
      <c r="F306" s="44">
        <f>IF(OR($A306="",$B306=""),"",'MPTO_working_2-way'!D305)</f>
        <v>1.4456225892096781</v>
      </c>
      <c r="G306" s="46">
        <f>IF(OR($A306="",$B306=""),"",'MPTO_working_2-way'!E305)</f>
        <v>3.2440514107992655</v>
      </c>
      <c r="H306" s="44">
        <f>IF(OR($A306="",$B306=""),"",'OddsRatio_working_2-way'!M305)</f>
        <v>1.4450478995009877</v>
      </c>
      <c r="I306" s="44">
        <f>IF(OR($A306="",$B306=""),"",'OddsRatio_working_2-way'!N305)</f>
        <v>3.2469491511391344</v>
      </c>
      <c r="J306" s="44">
        <f>IF('Log_working_2-way'!$D305="","",A306^('Log_working_2-way'!$D305))</f>
        <v>1.4387570241646461</v>
      </c>
      <c r="K306" s="46">
        <f>IF('Log_working_2-way'!$D305="","",B306^('Log_working_2-way'!$D305))</f>
        <v>3.2791657909141962</v>
      </c>
      <c r="L306" s="53">
        <f t="shared" si="44"/>
        <v>0.68526785714285721</v>
      </c>
      <c r="M306" s="53">
        <f t="shared" si="45"/>
        <v>0.31473214285714285</v>
      </c>
      <c r="N306" s="54">
        <v>220</v>
      </c>
      <c r="O306" s="54">
        <f t="shared" si="46"/>
        <v>63.971631205673752</v>
      </c>
      <c r="P306" s="54">
        <f t="shared" si="47"/>
        <v>148.33876221498372</v>
      </c>
      <c r="Q306" s="54">
        <f t="shared" si="48"/>
        <v>71.661237785016297</v>
      </c>
      <c r="R306" s="54">
        <f t="shared" si="49"/>
        <v>156.02836879432624</v>
      </c>
      <c r="S306" s="55">
        <f t="shared" si="50"/>
        <v>-7.689606579342545</v>
      </c>
      <c r="T306" s="55">
        <f t="shared" si="51"/>
        <v>-7.6896065793425237</v>
      </c>
      <c r="U306" t="s">
        <v>54</v>
      </c>
      <c r="V306" t="s">
        <v>114</v>
      </c>
      <c r="W306" t="s">
        <v>436</v>
      </c>
      <c r="X306" s="38">
        <v>44232</v>
      </c>
      <c r="Y306" s="66"/>
    </row>
    <row r="307" spans="1:25" ht="15" x14ac:dyDescent="0.25">
      <c r="A307">
        <v>2.75</v>
      </c>
      <c r="B307">
        <v>1.48</v>
      </c>
      <c r="C307" s="43">
        <f t="shared" si="52"/>
        <v>3.9312039312039193E-2</v>
      </c>
      <c r="D307" s="44">
        <f>IF(OR($A307="",$B307=""),"",A307*'MPTO_working_2-way'!$G306)</f>
        <v>2.8581081081081079</v>
      </c>
      <c r="E307" s="46">
        <f>IF(OR($A307="",$B307=""),"",B307*'MPTO_working_2-way'!$G306)</f>
        <v>1.5381818181818181</v>
      </c>
      <c r="F307" s="44">
        <f>IF(OR($A307="",$B307=""),"",'MPTO_working_2-way'!D306)</f>
        <v>2.907142857142857</v>
      </c>
      <c r="G307" s="46">
        <f>IF(OR($A307="",$B307=""),"",'MPTO_working_2-way'!E306)</f>
        <v>1.5243445692883895</v>
      </c>
      <c r="H307" s="44">
        <f>IF(OR($A307="",$B307=""),"",'OddsRatio_working_2-way'!M306)</f>
        <v>2.9094065395649333</v>
      </c>
      <c r="I307" s="44">
        <f>IF(OR($A307="",$B307=""),"",'OddsRatio_working_2-way'!N306)</f>
        <v>1.5237229365663816</v>
      </c>
      <c r="J307" s="44">
        <f>IF('Log_working_2-way'!$D306="","",A307^('Log_working_2-way'!$D306))</f>
        <v>2.9328148836151597</v>
      </c>
      <c r="K307" s="46">
        <f>IF('Log_working_2-way'!$D306="","",B307^('Log_working_2-way'!$D306))</f>
        <v>1.5173801218505167</v>
      </c>
      <c r="L307" s="53">
        <f t="shared" si="44"/>
        <v>0.34988179669030733</v>
      </c>
      <c r="M307" s="53">
        <f t="shared" si="45"/>
        <v>0.65011820330969272</v>
      </c>
      <c r="N307" s="54">
        <v>221</v>
      </c>
      <c r="O307" s="54">
        <f t="shared" si="46"/>
        <v>140.63636363636365</v>
      </c>
      <c r="P307" s="54">
        <f t="shared" si="47"/>
        <v>71.675675675675663</v>
      </c>
      <c r="Q307" s="54">
        <f t="shared" si="48"/>
        <v>149.32432432432432</v>
      </c>
      <c r="R307" s="54">
        <f t="shared" si="49"/>
        <v>80.36363636363636</v>
      </c>
      <c r="S307" s="55">
        <f t="shared" si="50"/>
        <v>-8.6879606879606683</v>
      </c>
      <c r="T307" s="55">
        <f t="shared" si="51"/>
        <v>-8.6879606879606968</v>
      </c>
      <c r="U307" t="s">
        <v>60</v>
      </c>
      <c r="V307" t="s">
        <v>431</v>
      </c>
      <c r="W307" t="s">
        <v>437</v>
      </c>
      <c r="X307" s="38">
        <v>44232</v>
      </c>
      <c r="Y307" s="66"/>
    </row>
    <row r="308" spans="1:25" ht="15" x14ac:dyDescent="0.25">
      <c r="A308">
        <v>1.96</v>
      </c>
      <c r="B308">
        <v>1.91</v>
      </c>
      <c r="C308" s="43">
        <f t="shared" si="52"/>
        <v>3.3764291056736839E-2</v>
      </c>
      <c r="D308" s="44">
        <f>IF(OR($A308="",$B308=""),"",A308*'MPTO_working_2-way'!$G307)</f>
        <v>2.0261780104712042</v>
      </c>
      <c r="E308" s="46">
        <f>IF(OR($A308="",$B308=""),"",B308*'MPTO_working_2-way'!$G307)</f>
        <v>1.9744897959183674</v>
      </c>
      <c r="F308" s="44">
        <f>IF(OR($A308="",$B308=""),"",'MPTO_working_2-way'!D307)</f>
        <v>2.0270738574832143</v>
      </c>
      <c r="G308" s="46">
        <f>IF(OR($A308="",$B308=""),"",'MPTO_working_2-way'!E307)</f>
        <v>1.9736398144242935</v>
      </c>
      <c r="H308" s="44">
        <f>IF(OR($A308="",$B308=""),"",'OddsRatio_working_2-way'!M307)</f>
        <v>2.0271051820261912</v>
      </c>
      <c r="I308" s="44">
        <f>IF(OR($A308="",$B308=""),"",'OddsRatio_working_2-way'!N307)</f>
        <v>1.9736101204623264</v>
      </c>
      <c r="J308" s="44">
        <f>IF('Log_working_2-way'!$D307="","",A308^('Log_working_2-way'!$D307))</f>
        <v>2.0275133700590602</v>
      </c>
      <c r="K308" s="46">
        <f>IF('Log_working_2-way'!$D307="","",B308^('Log_working_2-way'!$D307))</f>
        <v>1.9732233459331785</v>
      </c>
      <c r="L308" s="53">
        <f t="shared" si="44"/>
        <v>0.49354005167958659</v>
      </c>
      <c r="M308" s="53">
        <f t="shared" si="45"/>
        <v>0.50645994832041341</v>
      </c>
      <c r="N308" s="54">
        <v>222</v>
      </c>
      <c r="O308" s="54">
        <f t="shared" si="46"/>
        <v>108.73469387755102</v>
      </c>
      <c r="P308" s="54">
        <f t="shared" si="47"/>
        <v>105.7696335078534</v>
      </c>
      <c r="Q308" s="54">
        <f t="shared" si="48"/>
        <v>116.2303664921466</v>
      </c>
      <c r="R308" s="54">
        <f t="shared" si="49"/>
        <v>113.26530612244898</v>
      </c>
      <c r="S308" s="55">
        <f t="shared" si="50"/>
        <v>-7.495672614595577</v>
      </c>
      <c r="T308" s="55">
        <f t="shared" si="51"/>
        <v>-7.495672614595577</v>
      </c>
      <c r="U308" t="s">
        <v>115</v>
      </c>
      <c r="V308" t="s">
        <v>116</v>
      </c>
      <c r="W308" t="s">
        <v>437</v>
      </c>
      <c r="X308" s="38">
        <v>44232</v>
      </c>
      <c r="Y308" s="66"/>
    </row>
    <row r="309" spans="1:25" ht="15" x14ac:dyDescent="0.25">
      <c r="A309">
        <v>3.14</v>
      </c>
      <c r="B309">
        <v>1.38</v>
      </c>
      <c r="C309" s="43">
        <f t="shared" si="52"/>
        <v>4.3109018739038163E-2</v>
      </c>
      <c r="D309" s="44">
        <f>IF(OR($A309="",$B309=""),"",A309*'MPTO_working_2-way'!$G308)</f>
        <v>3.27536231884058</v>
      </c>
      <c r="E309" s="46">
        <f>IF(OR($A309="",$B309=""),"",B309*'MPTO_working_2-way'!$G308)</f>
        <v>1.4394904458598725</v>
      </c>
      <c r="F309" s="44">
        <f>IF(OR($A309="",$B309=""),"",'MPTO_working_2-way'!D308)</f>
        <v>3.367946525726722</v>
      </c>
      <c r="G309" s="46">
        <f>IF(OR($A309="",$B309=""),"",'MPTO_working_2-way'!E308)</f>
        <v>1.4223068338475677</v>
      </c>
      <c r="H309" s="44">
        <f>IF(OR($A309="",$B309=""),"",'OddsRatio_working_2-way'!M308)</f>
        <v>3.3730948037043156</v>
      </c>
      <c r="I309" s="44">
        <f>IF(OR($A309="",$B309=""),"",'OddsRatio_working_2-way'!N308)</f>
        <v>1.4213906660783362</v>
      </c>
      <c r="J309" s="44">
        <f>IF('Log_working_2-way'!$D308="","",A309^('Log_working_2-way'!$D308))</f>
        <v>3.4187477899307166</v>
      </c>
      <c r="K309" s="46">
        <f>IF('Log_working_2-way'!$D308="","",B309^('Log_working_2-way'!$D308))</f>
        <v>1.4134370702719099</v>
      </c>
      <c r="L309" s="53">
        <f t="shared" si="44"/>
        <v>0.30530973451327431</v>
      </c>
      <c r="M309" s="53">
        <f t="shared" si="45"/>
        <v>0.69469026548672574</v>
      </c>
      <c r="N309" s="54">
        <v>223</v>
      </c>
      <c r="O309" s="54">
        <f t="shared" si="46"/>
        <v>151.98089171974522</v>
      </c>
      <c r="P309" s="54">
        <f t="shared" si="47"/>
        <v>61.405797101449252</v>
      </c>
      <c r="Q309" s="54">
        <f t="shared" si="48"/>
        <v>161.59420289855075</v>
      </c>
      <c r="R309" s="54">
        <f t="shared" si="49"/>
        <v>71.01910828025477</v>
      </c>
      <c r="S309" s="55">
        <f t="shared" si="50"/>
        <v>-9.6133111788055317</v>
      </c>
      <c r="T309" s="55">
        <f t="shared" si="51"/>
        <v>-9.6133111788055174</v>
      </c>
      <c r="U309" t="s">
        <v>378</v>
      </c>
      <c r="V309" t="s">
        <v>237</v>
      </c>
      <c r="W309" t="s">
        <v>437</v>
      </c>
      <c r="X309" s="38">
        <v>44232</v>
      </c>
      <c r="Y309" s="66"/>
    </row>
    <row r="310" spans="1:25" ht="15" x14ac:dyDescent="0.25">
      <c r="A310">
        <v>3.3</v>
      </c>
      <c r="B310">
        <v>1.35</v>
      </c>
      <c r="C310" s="43">
        <f t="shared" si="52"/>
        <v>4.3771043771043683E-2</v>
      </c>
      <c r="D310" s="44">
        <f>IF(OR($A310="",$B310=""),"",A310*'MPTO_working_2-way'!$G309)</f>
        <v>3.4444444444444438</v>
      </c>
      <c r="E310" s="46">
        <f>IF(OR($A310="",$B310=""),"",B310*'MPTO_working_2-way'!$G309)</f>
        <v>1.4090909090909092</v>
      </c>
      <c r="F310" s="44">
        <f>IF(OR($A310="",$B310=""),"",'MPTO_working_2-way'!D309)</f>
        <v>3.5568862275449096</v>
      </c>
      <c r="G310" s="46">
        <f>IF(OR($A310="",$B310=""),"",'MPTO_working_2-way'!E309)</f>
        <v>1.3911007025761124</v>
      </c>
      <c r="H310" s="44">
        <f>IF(OR($A310="",$B310=""),"",'OddsRatio_working_2-way'!M309)</f>
        <v>3.5634797778466214</v>
      </c>
      <c r="I310" s="44">
        <f>IF(OR($A310="",$B310=""),"",'OddsRatio_working_2-way'!N309)</f>
        <v>1.3900947488027469</v>
      </c>
      <c r="J310" s="44">
        <f>IF('Log_working_2-way'!$D309="","",A310^('Log_working_2-way'!$D309))</f>
        <v>3.619607396458854</v>
      </c>
      <c r="K310" s="46">
        <f>IF('Log_working_2-way'!$D309="","",B310^('Log_working_2-way'!$D309))</f>
        <v>1.3817365920343743</v>
      </c>
      <c r="L310" s="53">
        <f t="shared" si="44"/>
        <v>0.29032258064516137</v>
      </c>
      <c r="M310" s="53">
        <f t="shared" si="45"/>
        <v>0.70967741935483863</v>
      </c>
      <c r="N310" s="54">
        <v>224</v>
      </c>
      <c r="O310" s="54">
        <f t="shared" si="46"/>
        <v>156.1212121212121</v>
      </c>
      <c r="P310" s="54">
        <f t="shared" si="47"/>
        <v>58.074074074074097</v>
      </c>
      <c r="Q310" s="54">
        <f t="shared" si="48"/>
        <v>165.92592592592592</v>
      </c>
      <c r="R310" s="54">
        <f t="shared" si="49"/>
        <v>67.878787878787875</v>
      </c>
      <c r="S310" s="55">
        <f t="shared" si="50"/>
        <v>-9.8047138047138276</v>
      </c>
      <c r="T310" s="55">
        <f t="shared" si="51"/>
        <v>-9.8047138047137778</v>
      </c>
      <c r="U310" t="s">
        <v>151</v>
      </c>
      <c r="V310" t="s">
        <v>157</v>
      </c>
      <c r="W310" t="s">
        <v>437</v>
      </c>
      <c r="X310" s="38">
        <v>44232</v>
      </c>
      <c r="Y310" s="66"/>
    </row>
    <row r="311" spans="1:25" ht="15" x14ac:dyDescent="0.25">
      <c r="A311">
        <v>2.37</v>
      </c>
      <c r="B311">
        <v>1.62</v>
      </c>
      <c r="C311" s="43">
        <f t="shared" si="52"/>
        <v>3.9224878887325954E-2</v>
      </c>
      <c r="D311" s="44">
        <f>IF(OR($A311="",$B311=""),"",A311*'MPTO_working_2-way'!$G310)</f>
        <v>2.4629629629629628</v>
      </c>
      <c r="E311" s="46">
        <f>IF(OR($A311="",$B311=""),"",B311*'MPTO_working_2-way'!$G310)</f>
        <v>1.6835443037974682</v>
      </c>
      <c r="F311" s="44">
        <f>IF(OR($A311="",$B311=""),"",'MPTO_working_2-way'!D310)</f>
        <v>2.4855311711011843</v>
      </c>
      <c r="G311" s="46">
        <f>IF(OR($A311="",$B311=""),"",'MPTO_working_2-way'!E310)</f>
        <v>1.6731598901817231</v>
      </c>
      <c r="H311" s="44">
        <f>IF(OR($A311="",$B311=""),"",'OddsRatio_working_2-way'!M310)</f>
        <v>2.4864983751605103</v>
      </c>
      <c r="I311" s="44">
        <f>IF(OR($A311="",$B311=""),"",'OddsRatio_working_2-way'!N310)</f>
        <v>1.672721892408406</v>
      </c>
      <c r="J311" s="44">
        <f>IF('Log_working_2-way'!$D310="","",A311^('Log_working_2-way'!$D310))</f>
        <v>2.4970338824714675</v>
      </c>
      <c r="K311" s="46">
        <f>IF('Log_working_2-way'!$D310="","",B311^('Log_working_2-way'!$D310))</f>
        <v>1.6679875530598065</v>
      </c>
      <c r="L311" s="53">
        <f t="shared" si="44"/>
        <v>0.406015037593985</v>
      </c>
      <c r="M311" s="53">
        <f t="shared" si="45"/>
        <v>0.59398496240601506</v>
      </c>
      <c r="N311" s="54">
        <v>225</v>
      </c>
      <c r="O311" s="54">
        <f t="shared" si="46"/>
        <v>130.0632911392405</v>
      </c>
      <c r="P311" s="54">
        <f t="shared" si="47"/>
        <v>86.1111111111111</v>
      </c>
      <c r="Q311" s="54">
        <f t="shared" si="48"/>
        <v>138.88888888888889</v>
      </c>
      <c r="R311" s="54">
        <f t="shared" si="49"/>
        <v>94.936708860759481</v>
      </c>
      <c r="S311" s="55">
        <f t="shared" si="50"/>
        <v>-8.8255977496483808</v>
      </c>
      <c r="T311" s="55">
        <f t="shared" si="51"/>
        <v>-8.8255977496483808</v>
      </c>
      <c r="U311" t="s">
        <v>119</v>
      </c>
      <c r="V311" t="s">
        <v>122</v>
      </c>
      <c r="W311" t="s">
        <v>437</v>
      </c>
      <c r="X311" s="38">
        <v>44232</v>
      </c>
      <c r="Y311" s="66"/>
    </row>
    <row r="312" spans="1:25" ht="15" x14ac:dyDescent="0.25">
      <c r="A312">
        <v>1.76</v>
      </c>
      <c r="B312">
        <v>1.98</v>
      </c>
      <c r="C312" s="43">
        <f t="shared" si="52"/>
        <v>7.3232323232323315E-2</v>
      </c>
      <c r="D312" s="44">
        <f>IF(OR($A312="",$B312=""),"",A312*'MPTO_working_2-way'!$G311)</f>
        <v>1.8888888888888891</v>
      </c>
      <c r="E312" s="46">
        <f>IF(OR($A312="",$B312=""),"",B312*'MPTO_working_2-way'!$G311)</f>
        <v>2.125</v>
      </c>
      <c r="F312" s="44">
        <f>IF(OR($A312="",$B312=""),"",'MPTO_working_2-way'!D311)</f>
        <v>1.8812351543942996</v>
      </c>
      <c r="G312" s="46">
        <f>IF(OR($A312="",$B312=""),"",'MPTO_working_2-way'!E311)</f>
        <v>2.134770889487871</v>
      </c>
      <c r="H312" s="44">
        <f>IF(OR($A312="",$B312=""),"",'OddsRatio_working_2-way'!M311)</f>
        <v>1.8806305718527112</v>
      </c>
      <c r="I312" s="44">
        <f>IF(OR($A312="",$B312=""),"",'OddsRatio_working_2-way'!N311)</f>
        <v>2.1355499479153384</v>
      </c>
      <c r="J312" s="44">
        <f>IF('Log_working_2-way'!$D311="","",A312^('Log_working_2-way'!$D311))</f>
        <v>1.8770444831439179</v>
      </c>
      <c r="K312" s="46">
        <f>IF('Log_working_2-way'!$D311="","",B312^('Log_working_2-way'!$D311))</f>
        <v>2.1401930223612524</v>
      </c>
      <c r="L312" s="53">
        <f t="shared" si="44"/>
        <v>0.52941176470588236</v>
      </c>
      <c r="M312" s="53">
        <f t="shared" si="45"/>
        <v>0.47058823529411764</v>
      </c>
      <c r="N312" s="54">
        <v>226</v>
      </c>
      <c r="O312" s="54">
        <f t="shared" si="46"/>
        <v>97.590909090909093</v>
      </c>
      <c r="P312" s="54">
        <f t="shared" si="47"/>
        <v>111.85858585858587</v>
      </c>
      <c r="Q312" s="54">
        <f t="shared" si="48"/>
        <v>114.14141414141415</v>
      </c>
      <c r="R312" s="54">
        <f t="shared" si="49"/>
        <v>128.40909090909091</v>
      </c>
      <c r="S312" s="55">
        <f t="shared" si="50"/>
        <v>-16.550505050505052</v>
      </c>
      <c r="T312" s="55">
        <f t="shared" si="51"/>
        <v>-16.550505050505038</v>
      </c>
      <c r="U312" t="s">
        <v>127</v>
      </c>
      <c r="V312" t="s">
        <v>130</v>
      </c>
      <c r="W312" t="s">
        <v>442</v>
      </c>
      <c r="X312" s="38">
        <v>44232</v>
      </c>
      <c r="Y312" s="66"/>
    </row>
    <row r="313" spans="1:25" ht="15" x14ac:dyDescent="0.25">
      <c r="A313">
        <v>1.83</v>
      </c>
      <c r="B313">
        <v>2.06</v>
      </c>
      <c r="C313" s="43">
        <f t="shared" si="52"/>
        <v>3.1884980635577431E-2</v>
      </c>
      <c r="D313" s="44">
        <f>IF(OR($A313="",$B313=""),"",A313*'MPTO_working_2-way'!$G312)</f>
        <v>1.8883495145631068</v>
      </c>
      <c r="E313" s="46">
        <f>IF(OR($A313="",$B313=""),"",B313*'MPTO_working_2-way'!$G312)</f>
        <v>2.1256830601092895</v>
      </c>
      <c r="F313" s="44">
        <f>IF(OR($A313="",$B313=""),"",'MPTO_working_2-way'!D312)</f>
        <v>1.8849942497124856</v>
      </c>
      <c r="G313" s="46">
        <f>IF(OR($A313="",$B313=""),"",'MPTO_working_2-way'!E312)</f>
        <v>2.1299508446804905</v>
      </c>
      <c r="H313" s="44">
        <f>IF(OR($A313="",$B313=""),"",'OddsRatio_working_2-way'!M312)</f>
        <v>1.8848835335367746</v>
      </c>
      <c r="I313" s="44">
        <f>IF(OR($A313="",$B313=""),"",'OddsRatio_working_2-way'!N312)</f>
        <v>2.1300922235529893</v>
      </c>
      <c r="J313" s="44">
        <f>IF('Log_working_2-way'!$D312="","",A313^('Log_working_2-way'!$D312))</f>
        <v>1.8833614398916756</v>
      </c>
      <c r="K313" s="46">
        <f>IF('Log_working_2-way'!$D312="","",B313^('Log_working_2-way'!$D312))</f>
        <v>2.1320394516231058</v>
      </c>
      <c r="L313" s="53">
        <f t="shared" si="44"/>
        <v>0.5295629820051414</v>
      </c>
      <c r="M313" s="53">
        <f t="shared" si="45"/>
        <v>0.47043701799485865</v>
      </c>
      <c r="N313" s="54">
        <v>227</v>
      </c>
      <c r="O313" s="54">
        <f t="shared" si="46"/>
        <v>102.95628415300547</v>
      </c>
      <c r="P313" s="54">
        <f t="shared" si="47"/>
        <v>116.80582524271846</v>
      </c>
      <c r="Q313" s="54">
        <f t="shared" si="48"/>
        <v>110.19417475728156</v>
      </c>
      <c r="R313" s="54">
        <f t="shared" si="49"/>
        <v>124.04371584699452</v>
      </c>
      <c r="S313" s="55">
        <f t="shared" si="50"/>
        <v>-7.2378906042760889</v>
      </c>
      <c r="T313" s="55">
        <f t="shared" si="51"/>
        <v>-7.2378906042760605</v>
      </c>
      <c r="U313" t="s">
        <v>67</v>
      </c>
      <c r="V313" t="s">
        <v>164</v>
      </c>
      <c r="W313" t="s">
        <v>442</v>
      </c>
      <c r="X313" s="38">
        <v>44232</v>
      </c>
      <c r="Y313" s="66"/>
    </row>
    <row r="314" spans="1:25" ht="15" x14ac:dyDescent="0.25">
      <c r="A314">
        <v>1.99</v>
      </c>
      <c r="B314">
        <v>1.9</v>
      </c>
      <c r="C314" s="43">
        <f t="shared" si="52"/>
        <v>2.8828352287754377E-2</v>
      </c>
      <c r="D314" s="44">
        <f>IF(OR($A314="",$B314=""),"",A314*'MPTO_working_2-way'!$G313)</f>
        <v>2.0473684210526311</v>
      </c>
      <c r="E314" s="46">
        <f>IF(OR($A314="",$B314=""),"",B314*'MPTO_working_2-way'!$G313)</f>
        <v>1.9547738693467331</v>
      </c>
      <c r="F314" s="44">
        <f>IF(OR($A314="",$B314=""),"",'MPTO_working_2-way'!D313)</f>
        <v>2.0487672717420748</v>
      </c>
      <c r="G314" s="46">
        <f>IF(OR($A314="",$B314=""),"",'MPTO_working_2-way'!E313)</f>
        <v>1.9535003874967702</v>
      </c>
      <c r="H314" s="44">
        <f>IF(OR($A314="",$B314=""),"",'OddsRatio_working_2-way'!M313)</f>
        <v>2.0488088481701512</v>
      </c>
      <c r="I314" s="44">
        <f>IF(OR($A314="",$B314=""),"",'OddsRatio_working_2-way'!N313)</f>
        <v>1.9534625892455926</v>
      </c>
      <c r="J314" s="44">
        <f>IF('Log_working_2-way'!$D313="","",A314^('Log_working_2-way'!$D313))</f>
        <v>2.0494438264048878</v>
      </c>
      <c r="K314" s="46">
        <f>IF('Log_working_2-way'!$D313="","",B314^('Log_working_2-way'!$D313))</f>
        <v>1.9528856855785393</v>
      </c>
      <c r="L314" s="53">
        <f t="shared" si="44"/>
        <v>0.48843187660668391</v>
      </c>
      <c r="M314" s="53">
        <f t="shared" si="45"/>
        <v>0.51156812339331637</v>
      </c>
      <c r="N314" s="54">
        <v>228</v>
      </c>
      <c r="O314" s="54">
        <f t="shared" si="46"/>
        <v>113.42713567839193</v>
      </c>
      <c r="P314" s="54">
        <f t="shared" si="47"/>
        <v>107.99999999999999</v>
      </c>
      <c r="Q314" s="54">
        <f t="shared" si="48"/>
        <v>120</v>
      </c>
      <c r="R314" s="54">
        <f t="shared" si="49"/>
        <v>114.57286432160802</v>
      </c>
      <c r="S314" s="55">
        <f t="shared" si="50"/>
        <v>-6.5728643216080656</v>
      </c>
      <c r="T314" s="55">
        <f t="shared" si="51"/>
        <v>-6.5728643216080371</v>
      </c>
      <c r="U314" t="s">
        <v>169</v>
      </c>
      <c r="V314" t="s">
        <v>251</v>
      </c>
      <c r="W314" t="s">
        <v>442</v>
      </c>
      <c r="X314" s="38">
        <v>44232</v>
      </c>
      <c r="Y314" s="66"/>
    </row>
    <row r="315" spans="1:25" s="50" customFormat="1" ht="15" x14ac:dyDescent="0.25">
      <c r="A315">
        <v>1.65</v>
      </c>
      <c r="B315">
        <v>2.34</v>
      </c>
      <c r="C315" s="43">
        <f t="shared" si="52"/>
        <v>3.3411033411033575E-2</v>
      </c>
      <c r="D315" s="44">
        <f>IF(OR($A315="",$B315=""),"",A315*'MPTO_working_2-way'!$G314)</f>
        <v>1.7051282051282053</v>
      </c>
      <c r="E315" s="46">
        <f>IF(OR($A315="",$B315=""),"",B315*'MPTO_working_2-way'!$G314)</f>
        <v>2.4181818181818184</v>
      </c>
      <c r="F315" s="44">
        <f>IF(OR($A315="",$B315=""),"",'MPTO_working_2-way'!D314)</f>
        <v>1.6967699406723797</v>
      </c>
      <c r="G315" s="46">
        <f>IF(OR($A315="",$B315=""),"",'MPTO_working_2-way'!E314)</f>
        <v>2.4351939451277205</v>
      </c>
      <c r="H315" s="44">
        <f>IF(OR($A315="",$B315=""),"",'OddsRatio_working_2-way'!M314)</f>
        <v>1.6964729907653791</v>
      </c>
      <c r="I315" s="44">
        <f>IF(OR($A315="",$B315=""),"",'OddsRatio_working_2-way'!N314)</f>
        <v>2.4358058578855508</v>
      </c>
      <c r="J315" s="44">
        <f>IF('Log_working_2-way'!$D314="","",A315^('Log_working_2-way'!$D314))</f>
        <v>1.6926770755893317</v>
      </c>
      <c r="K315" s="46">
        <f>IF('Log_working_2-way'!$D314="","",B315^('Log_working_2-way'!$D314))</f>
        <v>2.4436741668534787</v>
      </c>
      <c r="L315" s="53">
        <f t="shared" ref="L315:L343" si="53">(1/D315)</f>
        <v>0.5864661654135338</v>
      </c>
      <c r="M315" s="53">
        <f t="shared" ref="M315:M343" si="54">(1/E315)</f>
        <v>0.41353383458646614</v>
      </c>
      <c r="N315" s="54">
        <v>229</v>
      </c>
      <c r="O315" s="54">
        <f t="shared" ref="O315:O343" si="55">(1/A315)*((N315*A315)-N315)</f>
        <v>90.21212121212119</v>
      </c>
      <c r="P315" s="54">
        <f t="shared" ref="P315:P343" si="56">(1/B315)*((N315*B315)-N315)</f>
        <v>131.13675213675216</v>
      </c>
      <c r="Q315" s="54">
        <f t="shared" ref="Q315:Q343" si="57">(1/B315)*N315</f>
        <v>97.863247863247878</v>
      </c>
      <c r="R315" s="54">
        <f t="shared" ref="R315:R343" si="58">(1/A315)*N315</f>
        <v>138.78787878787878</v>
      </c>
      <c r="S315" s="55">
        <f t="shared" ref="S315:S343" si="59">O315-Q315</f>
        <v>-7.6511266511266882</v>
      </c>
      <c r="T315" s="55">
        <f t="shared" ref="T315:T343" si="60">P315-R315</f>
        <v>-7.6511266511266172</v>
      </c>
      <c r="U315" t="s">
        <v>64</v>
      </c>
      <c r="V315" t="s">
        <v>129</v>
      </c>
      <c r="W315" t="s">
        <v>442</v>
      </c>
      <c r="X315" s="38">
        <v>44232</v>
      </c>
      <c r="Y315" s="66"/>
    </row>
    <row r="316" spans="1:25" ht="15" x14ac:dyDescent="0.25">
      <c r="A316">
        <v>1.89</v>
      </c>
      <c r="B316">
        <v>2.0099999999999998</v>
      </c>
      <c r="C316" s="43">
        <f t="shared" si="52"/>
        <v>2.6612966911474523E-2</v>
      </c>
      <c r="D316" s="44">
        <f>IF(OR($A316="",$B316=""),"",A316*'MPTO_working_2-way'!$G315)</f>
        <v>1.9402985074626868</v>
      </c>
      <c r="E316" s="46">
        <f>IF(OR($A316="",$B316=""),"",B316*'MPTO_working_2-way'!$G315)</f>
        <v>2.0634920634920637</v>
      </c>
      <c r="F316" s="44">
        <f>IF(OR($A316="",$B316=""),"",'MPTO_working_2-way'!D315)</f>
        <v>1.9387583250401901</v>
      </c>
      <c r="G316" s="46">
        <f>IF(OR($A316="",$B316=""),"",'MPTO_working_2-way'!E315)</f>
        <v>2.065236891462122</v>
      </c>
      <c r="H316" s="44">
        <f>IF(OR($A316="",$B316=""),"",'OddsRatio_working_2-way'!M315)</f>
        <v>1.9387162078135651</v>
      </c>
      <c r="I316" s="44">
        <f>IF(OR($A316="",$B316=""),"",'OddsRatio_working_2-way'!N315)</f>
        <v>2.0652846852715743</v>
      </c>
      <c r="J316" s="44">
        <f>IF('Log_working_2-way'!$D315="","",A316^('Log_working_2-way'!$D315))</f>
        <v>1.9380198887252209</v>
      </c>
      <c r="K316" s="46">
        <f>IF('Log_working_2-way'!$D315="","",B316^('Log_working_2-way'!$D315))</f>
        <v>2.0660754766713998</v>
      </c>
      <c r="L316" s="53">
        <f t="shared" si="53"/>
        <v>0.51538461538461533</v>
      </c>
      <c r="M316" s="53">
        <f t="shared" si="54"/>
        <v>0.48461538461538456</v>
      </c>
      <c r="N316" s="54">
        <v>230</v>
      </c>
      <c r="O316" s="54">
        <f t="shared" si="55"/>
        <v>108.30687830687832</v>
      </c>
      <c r="P316" s="54">
        <f t="shared" si="56"/>
        <v>115.57213930348259</v>
      </c>
      <c r="Q316" s="54">
        <f t="shared" si="57"/>
        <v>114.42786069651743</v>
      </c>
      <c r="R316" s="54">
        <f t="shared" si="58"/>
        <v>121.69312169312171</v>
      </c>
      <c r="S316" s="55">
        <f t="shared" si="59"/>
        <v>-6.12098238963911</v>
      </c>
      <c r="T316" s="55">
        <f t="shared" si="60"/>
        <v>-6.1209823896391242</v>
      </c>
      <c r="U316" t="s">
        <v>241</v>
      </c>
      <c r="V316" t="s">
        <v>264</v>
      </c>
      <c r="W316" t="s">
        <v>230</v>
      </c>
      <c r="X316" s="38">
        <v>44260</v>
      </c>
      <c r="Y316" s="66"/>
    </row>
    <row r="317" spans="1:25" ht="15" x14ac:dyDescent="0.25">
      <c r="A317">
        <v>1.84</v>
      </c>
      <c r="B317">
        <v>2.04</v>
      </c>
      <c r="C317" s="43">
        <f t="shared" si="52"/>
        <v>3.3674339300937772E-2</v>
      </c>
      <c r="D317" s="44">
        <f>IF(OR($A317="",$B317=""),"",A317*'MPTO_working_2-way'!$G316)</f>
        <v>1.9019607843137256</v>
      </c>
      <c r="E317" s="46">
        <f>IF(OR($A317="",$B317=""),"",B317*'MPTO_working_2-way'!$G316)</f>
        <v>2.1086956521739131</v>
      </c>
      <c r="F317" s="44">
        <f>IF(OR($A317="",$B317=""),"",'MPTO_working_2-way'!D316)</f>
        <v>1.8988263860785108</v>
      </c>
      <c r="G317" s="46">
        <f>IF(OR($A317="",$B317=""),"",'MPTO_working_2-way'!E316)</f>
        <v>2.1125619090499774</v>
      </c>
      <c r="H317" s="44">
        <f>IF(OR($A317="",$B317=""),"",'OddsRatio_working_2-way'!M316)</f>
        <v>1.8987170342729172</v>
      </c>
      <c r="I317" s="44">
        <f>IF(OR($A317="",$B317=""),"",'OddsRatio_working_2-way'!N316)</f>
        <v>2.1126972805283741</v>
      </c>
      <c r="J317" s="44">
        <f>IF('Log_working_2-way'!$D316="","",A317^('Log_working_2-way'!$D316))</f>
        <v>1.8972929050551837</v>
      </c>
      <c r="K317" s="46">
        <f>IF('Log_working_2-way'!$D316="","",B317^('Log_working_2-way'!$D316))</f>
        <v>2.1144632865880677</v>
      </c>
      <c r="L317" s="53">
        <f t="shared" si="53"/>
        <v>0.52577319587628868</v>
      </c>
      <c r="M317" s="53">
        <f t="shared" si="54"/>
        <v>0.47422680412371132</v>
      </c>
      <c r="N317" s="54">
        <v>231</v>
      </c>
      <c r="O317" s="54">
        <f t="shared" si="55"/>
        <v>105.45652173913044</v>
      </c>
      <c r="P317" s="54">
        <f t="shared" si="56"/>
        <v>117.76470588235294</v>
      </c>
      <c r="Q317" s="54">
        <f t="shared" si="57"/>
        <v>113.23529411764706</v>
      </c>
      <c r="R317" s="54">
        <f t="shared" si="58"/>
        <v>125.54347826086956</v>
      </c>
      <c r="S317" s="55">
        <f t="shared" si="59"/>
        <v>-7.7787723785166207</v>
      </c>
      <c r="T317" s="55">
        <f t="shared" si="60"/>
        <v>-7.7787723785166207</v>
      </c>
      <c r="U317" t="s">
        <v>244</v>
      </c>
      <c r="V317" t="s">
        <v>226</v>
      </c>
      <c r="W317" t="s">
        <v>231</v>
      </c>
      <c r="X317" s="38">
        <v>44260</v>
      </c>
      <c r="Y317" s="66"/>
    </row>
    <row r="318" spans="1:25" ht="15" x14ac:dyDescent="0.25">
      <c r="A318">
        <v>2.2200000000000002</v>
      </c>
      <c r="B318">
        <v>1.73</v>
      </c>
      <c r="C318" s="43">
        <f t="shared" si="52"/>
        <v>2.8485132531375301E-2</v>
      </c>
      <c r="D318" s="44">
        <f>IF(OR($A318="",$B318=""),"",A318*'MPTO_working_2-way'!$G317)</f>
        <v>2.2832369942196533</v>
      </c>
      <c r="E318" s="46">
        <f>IF(OR($A318="",$B318=""),"",B318*'MPTO_working_2-way'!$G317)</f>
        <v>1.7792792792792793</v>
      </c>
      <c r="F318" s="44">
        <f>IF(OR($A318="",$B318=""),"",'MPTO_working_2-way'!D317)</f>
        <v>2.2924849280725841</v>
      </c>
      <c r="G318" s="46">
        <f>IF(OR($A318="",$B318=""),"",'MPTO_working_2-way'!E317)</f>
        <v>1.7737034129219971</v>
      </c>
      <c r="H318" s="44">
        <f>IF(OR($A318="",$B318=""),"",'OddsRatio_working_2-way'!M317)</f>
        <v>2.2927617246470167</v>
      </c>
      <c r="I318" s="44">
        <f>IF(OR($A318="",$B318=""),"",'OddsRatio_working_2-way'!N317)</f>
        <v>1.7735377532723946</v>
      </c>
      <c r="J318" s="44">
        <f>IF('Log_working_2-way'!$D317="","",A318^('Log_working_2-way'!$D317))</f>
        <v>2.2969907932831721</v>
      </c>
      <c r="K318" s="46">
        <f>IF('Log_working_2-way'!$D317="","",B318^('Log_working_2-way'!$D317))</f>
        <v>1.771015496161394</v>
      </c>
      <c r="L318" s="53">
        <f t="shared" si="53"/>
        <v>0.43797468354430374</v>
      </c>
      <c r="M318" s="53">
        <f t="shared" si="54"/>
        <v>0.5620253164556962</v>
      </c>
      <c r="N318" s="54">
        <v>232</v>
      </c>
      <c r="O318" s="54">
        <f t="shared" si="55"/>
        <v>127.49549549549552</v>
      </c>
      <c r="P318" s="54">
        <f t="shared" si="56"/>
        <v>97.895953757225442</v>
      </c>
      <c r="Q318" s="54">
        <f t="shared" si="57"/>
        <v>134.10404624277459</v>
      </c>
      <c r="R318" s="54">
        <f t="shared" si="58"/>
        <v>104.5045045045045</v>
      </c>
      <c r="S318" s="55">
        <f t="shared" si="59"/>
        <v>-6.6085507472790681</v>
      </c>
      <c r="T318" s="55">
        <f t="shared" si="60"/>
        <v>-6.6085507472790539</v>
      </c>
      <c r="U318" t="s">
        <v>78</v>
      </c>
      <c r="V318" t="s">
        <v>71</v>
      </c>
      <c r="W318" t="s">
        <v>443</v>
      </c>
      <c r="X318" s="38">
        <v>44260</v>
      </c>
      <c r="Y318" s="66"/>
    </row>
    <row r="319" spans="1:25" ht="15" x14ac:dyDescent="0.25">
      <c r="A319">
        <v>1.95</v>
      </c>
      <c r="B319">
        <v>1.95</v>
      </c>
      <c r="C319" s="43">
        <f t="shared" si="52"/>
        <v>2.5641025641025772E-2</v>
      </c>
      <c r="D319" s="44">
        <f>IF(OR($A319="",$B319=""),"",A319*'MPTO_working_2-way'!$G318)</f>
        <v>2</v>
      </c>
      <c r="E319" s="46">
        <f>IF(OR($A319="",$B319=""),"",B319*'MPTO_working_2-way'!$G318)</f>
        <v>2</v>
      </c>
      <c r="F319" s="44">
        <f>IF(OR($A319="",$B319=""),"",'MPTO_working_2-way'!D318)</f>
        <v>2.0000000000000004</v>
      </c>
      <c r="G319" s="46">
        <f>IF(OR($A319="",$B319=""),"",'MPTO_working_2-way'!E318)</f>
        <v>2.0000000000000004</v>
      </c>
      <c r="H319" s="44">
        <f>IF(OR($A319="",$B319=""),"",'OddsRatio_working_2-way'!M318)</f>
        <v>2.0000000000000004</v>
      </c>
      <c r="I319" s="44">
        <f>IF(OR($A319="",$B319=""),"",'OddsRatio_working_2-way'!N318)</f>
        <v>2.0000000000000004</v>
      </c>
      <c r="J319" s="44">
        <f>IF('Log_working_2-way'!$D318="","",A319^('Log_working_2-way'!$D318))</f>
        <v>1.9999999999999976</v>
      </c>
      <c r="K319" s="46">
        <f>IF('Log_working_2-way'!$D318="","",B319^('Log_working_2-way'!$D318))</f>
        <v>1.9999999999999976</v>
      </c>
      <c r="L319" s="53">
        <f t="shared" si="53"/>
        <v>0.5</v>
      </c>
      <c r="M319" s="53">
        <f t="shared" si="54"/>
        <v>0.5</v>
      </c>
      <c r="N319" s="54">
        <v>233</v>
      </c>
      <c r="O319" s="54">
        <f t="shared" si="55"/>
        <v>113.51282051282051</v>
      </c>
      <c r="P319" s="54">
        <f t="shared" si="56"/>
        <v>113.51282051282051</v>
      </c>
      <c r="Q319" s="54">
        <f t="shared" si="57"/>
        <v>119.4871794871795</v>
      </c>
      <c r="R319" s="54">
        <f t="shared" si="58"/>
        <v>119.4871794871795</v>
      </c>
      <c r="S319" s="55">
        <f t="shared" si="59"/>
        <v>-5.9743589743589922</v>
      </c>
      <c r="T319" s="55">
        <f t="shared" si="60"/>
        <v>-5.9743589743589922</v>
      </c>
      <c r="U319" t="s">
        <v>73</v>
      </c>
      <c r="V319" t="s">
        <v>72</v>
      </c>
      <c r="W319" t="s">
        <v>443</v>
      </c>
      <c r="X319" s="38">
        <v>44260</v>
      </c>
      <c r="Y319" s="66"/>
    </row>
    <row r="320" spans="1:25" ht="15" x14ac:dyDescent="0.25">
      <c r="A320">
        <v>2.11</v>
      </c>
      <c r="B320">
        <v>1.75</v>
      </c>
      <c r="C320" s="43">
        <f t="shared" si="52"/>
        <v>4.5362220717670931E-2</v>
      </c>
      <c r="D320" s="44">
        <f>IF(OR($A320="",$B320=""),"",A320*'MPTO_working_2-way'!$G319)</f>
        <v>2.2057142857142855</v>
      </c>
      <c r="E320" s="46">
        <f>IF(OR($A320="",$B320=""),"",B320*'MPTO_working_2-way'!$G319)</f>
        <v>1.8293838862559242</v>
      </c>
      <c r="F320" s="44">
        <f>IF(OR($A320="",$B320=""),"",'MPTO_working_2-way'!D319)</f>
        <v>2.2160540135033755</v>
      </c>
      <c r="G320" s="46">
        <f>IF(OR($A320="",$B320=""),"",'MPTO_working_2-way'!E319)</f>
        <v>1.8223318938926589</v>
      </c>
      <c r="H320" s="44">
        <f>IF(OR($A320="",$B320=""),"",'OddsRatio_working_2-way'!M319)</f>
        <v>2.216552506059644</v>
      </c>
      <c r="I320" s="44">
        <f>IF(OR($A320="",$B320=""),"",'OddsRatio_working_2-way'!N319)</f>
        <v>1.8219949365267862</v>
      </c>
      <c r="J320" s="44">
        <f>IF('Log_working_2-way'!$D319="","",A320^('Log_working_2-way'!$D319))</f>
        <v>2.2213495885331906</v>
      </c>
      <c r="K320" s="46">
        <f>IF('Log_working_2-way'!$D319="","",B320^('Log_working_2-way'!$D319))</f>
        <v>1.8187663952959283</v>
      </c>
      <c r="L320" s="53">
        <f t="shared" si="53"/>
        <v>0.45336787564766845</v>
      </c>
      <c r="M320" s="53">
        <f t="shared" si="54"/>
        <v>0.54663212435233155</v>
      </c>
      <c r="N320" s="54">
        <v>234</v>
      </c>
      <c r="O320" s="54">
        <f t="shared" si="55"/>
        <v>123.09952606635069</v>
      </c>
      <c r="P320" s="54">
        <f t="shared" si="56"/>
        <v>100.28571428571428</v>
      </c>
      <c r="Q320" s="54">
        <f t="shared" si="57"/>
        <v>133.71428571428569</v>
      </c>
      <c r="R320" s="54">
        <f t="shared" si="58"/>
        <v>110.90047393364929</v>
      </c>
      <c r="S320" s="55">
        <f t="shared" si="59"/>
        <v>-10.614759647935003</v>
      </c>
      <c r="T320" s="55">
        <f t="shared" si="60"/>
        <v>-10.614759647935017</v>
      </c>
      <c r="U320" t="s">
        <v>328</v>
      </c>
      <c r="V320" t="s">
        <v>324</v>
      </c>
      <c r="W320" t="s">
        <v>446</v>
      </c>
      <c r="X320" s="38">
        <v>44260</v>
      </c>
      <c r="Y320" s="66"/>
    </row>
    <row r="321" spans="1:25" s="50" customFormat="1" ht="15" x14ac:dyDescent="0.25">
      <c r="A321">
        <v>1.58</v>
      </c>
      <c r="B321">
        <v>2.52</v>
      </c>
      <c r="C321" s="43">
        <f t="shared" si="52"/>
        <v>2.9736789230460081E-2</v>
      </c>
      <c r="D321" s="44">
        <f>IF(OR($A321="",$B321=""),"",A321*'MPTO_working_2-way'!$G320)</f>
        <v>1.626984126984127</v>
      </c>
      <c r="E321" s="46">
        <f>IF(OR($A321="",$B321=""),"",B321*'MPTO_working_2-way'!$G320)</f>
        <v>2.5949367088607596</v>
      </c>
      <c r="F321" s="44">
        <f>IF(OR($A321="",$B321=""),"",'MPTO_working_2-way'!D320)</f>
        <v>1.6180104031209364</v>
      </c>
      <c r="G321" s="46">
        <f>IF(OR($A321="",$B321=""),"",'MPTO_working_2-way'!E320)</f>
        <v>2.618095739084692</v>
      </c>
      <c r="H321" s="44">
        <f>IF(OR($A321="",$B321=""),"",'OddsRatio_working_2-way'!M320)</f>
        <v>1.6177207681213428</v>
      </c>
      <c r="I321" s="44">
        <f>IF(OR($A321="",$B321=""),"",'OddsRatio_working_2-way'!N320)</f>
        <v>2.618854426800759</v>
      </c>
      <c r="J321" s="44">
        <f>IF('Log_working_2-way'!$D320="","",A321^('Log_working_2-way'!$D320))</f>
        <v>1.6136452064390807</v>
      </c>
      <c r="K321" s="46">
        <f>IF('Log_working_2-way'!$D320="","",B321^('Log_working_2-way'!$D320))</f>
        <v>2.6296061462010867</v>
      </c>
      <c r="L321" s="53">
        <f t="shared" si="53"/>
        <v>0.61463414634146341</v>
      </c>
      <c r="M321" s="53">
        <f t="shared" si="54"/>
        <v>0.38536585365853659</v>
      </c>
      <c r="N321" s="54">
        <v>235</v>
      </c>
      <c r="O321" s="54">
        <f t="shared" si="55"/>
        <v>86.265822784810126</v>
      </c>
      <c r="P321" s="54">
        <f t="shared" si="56"/>
        <v>141.74603174603175</v>
      </c>
      <c r="Q321" s="54">
        <f t="shared" si="57"/>
        <v>93.253968253968253</v>
      </c>
      <c r="R321" s="54">
        <f t="shared" si="58"/>
        <v>148.73417721518985</v>
      </c>
      <c r="S321" s="55">
        <f t="shared" si="59"/>
        <v>-6.9881454691581268</v>
      </c>
      <c r="T321" s="55">
        <f t="shared" si="60"/>
        <v>-6.9881454691580984</v>
      </c>
      <c r="U321" t="s">
        <v>104</v>
      </c>
      <c r="V321" t="s">
        <v>103</v>
      </c>
      <c r="W321" t="s">
        <v>441</v>
      </c>
      <c r="X321" s="38">
        <v>44260</v>
      </c>
      <c r="Y321" s="66"/>
    </row>
    <row r="322" spans="1:25" ht="15" x14ac:dyDescent="0.25">
      <c r="A322">
        <v>2.14</v>
      </c>
      <c r="B322">
        <v>1.78</v>
      </c>
      <c r="C322" s="43">
        <f t="shared" si="52"/>
        <v>2.908747243515708E-2</v>
      </c>
      <c r="D322" s="44">
        <f>IF(OR($A322="",$B322=""),"",A322*'MPTO_working_2-way'!$G321)</f>
        <v>2.2022471910112364</v>
      </c>
      <c r="E322" s="46">
        <f>IF(OR($A322="",$B322=""),"",B322*'MPTO_working_2-way'!$G321)</f>
        <v>1.8317757009345796</v>
      </c>
      <c r="F322" s="44">
        <f>IF(OR($A322="",$B322=""),"",'MPTO_working_2-way'!D321)</f>
        <v>2.2087440565928333</v>
      </c>
      <c r="G322" s="46">
        <f>IF(OR($A322="",$B322=""),"",'MPTO_working_2-way'!E321)</f>
        <v>1.8273049985608751</v>
      </c>
      <c r="H322" s="44">
        <f>IF(OR($A322="",$B322=""),"",'OddsRatio_working_2-way'!M321)</f>
        <v>2.2089410496539781</v>
      </c>
      <c r="I322" s="44">
        <f>IF(OR($A322="",$B322=""),"",'OddsRatio_working_2-way'!N321)</f>
        <v>1.8271701918685113</v>
      </c>
      <c r="J322" s="44">
        <f>IF('Log_working_2-way'!$D321="","",A322^('Log_working_2-way'!$D321))</f>
        <v>2.2119050245559748</v>
      </c>
      <c r="K322" s="46">
        <f>IF('Log_working_2-way'!$D321="","",B322^('Log_working_2-way'!$D321))</f>
        <v>1.8251471689098502</v>
      </c>
      <c r="L322" s="53">
        <f t="shared" si="53"/>
        <v>0.45408163265306112</v>
      </c>
      <c r="M322" s="53">
        <f t="shared" si="54"/>
        <v>0.54591836734693866</v>
      </c>
      <c r="N322" s="54">
        <v>236</v>
      </c>
      <c r="O322" s="54">
        <f t="shared" si="55"/>
        <v>125.71962616822431</v>
      </c>
      <c r="P322" s="54">
        <f t="shared" si="56"/>
        <v>103.41573033707866</v>
      </c>
      <c r="Q322" s="54">
        <f t="shared" si="57"/>
        <v>132.58426966292137</v>
      </c>
      <c r="R322" s="54">
        <f t="shared" si="58"/>
        <v>110.28037383177571</v>
      </c>
      <c r="S322" s="55">
        <f t="shared" si="59"/>
        <v>-6.8646434946970629</v>
      </c>
      <c r="T322" s="55">
        <f t="shared" si="60"/>
        <v>-6.8646434946970487</v>
      </c>
      <c r="U322" t="s">
        <v>155</v>
      </c>
      <c r="V322" t="s">
        <v>154</v>
      </c>
      <c r="W322" t="s">
        <v>436</v>
      </c>
      <c r="X322" s="38">
        <v>44260</v>
      </c>
      <c r="Y322" s="66"/>
    </row>
    <row r="323" spans="1:25" ht="15" x14ac:dyDescent="0.25">
      <c r="A323">
        <v>2.3199999999999998</v>
      </c>
      <c r="B323">
        <v>1.65</v>
      </c>
      <c r="C323" s="43">
        <f t="shared" ref="C323:C343" si="61">IF(OR($A323="",$B323=""),"",(1/A323)+(1/B323)-1)</f>
        <v>3.709508881922674E-2</v>
      </c>
      <c r="D323" s="44">
        <f>IF(OR($A323="",$B323=""),"",A323*'MPTO_working_2-way'!$G322)</f>
        <v>2.4060606060606058</v>
      </c>
      <c r="E323" s="46">
        <f>IF(OR($A323="",$B323=""),"",B323*'MPTO_working_2-way'!$G322)</f>
        <v>1.711206896551724</v>
      </c>
      <c r="F323" s="44">
        <f>IF(OR($A323="",$B323=""),"",'MPTO_working_2-way'!D322)</f>
        <v>2.4243191893603542</v>
      </c>
      <c r="G323" s="46">
        <f>IF(OR($A323="",$B323=""),"",'MPTO_working_2-way'!E322)</f>
        <v>1.702089817696754</v>
      </c>
      <c r="H323" s="44">
        <f>IF(OR($A323="",$B323=""),"",'OddsRatio_working_2-way'!M322)</f>
        <v>2.4250506063888508</v>
      </c>
      <c r="I323" s="44">
        <f>IF(OR($A323="",$B323=""),"",'OddsRatio_working_2-way'!N322)</f>
        <v>1.7017294652672368</v>
      </c>
      <c r="J323" s="44">
        <f>IF('Log_working_2-way'!$D322="","",A323^('Log_working_2-way'!$D322))</f>
        <v>2.4335275315726488</v>
      </c>
      <c r="K323" s="46">
        <f>IF('Log_working_2-way'!$D322="","",B323^('Log_working_2-way'!$D322))</f>
        <v>1.6975799054956422</v>
      </c>
      <c r="L323" s="53">
        <f t="shared" si="53"/>
        <v>0.41561712846347609</v>
      </c>
      <c r="M323" s="53">
        <f t="shared" si="54"/>
        <v>0.58438287153652402</v>
      </c>
      <c r="N323" s="54">
        <v>237</v>
      </c>
      <c r="O323" s="54">
        <f t="shared" si="55"/>
        <v>134.84482758620686</v>
      </c>
      <c r="P323" s="54">
        <f t="shared" si="56"/>
        <v>93.363636363636346</v>
      </c>
      <c r="Q323" s="54">
        <f t="shared" si="57"/>
        <v>143.63636363636365</v>
      </c>
      <c r="R323" s="54">
        <f t="shared" si="58"/>
        <v>102.15517241379311</v>
      </c>
      <c r="S323" s="55">
        <f t="shared" si="59"/>
        <v>-8.7915360501567932</v>
      </c>
      <c r="T323" s="55">
        <f t="shared" si="60"/>
        <v>-8.7915360501567648</v>
      </c>
      <c r="U323" t="s">
        <v>236</v>
      </c>
      <c r="V323" t="s">
        <v>158</v>
      </c>
      <c r="W323" t="s">
        <v>437</v>
      </c>
      <c r="X323" s="38">
        <v>44260</v>
      </c>
      <c r="Y323" s="66"/>
    </row>
    <row r="324" spans="1:25" ht="15" x14ac:dyDescent="0.25">
      <c r="A324">
        <v>2.93</v>
      </c>
      <c r="B324">
        <v>1.42</v>
      </c>
      <c r="C324" s="43">
        <f t="shared" si="61"/>
        <v>4.552228044032125E-2</v>
      </c>
      <c r="D324" s="44">
        <f>IF(OR($A324="",$B324=""),"",A324*'MPTO_working_2-way'!$G323)</f>
        <v>3.0633802816901414</v>
      </c>
      <c r="E324" s="46">
        <f>IF(OR($A324="",$B324=""),"",B324*'MPTO_working_2-way'!$G323)</f>
        <v>1.4846416382252561</v>
      </c>
      <c r="F324" s="44">
        <f>IF(OR($A324="",$B324=""),"",'MPTO_working_2-way'!D323)</f>
        <v>3.1393646721497031</v>
      </c>
      <c r="G324" s="46">
        <f>IF(OR($A324="",$B324=""),"",'MPTO_working_2-way'!E323)</f>
        <v>1.4674284908122597</v>
      </c>
      <c r="H324" s="44">
        <f>IF(OR($A324="",$B324=""),"",'OddsRatio_working_2-way'!M323)</f>
        <v>3.1436506467328345</v>
      </c>
      <c r="I324" s="44">
        <f>IF(OR($A324="",$B324=""),"",'OddsRatio_working_2-way'!N323)</f>
        <v>1.4664939231232073</v>
      </c>
      <c r="J324" s="44">
        <f>IF('Log_working_2-way'!$D323="","",A324^('Log_working_2-way'!$D323))</f>
        <v>3.1807750995182968</v>
      </c>
      <c r="K324" s="46">
        <f>IF('Log_working_2-way'!$D323="","",B324^('Log_working_2-way'!$D323))</f>
        <v>1.4585525578575369</v>
      </c>
      <c r="L324" s="53">
        <f t="shared" si="53"/>
        <v>0.32643678160919531</v>
      </c>
      <c r="M324" s="53">
        <f t="shared" si="54"/>
        <v>0.67356321839080457</v>
      </c>
      <c r="N324" s="54">
        <v>238</v>
      </c>
      <c r="O324" s="54">
        <f t="shared" si="55"/>
        <v>156.77133105802048</v>
      </c>
      <c r="P324" s="54">
        <f t="shared" si="56"/>
        <v>70.394366197183089</v>
      </c>
      <c r="Q324" s="54">
        <f t="shared" si="57"/>
        <v>167.60563380281693</v>
      </c>
      <c r="R324" s="54">
        <f t="shared" si="58"/>
        <v>81.228668941979521</v>
      </c>
      <c r="S324" s="55">
        <f t="shared" si="59"/>
        <v>-10.834302744796446</v>
      </c>
      <c r="T324" s="55">
        <f t="shared" si="60"/>
        <v>-10.834302744796432</v>
      </c>
      <c r="U324" t="s">
        <v>156</v>
      </c>
      <c r="V324" t="s">
        <v>121</v>
      </c>
      <c r="W324" t="s">
        <v>437</v>
      </c>
      <c r="X324" s="38">
        <v>44260</v>
      </c>
      <c r="Y324" s="66"/>
    </row>
    <row r="325" spans="1:25" ht="15" x14ac:dyDescent="0.25">
      <c r="A325">
        <v>1.88</v>
      </c>
      <c r="B325">
        <v>1.99</v>
      </c>
      <c r="C325" s="43">
        <f t="shared" si="61"/>
        <v>3.4427456431091574E-2</v>
      </c>
      <c r="D325" s="44">
        <f>IF(OR($A325="",$B325=""),"",A325*'MPTO_working_2-way'!$G324)</f>
        <v>1.9447236180904521</v>
      </c>
      <c r="E325" s="46">
        <f>IF(OR($A325="",$B325=""),"",B325*'MPTO_working_2-way'!$G324)</f>
        <v>2.0585106382978724</v>
      </c>
      <c r="F325" s="44">
        <f>IF(OR($A325="",$B325=""),"",'MPTO_working_2-way'!D324)</f>
        <v>1.9428749480681344</v>
      </c>
      <c r="G325" s="46">
        <f>IF(OR($A325="",$B325=""),"",'MPTO_working_2-way'!E324)</f>
        <v>2.0605860321656753</v>
      </c>
      <c r="H325" s="44">
        <f>IF(OR($A325="",$B325=""),"",'OddsRatio_working_2-way'!M324)</f>
        <v>1.9428090415820634</v>
      </c>
      <c r="I325" s="44">
        <f>IF(OR($A325="",$B325=""),"",'OddsRatio_working_2-way'!N324)</f>
        <v>2.0606601717798219</v>
      </c>
      <c r="J325" s="44">
        <f>IF('Log_working_2-way'!$D324="","",A325^('Log_working_2-way'!$D324))</f>
        <v>1.9419679246135251</v>
      </c>
      <c r="K325" s="46">
        <f>IF('Log_working_2-way'!$D324="","",B325^('Log_working_2-way'!$D324))</f>
        <v>2.0616072733158419</v>
      </c>
      <c r="L325" s="53">
        <f t="shared" si="53"/>
        <v>0.51421188630490955</v>
      </c>
      <c r="M325" s="53">
        <f t="shared" si="54"/>
        <v>0.48578811369509045</v>
      </c>
      <c r="N325" s="54">
        <v>239</v>
      </c>
      <c r="O325" s="54">
        <f t="shared" si="55"/>
        <v>111.8723404255319</v>
      </c>
      <c r="P325" s="54">
        <f t="shared" si="56"/>
        <v>118.89949748743719</v>
      </c>
      <c r="Q325" s="54">
        <f t="shared" si="57"/>
        <v>120.1005025125628</v>
      </c>
      <c r="R325" s="54">
        <f t="shared" si="58"/>
        <v>127.12765957446808</v>
      </c>
      <c r="S325" s="55">
        <f t="shared" si="59"/>
        <v>-8.2281620870308956</v>
      </c>
      <c r="T325" s="55">
        <f t="shared" si="60"/>
        <v>-8.2281620870308956</v>
      </c>
      <c r="U325" t="s">
        <v>66</v>
      </c>
      <c r="V325" t="s">
        <v>131</v>
      </c>
      <c r="W325" t="s">
        <v>442</v>
      </c>
      <c r="X325" s="38">
        <v>44260</v>
      </c>
      <c r="Y325" s="66"/>
    </row>
    <row r="326" spans="1:25" ht="15" x14ac:dyDescent="0.25">
      <c r="A326">
        <v>1.88</v>
      </c>
      <c r="B326">
        <v>1.98</v>
      </c>
      <c r="C326" s="43">
        <f t="shared" si="61"/>
        <v>3.6965398667526461E-2</v>
      </c>
      <c r="D326" s="44">
        <f>IF(OR($A326="",$B326=""),"",A326*'MPTO_working_2-way'!$G325)</f>
        <v>1.9494949494949496</v>
      </c>
      <c r="E326" s="46">
        <f>IF(OR($A326="",$B326=""),"",B326*'MPTO_working_2-way'!$G325)</f>
        <v>2.0531914893617023</v>
      </c>
      <c r="F326" s="44">
        <f>IF(OR($A326="",$B326=""),"",'MPTO_working_2-way'!D325)</f>
        <v>1.9476768522394308</v>
      </c>
      <c r="G326" s="46">
        <f>IF(OR($A326="",$B326=""),"",'MPTO_working_2-way'!E325)</f>
        <v>2.0552120141342756</v>
      </c>
      <c r="H326" s="44">
        <f>IF(OR($A326="",$B326=""),"",'OddsRatio_working_2-way'!M325)</f>
        <v>1.947607082958686</v>
      </c>
      <c r="I326" s="44">
        <f>IF(OR($A326="",$B326=""),"",'OddsRatio_working_2-way'!N325)</f>
        <v>2.0552897060221729</v>
      </c>
      <c r="J326" s="44">
        <f>IF('Log_working_2-way'!$D325="","",A326^('Log_working_2-way'!$D325))</f>
        <v>1.9467780797695502</v>
      </c>
      <c r="K326" s="46">
        <f>IF('Log_working_2-way'!$D325="","",B326^('Log_working_2-way'!$D325))</f>
        <v>2.0562137224842738</v>
      </c>
      <c r="L326" s="53">
        <f t="shared" si="53"/>
        <v>0.5129533678756476</v>
      </c>
      <c r="M326" s="53">
        <f t="shared" si="54"/>
        <v>0.48704663212435229</v>
      </c>
      <c r="N326" s="54">
        <v>240</v>
      </c>
      <c r="O326" s="54">
        <f t="shared" si="55"/>
        <v>112.34042553191489</v>
      </c>
      <c r="P326" s="54">
        <f t="shared" si="56"/>
        <v>118.7878787878788</v>
      </c>
      <c r="Q326" s="54">
        <f t="shared" si="57"/>
        <v>121.21212121212122</v>
      </c>
      <c r="R326" s="54">
        <f t="shared" si="58"/>
        <v>127.65957446808511</v>
      </c>
      <c r="S326" s="55">
        <f t="shared" si="59"/>
        <v>-8.8716956802063294</v>
      </c>
      <c r="T326" s="55">
        <f t="shared" si="60"/>
        <v>-8.8716956802063152</v>
      </c>
      <c r="U326" t="s">
        <v>167</v>
      </c>
      <c r="V326" t="s">
        <v>128</v>
      </c>
      <c r="W326" t="s">
        <v>442</v>
      </c>
      <c r="X326" s="38">
        <v>44260</v>
      </c>
      <c r="Y326" s="66"/>
    </row>
    <row r="327" spans="1:25" ht="15" x14ac:dyDescent="0.25">
      <c r="A327">
        <v>1.93</v>
      </c>
      <c r="B327">
        <v>1.94</v>
      </c>
      <c r="C327" s="43">
        <f t="shared" si="61"/>
        <v>3.3598632551679941E-2</v>
      </c>
      <c r="D327" s="44">
        <f>IF(OR($A327="",$B327=""),"",A327*'MPTO_working_2-way'!$G326)</f>
        <v>1.9948453608247423</v>
      </c>
      <c r="E327" s="46">
        <f>IF(OR($A327="",$B327=""),"",B327*'MPTO_working_2-way'!$G326)</f>
        <v>2.0051813471502591</v>
      </c>
      <c r="F327" s="44">
        <f>IF(OR($A327="",$B327=""),"",'MPTO_working_2-way'!D326)</f>
        <v>1.9946726333173512</v>
      </c>
      <c r="G327" s="46">
        <f>IF(OR($A327="",$B327=""),"",'MPTO_working_2-way'!E326)</f>
        <v>2.0053558995233249</v>
      </c>
      <c r="H327" s="44">
        <f>IF(OR($A327="",$B327=""),"",'OddsRatio_working_2-way'!M326)</f>
        <v>1.9946666286387909</v>
      </c>
      <c r="I327" s="44">
        <f>IF(OR($A327="",$B327=""),"",'OddsRatio_working_2-way'!N326)</f>
        <v>2.0053619687316817</v>
      </c>
      <c r="J327" s="44">
        <f>IF('Log_working_2-way'!$D326="","",A327^('Log_working_2-way'!$D326))</f>
        <v>1.9945880029745278</v>
      </c>
      <c r="K327" s="46">
        <f>IF('Log_working_2-way'!$D326="","",B327^('Log_working_2-way'!$D326))</f>
        <v>2.0054414461156225</v>
      </c>
      <c r="L327" s="53">
        <f t="shared" si="53"/>
        <v>0.50129198966408273</v>
      </c>
      <c r="M327" s="53">
        <f t="shared" si="54"/>
        <v>0.49870801033591733</v>
      </c>
      <c r="N327" s="54">
        <v>241</v>
      </c>
      <c r="O327" s="54">
        <f t="shared" si="55"/>
        <v>116.12953367875649</v>
      </c>
      <c r="P327" s="54">
        <f t="shared" si="56"/>
        <v>116.77319587628865</v>
      </c>
      <c r="Q327" s="54">
        <f t="shared" si="57"/>
        <v>124.22680412371136</v>
      </c>
      <c r="R327" s="54">
        <f t="shared" si="58"/>
        <v>124.87046632124354</v>
      </c>
      <c r="S327" s="55">
        <f t="shared" si="59"/>
        <v>-8.0972704449548729</v>
      </c>
      <c r="T327" s="55">
        <f t="shared" si="60"/>
        <v>-8.0972704449548871</v>
      </c>
      <c r="U327" t="s">
        <v>125</v>
      </c>
      <c r="V327" t="s">
        <v>165</v>
      </c>
      <c r="W327" t="s">
        <v>442</v>
      </c>
      <c r="X327" s="38">
        <v>44260</v>
      </c>
      <c r="Y327" s="66"/>
    </row>
    <row r="328" spans="1:25" ht="15" x14ac:dyDescent="0.25">
      <c r="A328">
        <v>1.7</v>
      </c>
      <c r="B328">
        <v>2.2200000000000002</v>
      </c>
      <c r="C328" s="43">
        <f t="shared" si="61"/>
        <v>3.868574456809748E-2</v>
      </c>
      <c r="D328" s="44">
        <f>IF(OR($A328="",$B328=""),"",A328*'MPTO_working_2-way'!$G327)</f>
        <v>1.7657657657657657</v>
      </c>
      <c r="E328" s="46">
        <f>IF(OR($A328="",$B328=""),"",B328*'MPTO_working_2-way'!$G327)</f>
        <v>2.3058823529411767</v>
      </c>
      <c r="F328" s="44">
        <f>IF(OR($A328="",$B328=""),"",'MPTO_working_2-way'!D327)</f>
        <v>1.7578015836050302</v>
      </c>
      <c r="G328" s="46">
        <f>IF(OR($A328="",$B328=""),"",'MPTO_working_2-way'!E327)</f>
        <v>2.3196066379840201</v>
      </c>
      <c r="H328" s="44">
        <f>IF(OR($A328="",$B328=""),"",'OddsRatio_working_2-way'!M327)</f>
        <v>1.7574763968621581</v>
      </c>
      <c r="I328" s="44">
        <f>IF(OR($A328="",$B328=""),"",'OddsRatio_working_2-way'!N327)</f>
        <v>2.3201731488169055</v>
      </c>
      <c r="J328" s="44">
        <f>IF('Log_working_2-way'!$D327="","",A328^('Log_working_2-way'!$D327))</f>
        <v>1.7538490082446418</v>
      </c>
      <c r="K328" s="46">
        <f>IF('Log_working_2-way'!$D327="","",B328^('Log_working_2-way'!$D327))</f>
        <v>2.3265255894258647</v>
      </c>
      <c r="L328" s="53">
        <f t="shared" si="53"/>
        <v>0.56632653061224492</v>
      </c>
      <c r="M328" s="53">
        <f t="shared" si="54"/>
        <v>0.43367346938775503</v>
      </c>
      <c r="N328" s="54">
        <v>242</v>
      </c>
      <c r="O328" s="54">
        <f t="shared" si="55"/>
        <v>99.647058823529406</v>
      </c>
      <c r="P328" s="54">
        <f t="shared" si="56"/>
        <v>132.99099099099098</v>
      </c>
      <c r="Q328" s="54">
        <f t="shared" si="57"/>
        <v>109.00900900900899</v>
      </c>
      <c r="R328" s="54">
        <f t="shared" si="58"/>
        <v>142.35294117647058</v>
      </c>
      <c r="S328" s="55">
        <f t="shared" si="59"/>
        <v>-9.3619501854795857</v>
      </c>
      <c r="T328" s="55">
        <f t="shared" si="60"/>
        <v>-9.3619501854795999</v>
      </c>
      <c r="U328" t="s">
        <v>65</v>
      </c>
      <c r="V328" t="s">
        <v>432</v>
      </c>
      <c r="W328" t="s">
        <v>442</v>
      </c>
      <c r="X328" s="38">
        <v>44260</v>
      </c>
      <c r="Y328" s="66"/>
    </row>
    <row r="329" spans="1:25" ht="15" x14ac:dyDescent="0.25">
      <c r="A329">
        <v>1.98</v>
      </c>
      <c r="B329">
        <v>1.88</v>
      </c>
      <c r="C329" s="43">
        <f t="shared" si="61"/>
        <v>3.6965398667526461E-2</v>
      </c>
      <c r="D329" s="44">
        <f>IF(OR($A329="",$B329=""),"",A329*'MPTO_working_2-way'!$G328)</f>
        <v>2.0531914893617023</v>
      </c>
      <c r="E329" s="46">
        <f>IF(OR($A329="",$B329=""),"",B329*'MPTO_working_2-way'!$G328)</f>
        <v>1.9494949494949496</v>
      </c>
      <c r="F329" s="44">
        <f>IF(OR($A329="",$B329=""),"",'MPTO_working_2-way'!D328)</f>
        <v>2.0552120141342756</v>
      </c>
      <c r="G329" s="46">
        <f>IF(OR($A329="",$B329=""),"",'MPTO_working_2-way'!E328)</f>
        <v>1.9476768522394308</v>
      </c>
      <c r="H329" s="44">
        <f>IF(OR($A329="",$B329=""),"",'OddsRatio_working_2-way'!M328)</f>
        <v>2.0552897060221729</v>
      </c>
      <c r="I329" s="44">
        <f>IF(OR($A329="",$B329=""),"",'OddsRatio_working_2-way'!N328)</f>
        <v>1.947607082958686</v>
      </c>
      <c r="J329" s="44">
        <f>IF('Log_working_2-way'!$D328="","",A329^('Log_working_2-way'!$D328))</f>
        <v>2.0562137224842738</v>
      </c>
      <c r="K329" s="46">
        <f>IF('Log_working_2-way'!$D328="","",B329^('Log_working_2-way'!$D328))</f>
        <v>1.9467780797695502</v>
      </c>
      <c r="L329" s="53">
        <f t="shared" si="53"/>
        <v>0.48704663212435229</v>
      </c>
      <c r="M329" s="53">
        <f t="shared" si="54"/>
        <v>0.5129533678756476</v>
      </c>
      <c r="N329" s="54">
        <v>243</v>
      </c>
      <c r="O329" s="54">
        <f t="shared" si="55"/>
        <v>120.27272727272728</v>
      </c>
      <c r="P329" s="54">
        <f t="shared" si="56"/>
        <v>113.74468085106382</v>
      </c>
      <c r="Q329" s="54">
        <f t="shared" si="57"/>
        <v>129.25531914893617</v>
      </c>
      <c r="R329" s="54">
        <f t="shared" si="58"/>
        <v>122.72727272727273</v>
      </c>
      <c r="S329" s="55">
        <f t="shared" si="59"/>
        <v>-8.9825918762088861</v>
      </c>
      <c r="T329" s="55">
        <f t="shared" si="60"/>
        <v>-8.9825918762089145</v>
      </c>
      <c r="U329" t="s">
        <v>168</v>
      </c>
      <c r="V329" t="s">
        <v>124</v>
      </c>
      <c r="W329" t="s">
        <v>442</v>
      </c>
      <c r="X329" s="38">
        <v>44260</v>
      </c>
      <c r="Y329" s="66"/>
    </row>
    <row r="330" spans="1:25" ht="15" x14ac:dyDescent="0.25">
      <c r="A330">
        <v>1.91</v>
      </c>
      <c r="B330">
        <v>2</v>
      </c>
      <c r="C330" s="43">
        <f t="shared" si="61"/>
        <v>2.3560209424083656E-2</v>
      </c>
      <c r="D330" s="44">
        <f>IF(OR($A330="",$B330=""),"",A330*'MPTO_working_2-way'!$G329)</f>
        <v>1.9549999999999996</v>
      </c>
      <c r="E330" s="46">
        <f>IF(OR($A330="",$B330=""),"",B330*'MPTO_working_2-way'!$G329)</f>
        <v>2.0471204188481673</v>
      </c>
      <c r="F330" s="44">
        <f>IF(OR($A330="",$B330=""),"",'MPTO_working_2-way'!D329)</f>
        <v>1.9539641943734012</v>
      </c>
      <c r="G330" s="46">
        <f>IF(OR($A330="",$B330=""),"",'MPTO_working_2-way'!E329)</f>
        <v>2.0482573726541551</v>
      </c>
      <c r="H330" s="44">
        <f>IF(OR($A330="",$B330=""),"",'OddsRatio_working_2-way'!M329)</f>
        <v>1.9539392014169454</v>
      </c>
      <c r="I330" s="44">
        <f>IF(OR($A330="",$B330=""),"",'OddsRatio_working_2-way'!N329)</f>
        <v>2.0482848367219182</v>
      </c>
      <c r="J330" s="44">
        <f>IF('Log_working_2-way'!$D329="","",A330^('Log_working_2-way'!$D329))</f>
        <v>1.95347196121136</v>
      </c>
      <c r="K330" s="46">
        <f>IF('Log_working_2-way'!$D329="","",B330^('Log_working_2-way'!$D329))</f>
        <v>2.0487985391091357</v>
      </c>
      <c r="L330" s="53">
        <f t="shared" si="53"/>
        <v>0.51150895140664976</v>
      </c>
      <c r="M330" s="53">
        <f t="shared" si="54"/>
        <v>0.48849104859335046</v>
      </c>
      <c r="N330" s="54">
        <v>244</v>
      </c>
      <c r="O330" s="54">
        <f t="shared" si="55"/>
        <v>116.25130890052354</v>
      </c>
      <c r="P330" s="54">
        <f t="shared" si="56"/>
        <v>122</v>
      </c>
      <c r="Q330" s="54">
        <f t="shared" si="57"/>
        <v>122</v>
      </c>
      <c r="R330" s="54">
        <f t="shared" si="58"/>
        <v>127.74869109947645</v>
      </c>
      <c r="S330" s="55">
        <f t="shared" si="59"/>
        <v>-5.74869109947646</v>
      </c>
      <c r="T330" s="55">
        <f t="shared" si="60"/>
        <v>-5.7486910994764457</v>
      </c>
      <c r="U330" t="s">
        <v>135</v>
      </c>
      <c r="V330" t="s">
        <v>39</v>
      </c>
      <c r="W330" t="s">
        <v>443</v>
      </c>
      <c r="X330" t="s">
        <v>512</v>
      </c>
      <c r="Y330" s="66"/>
    </row>
    <row r="331" spans="1:25" ht="15" x14ac:dyDescent="0.25">
      <c r="A331">
        <v>2.2200000000000002</v>
      </c>
      <c r="B331">
        <v>1.7</v>
      </c>
      <c r="C331" s="43">
        <f t="shared" si="61"/>
        <v>3.868574456809748E-2</v>
      </c>
      <c r="D331" s="44">
        <f>IF(OR($A331="",$B331=""),"",A331*'MPTO_working_2-way'!$G330)</f>
        <v>2.3058823529411767</v>
      </c>
      <c r="E331" s="46">
        <f>IF(OR($A331="",$B331=""),"",B331*'MPTO_working_2-way'!$G330)</f>
        <v>1.7657657657657657</v>
      </c>
      <c r="F331" s="44">
        <f>IF(OR($A331="",$B331=""),"",'MPTO_working_2-way'!D330)</f>
        <v>2.3196066379840201</v>
      </c>
      <c r="G331" s="46">
        <f>IF(OR($A331="",$B331=""),"",'MPTO_working_2-way'!E330)</f>
        <v>1.7578015836050302</v>
      </c>
      <c r="H331" s="44">
        <f>IF(OR($A331="",$B331=""),"",'OddsRatio_working_2-way'!M330)</f>
        <v>2.3201731488169055</v>
      </c>
      <c r="I331" s="44">
        <f>IF(OR($A331="",$B331=""),"",'OddsRatio_working_2-way'!N330)</f>
        <v>1.7574763968621581</v>
      </c>
      <c r="J331" s="44">
        <f>IF('Log_working_2-way'!$D330="","",A331^('Log_working_2-way'!$D330))</f>
        <v>2.3265255894258647</v>
      </c>
      <c r="K331" s="46">
        <f>IF('Log_working_2-way'!$D330="","",B331^('Log_working_2-way'!$D330))</f>
        <v>1.7538490082446418</v>
      </c>
      <c r="L331" s="53">
        <f t="shared" si="53"/>
        <v>0.43367346938775503</v>
      </c>
      <c r="M331" s="53">
        <f t="shared" si="54"/>
        <v>0.56632653061224492</v>
      </c>
      <c r="N331" s="54">
        <v>245</v>
      </c>
      <c r="O331" s="54">
        <f t="shared" si="55"/>
        <v>134.63963963963965</v>
      </c>
      <c r="P331" s="54">
        <f t="shared" si="56"/>
        <v>100.88235294117648</v>
      </c>
      <c r="Q331" s="54">
        <f t="shared" si="57"/>
        <v>144.11764705882354</v>
      </c>
      <c r="R331" s="54">
        <f t="shared" si="58"/>
        <v>110.36036036036035</v>
      </c>
      <c r="S331" s="55">
        <f t="shared" si="59"/>
        <v>-9.4780074191838821</v>
      </c>
      <c r="T331" s="55">
        <f t="shared" si="60"/>
        <v>-9.4780074191838679</v>
      </c>
      <c r="U331" t="s">
        <v>460</v>
      </c>
      <c r="V331" t="s">
        <v>298</v>
      </c>
      <c r="W331" t="s">
        <v>439</v>
      </c>
      <c r="X331" t="s">
        <v>512</v>
      </c>
      <c r="Y331" s="66"/>
    </row>
    <row r="332" spans="1:25" ht="15" x14ac:dyDescent="0.25">
      <c r="A332">
        <v>1.96</v>
      </c>
      <c r="B332">
        <v>1.94</v>
      </c>
      <c r="C332" s="43">
        <f t="shared" si="61"/>
        <v>2.5667999158426325E-2</v>
      </c>
      <c r="D332" s="44">
        <f>IF(OR($A332="",$B332=""),"",A332*'MPTO_working_2-way'!$G331)</f>
        <v>2.0103092783505154</v>
      </c>
      <c r="E332" s="46">
        <f>IF(OR($A332="",$B332=""),"",B332*'MPTO_working_2-way'!$G331)</f>
        <v>1.989795918367347</v>
      </c>
      <c r="F332" s="44">
        <f>IF(OR($A332="",$B332=""),"",'MPTO_working_2-way'!D331)</f>
        <v>2.0105752961082914</v>
      </c>
      <c r="G332" s="46">
        <f>IF(OR($A332="",$B332=""),"",'MPTO_working_2-way'!E331)</f>
        <v>1.9895353704478862</v>
      </c>
      <c r="H332" s="44">
        <f>IF(OR($A332="",$B332=""),"",'OddsRatio_working_2-way'!M331)</f>
        <v>2.0105823052798226</v>
      </c>
      <c r="I332" s="44">
        <f>IF(OR($A332="",$B332=""),"",'OddsRatio_working_2-way'!N331)</f>
        <v>1.9895285072531594</v>
      </c>
      <c r="J332" s="44">
        <f>IF('Log_working_2-way'!$D331="","",A332^('Log_working_2-way'!$D331))</f>
        <v>2.0107026250536491</v>
      </c>
      <c r="K332" s="46">
        <f>IF('Log_working_2-way'!$D331="","",B332^('Log_working_2-way'!$D331))</f>
        <v>1.9894107081664238</v>
      </c>
      <c r="L332" s="53">
        <f t="shared" si="53"/>
        <v>0.49743589743589745</v>
      </c>
      <c r="M332" s="53">
        <f t="shared" si="54"/>
        <v>0.50256410256410255</v>
      </c>
      <c r="N332" s="54">
        <v>246</v>
      </c>
      <c r="O332" s="54">
        <f t="shared" si="55"/>
        <v>120.48979591836734</v>
      </c>
      <c r="P332" s="54">
        <f t="shared" si="56"/>
        <v>119.19587628865982</v>
      </c>
      <c r="Q332" s="54">
        <f t="shared" si="57"/>
        <v>126.80412371134022</v>
      </c>
      <c r="R332" s="54">
        <f t="shared" si="58"/>
        <v>125.51020408163265</v>
      </c>
      <c r="S332" s="55">
        <f t="shared" si="59"/>
        <v>-6.3143277929728896</v>
      </c>
      <c r="T332" s="55">
        <f t="shared" si="60"/>
        <v>-6.3143277929728328</v>
      </c>
      <c r="U332" t="s">
        <v>321</v>
      </c>
      <c r="V332" t="s">
        <v>403</v>
      </c>
      <c r="W332" t="s">
        <v>440</v>
      </c>
      <c r="X332" t="s">
        <v>512</v>
      </c>
      <c r="Y332" s="66"/>
    </row>
    <row r="333" spans="1:25" ht="15" x14ac:dyDescent="0.25">
      <c r="A333">
        <v>2.62</v>
      </c>
      <c r="B333">
        <v>1.53</v>
      </c>
      <c r="C333" s="43">
        <f t="shared" si="61"/>
        <v>3.5274160554807032E-2</v>
      </c>
      <c r="D333" s="44">
        <f>IF(OR($A333="",$B333=""),"",A333*'MPTO_working_2-way'!$G332)</f>
        <v>2.7124183006535945</v>
      </c>
      <c r="E333" s="46">
        <f>IF(OR($A333="",$B333=""),"",B333*'MPTO_working_2-way'!$G332)</f>
        <v>1.5839694656488548</v>
      </c>
      <c r="F333" s="44">
        <f>IF(OR($A333="",$B333=""),"",'MPTO_working_2-way'!D332)</f>
        <v>2.7469334612485432</v>
      </c>
      <c r="G333" s="46">
        <f>IF(OR($A333="",$B333=""),"",'MPTO_working_2-way'!E332)</f>
        <v>1.5724316479033458</v>
      </c>
      <c r="H333" s="44">
        <f>IF(OR($A333="",$B333=""),"",'OddsRatio_working_2-way'!M332)</f>
        <v>2.7483145522430754</v>
      </c>
      <c r="I333" s="44">
        <f>IF(OR($A333="",$B333=""),"",'OddsRatio_working_2-way'!N332)</f>
        <v>1.5719794522770554</v>
      </c>
      <c r="J333" s="44">
        <f>IF('Log_working_2-way'!$D332="","",A333^('Log_working_2-way'!$D332))</f>
        <v>2.7645578219093752</v>
      </c>
      <c r="K333" s="46">
        <f>IF('Log_working_2-way'!$D332="","",B333^('Log_working_2-way'!$D332))</f>
        <v>1.5667142145094044</v>
      </c>
      <c r="L333" s="53">
        <f t="shared" si="53"/>
        <v>0.36867469879518078</v>
      </c>
      <c r="M333" s="53">
        <f t="shared" si="54"/>
        <v>0.63132530120481933</v>
      </c>
      <c r="N333" s="54">
        <v>247</v>
      </c>
      <c r="O333" s="54">
        <f t="shared" si="55"/>
        <v>152.72519083969465</v>
      </c>
      <c r="P333" s="54">
        <f t="shared" si="56"/>
        <v>85.562091503267993</v>
      </c>
      <c r="Q333" s="54">
        <f t="shared" si="57"/>
        <v>161.43790849673204</v>
      </c>
      <c r="R333" s="54">
        <f t="shared" si="58"/>
        <v>94.274809160305338</v>
      </c>
      <c r="S333" s="55">
        <f t="shared" si="59"/>
        <v>-8.7127176570373877</v>
      </c>
      <c r="T333" s="55">
        <f t="shared" si="60"/>
        <v>-8.712717657037345</v>
      </c>
      <c r="U333" t="s">
        <v>174</v>
      </c>
      <c r="V333" t="s">
        <v>185</v>
      </c>
      <c r="W333" t="s">
        <v>435</v>
      </c>
      <c r="X333" t="s">
        <v>512</v>
      </c>
      <c r="Y333" s="66"/>
    </row>
    <row r="334" spans="1:25" ht="15" x14ac:dyDescent="0.25">
      <c r="A334">
        <v>2.15</v>
      </c>
      <c r="B334">
        <v>1.76</v>
      </c>
      <c r="C334" s="43">
        <f t="shared" si="61"/>
        <v>3.3298097251585723E-2</v>
      </c>
      <c r="D334" s="44">
        <f>IF(OR($A334="",$B334=""),"",A334*'MPTO_working_2-way'!$G333)</f>
        <v>2.2215909090909092</v>
      </c>
      <c r="E334" s="46">
        <f>IF(OR($A334="",$B334=""),"",B334*'MPTO_working_2-way'!$G333)</f>
        <v>1.8186046511627909</v>
      </c>
      <c r="F334" s="44">
        <f>IF(OR($A334="",$B334=""),"",'MPTO_working_2-way'!D333)</f>
        <v>2.2298173246906305</v>
      </c>
      <c r="G334" s="46">
        <f>IF(OR($A334="",$B334=""),"",'MPTO_working_2-way'!E333)</f>
        <v>1.8131288931480596</v>
      </c>
      <c r="H334" s="44">
        <f>IF(OR($A334="",$B334=""),"",'OddsRatio_working_2-way'!M333)</f>
        <v>2.2301048307916052</v>
      </c>
      <c r="I334" s="44">
        <f>IF(OR($A334="",$B334=""),"",'OddsRatio_working_2-way'!N333)</f>
        <v>1.8129388446970602</v>
      </c>
      <c r="J334" s="44">
        <f>IF('Log_working_2-way'!$D333="","",A334^('Log_working_2-way'!$D333))</f>
        <v>2.2338767288490446</v>
      </c>
      <c r="K334" s="46">
        <f>IF('Log_working_2-way'!$D333="","",B334^('Log_working_2-way'!$D333))</f>
        <v>1.8104537322239227</v>
      </c>
      <c r="L334" s="53">
        <f t="shared" si="53"/>
        <v>0.45012787723785164</v>
      </c>
      <c r="M334" s="53">
        <f t="shared" si="54"/>
        <v>0.54987212276214825</v>
      </c>
      <c r="N334" s="54">
        <v>248</v>
      </c>
      <c r="O334" s="54">
        <f t="shared" si="55"/>
        <v>132.65116279069764</v>
      </c>
      <c r="P334" s="54">
        <f t="shared" si="56"/>
        <v>107.09090909090911</v>
      </c>
      <c r="Q334" s="54">
        <f t="shared" si="57"/>
        <v>140.90909090909093</v>
      </c>
      <c r="R334" s="54">
        <f t="shared" si="58"/>
        <v>115.34883720930232</v>
      </c>
      <c r="S334" s="55">
        <f t="shared" si="59"/>
        <v>-8.2579281183932949</v>
      </c>
      <c r="T334" s="55">
        <f t="shared" si="60"/>
        <v>-8.2579281183932096</v>
      </c>
      <c r="U334" t="s">
        <v>430</v>
      </c>
      <c r="V334" t="s">
        <v>182</v>
      </c>
      <c r="W334" t="s">
        <v>435</v>
      </c>
      <c r="X334" t="s">
        <v>512</v>
      </c>
      <c r="Y334" s="66"/>
    </row>
    <row r="335" spans="1:25" ht="15" x14ac:dyDescent="0.25">
      <c r="A335">
        <v>1.51</v>
      </c>
      <c r="B335">
        <v>2.67</v>
      </c>
      <c r="C335" s="43">
        <f t="shared" si="61"/>
        <v>3.678349083513166E-2</v>
      </c>
      <c r="D335" s="44">
        <f>IF(OR($A335="",$B335=""),"",A335*'MPTO_working_2-way'!$G334)</f>
        <v>1.5655430711610487</v>
      </c>
      <c r="E335" s="46">
        <f>IF(OR($A335="",$B335=""),"",B335*'MPTO_working_2-way'!$G334)</f>
        <v>2.7682119205298013</v>
      </c>
      <c r="F335" s="44">
        <f>IF(OR($A335="",$B335=""),"",'MPTO_working_2-way'!D334)</f>
        <v>1.5531328851821176</v>
      </c>
      <c r="G335" s="46">
        <f>IF(OR($A335="",$B335=""),"",'MPTO_working_2-way'!E334)</f>
        <v>2.8078838318765889</v>
      </c>
      <c r="H335" s="44">
        <f>IF(OR($A335="",$B335=""),"",'OddsRatio_working_2-way'!M334)</f>
        <v>1.5526203231486206</v>
      </c>
      <c r="I335" s="44">
        <f>IF(OR($A335="",$B335=""),"",'OddsRatio_working_2-way'!N334)</f>
        <v>2.8095606659964649</v>
      </c>
      <c r="J335" s="44">
        <f>IF('Log_working_2-way'!$D334="","",A335^('Log_working_2-way'!$D334))</f>
        <v>1.5469474178421523</v>
      </c>
      <c r="K335" s="46">
        <f>IF('Log_working_2-way'!$D334="","",B335^('Log_working_2-way'!$D334))</f>
        <v>2.8283293190137564</v>
      </c>
      <c r="L335" s="53">
        <f t="shared" si="53"/>
        <v>0.63875598086124397</v>
      </c>
      <c r="M335" s="53">
        <f t="shared" si="54"/>
        <v>0.36124401913875598</v>
      </c>
      <c r="N335" s="54">
        <v>249</v>
      </c>
      <c r="O335" s="54">
        <f t="shared" si="55"/>
        <v>84.099337748344382</v>
      </c>
      <c r="P335" s="54">
        <f t="shared" si="56"/>
        <v>155.74157303370785</v>
      </c>
      <c r="Q335" s="54">
        <f t="shared" si="57"/>
        <v>93.258426966292149</v>
      </c>
      <c r="R335" s="54">
        <f t="shared" si="58"/>
        <v>164.90066225165563</v>
      </c>
      <c r="S335" s="55">
        <f t="shared" si="59"/>
        <v>-9.1590892179477663</v>
      </c>
      <c r="T335" s="55">
        <f t="shared" si="60"/>
        <v>-9.1590892179477805</v>
      </c>
      <c r="U335" t="s">
        <v>146</v>
      </c>
      <c r="V335" t="s">
        <v>149</v>
      </c>
      <c r="W335" t="s">
        <v>435</v>
      </c>
      <c r="X335" t="s">
        <v>512</v>
      </c>
      <c r="Y335" s="66"/>
    </row>
    <row r="336" spans="1:25" ht="15" x14ac:dyDescent="0.25">
      <c r="A336">
        <v>1.74</v>
      </c>
      <c r="B336">
        <v>2.1800000000000002</v>
      </c>
      <c r="C336" s="43">
        <f t="shared" si="61"/>
        <v>3.3428240008436028E-2</v>
      </c>
      <c r="D336" s="44">
        <f>IF(OR($A336="",$B336=""),"",A336*'MPTO_working_2-way'!$G335)</f>
        <v>1.7981651376146788</v>
      </c>
      <c r="E336" s="46">
        <f>IF(OR($A336="",$B336=""),"",B336*'MPTO_working_2-way'!$G335)</f>
        <v>2.2528735632183907</v>
      </c>
      <c r="F336" s="44">
        <f>IF(OR($A336="",$B336=""),"",'MPTO_working_2-way'!D335)</f>
        <v>1.7921194368326561</v>
      </c>
      <c r="G336" s="46">
        <f>IF(OR($A336="",$B336=""),"",'MPTO_working_2-way'!E335)</f>
        <v>2.2624358821424311</v>
      </c>
      <c r="H336" s="44">
        <f>IF(OR($A336="",$B336=""),"",'OddsRatio_working_2-way'!M335)</f>
        <v>1.7919082295744857</v>
      </c>
      <c r="I336" s="44">
        <f>IF(OR($A336="",$B336=""),"",'OddsRatio_working_2-way'!N335)</f>
        <v>2.26277258229445</v>
      </c>
      <c r="J336" s="44">
        <f>IF('Log_working_2-way'!$D335="","",A336^('Log_working_2-way'!$D335))</f>
        <v>1.7891643629660847</v>
      </c>
      <c r="K336" s="46">
        <f>IF('Log_working_2-way'!$D335="","",B336^('Log_working_2-way'!$D335))</f>
        <v>2.2671631499443738</v>
      </c>
      <c r="L336" s="53">
        <f t="shared" si="53"/>
        <v>0.55612244897959184</v>
      </c>
      <c r="M336" s="53">
        <f t="shared" si="54"/>
        <v>0.44387755102040816</v>
      </c>
      <c r="N336" s="54">
        <v>250</v>
      </c>
      <c r="O336" s="54">
        <f t="shared" si="55"/>
        <v>106.32183908045977</v>
      </c>
      <c r="P336" s="54">
        <f t="shared" si="56"/>
        <v>135.32110091743118</v>
      </c>
      <c r="Q336" s="54">
        <f t="shared" si="57"/>
        <v>114.6788990825688</v>
      </c>
      <c r="R336" s="54">
        <f t="shared" si="58"/>
        <v>143.67816091954023</v>
      </c>
      <c r="S336" s="55">
        <f t="shared" si="59"/>
        <v>-8.3570600021090371</v>
      </c>
      <c r="T336" s="55">
        <f t="shared" si="60"/>
        <v>-8.3570600021090513</v>
      </c>
      <c r="U336" t="s">
        <v>147</v>
      </c>
      <c r="V336" t="s">
        <v>148</v>
      </c>
      <c r="W336" t="s">
        <v>435</v>
      </c>
      <c r="X336" t="s">
        <v>512</v>
      </c>
      <c r="Y336" s="66"/>
    </row>
    <row r="337" spans="1:25" ht="15" x14ac:dyDescent="0.25">
      <c r="A337">
        <v>1.79</v>
      </c>
      <c r="B337">
        <v>2.09</v>
      </c>
      <c r="C337" s="43">
        <f t="shared" si="61"/>
        <v>3.7128117398625982E-2</v>
      </c>
      <c r="D337" s="44">
        <f>IF(OR($A337="",$B337=""),"",A337*'MPTO_working_2-way'!$G336)</f>
        <v>1.8564593301435406</v>
      </c>
      <c r="E337" s="46">
        <f>IF(OR($A337="",$B337=""),"",B337*'MPTO_working_2-way'!$G336)</f>
        <v>2.1675977653631282</v>
      </c>
      <c r="F337" s="44">
        <f>IF(OR($A337="",$B337=""),"",'MPTO_working_2-way'!D336)</f>
        <v>1.8515255747197545</v>
      </c>
      <c r="G337" s="46">
        <f>IF(OR($A337="",$B337=""),"",'MPTO_working_2-way'!E336)</f>
        <v>2.1743628490889537</v>
      </c>
      <c r="H337" s="44">
        <f>IF(OR($A337="",$B337=""),"",'OddsRatio_working_2-way'!M336)</f>
        <v>1.8513346241060764</v>
      </c>
      <c r="I337" s="44">
        <f>IF(OR($A337="",$B337=""),"",'OddsRatio_working_2-way'!N336)</f>
        <v>2.1746262535134471</v>
      </c>
      <c r="J337" s="44">
        <f>IF('Log_working_2-way'!$D336="","",A337^('Log_working_2-way'!$D336))</f>
        <v>1.8490885498780329</v>
      </c>
      <c r="K337" s="46">
        <f>IF('Log_working_2-way'!$D336="","",B337^('Log_working_2-way'!$D336))</f>
        <v>2.177733465070919</v>
      </c>
      <c r="L337" s="53">
        <f t="shared" si="53"/>
        <v>0.53865979381443296</v>
      </c>
      <c r="M337" s="53">
        <f t="shared" si="54"/>
        <v>0.46134020618556709</v>
      </c>
      <c r="N337" s="54">
        <v>251</v>
      </c>
      <c r="O337" s="54">
        <f t="shared" si="55"/>
        <v>110.77653631284916</v>
      </c>
      <c r="P337" s="54">
        <f t="shared" si="56"/>
        <v>130.90430622009566</v>
      </c>
      <c r="Q337" s="54">
        <f t="shared" si="57"/>
        <v>120.09569377990432</v>
      </c>
      <c r="R337" s="54">
        <f t="shared" si="58"/>
        <v>140.22346368715083</v>
      </c>
      <c r="S337" s="55">
        <f t="shared" si="59"/>
        <v>-9.3191574670551631</v>
      </c>
      <c r="T337" s="55">
        <f t="shared" si="60"/>
        <v>-9.3191574670551631</v>
      </c>
      <c r="U337" t="s">
        <v>372</v>
      </c>
      <c r="V337" t="s">
        <v>474</v>
      </c>
      <c r="W337" t="s">
        <v>450</v>
      </c>
      <c r="X337" t="s">
        <v>512</v>
      </c>
      <c r="Y337" s="66"/>
    </row>
    <row r="338" spans="1:25" ht="15" x14ac:dyDescent="0.25">
      <c r="A338">
        <v>2.83</v>
      </c>
      <c r="B338">
        <v>1.45</v>
      </c>
      <c r="C338" s="43">
        <f t="shared" si="61"/>
        <v>4.3012062873157175E-2</v>
      </c>
      <c r="D338" s="44">
        <f>IF(OR($A338="",$B338=""),"",A338*'MPTO_working_2-way'!$G337)</f>
        <v>2.9517241379310351</v>
      </c>
      <c r="E338" s="46">
        <f>IF(OR($A338="",$B338=""),"",B338*'MPTO_working_2-way'!$G337)</f>
        <v>1.5123674911660778</v>
      </c>
      <c r="F338" s="44">
        <f>IF(OR($A338="",$B338=""),"",'MPTO_working_2-way'!D337)</f>
        <v>3.0134018725904173</v>
      </c>
      <c r="G338" s="46">
        <f>IF(OR($A338="",$B338=""),"",'MPTO_working_2-way'!E337)</f>
        <v>1.4966718336828668</v>
      </c>
      <c r="H338" s="44">
        <f>IF(OR($A338="",$B338=""),"",'OddsRatio_working_2-way'!M337)</f>
        <v>3.016597794967224</v>
      </c>
      <c r="I338" s="44">
        <f>IF(OR($A338="",$B338=""),"",'OddsRatio_working_2-way'!N337)</f>
        <v>1.4958847036804643</v>
      </c>
      <c r="J338" s="44">
        <f>IF('Log_working_2-way'!$D337="","",A338^('Log_working_2-way'!$D337))</f>
        <v>3.0463878769891521</v>
      </c>
      <c r="K338" s="46">
        <f>IF('Log_working_2-way'!$D337="","",B338^('Log_working_2-way'!$D337))</f>
        <v>1.4886659128715514</v>
      </c>
      <c r="L338" s="53">
        <f t="shared" si="53"/>
        <v>0.33878504672897192</v>
      </c>
      <c r="M338" s="53">
        <f t="shared" si="54"/>
        <v>0.66121495327102797</v>
      </c>
      <c r="N338" s="54">
        <v>252</v>
      </c>
      <c r="O338" s="54">
        <f t="shared" si="55"/>
        <v>162.95406360424028</v>
      </c>
      <c r="P338" s="54">
        <f t="shared" si="56"/>
        <v>78.206896551724128</v>
      </c>
      <c r="Q338" s="54">
        <f t="shared" si="57"/>
        <v>173.79310344827587</v>
      </c>
      <c r="R338" s="54">
        <f t="shared" si="58"/>
        <v>89.045936395759725</v>
      </c>
      <c r="S338" s="55">
        <f t="shared" si="59"/>
        <v>-10.839039844035597</v>
      </c>
      <c r="T338" s="55">
        <f t="shared" si="60"/>
        <v>-10.839039844035597</v>
      </c>
      <c r="U338" t="s">
        <v>377</v>
      </c>
      <c r="V338" t="s">
        <v>376</v>
      </c>
      <c r="W338" t="s">
        <v>450</v>
      </c>
      <c r="X338" t="s">
        <v>512</v>
      </c>
      <c r="Y338" s="66"/>
    </row>
    <row r="339" spans="1:25" ht="15" x14ac:dyDescent="0.25">
      <c r="A339">
        <v>2.39</v>
      </c>
      <c r="B339">
        <v>1.61</v>
      </c>
      <c r="C339" s="43">
        <f t="shared" si="61"/>
        <v>3.9528054263364254E-2</v>
      </c>
      <c r="D339" s="44">
        <f>IF(OR($A339="",$B339=""),"",A339*'MPTO_working_2-way'!$G338)</f>
        <v>2.4844720496894408</v>
      </c>
      <c r="E339" s="46">
        <f>IF(OR($A339="",$B339=""),"",B339*'MPTO_working_2-way'!$G338)</f>
        <v>1.6736401673640164</v>
      </c>
      <c r="F339" s="44">
        <f>IF(OR($A339="",$B339=""),"",'MPTO_working_2-way'!D338)</f>
        <v>2.5084911502982492</v>
      </c>
      <c r="G339" s="46">
        <f>IF(OR($A339="",$B339=""),"",'MPTO_working_2-way'!E338)</f>
        <v>1.6629140646945697</v>
      </c>
      <c r="H339" s="44">
        <f>IF(OR($A339="",$B339=""),"",'OddsRatio_working_2-way'!M338)</f>
        <v>2.5095325516828586</v>
      </c>
      <c r="I339" s="44">
        <f>IF(OR($A339="",$B339=""),"",'OddsRatio_working_2-way'!N338)</f>
        <v>1.6624567313140606</v>
      </c>
      <c r="J339" s="44">
        <f>IF('Log_working_2-way'!$D338="","",A339^('Log_working_2-way'!$D338))</f>
        <v>2.5207624560048121</v>
      </c>
      <c r="K339" s="46">
        <f>IF('Log_working_2-way'!$D338="","",B339^('Log_working_2-way'!$D338))</f>
        <v>1.6575648919074468</v>
      </c>
      <c r="L339" s="53">
        <f t="shared" si="53"/>
        <v>0.40250000000000002</v>
      </c>
      <c r="M339" s="53">
        <f t="shared" si="54"/>
        <v>0.59750000000000014</v>
      </c>
      <c r="N339" s="54">
        <v>253</v>
      </c>
      <c r="O339" s="54">
        <f t="shared" si="55"/>
        <v>147.14225941422598</v>
      </c>
      <c r="P339" s="54">
        <f t="shared" si="56"/>
        <v>95.857142857142875</v>
      </c>
      <c r="Q339" s="54">
        <f t="shared" si="57"/>
        <v>157.14285714285714</v>
      </c>
      <c r="R339" s="54">
        <f t="shared" si="58"/>
        <v>105.85774058577405</v>
      </c>
      <c r="S339" s="55">
        <f t="shared" si="59"/>
        <v>-10.000597728631163</v>
      </c>
      <c r="T339" s="55">
        <f t="shared" si="60"/>
        <v>-10.000597728631178</v>
      </c>
      <c r="U339" t="s">
        <v>374</v>
      </c>
      <c r="V339" t="s">
        <v>472</v>
      </c>
      <c r="W339" t="s">
        <v>450</v>
      </c>
      <c r="X339" t="s">
        <v>512</v>
      </c>
      <c r="Y339" s="66"/>
    </row>
    <row r="340" spans="1:25" ht="15" x14ac:dyDescent="0.25">
      <c r="A340">
        <v>1.79</v>
      </c>
      <c r="B340">
        <v>2.09</v>
      </c>
      <c r="C340" s="43">
        <f t="shared" si="61"/>
        <v>3.7128117398625982E-2</v>
      </c>
      <c r="D340" s="44">
        <f>IF(OR($A340="",$B340=""),"",A340*'MPTO_working_2-way'!$G339)</f>
        <v>1.8564593301435406</v>
      </c>
      <c r="E340" s="46">
        <f>IF(OR($A340="",$B340=""),"",B340*'MPTO_working_2-way'!$G339)</f>
        <v>2.1675977653631282</v>
      </c>
      <c r="F340" s="44">
        <f>IF(OR($A340="",$B340=""),"",'MPTO_working_2-way'!D339)</f>
        <v>1.8515255747197545</v>
      </c>
      <c r="G340" s="46">
        <f>IF(OR($A340="",$B340=""),"",'MPTO_working_2-way'!E339)</f>
        <v>2.1743628490889537</v>
      </c>
      <c r="H340" s="44">
        <f>IF(OR($A340="",$B340=""),"",'OddsRatio_working_2-way'!M339)</f>
        <v>1.8513346241060764</v>
      </c>
      <c r="I340" s="44">
        <f>IF(OR($A340="",$B340=""),"",'OddsRatio_working_2-way'!N339)</f>
        <v>2.1746262535134471</v>
      </c>
      <c r="J340" s="44">
        <f>IF('Log_working_2-way'!$D339="","",A340^('Log_working_2-way'!$D339))</f>
        <v>1.8490885498780329</v>
      </c>
      <c r="K340" s="46">
        <f>IF('Log_working_2-way'!$D339="","",B340^('Log_working_2-way'!$D339))</f>
        <v>2.177733465070919</v>
      </c>
      <c r="L340" s="53">
        <f t="shared" si="53"/>
        <v>0.53865979381443296</v>
      </c>
      <c r="M340" s="53">
        <f t="shared" si="54"/>
        <v>0.46134020618556709</v>
      </c>
      <c r="N340" s="54">
        <v>254</v>
      </c>
      <c r="O340" s="54">
        <f t="shared" si="55"/>
        <v>112.10055865921788</v>
      </c>
      <c r="P340" s="54">
        <f t="shared" si="56"/>
        <v>132.46889952153111</v>
      </c>
      <c r="Q340" s="54">
        <f t="shared" si="57"/>
        <v>121.53110047846891</v>
      </c>
      <c r="R340" s="54">
        <f t="shared" si="58"/>
        <v>141.89944134078212</v>
      </c>
      <c r="S340" s="55">
        <f t="shared" si="59"/>
        <v>-9.4305418192510331</v>
      </c>
      <c r="T340" s="55">
        <f t="shared" si="60"/>
        <v>-9.4305418192510047</v>
      </c>
      <c r="U340" t="s">
        <v>375</v>
      </c>
      <c r="V340" t="s">
        <v>473</v>
      </c>
      <c r="W340" t="s">
        <v>450</v>
      </c>
      <c r="X340" t="s">
        <v>512</v>
      </c>
      <c r="Y340" s="66"/>
    </row>
    <row r="341" spans="1:25" ht="15" x14ac:dyDescent="0.25">
      <c r="A341">
        <v>1.75</v>
      </c>
      <c r="B341">
        <v>2.15</v>
      </c>
      <c r="C341" s="43">
        <f t="shared" si="61"/>
        <v>3.6544850498338777E-2</v>
      </c>
      <c r="D341" s="44">
        <f>IF(OR($A341="",$B341=""),"",A341*'MPTO_working_2-way'!$G340)</f>
        <v>1.8139534883720929</v>
      </c>
      <c r="E341" s="46">
        <f>IF(OR($A341="",$B341=""),"",B341*'MPTO_working_2-way'!$G340)</f>
        <v>2.2285714285714282</v>
      </c>
      <c r="F341" s="44">
        <f>IF(OR($A341="",$B341=""),"",'MPTO_working_2-way'!D340)</f>
        <v>1.8078078078078077</v>
      </c>
      <c r="G341" s="46">
        <f>IF(OR($A341="",$B341=""),"",'MPTO_working_2-way'!E340)</f>
        <v>2.2379182156133823</v>
      </c>
      <c r="H341" s="44">
        <f>IF(OR($A341="",$B341=""),"",'OddsRatio_working_2-way'!M340)</f>
        <v>1.8075728530872484</v>
      </c>
      <c r="I341" s="44">
        <f>IF(OR($A341="",$B341=""),"",'OddsRatio_working_2-way'!N340)</f>
        <v>2.2382783747337802</v>
      </c>
      <c r="J341" s="44">
        <f>IF('Log_working_2-way'!$D340="","",A341^('Log_working_2-way'!$D340))</f>
        <v>1.8047773811563292</v>
      </c>
      <c r="K341" s="46">
        <f>IF('Log_working_2-way'!$D340="","",B341^('Log_working_2-way'!$D340))</f>
        <v>2.2425796542182517</v>
      </c>
      <c r="L341" s="53">
        <f t="shared" si="53"/>
        <v>0.55128205128205132</v>
      </c>
      <c r="M341" s="53">
        <f t="shared" si="54"/>
        <v>0.44871794871794879</v>
      </c>
      <c r="N341" s="54">
        <v>255</v>
      </c>
      <c r="O341" s="54">
        <f t="shared" si="55"/>
        <v>109.28571428571428</v>
      </c>
      <c r="P341" s="54">
        <f t="shared" si="56"/>
        <v>136.3953488372093</v>
      </c>
      <c r="Q341" s="54">
        <f t="shared" si="57"/>
        <v>118.6046511627907</v>
      </c>
      <c r="R341" s="54">
        <f t="shared" si="58"/>
        <v>145.71428571428569</v>
      </c>
      <c r="S341" s="55">
        <f t="shared" si="59"/>
        <v>-9.3189368770764247</v>
      </c>
      <c r="T341" s="55">
        <f t="shared" si="60"/>
        <v>-9.3189368770763963</v>
      </c>
      <c r="U341" t="s">
        <v>471</v>
      </c>
      <c r="V341" t="s">
        <v>373</v>
      </c>
      <c r="W341" t="s">
        <v>450</v>
      </c>
      <c r="X341" t="s">
        <v>512</v>
      </c>
      <c r="Y341" s="66"/>
    </row>
    <row r="342" spans="1:25" ht="15" x14ac:dyDescent="0.25">
      <c r="A342">
        <v>1.75</v>
      </c>
      <c r="B342">
        <v>2.1800000000000002</v>
      </c>
      <c r="C342" s="43">
        <f t="shared" si="61"/>
        <v>3.0144167758846541E-2</v>
      </c>
      <c r="D342" s="44">
        <f>IF(OR($A342="",$B342=""),"",A342*'MPTO_working_2-way'!$G341)</f>
        <v>1.8027522935779814</v>
      </c>
      <c r="E342" s="46">
        <f>IF(OR($A342="",$B342=""),"",B342*'MPTO_working_2-way'!$G341)</f>
        <v>2.2457142857142856</v>
      </c>
      <c r="F342" s="44">
        <f>IF(OR($A342="",$B342=""),"",'MPTO_working_2-way'!D341)</f>
        <v>1.797408716136631</v>
      </c>
      <c r="G342" s="46">
        <f>IF(OR($A342="",$B342=""),"",'MPTO_working_2-way'!E341)</f>
        <v>2.2540620384047267</v>
      </c>
      <c r="H342" s="44">
        <f>IF(OR($A342="",$B342=""),"",'OddsRatio_working_2-way'!M341)</f>
        <v>1.797241005179101</v>
      </c>
      <c r="I342" s="44">
        <f>IF(OR($A342="",$B342=""),"",'OddsRatio_working_2-way'!N341)</f>
        <v>2.2543258481484516</v>
      </c>
      <c r="J342" s="44">
        <f>IF('Log_working_2-way'!$D341="","",A342^('Log_working_2-way'!$D341))</f>
        <v>1.7948212842092994</v>
      </c>
      <c r="K342" s="46">
        <f>IF('Log_working_2-way'!$D341="","",B342^('Log_working_2-way'!$D341))</f>
        <v>2.2581444657647705</v>
      </c>
      <c r="L342" s="53">
        <f t="shared" si="53"/>
        <v>0.55470737913486012</v>
      </c>
      <c r="M342" s="53">
        <f t="shared" si="54"/>
        <v>0.44529262086513999</v>
      </c>
      <c r="N342" s="54">
        <v>256</v>
      </c>
      <c r="O342" s="54">
        <f t="shared" si="55"/>
        <v>109.71428571428571</v>
      </c>
      <c r="P342" s="54">
        <f t="shared" si="56"/>
        <v>138.56880733944956</v>
      </c>
      <c r="Q342" s="54">
        <f t="shared" si="57"/>
        <v>117.43119266055045</v>
      </c>
      <c r="R342" s="54">
        <f t="shared" si="58"/>
        <v>146.28571428571428</v>
      </c>
      <c r="S342" s="55">
        <f t="shared" si="59"/>
        <v>-7.7169069462647428</v>
      </c>
      <c r="T342" s="55">
        <f t="shared" si="60"/>
        <v>-7.7169069462647144</v>
      </c>
      <c r="U342" t="s">
        <v>56</v>
      </c>
      <c r="V342" t="s">
        <v>153</v>
      </c>
      <c r="W342" t="s">
        <v>436</v>
      </c>
      <c r="X342" t="s">
        <v>512</v>
      </c>
      <c r="Y342" s="66"/>
    </row>
    <row r="343" spans="1:25" ht="15" x14ac:dyDescent="0.25">
      <c r="A343">
        <v>2.99</v>
      </c>
      <c r="B343">
        <v>1.42</v>
      </c>
      <c r="C343" s="43">
        <f t="shared" si="61"/>
        <v>3.8673512647793284E-2</v>
      </c>
      <c r="D343" s="44">
        <f>IF(OR($A343="",$B343=""),"",A343*'MPTO_working_2-way'!$G342)</f>
        <v>3.1056338028169019</v>
      </c>
      <c r="E343" s="46">
        <f>IF(OR($A343="",$B343=""),"",B343*'MPTO_working_2-way'!$G342)</f>
        <v>1.4749163879598663</v>
      </c>
      <c r="F343" s="44">
        <f>IF(OR($A343="",$B343=""),"",'MPTO_working_2-way'!D342)</f>
        <v>3.1734808281635409</v>
      </c>
      <c r="G343" s="46">
        <f>IF(OR($A343="",$B343=""),"",'MPTO_working_2-way'!E342)</f>
        <v>1.4600914749475566</v>
      </c>
      <c r="H343" s="44">
        <f>IF(OR($A343="",$B343=""),"",'OddsRatio_working_2-way'!M342)</f>
        <v>3.1767166186932192</v>
      </c>
      <c r="I343" s="44">
        <f>IF(OR($A343="",$B343=""),"",'OddsRatio_working_2-way'!N342)</f>
        <v>1.4594075275633931</v>
      </c>
      <c r="J343" s="44">
        <f>IF('Log_working_2-way'!$D342="","",A343^('Log_working_2-way'!$D342))</f>
        <v>3.2095486817499332</v>
      </c>
      <c r="K343" s="46">
        <f>IF('Log_working_2-way'!$D342="","",B343^('Log_working_2-way'!$D342))</f>
        <v>1.4525811122689745</v>
      </c>
      <c r="L343" s="53">
        <f t="shared" si="53"/>
        <v>0.32199546485260766</v>
      </c>
      <c r="M343" s="53">
        <f t="shared" si="54"/>
        <v>0.67800453514739223</v>
      </c>
      <c r="N343" s="54">
        <v>257</v>
      </c>
      <c r="O343" s="54">
        <f t="shared" si="55"/>
        <v>171.04682274247494</v>
      </c>
      <c r="P343" s="54">
        <f t="shared" si="56"/>
        <v>76.014084507042256</v>
      </c>
      <c r="Q343" s="54">
        <f t="shared" si="57"/>
        <v>180.98591549295776</v>
      </c>
      <c r="R343" s="54">
        <f t="shared" si="58"/>
        <v>85.953177257525084</v>
      </c>
      <c r="S343" s="55">
        <f t="shared" si="59"/>
        <v>-9.9390927504828142</v>
      </c>
      <c r="T343" s="55">
        <f t="shared" si="60"/>
        <v>-9.9390927504828284</v>
      </c>
      <c r="U343" t="s">
        <v>123</v>
      </c>
      <c r="V343" t="s">
        <v>163</v>
      </c>
      <c r="W343" t="s">
        <v>437</v>
      </c>
      <c r="X343" t="s">
        <v>512</v>
      </c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18" activePane="bottomLeft" state="frozen"/>
      <selection pane="bottomLeft" activeCell="D187" sqref="D187:D3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10.77</v>
      </c>
      <c r="B187">
        <v>5.18</v>
      </c>
      <c r="C187">
        <v>1.35</v>
      </c>
      <c r="D187" s="43">
        <f t="shared" si="17"/>
        <v>2.6641444468742392E-2</v>
      </c>
      <c r="E187" s="44">
        <f>IF(OR($A187="",$B187="",$C187=""),"",A187*'MPTO_working_3-way'!$I186)</f>
        <v>11.056928356928355</v>
      </c>
      <c r="F187" s="45">
        <f>IF(OR($A187="",$B187="",$C187=""),"",B187*'MPTO_working_3-way'!$I186)</f>
        <v>5.3180026823480855</v>
      </c>
      <c r="G187" s="46">
        <f>IF(OR($A187="",$B187="",$C187=""),"",C187*'MPTO_working_3-way'!$I186)</f>
        <v>1.3859659500328023</v>
      </c>
      <c r="H187" s="44">
        <f>IF(OR($A187="",$B187="",$C187=""),"",'MPTO_working_3-way'!E186)</f>
        <v>11.909010984840693</v>
      </c>
      <c r="I187" s="45">
        <f>IF(OR($A187="",$B187="",$C187=""),"",'MPTO_working_3-way'!F186)</f>
        <v>5.4297744809731601</v>
      </c>
      <c r="J187" s="46">
        <f>IF(OR($A187="",$B187="",$C187=""),"",'MPTO_working_3-way'!G186)</f>
        <v>1.3663810643622063</v>
      </c>
      <c r="K187" s="44">
        <f>IF(OR($A187="",$B187="",$C187=""),"",'OddsRatio_working_3-way'!H186)</f>
        <v>11.394695226598024</v>
      </c>
      <c r="L187" s="45">
        <f>IF(OR($A187="",$B187="",$C187=""),"",'OddsRatio_working_3-way'!I186)</f>
        <v>5.4472698103561665</v>
      </c>
      <c r="M187" s="46">
        <f>IF(OR($A187="",$B187="",$C187=""),"",'OddsRatio_working_3-way'!J186)</f>
        <v>1.3723790511063776</v>
      </c>
      <c r="N187" s="47">
        <f t="shared" ref="N187:N250" si="42">(1/E187)* 100</f>
        <v>9.0441030973434184</v>
      </c>
      <c r="O187" s="48">
        <f t="shared" ref="O187:O250" si="43">(1/F187)* 100</f>
        <v>18.804052192739114</v>
      </c>
      <c r="P187" s="48">
        <f t="shared" ref="P187:P250" si="44">(1/G187)* 100</f>
        <v>72.151844709917484</v>
      </c>
      <c r="Q187" t="s">
        <v>34</v>
      </c>
      <c r="R187" t="s">
        <v>68</v>
      </c>
      <c r="S187" s="38">
        <v>44201</v>
      </c>
      <c r="T187" s="50">
        <v>100</v>
      </c>
      <c r="U187" s="50">
        <f t="shared" ref="U187:U250" si="45">(1/A187)*((T187*A187)-T187)</f>
        <v>90.71494893221913</v>
      </c>
      <c r="V187" s="50">
        <f t="shared" ref="V187:V250" si="46">(1/B187)*((T187*B187)-T187)</f>
        <v>80.6949806949807</v>
      </c>
      <c r="W187" s="50">
        <f t="shared" ref="W187:W250" si="47">(1/C187)*((T187*C187)-T187)</f>
        <v>25.925925925925924</v>
      </c>
      <c r="X187" s="50">
        <f t="shared" ref="X187:X250" si="48">((1/B187)+(1/C187))*T187</f>
        <v>93.379093379093376</v>
      </c>
      <c r="Y187" s="50">
        <f t="shared" ref="Y187:Y250" si="49">((1/A187)+(1/C187))*T187</f>
        <v>83.359125141854946</v>
      </c>
      <c r="Z187" s="50">
        <f t="shared" ref="Z187:Z250" si="50">((1/A187)+(1/B187))*T187</f>
        <v>28.590070372800181</v>
      </c>
      <c r="AA187" s="50">
        <f t="shared" ref="AA187:AA250" si="51">U187-X187</f>
        <v>-2.6641444468742463</v>
      </c>
      <c r="AB187" s="50">
        <f t="shared" ref="AB187:AB250" si="52">V187-Y187</f>
        <v>-2.6641444468742463</v>
      </c>
      <c r="AC187" s="50">
        <f t="shared" ref="AC187:AC250" si="53">W187-Z187</f>
        <v>-2.664144446874257</v>
      </c>
      <c r="AF187">
        <v>1.75</v>
      </c>
      <c r="AG187">
        <v>2.19</v>
      </c>
      <c r="AH187" s="66"/>
      <c r="AJ187" t="s">
        <v>443</v>
      </c>
    </row>
    <row r="188" spans="1:36" ht="15" x14ac:dyDescent="0.25">
      <c r="A188">
        <v>2.19</v>
      </c>
      <c r="B188">
        <v>3.52</v>
      </c>
      <c r="C188">
        <v>3.54</v>
      </c>
      <c r="D188" s="43">
        <f t="shared" si="17"/>
        <v>2.3197789363333943E-2</v>
      </c>
      <c r="E188" s="44">
        <f>IF(OR($A188="",$B188="",$C188=""),"",A188*'MPTO_working_3-way'!$I187)</f>
        <v>2.2408031587057011</v>
      </c>
      <c r="F188" s="45">
        <f>IF(OR($A188="",$B188="",$C188=""),"",B188*'MPTO_working_3-way'!$I187)</f>
        <v>3.6016562185589356</v>
      </c>
      <c r="G188" s="46">
        <f>IF(OR($A188="",$B188="",$C188=""),"",C188*'MPTO_working_3-way'!$I187)</f>
        <v>3.6221201743462021</v>
      </c>
      <c r="H188" s="44">
        <f>IF(OR($A188="",$B188="",$C188=""),"",'MPTO_working_3-way'!E187)</f>
        <v>2.2277251582558519</v>
      </c>
      <c r="I188" s="45">
        <f>IF(OR($A188="",$B188="",$C188=""),"",'MPTO_working_3-way'!F187)</f>
        <v>3.6184907573793526</v>
      </c>
      <c r="J188" s="46">
        <f>IF(OR($A188="",$B188="",$C188=""),"",'MPTO_working_3-way'!G187)</f>
        <v>3.6396289890452973</v>
      </c>
      <c r="K188" s="44">
        <f>IF(OR($A188="",$B188="",$C188=""),"",'OddsRatio_working_3-way'!H187)</f>
        <v>2.2331945437047835</v>
      </c>
      <c r="L188" s="45">
        <f>IF(OR($A188="",$B188="",$C188=""),"",'OddsRatio_working_3-way'!I187)</f>
        <v>3.6114707984336594</v>
      </c>
      <c r="M188" s="46">
        <f>IF(OR($A188="",$B188="",$C188=""),"",'OddsRatio_working_3-way'!J187)</f>
        <v>3.6321967571513865</v>
      </c>
      <c r="N188" s="47">
        <f t="shared" si="42"/>
        <v>44.626856050024713</v>
      </c>
      <c r="O188" s="48">
        <f t="shared" si="43"/>
        <v>27.765004190214231</v>
      </c>
      <c r="P188" s="48">
        <f t="shared" si="44"/>
        <v>27.608139759761048</v>
      </c>
      <c r="Q188" t="s">
        <v>74</v>
      </c>
      <c r="R188" t="s">
        <v>138</v>
      </c>
      <c r="S188" s="38">
        <v>44201</v>
      </c>
      <c r="T188" s="50">
        <v>100</v>
      </c>
      <c r="U188" s="50">
        <f t="shared" si="45"/>
        <v>54.337899543379002</v>
      </c>
      <c r="V188" s="50">
        <f t="shared" si="46"/>
        <v>71.590909090909093</v>
      </c>
      <c r="W188" s="50">
        <f t="shared" si="47"/>
        <v>71.751412429378533</v>
      </c>
      <c r="X188" s="50">
        <f t="shared" si="48"/>
        <v>56.657678479712381</v>
      </c>
      <c r="Y188" s="50">
        <f t="shared" si="49"/>
        <v>73.910688027242472</v>
      </c>
      <c r="Z188" s="50">
        <f t="shared" si="50"/>
        <v>74.071191365711925</v>
      </c>
      <c r="AA188" s="50">
        <f t="shared" si="51"/>
        <v>-2.3197789363333783</v>
      </c>
      <c r="AB188" s="50">
        <f t="shared" si="52"/>
        <v>-2.3197789363333783</v>
      </c>
      <c r="AC188" s="50">
        <f t="shared" si="53"/>
        <v>-2.3197789363333925</v>
      </c>
      <c r="AF188">
        <v>1.96</v>
      </c>
      <c r="AG188">
        <v>1.94</v>
      </c>
      <c r="AH188" s="66"/>
      <c r="AJ188" t="s">
        <v>443</v>
      </c>
    </row>
    <row r="189" spans="1:36" ht="15" x14ac:dyDescent="0.25">
      <c r="A189">
        <v>1.49</v>
      </c>
      <c r="B189">
        <v>4.3600000000000003</v>
      </c>
      <c r="C189">
        <v>8</v>
      </c>
      <c r="D189" s="43">
        <f t="shared" si="17"/>
        <v>2.549873776245315E-2</v>
      </c>
      <c r="E189" s="44">
        <f>IF(OR($A189="",$B189="",$C189=""),"",A189*'MPTO_working_3-way'!$I188)</f>
        <v>1.5279931192660552</v>
      </c>
      <c r="F189" s="45">
        <f>IF(OR($A189="",$B189="",$C189=""),"",B189*'MPTO_working_3-way'!$I188)</f>
        <v>4.4711744966442959</v>
      </c>
      <c r="G189" s="46">
        <f>IF(OR($A189="",$B189="",$C189=""),"",C189*'MPTO_working_3-way'!$I188)</f>
        <v>8.2039899020996252</v>
      </c>
      <c r="H189" s="44">
        <f>IF(OR($A189="",$B189="",$C189=""),"",'MPTO_working_3-way'!E188)</f>
        <v>1.5091119568541969</v>
      </c>
      <c r="I189" s="45">
        <f>IF(OR($A189="",$B189="",$C189=""),"",'MPTO_working_3-way'!F188)</f>
        <v>4.5277916526304791</v>
      </c>
      <c r="J189" s="46">
        <f>IF(OR($A189="",$B189="",$C189=""),"",'MPTO_working_3-way'!G188)</f>
        <v>8.5836599867870529</v>
      </c>
      <c r="K189" s="44">
        <f>IF(OR($A189="",$B189="",$C189=""),"",'OddsRatio_working_3-way'!H188)</f>
        <v>1.5154160264307428</v>
      </c>
      <c r="L189" s="45">
        <f>IF(OR($A189="",$B189="",$C189=""),"",'OddsRatio_working_3-way'!I188)</f>
        <v>4.5342813240965221</v>
      </c>
      <c r="M189" s="46">
        <f>IF(OR($A189="",$B189="",$C189=""),"",'OddsRatio_working_3-way'!J188)</f>
        <v>8.3630860918677552</v>
      </c>
      <c r="N189" s="47">
        <f t="shared" si="42"/>
        <v>65.445320884712658</v>
      </c>
      <c r="O189" s="48">
        <f t="shared" si="43"/>
        <v>22.365488100509602</v>
      </c>
      <c r="P189" s="48">
        <f t="shared" si="44"/>
        <v>12.189191014777732</v>
      </c>
      <c r="Q189" t="s">
        <v>35</v>
      </c>
      <c r="R189" t="s">
        <v>41</v>
      </c>
      <c r="S189" s="38">
        <v>44201</v>
      </c>
      <c r="T189" s="50">
        <v>100</v>
      </c>
      <c r="U189" s="50">
        <f t="shared" si="45"/>
        <v>32.885906040268459</v>
      </c>
      <c r="V189" s="50">
        <f t="shared" si="46"/>
        <v>77.064220183486242</v>
      </c>
      <c r="W189" s="50">
        <f t="shared" si="47"/>
        <v>87.5</v>
      </c>
      <c r="X189" s="50">
        <f t="shared" si="48"/>
        <v>35.435779816513758</v>
      </c>
      <c r="Y189" s="50">
        <f t="shared" si="49"/>
        <v>79.614093959731548</v>
      </c>
      <c r="Z189" s="50">
        <f t="shared" si="50"/>
        <v>90.049873776245306</v>
      </c>
      <c r="AA189" s="50">
        <f t="shared" si="51"/>
        <v>-2.549873776245299</v>
      </c>
      <c r="AB189" s="50">
        <f t="shared" si="52"/>
        <v>-2.5498737762453061</v>
      </c>
      <c r="AC189" s="50">
        <f t="shared" si="53"/>
        <v>-2.5498737762453061</v>
      </c>
      <c r="AF189">
        <v>2.09</v>
      </c>
      <c r="AG189">
        <v>1.81</v>
      </c>
      <c r="AH189" s="66"/>
      <c r="AJ189" t="s">
        <v>443</v>
      </c>
    </row>
    <row r="190" spans="1:36" ht="15" x14ac:dyDescent="0.25">
      <c r="A190">
        <v>2.0699999999999998</v>
      </c>
      <c r="B190">
        <v>3.7</v>
      </c>
      <c r="C190">
        <v>3.72</v>
      </c>
      <c r="D190" s="43">
        <f t="shared" si="17"/>
        <v>2.21792620109591E-2</v>
      </c>
      <c r="E190" s="44">
        <f>IF(OR($A190="",$B190="",$C190=""),"",A190*'MPTO_working_3-way'!$I189)</f>
        <v>2.1159110723626853</v>
      </c>
      <c r="F190" s="45">
        <f>IF(OR($A190="",$B190="",$C190=""),"",B190*'MPTO_working_3-way'!$I189)</f>
        <v>3.7820632694405489</v>
      </c>
      <c r="G190" s="46">
        <f>IF(OR($A190="",$B190="",$C190=""),"",C190*'MPTO_working_3-way'!$I189)</f>
        <v>3.8025068546807681</v>
      </c>
      <c r="H190" s="44">
        <f>IF(OR($A190="",$B190="",$C190=""),"",'MPTO_working_3-way'!E189)</f>
        <v>2.1021709745775214</v>
      </c>
      <c r="I190" s="45">
        <f>IF(OR($A190="",$B190="",$C190=""),"",'MPTO_working_3-way'!F189)</f>
        <v>3.8040578069257234</v>
      </c>
      <c r="J190" s="46">
        <f>IF(OR($A190="",$B190="",$C190=""),"",'MPTO_working_3-way'!G189)</f>
        <v>3.8252017893871941</v>
      </c>
      <c r="K190" s="44">
        <f>IF(OR($A190="",$B190="",$C190=""),"",'OddsRatio_working_3-way'!H189)</f>
        <v>2.1077211408431458</v>
      </c>
      <c r="L190" s="45">
        <f>IF(OR($A190="",$B190="",$C190=""),"",'OddsRatio_working_3-way'!I189)</f>
        <v>3.7951841871742942</v>
      </c>
      <c r="M190" s="46">
        <f>IF(OR($A190="",$B190="",$C190=""),"",'OddsRatio_working_3-way'!J189)</f>
        <v>3.8158892552274368</v>
      </c>
      <c r="N190" s="47">
        <f t="shared" si="42"/>
        <v>47.260965409258532</v>
      </c>
      <c r="O190" s="48">
        <f t="shared" si="43"/>
        <v>26.440594161395985</v>
      </c>
      <c r="P190" s="48">
        <f t="shared" si="44"/>
        <v>26.298440429345472</v>
      </c>
      <c r="Q190" t="s">
        <v>134</v>
      </c>
      <c r="R190" t="s">
        <v>136</v>
      </c>
      <c r="S190" s="38">
        <v>44201</v>
      </c>
      <c r="T190" s="50">
        <v>100</v>
      </c>
      <c r="U190" s="50">
        <f t="shared" si="45"/>
        <v>51.690821256038639</v>
      </c>
      <c r="V190" s="50">
        <f t="shared" si="46"/>
        <v>72.972972972972968</v>
      </c>
      <c r="W190" s="50">
        <f t="shared" si="47"/>
        <v>73.118279569892465</v>
      </c>
      <c r="X190" s="50">
        <f t="shared" si="48"/>
        <v>53.908747457134545</v>
      </c>
      <c r="Y190" s="50">
        <f t="shared" si="49"/>
        <v>75.190899174068875</v>
      </c>
      <c r="Z190" s="50">
        <f t="shared" si="50"/>
        <v>75.336205770988386</v>
      </c>
      <c r="AA190" s="50">
        <f t="shared" si="51"/>
        <v>-2.2179262010959064</v>
      </c>
      <c r="AB190" s="50">
        <f t="shared" si="52"/>
        <v>-2.2179262010959064</v>
      </c>
      <c r="AC190" s="50">
        <f t="shared" si="53"/>
        <v>-2.2179262010959206</v>
      </c>
      <c r="AF190">
        <v>1.94</v>
      </c>
      <c r="AG190">
        <v>1.96</v>
      </c>
      <c r="AH190" s="66"/>
      <c r="AJ190" t="s">
        <v>443</v>
      </c>
    </row>
    <row r="191" spans="1:36" ht="15" x14ac:dyDescent="0.25">
      <c r="A191">
        <v>2.17</v>
      </c>
      <c r="B191">
        <v>3.52</v>
      </c>
      <c r="C191">
        <v>3.52</v>
      </c>
      <c r="D191" s="43">
        <f t="shared" si="17"/>
        <v>2.901131126937595E-2</v>
      </c>
      <c r="E191" s="44">
        <f>IF(OR($A191="",$B191="",$C191=""),"",A191*'MPTO_working_3-way'!$I190)</f>
        <v>2.2329545454545459</v>
      </c>
      <c r="F191" s="45">
        <f>IF(OR($A191="",$B191="",$C191=""),"",B191*'MPTO_working_3-way'!$I190)</f>
        <v>3.6221198156682033</v>
      </c>
      <c r="G191" s="46">
        <f>IF(OR($A191="",$B191="",$C191=""),"",C191*'MPTO_working_3-way'!$I190)</f>
        <v>3.6221198156682033</v>
      </c>
      <c r="H191" s="44">
        <f>IF(OR($A191="",$B191="",$C191=""),"",'MPTO_working_3-way'!E190)</f>
        <v>2.2165131935309144</v>
      </c>
      <c r="I191" s="45">
        <f>IF(OR($A191="",$B191="",$C191=""),"",'MPTO_working_3-way'!F190)</f>
        <v>3.6440429998091735</v>
      </c>
      <c r="J191" s="46">
        <f>IF(OR($A191="",$B191="",$C191=""),"",'MPTO_working_3-way'!G190)</f>
        <v>3.6440429998091735</v>
      </c>
      <c r="K191" s="44">
        <f>IF(OR($A191="",$B191="",$C191=""),"",'OddsRatio_working_3-way'!H190)</f>
        <v>2.2233349347412794</v>
      </c>
      <c r="L191" s="45">
        <f>IF(OR($A191="",$B191="",$C191=""),"",'OddsRatio_working_3-way'!I190)</f>
        <v>3.6348752440581409</v>
      </c>
      <c r="M191" s="46">
        <f>IF(OR($A191="",$B191="",$C191=""),"",'OddsRatio_working_3-way'!J190)</f>
        <v>3.6348752440581409</v>
      </c>
      <c r="N191" s="47">
        <f t="shared" si="42"/>
        <v>44.783715012722638</v>
      </c>
      <c r="O191" s="48">
        <f t="shared" si="43"/>
        <v>27.60814249363867</v>
      </c>
      <c r="P191" s="48">
        <f t="shared" si="44"/>
        <v>27.60814249363867</v>
      </c>
      <c r="Q191" t="s">
        <v>86</v>
      </c>
      <c r="R191" t="s">
        <v>278</v>
      </c>
      <c r="S191" s="38">
        <v>44201</v>
      </c>
      <c r="T191" s="50">
        <v>100</v>
      </c>
      <c r="U191" s="50">
        <f t="shared" si="45"/>
        <v>53.917050691244242</v>
      </c>
      <c r="V191" s="50">
        <f t="shared" si="46"/>
        <v>71.590909090909093</v>
      </c>
      <c r="W191" s="50">
        <f t="shared" si="47"/>
        <v>71.590909090909093</v>
      </c>
      <c r="X191" s="50">
        <f t="shared" si="48"/>
        <v>56.81818181818182</v>
      </c>
      <c r="Y191" s="50">
        <f t="shared" si="49"/>
        <v>74.492040217846679</v>
      </c>
      <c r="Z191" s="50">
        <f t="shared" si="50"/>
        <v>74.492040217846679</v>
      </c>
      <c r="AA191" s="50">
        <f t="shared" si="51"/>
        <v>-2.9011311269375781</v>
      </c>
      <c r="AB191" s="50">
        <f t="shared" si="52"/>
        <v>-2.9011311269375852</v>
      </c>
      <c r="AC191" s="50">
        <f t="shared" si="53"/>
        <v>-2.9011311269375852</v>
      </c>
      <c r="AF191">
        <v>2.23</v>
      </c>
      <c r="AG191">
        <v>1.71</v>
      </c>
      <c r="AH191" s="66"/>
      <c r="AJ191" t="s">
        <v>433</v>
      </c>
    </row>
    <row r="192" spans="1:36" ht="15" x14ac:dyDescent="0.25">
      <c r="A192">
        <v>2.73</v>
      </c>
      <c r="B192">
        <v>3.08</v>
      </c>
      <c r="C192">
        <v>2.97</v>
      </c>
      <c r="D192" s="43">
        <f t="shared" si="17"/>
        <v>2.7676027676027726E-2</v>
      </c>
      <c r="E192" s="44">
        <f>IF(OR($A192="",$B192="",$C192=""),"",A192*'MPTO_working_3-way'!$I191)</f>
        <v>2.8055555555555558</v>
      </c>
      <c r="F192" s="45">
        <f>IF(OR($A192="",$B192="",$C192=""),"",B192*'MPTO_working_3-way'!$I191)</f>
        <v>3.1652421652421654</v>
      </c>
      <c r="G192" s="46">
        <f>IF(OR($A192="",$B192="",$C192=""),"",C192*'MPTO_working_3-way'!$I191)</f>
        <v>3.0521978021978025</v>
      </c>
      <c r="H192" s="44">
        <f>IF(OR($A192="",$B192="",$C192=""),"",'MPTO_working_3-way'!E191)</f>
        <v>2.8005319148936172</v>
      </c>
      <c r="I192" s="45">
        <f>IF(OR($A192="",$B192="",$C192=""),"",'MPTO_working_3-way'!F191)</f>
        <v>3.1700746764671388</v>
      </c>
      <c r="J192" s="46">
        <f>IF(OR($A192="",$B192="",$C192=""),"",'MPTO_working_3-way'!G191)</f>
        <v>3.0536682735763785</v>
      </c>
      <c r="K192" s="44">
        <f>IF(OR($A192="",$B192="",$C192=""),"",'OddsRatio_working_3-way'!H191)</f>
        <v>2.8029275623857588</v>
      </c>
      <c r="L192" s="45">
        <f>IF(OR($A192="",$B192="",$C192=""),"",'OddsRatio_working_3-way'!I191)</f>
        <v>3.1676816935042642</v>
      </c>
      <c r="M192" s="46">
        <f>IF(OR($A192="",$B192="",$C192=""),"",'OddsRatio_working_3-way'!J191)</f>
        <v>3.05304468086702</v>
      </c>
      <c r="N192" s="47">
        <f t="shared" si="42"/>
        <v>35.64356435643564</v>
      </c>
      <c r="O192" s="48">
        <f t="shared" si="43"/>
        <v>31.59315931593159</v>
      </c>
      <c r="P192" s="48">
        <f t="shared" si="44"/>
        <v>32.763276327632759</v>
      </c>
      <c r="Q192" t="s">
        <v>80</v>
      </c>
      <c r="R192" t="s">
        <v>48</v>
      </c>
      <c r="S192" s="38">
        <v>44201</v>
      </c>
      <c r="T192" s="50">
        <v>100</v>
      </c>
      <c r="U192" s="50">
        <f t="shared" si="45"/>
        <v>63.369963369963365</v>
      </c>
      <c r="V192" s="50">
        <f t="shared" si="46"/>
        <v>67.532467532467535</v>
      </c>
      <c r="W192" s="50">
        <f t="shared" si="47"/>
        <v>66.329966329966325</v>
      </c>
      <c r="X192" s="50">
        <f t="shared" si="48"/>
        <v>66.137566137566139</v>
      </c>
      <c r="Y192" s="50">
        <f t="shared" si="49"/>
        <v>70.300070300070288</v>
      </c>
      <c r="Z192" s="50">
        <f t="shared" si="50"/>
        <v>69.097569097569107</v>
      </c>
      <c r="AA192" s="50">
        <f t="shared" si="51"/>
        <v>-2.7676027676027743</v>
      </c>
      <c r="AB192" s="50">
        <f t="shared" si="52"/>
        <v>-2.767602767602753</v>
      </c>
      <c r="AC192" s="50">
        <f t="shared" si="53"/>
        <v>-2.7676027676027815</v>
      </c>
      <c r="AF192">
        <v>2.37</v>
      </c>
      <c r="AG192">
        <v>1.63</v>
      </c>
      <c r="AH192" s="66"/>
      <c r="AJ192" t="s">
        <v>433</v>
      </c>
    </row>
    <row r="193" spans="1:36" ht="15" x14ac:dyDescent="0.25">
      <c r="A193">
        <v>2.5099999999999998</v>
      </c>
      <c r="B193">
        <v>3.35</v>
      </c>
      <c r="C193">
        <v>3.03</v>
      </c>
      <c r="D193" s="43">
        <f t="shared" si="17"/>
        <v>2.694684048888929E-2</v>
      </c>
      <c r="E193" s="44">
        <f>IF(OR($A193="",$B193="",$C193=""),"",A193*'MPTO_working_3-way'!$I192)</f>
        <v>2.5776365696271117</v>
      </c>
      <c r="F193" s="45">
        <f>IF(OR($A193="",$B193="",$C193=""),"",B193*'MPTO_working_3-way'!$I192)</f>
        <v>3.440271915637779</v>
      </c>
      <c r="G193" s="46">
        <f>IF(OR($A193="",$B193="",$C193=""),"",C193*'MPTO_working_3-way'!$I192)</f>
        <v>3.1116489266813345</v>
      </c>
      <c r="H193" s="44">
        <f>IF(OR($A193="",$B193="",$C193=""),"",'MPTO_working_3-way'!E192)</f>
        <v>2.5678945256258574</v>
      </c>
      <c r="I193" s="45">
        <f>IF(OR($A193="",$B193="",$C193=""),"",'MPTO_working_3-way'!F192)</f>
        <v>3.4539309889511016</v>
      </c>
      <c r="J193" s="46">
        <f>IF(OR($A193="",$B193="",$C193=""),"",'MPTO_working_3-way'!G192)</f>
        <v>3.1147726135852163</v>
      </c>
      <c r="K193" s="44">
        <f>IF(OR($A193="",$B193="",$C193=""),"",'OddsRatio_working_3-way'!H192)</f>
        <v>2.5723566211303215</v>
      </c>
      <c r="L193" s="45">
        <f>IF(OR($A193="",$B193="",$C193=""),"",'OddsRatio_working_3-way'!I192)</f>
        <v>3.4470450726200372</v>
      </c>
      <c r="M193" s="46">
        <f>IF(OR($A193="",$B193="",$C193=""),"",'OddsRatio_working_3-way'!J192)</f>
        <v>3.1138304244334782</v>
      </c>
      <c r="N193" s="47">
        <f t="shared" si="42"/>
        <v>38.795228613033792</v>
      </c>
      <c r="O193" s="48">
        <f t="shared" si="43"/>
        <v>29.067469796631286</v>
      </c>
      <c r="P193" s="48">
        <f t="shared" si="44"/>
        <v>32.137301590334921</v>
      </c>
      <c r="Q193" t="s">
        <v>42</v>
      </c>
      <c r="R193" t="s">
        <v>36</v>
      </c>
      <c r="S193" s="38">
        <v>44201</v>
      </c>
      <c r="T193" s="50">
        <v>100</v>
      </c>
      <c r="U193" s="50">
        <f t="shared" si="45"/>
        <v>60.15936254980079</v>
      </c>
      <c r="V193" s="50">
        <f t="shared" si="46"/>
        <v>70.149253731343279</v>
      </c>
      <c r="W193" s="50">
        <f t="shared" si="47"/>
        <v>66.996699669967001</v>
      </c>
      <c r="X193" s="50">
        <f t="shared" si="48"/>
        <v>62.85404659868972</v>
      </c>
      <c r="Y193" s="50">
        <f t="shared" si="49"/>
        <v>72.84393778023221</v>
      </c>
      <c r="Z193" s="50">
        <f t="shared" si="50"/>
        <v>69.691383718855931</v>
      </c>
      <c r="AA193" s="50">
        <f t="shared" si="51"/>
        <v>-2.6946840488889308</v>
      </c>
      <c r="AB193" s="50">
        <f t="shared" si="52"/>
        <v>-2.6946840488889308</v>
      </c>
      <c r="AC193" s="50">
        <f t="shared" si="53"/>
        <v>-2.6946840488889308</v>
      </c>
      <c r="AF193">
        <v>2.23</v>
      </c>
      <c r="AG193">
        <v>1.71</v>
      </c>
      <c r="AH193" s="66"/>
      <c r="AJ193" t="s">
        <v>433</v>
      </c>
    </row>
    <row r="194" spans="1:36" ht="15" x14ac:dyDescent="0.25">
      <c r="A194">
        <v>2.61</v>
      </c>
      <c r="B194">
        <v>3.29</v>
      </c>
      <c r="C194">
        <v>2.93</v>
      </c>
      <c r="D194" s="43">
        <f t="shared" si="17"/>
        <v>2.8390058560907372E-2</v>
      </c>
      <c r="E194" s="44">
        <f>IF(OR($A194="",$B194="",$C194=""),"",A194*'MPTO_working_3-way'!$I193)</f>
        <v>2.684098052843968</v>
      </c>
      <c r="F194" s="45">
        <f>IF(OR($A194="",$B194="",$C194=""),"",B194*'MPTO_working_3-way'!$I193)</f>
        <v>3.3834032926653852</v>
      </c>
      <c r="G194" s="46">
        <f>IF(OR($A194="",$B194="",$C194=""),"",C194*'MPTO_working_3-way'!$I193)</f>
        <v>3.0131828715834588</v>
      </c>
      <c r="H194" s="44">
        <f>IF(OR($A194="",$B194="",$C194=""),"",'MPTO_working_3-way'!E193)</f>
        <v>2.6760978807272529</v>
      </c>
      <c r="I194" s="45">
        <f>IF(OR($A194="",$B194="",$C194=""),"",'MPTO_working_3-way'!F193)</f>
        <v>3.3957239320796289</v>
      </c>
      <c r="J194" s="46">
        <f>IF(OR($A194="",$B194="",$C194=""),"",'MPTO_working_3-way'!G193)</f>
        <v>3.0135588255996861</v>
      </c>
      <c r="K194" s="44">
        <f>IF(OR($A194="",$B194="",$C194=""),"",'OddsRatio_working_3-way'!H193)</f>
        <v>2.6798784685028672</v>
      </c>
      <c r="L194" s="45">
        <f>IF(OR($A194="",$B194="",$C194=""),"",'OddsRatio_working_3-way'!I193)</f>
        <v>3.3893923558208483</v>
      </c>
      <c r="M194" s="46">
        <f>IF(OR($A194="",$B194="",$C194=""),"",'OddsRatio_working_3-way'!J193)</f>
        <v>3.0137673566525063</v>
      </c>
      <c r="N194" s="47">
        <f t="shared" si="42"/>
        <v>37.25646307669119</v>
      </c>
      <c r="O194" s="48">
        <f t="shared" si="43"/>
        <v>29.556039097314279</v>
      </c>
      <c r="P194" s="48">
        <f t="shared" si="44"/>
        <v>33.187497825994534</v>
      </c>
      <c r="Q194" t="s">
        <v>47</v>
      </c>
      <c r="R194" t="s">
        <v>208</v>
      </c>
      <c r="S194" s="38">
        <v>44201</v>
      </c>
      <c r="T194" s="50">
        <v>100</v>
      </c>
      <c r="U194" s="50">
        <f t="shared" si="45"/>
        <v>61.685823754789276</v>
      </c>
      <c r="V194" s="50">
        <f t="shared" si="46"/>
        <v>69.6048632218845</v>
      </c>
      <c r="W194" s="50">
        <f t="shared" si="47"/>
        <v>65.870307167235495</v>
      </c>
      <c r="X194" s="50">
        <f t="shared" si="48"/>
        <v>64.524829610879991</v>
      </c>
      <c r="Y194" s="50">
        <f t="shared" si="49"/>
        <v>72.443869077975236</v>
      </c>
      <c r="Z194" s="50">
        <f t="shared" si="50"/>
        <v>68.709313023326231</v>
      </c>
      <c r="AA194" s="50">
        <f t="shared" si="51"/>
        <v>-2.839005856090715</v>
      </c>
      <c r="AB194" s="50">
        <f t="shared" si="52"/>
        <v>-2.8390058560907363</v>
      </c>
      <c r="AC194" s="50">
        <f t="shared" si="53"/>
        <v>-2.8390058560907363</v>
      </c>
      <c r="AF194">
        <v>2.2799999999999998</v>
      </c>
      <c r="AG194">
        <v>1.68</v>
      </c>
      <c r="AH194" s="66"/>
      <c r="AJ194" t="s">
        <v>433</v>
      </c>
    </row>
    <row r="195" spans="1:36" ht="15" x14ac:dyDescent="0.25">
      <c r="A195">
        <v>2.78</v>
      </c>
      <c r="B195">
        <v>3.32</v>
      </c>
      <c r="C195">
        <v>2.73</v>
      </c>
      <c r="D195" s="43">
        <f t="shared" si="17"/>
        <v>2.7217415793302058E-2</v>
      </c>
      <c r="E195" s="44">
        <f>IF(OR($A195="",$B195="",$C195=""),"",A195*'MPTO_working_3-way'!$I194)</f>
        <v>2.8556644159053794</v>
      </c>
      <c r="F195" s="45">
        <f>IF(OR($A195="",$B195="",$C195=""),"",B195*'MPTO_working_3-way'!$I194)</f>
        <v>3.4103618204337627</v>
      </c>
      <c r="G195" s="46">
        <f>IF(OR($A195="",$B195="",$C195=""),"",C195*'MPTO_working_3-way'!$I194)</f>
        <v>2.8043035451157148</v>
      </c>
      <c r="H195" s="44">
        <f>IF(OR($A195="",$B195="",$C195=""),"",'MPTO_working_3-way'!E194)</f>
        <v>2.8519298692533877</v>
      </c>
      <c r="I195" s="45">
        <f>IF(OR($A195="",$B195="",$C195=""),"",'MPTO_working_3-way'!F194)</f>
        <v>3.423106030827797</v>
      </c>
      <c r="J195" s="46">
        <f>IF(OR($A195="",$B195="",$C195=""),"",'MPTO_working_3-way'!G194)</f>
        <v>2.7993334668493226</v>
      </c>
      <c r="K195" s="44">
        <f>IF(OR($A195="",$B195="",$C195=""),"",'OddsRatio_working_3-way'!H194)</f>
        <v>2.8539578932791692</v>
      </c>
      <c r="L195" s="45">
        <f>IF(OR($A195="",$B195="",$C195=""),"",'OddsRatio_working_3-way'!I194)</f>
        <v>3.4163945575324006</v>
      </c>
      <c r="M195" s="46">
        <f>IF(OR($A195="",$B195="",$C195=""),"",'OddsRatio_working_3-way'!J194)</f>
        <v>2.8018804243668338</v>
      </c>
      <c r="N195" s="47">
        <f t="shared" si="42"/>
        <v>35.018120281579137</v>
      </c>
      <c r="O195" s="48">
        <f t="shared" si="43"/>
        <v>29.322401922527103</v>
      </c>
      <c r="P195" s="48">
        <f t="shared" si="44"/>
        <v>35.659477795893764</v>
      </c>
      <c r="Q195" t="s">
        <v>44</v>
      </c>
      <c r="R195" t="s">
        <v>77</v>
      </c>
      <c r="S195" s="38">
        <v>44201</v>
      </c>
      <c r="T195" s="50">
        <v>100</v>
      </c>
      <c r="U195" s="50">
        <f t="shared" si="45"/>
        <v>64.02877697841727</v>
      </c>
      <c r="V195" s="50">
        <f t="shared" si="46"/>
        <v>69.879518072289159</v>
      </c>
      <c r="W195" s="50">
        <f t="shared" si="47"/>
        <v>63.369963369963365</v>
      </c>
      <c r="X195" s="50">
        <f t="shared" si="48"/>
        <v>66.750518557747469</v>
      </c>
      <c r="Y195" s="50">
        <f t="shared" si="49"/>
        <v>72.601259651619358</v>
      </c>
      <c r="Z195" s="50">
        <f t="shared" si="50"/>
        <v>66.091704949293586</v>
      </c>
      <c r="AA195" s="50">
        <f t="shared" si="51"/>
        <v>-2.7217415793301996</v>
      </c>
      <c r="AB195" s="50">
        <f t="shared" si="52"/>
        <v>-2.7217415793301996</v>
      </c>
      <c r="AC195" s="50">
        <f t="shared" si="53"/>
        <v>-2.7217415793302209</v>
      </c>
      <c r="AF195">
        <v>2.2200000000000002</v>
      </c>
      <c r="AG195">
        <v>1.71</v>
      </c>
      <c r="AH195" s="66"/>
      <c r="AJ195" t="s">
        <v>433</v>
      </c>
    </row>
    <row r="196" spans="1:36" ht="15" x14ac:dyDescent="0.25">
      <c r="A196">
        <v>2.0099999999999998</v>
      </c>
      <c r="B196">
        <v>3.42</v>
      </c>
      <c r="C196">
        <v>4.18</v>
      </c>
      <c r="D196" s="43">
        <f t="shared" si="17"/>
        <v>2.9144548390424241E-2</v>
      </c>
      <c r="E196" s="44">
        <f>IF(OR($A196="",$B196="",$C196=""),"",A196*'MPTO_working_3-way'!$I195)</f>
        <v>2.0685805422647525</v>
      </c>
      <c r="F196" s="45">
        <f>IF(OR($A196="",$B196="",$C196=""),"",B196*'MPTO_working_3-way'!$I195)</f>
        <v>3.5196743554952508</v>
      </c>
      <c r="G196" s="46">
        <f>IF(OR($A196="",$B196="",$C196=""),"",C196*'MPTO_working_3-way'!$I195)</f>
        <v>4.3018242122719732</v>
      </c>
      <c r="H196" s="44">
        <f>IF(OR($A196="",$B196="",$C196=""),"",'MPTO_working_3-way'!E195)</f>
        <v>2.0500306354275675</v>
      </c>
      <c r="I196" s="45">
        <f>IF(OR($A196="",$B196="",$C196=""),"",'MPTO_working_3-way'!F195)</f>
        <v>3.5375338005370658</v>
      </c>
      <c r="J196" s="46">
        <f>IF(OR($A196="",$B196="",$C196=""),"",'MPTO_working_3-way'!G195)</f>
        <v>4.356926374500155</v>
      </c>
      <c r="K196" s="44">
        <f>IF(OR($A196="",$B196="",$C196=""),"",'OddsRatio_working_3-way'!H195)</f>
        <v>2.0574629599190328</v>
      </c>
      <c r="L196" s="45">
        <f>IF(OR($A196="",$B196="",$C196=""),"",'OddsRatio_working_3-way'!I195)</f>
        <v>3.5337231316871889</v>
      </c>
      <c r="M196" s="46">
        <f>IF(OR($A196="",$B196="",$C196=""),"",'OddsRatio_working_3-way'!J195)</f>
        <v>4.3294378342005215</v>
      </c>
      <c r="N196" s="47">
        <f t="shared" si="42"/>
        <v>48.342328450269861</v>
      </c>
      <c r="O196" s="48">
        <f t="shared" si="43"/>
        <v>28.411719352351582</v>
      </c>
      <c r="P196" s="48">
        <f t="shared" si="44"/>
        <v>23.245952197378568</v>
      </c>
      <c r="Q196" t="s">
        <v>76</v>
      </c>
      <c r="R196" t="s">
        <v>82</v>
      </c>
      <c r="S196" s="38">
        <v>44201</v>
      </c>
      <c r="T196" s="50">
        <v>100</v>
      </c>
      <c r="U196" s="50">
        <f t="shared" si="45"/>
        <v>50.248756218905463</v>
      </c>
      <c r="V196" s="50">
        <f t="shared" si="46"/>
        <v>70.760233918128648</v>
      </c>
      <c r="W196" s="50">
        <f t="shared" si="47"/>
        <v>76.076555023923447</v>
      </c>
      <c r="X196" s="50">
        <f t="shared" si="48"/>
        <v>53.163211057947905</v>
      </c>
      <c r="Y196" s="50">
        <f t="shared" si="49"/>
        <v>73.674688757171097</v>
      </c>
      <c r="Z196" s="50">
        <f t="shared" si="50"/>
        <v>78.991009862965882</v>
      </c>
      <c r="AA196" s="50">
        <f t="shared" si="51"/>
        <v>-2.9144548390424418</v>
      </c>
      <c r="AB196" s="50">
        <f t="shared" si="52"/>
        <v>-2.914454839042449</v>
      </c>
      <c r="AC196" s="50">
        <f t="shared" si="53"/>
        <v>-2.9144548390424347</v>
      </c>
      <c r="AF196">
        <v>2.2999999999999998</v>
      </c>
      <c r="AG196">
        <v>1.67</v>
      </c>
      <c r="AH196" s="66"/>
      <c r="AJ196" t="s">
        <v>433</v>
      </c>
    </row>
    <row r="197" spans="1:36" ht="15" x14ac:dyDescent="0.25">
      <c r="A197">
        <v>1.64</v>
      </c>
      <c r="B197">
        <v>4.01</v>
      </c>
      <c r="C197">
        <v>5.87</v>
      </c>
      <c r="D197" s="43">
        <f t="shared" si="17"/>
        <v>2.9490407442150035E-2</v>
      </c>
      <c r="E197" s="44">
        <f>IF(OR($A197="",$B197="",$C197=""),"",A197*'MPTO_working_3-way'!$I196)</f>
        <v>1.6883642682051259</v>
      </c>
      <c r="F197" s="45">
        <f>IF(OR($A197="",$B197="",$C197=""),"",B197*'MPTO_working_3-way'!$I196)</f>
        <v>4.1282565338430217</v>
      </c>
      <c r="G197" s="46">
        <f>IF(OR($A197="",$B197="",$C197=""),"",C197*'MPTO_working_3-way'!$I196)</f>
        <v>6.0431086916854211</v>
      </c>
      <c r="H197" s="44">
        <f>IF(OR($A197="",$B197="",$C197=""),"",'MPTO_working_3-way'!E196)</f>
        <v>1.6668723538619632</v>
      </c>
      <c r="I197" s="45">
        <f>IF(OR($A197="",$B197="",$C197=""),"",'MPTO_working_3-way'!F196)</f>
        <v>4.1745561814504288</v>
      </c>
      <c r="J197" s="46">
        <f>IF(OR($A197="",$B197="",$C197=""),"",'MPTO_working_3-way'!G196)</f>
        <v>6.2294577609703907</v>
      </c>
      <c r="K197" s="44">
        <f>IF(OR($A197="",$B197="",$C197=""),"",'OddsRatio_working_3-way'!H196)</f>
        <v>1.6744235225116322</v>
      </c>
      <c r="L197" s="45">
        <f>IF(OR($A197="",$B197="",$C197=""),"",'OddsRatio_working_3-way'!I196)</f>
        <v>4.1718981293125204</v>
      </c>
      <c r="M197" s="46">
        <f>IF(OR($A197="",$B197="",$C197=""),"",'OddsRatio_working_3-way'!J196)</f>
        <v>6.1319414916119515</v>
      </c>
      <c r="N197" s="47">
        <f t="shared" si="42"/>
        <v>59.228924636215183</v>
      </c>
      <c r="O197" s="48">
        <f t="shared" si="43"/>
        <v>24.223300848726407</v>
      </c>
      <c r="P197" s="48">
        <f t="shared" si="44"/>
        <v>16.547774515058414</v>
      </c>
      <c r="Q197" t="s">
        <v>37</v>
      </c>
      <c r="R197" t="s">
        <v>46</v>
      </c>
      <c r="S197" s="38">
        <v>44201</v>
      </c>
      <c r="T197" s="50">
        <v>100</v>
      </c>
      <c r="U197" s="50">
        <f t="shared" si="45"/>
        <v>39.024390243902438</v>
      </c>
      <c r="V197" s="50">
        <f t="shared" si="46"/>
        <v>75.062344139650875</v>
      </c>
      <c r="W197" s="50">
        <f t="shared" si="47"/>
        <v>82.964224872231682</v>
      </c>
      <c r="X197" s="50">
        <f t="shared" si="48"/>
        <v>41.973430988117443</v>
      </c>
      <c r="Y197" s="50">
        <f t="shared" si="49"/>
        <v>78.011384883865873</v>
      </c>
      <c r="Z197" s="50">
        <f t="shared" si="50"/>
        <v>85.913265616446694</v>
      </c>
      <c r="AA197" s="50">
        <f t="shared" si="51"/>
        <v>-2.9490407442150044</v>
      </c>
      <c r="AB197" s="50">
        <f t="shared" si="52"/>
        <v>-2.9490407442149973</v>
      </c>
      <c r="AC197" s="50">
        <f t="shared" si="53"/>
        <v>-2.9490407442150115</v>
      </c>
      <c r="AF197">
        <v>1.78</v>
      </c>
      <c r="AG197">
        <v>2.11</v>
      </c>
      <c r="AH197" s="66"/>
      <c r="AJ197" t="s">
        <v>433</v>
      </c>
    </row>
    <row r="198" spans="1:36" s="50" customFormat="1" ht="15" x14ac:dyDescent="0.25">
      <c r="A198">
        <v>3.43</v>
      </c>
      <c r="B198">
        <v>3.3</v>
      </c>
      <c r="C198">
        <v>2.31</v>
      </c>
      <c r="D198" s="43">
        <f t="shared" si="17"/>
        <v>2.7475925435109128E-2</v>
      </c>
      <c r="E198" s="44">
        <f>IF(OR($A198="",$B198="",$C198=""),"",A198*'MPTO_working_3-way'!$I197)</f>
        <v>3.5242424242424244</v>
      </c>
      <c r="F198" s="45">
        <f>IF(OR($A198="",$B198="",$C198=""),"",B198*'MPTO_working_3-way'!$I197)</f>
        <v>3.3906705539358599</v>
      </c>
      <c r="G198" s="46">
        <f>IF(OR($A198="",$B198="",$C198=""),"",C198*'MPTO_working_3-way'!$I197)</f>
        <v>2.3734693877551023</v>
      </c>
      <c r="H198" s="44">
        <f>IF(OR($A198="",$B198="",$C198=""),"",'MPTO_working_3-way'!E197)</f>
        <v>3.5412451767650435</v>
      </c>
      <c r="I198" s="45">
        <f>IF(OR($A198="",$B198="",$C198=""),"",'MPTO_working_3-way'!F197)</f>
        <v>3.4028459765507559</v>
      </c>
      <c r="J198" s="46">
        <f>IF(OR($A198="",$B198="",$C198=""),"",'MPTO_working_3-way'!G197)</f>
        <v>2.3599277225658488</v>
      </c>
      <c r="K198" s="44">
        <f>IF(OR($A198="",$B198="",$C198=""),"",'OddsRatio_working_3-way'!H197)</f>
        <v>3.5334618654859988</v>
      </c>
      <c r="L198" s="45">
        <f>IF(OR($A198="",$B198="",$C198=""),"",'OddsRatio_working_3-way'!I197)</f>
        <v>3.3979268685669934</v>
      </c>
      <c r="M198" s="46">
        <f>IF(OR($A198="",$B198="",$C198=""),"",'OddsRatio_working_3-way'!J197)</f>
        <v>2.3657757381838094</v>
      </c>
      <c r="N198" s="47">
        <f t="shared" si="42"/>
        <v>28.374892519346517</v>
      </c>
      <c r="O198" s="48">
        <f t="shared" si="43"/>
        <v>29.492691315563203</v>
      </c>
      <c r="P198" s="48">
        <f t="shared" si="44"/>
        <v>42.132416165090284</v>
      </c>
      <c r="Q198" t="s">
        <v>87</v>
      </c>
      <c r="R198" t="s">
        <v>45</v>
      </c>
      <c r="S198" s="38">
        <v>44201</v>
      </c>
      <c r="T198" s="50">
        <v>100</v>
      </c>
      <c r="U198" s="50">
        <f t="shared" si="45"/>
        <v>70.845481049562679</v>
      </c>
      <c r="V198" s="50">
        <f t="shared" si="46"/>
        <v>69.696969696969703</v>
      </c>
      <c r="W198" s="50">
        <f t="shared" si="47"/>
        <v>56.709956709956707</v>
      </c>
      <c r="X198" s="50">
        <f t="shared" si="48"/>
        <v>73.593073593073584</v>
      </c>
      <c r="Y198" s="50">
        <f t="shared" si="49"/>
        <v>72.444562240480607</v>
      </c>
      <c r="Z198" s="50">
        <f t="shared" si="50"/>
        <v>59.457549253467626</v>
      </c>
      <c r="AA198" s="50">
        <f t="shared" si="51"/>
        <v>-2.7475925435109048</v>
      </c>
      <c r="AB198" s="50">
        <f t="shared" si="52"/>
        <v>-2.7475925435109048</v>
      </c>
      <c r="AC198" s="50">
        <f t="shared" si="53"/>
        <v>-2.747592543510919</v>
      </c>
      <c r="AD198" s="51"/>
      <c r="AF198">
        <v>2.17</v>
      </c>
      <c r="AG198">
        <v>1.74</v>
      </c>
      <c r="AH198" s="66"/>
      <c r="AI198" s="51"/>
      <c r="AJ198" t="s">
        <v>433</v>
      </c>
    </row>
    <row r="199" spans="1:36" ht="15" x14ac:dyDescent="0.25">
      <c r="A199">
        <v>2.5499999999999998</v>
      </c>
      <c r="B199">
        <v>3.55</v>
      </c>
      <c r="C199">
        <v>2.82</v>
      </c>
      <c r="D199" s="43">
        <f t="shared" ref="D199:D262" si="54">IF(OR($A199="",$B199="",$C199=""),"",(1/A199)+(1/B199)+(1/C199)-1)</f>
        <v>2.8456932668182722E-2</v>
      </c>
      <c r="E199" s="44">
        <f>IF(OR($A199="",$B199="",$C199=""),"",A199*'MPTO_working_3-way'!$I198)</f>
        <v>2.6225651783038657</v>
      </c>
      <c r="F199" s="45">
        <f>IF(OR($A199="",$B199="",$C199=""),"",B199*'MPTO_working_3-way'!$I198)</f>
        <v>3.6510221109720487</v>
      </c>
      <c r="G199" s="46">
        <f>IF(OR($A199="",$B199="",$C199=""),"",C199*'MPTO_working_3-way'!$I198)</f>
        <v>2.900248550124275</v>
      </c>
      <c r="H199" s="44">
        <f>IF(OR($A199="",$B199="",$C199=""),"",'MPTO_working_3-way'!E198)</f>
        <v>2.6132093337496225</v>
      </c>
      <c r="I199" s="45">
        <f>IF(OR($A199="",$B199="",$C199=""),"",'MPTO_working_3-way'!F198)</f>
        <v>3.6737085992646268</v>
      </c>
      <c r="J199" s="46">
        <f>IF(OR($A199="",$B199="",$C199=""),"",'MPTO_working_3-way'!G198)</f>
        <v>2.8975069094871371</v>
      </c>
      <c r="K199" s="44">
        <f>IF(OR($A199="",$B199="",$C199=""),"",'OddsRatio_working_3-way'!H198)</f>
        <v>2.6177585224536517</v>
      </c>
      <c r="L199" s="45">
        <f>IF(OR($A199="",$B199="",$C199=""),"",'OddsRatio_working_3-way'!I198)</f>
        <v>3.6614736982302016</v>
      </c>
      <c r="M199" s="46">
        <f>IF(OR($A199="",$B199="",$C199=""),"",'OddsRatio_working_3-way'!J198)</f>
        <v>2.8995616199133205</v>
      </c>
      <c r="N199" s="47">
        <f t="shared" si="42"/>
        <v>38.130606181797404</v>
      </c>
      <c r="O199" s="48">
        <f t="shared" si="43"/>
        <v>27.389590355938982</v>
      </c>
      <c r="P199" s="48">
        <f t="shared" si="44"/>
        <v>34.479803462263611</v>
      </c>
      <c r="Q199" t="s">
        <v>279</v>
      </c>
      <c r="R199" t="s">
        <v>49</v>
      </c>
      <c r="S199" s="38">
        <v>44201</v>
      </c>
      <c r="T199" s="50">
        <v>100</v>
      </c>
      <c r="U199" s="50">
        <f t="shared" si="45"/>
        <v>60.784313725490193</v>
      </c>
      <c r="V199" s="50">
        <f t="shared" si="46"/>
        <v>71.83098591549296</v>
      </c>
      <c r="W199" s="50">
        <f t="shared" si="47"/>
        <v>64.539007092198588</v>
      </c>
      <c r="X199" s="50">
        <f t="shared" si="48"/>
        <v>63.630006992308466</v>
      </c>
      <c r="Y199" s="50">
        <f t="shared" si="49"/>
        <v>74.676679182311219</v>
      </c>
      <c r="Z199" s="50">
        <f t="shared" si="50"/>
        <v>67.384700359016847</v>
      </c>
      <c r="AA199" s="50">
        <f t="shared" si="51"/>
        <v>-2.8456932668182731</v>
      </c>
      <c r="AB199" s="50">
        <f t="shared" si="52"/>
        <v>-2.8456932668182588</v>
      </c>
      <c r="AC199" s="50">
        <f t="shared" si="53"/>
        <v>-2.8456932668182588</v>
      </c>
      <c r="AF199">
        <v>1.98</v>
      </c>
      <c r="AG199">
        <v>1.91</v>
      </c>
      <c r="AH199" s="66"/>
      <c r="AJ199" t="s">
        <v>433</v>
      </c>
    </row>
    <row r="200" spans="1:36" ht="15" x14ac:dyDescent="0.25">
      <c r="A200">
        <v>2.4</v>
      </c>
      <c r="B200">
        <v>3.35</v>
      </c>
      <c r="C200">
        <v>3.21</v>
      </c>
      <c r="D200" s="43">
        <f t="shared" si="54"/>
        <v>2.6700609104012729E-2</v>
      </c>
      <c r="E200" s="44">
        <f>IF(OR($A200="",$B200="",$C200=""),"",A200*'MPTO_working_3-way'!$I199)</f>
        <v>2.4640814618496303</v>
      </c>
      <c r="F200" s="45">
        <f>IF(OR($A200="",$B200="",$C200=""),"",B200*'MPTO_working_3-way'!$I199)</f>
        <v>3.4394470404984427</v>
      </c>
      <c r="G200" s="46">
        <f>IF(OR($A200="",$B200="",$C200=""),"",C200*'MPTO_working_3-way'!$I199)</f>
        <v>3.2957089552238807</v>
      </c>
      <c r="H200" s="44">
        <f>IF(OR($A200="",$B200="",$C200=""),"",'MPTO_working_3-way'!E199)</f>
        <v>2.4523841198046332</v>
      </c>
      <c r="I200" s="45">
        <f>IF(OR($A200="",$B200="",$C200=""),"",'MPTO_working_3-way'!F199)</f>
        <v>3.4529521159172103</v>
      </c>
      <c r="J200" s="46">
        <f>IF(OR($A200="",$B200="",$C200=""),"",'MPTO_working_3-way'!G199)</f>
        <v>3.304405720650935</v>
      </c>
      <c r="K200" s="44">
        <f>IF(OR($A200="",$B200="",$C200=""),"",'OddsRatio_working_3-way'!H199)</f>
        <v>2.4575560725541967</v>
      </c>
      <c r="L200" s="45">
        <f>IF(OR($A200="",$B200="",$C200=""),"",'OddsRatio_working_3-way'!I199)</f>
        <v>3.4466119789302589</v>
      </c>
      <c r="M200" s="46">
        <f>IF(OR($A200="",$B200="",$C200=""),"",'OddsRatio_working_3-way'!J199)</f>
        <v>3.3008563716748385</v>
      </c>
      <c r="N200" s="47">
        <f t="shared" si="42"/>
        <v>40.583073874893863</v>
      </c>
      <c r="O200" s="48">
        <f t="shared" si="43"/>
        <v>29.074440984998585</v>
      </c>
      <c r="P200" s="48">
        <f t="shared" si="44"/>
        <v>30.342485140107556</v>
      </c>
      <c r="Q200" t="s">
        <v>139</v>
      </c>
      <c r="R200" t="s">
        <v>85</v>
      </c>
      <c r="S200" s="38">
        <v>44201</v>
      </c>
      <c r="T200" s="50">
        <v>100</v>
      </c>
      <c r="U200" s="50">
        <f t="shared" si="45"/>
        <v>58.333333333333336</v>
      </c>
      <c r="V200" s="50">
        <f t="shared" si="46"/>
        <v>70.149253731343279</v>
      </c>
      <c r="W200" s="50">
        <f t="shared" si="47"/>
        <v>68.847352024922117</v>
      </c>
      <c r="X200" s="50">
        <f t="shared" si="48"/>
        <v>61.003394243734597</v>
      </c>
      <c r="Y200" s="50">
        <f t="shared" si="49"/>
        <v>72.819314641744555</v>
      </c>
      <c r="Z200" s="50">
        <f t="shared" si="50"/>
        <v>71.517412935323392</v>
      </c>
      <c r="AA200" s="50">
        <f t="shared" si="51"/>
        <v>-2.6700609104012614</v>
      </c>
      <c r="AB200" s="50">
        <f t="shared" si="52"/>
        <v>-2.6700609104012756</v>
      </c>
      <c r="AC200" s="50">
        <f t="shared" si="53"/>
        <v>-2.6700609104012756</v>
      </c>
      <c r="AF200">
        <v>2.11</v>
      </c>
      <c r="AG200">
        <v>1.78</v>
      </c>
      <c r="AH200" s="66"/>
      <c r="AJ200" t="s">
        <v>433</v>
      </c>
    </row>
    <row r="201" spans="1:36" ht="15" x14ac:dyDescent="0.25">
      <c r="A201">
        <v>2.48</v>
      </c>
      <c r="B201">
        <v>3.18</v>
      </c>
      <c r="C201">
        <v>3.22</v>
      </c>
      <c r="D201" s="43">
        <f t="shared" si="54"/>
        <v>2.825022146782441E-2</v>
      </c>
      <c r="E201" s="44">
        <f>IF(OR($A201="",$B201="",$C201=""),"",A201*'MPTO_working_3-way'!$I200)</f>
        <v>2.5500605492402046</v>
      </c>
      <c r="F201" s="45">
        <f>IF(OR($A201="",$B201="",$C201=""),"",B201*'MPTO_working_3-way'!$I200)</f>
        <v>3.269835704267682</v>
      </c>
      <c r="G201" s="46">
        <f>IF(OR($A201="",$B201="",$C201=""),"",C201*'MPTO_working_3-way'!$I200)</f>
        <v>3.3109657131263948</v>
      </c>
      <c r="H201" s="44">
        <f>IF(OR($A201="",$B201="",$C201=""),"",'MPTO_working_3-way'!E200)</f>
        <v>2.5393016221105356</v>
      </c>
      <c r="I201" s="45">
        <f>IF(OR($A201="",$B201="",$C201=""),"",'MPTO_working_3-way'!F200)</f>
        <v>3.2781654334740371</v>
      </c>
      <c r="J201" s="46">
        <f>IF(OR($A201="",$B201="",$C201=""),"",'MPTO_working_3-way'!G200)</f>
        <v>3.3206896335284473</v>
      </c>
      <c r="K201" s="44">
        <f>IF(OR($A201="",$B201="",$C201=""),"",'OddsRatio_working_3-way'!H200)</f>
        <v>2.5441435414751825</v>
      </c>
      <c r="L201" s="45">
        <f>IF(OR($A201="",$B201="",$C201=""),"",'OddsRatio_working_3-way'!I200)</f>
        <v>3.274481702983715</v>
      </c>
      <c r="M201" s="46">
        <f>IF(OR($A201="",$B201="",$C201=""),"",'OddsRatio_working_3-way'!J200)</f>
        <v>3.3162153122127744</v>
      </c>
      <c r="N201" s="47">
        <f t="shared" si="42"/>
        <v>39.214755127989093</v>
      </c>
      <c r="O201" s="48">
        <f t="shared" si="43"/>
        <v>30.582576326230487</v>
      </c>
      <c r="P201" s="48">
        <f t="shared" si="44"/>
        <v>30.202668545780419</v>
      </c>
      <c r="Q201" t="s">
        <v>81</v>
      </c>
      <c r="R201" t="s">
        <v>79</v>
      </c>
      <c r="S201" s="38">
        <v>44201</v>
      </c>
      <c r="T201" s="50">
        <v>100</v>
      </c>
      <c r="U201" s="50">
        <f t="shared" si="45"/>
        <v>59.677419354838712</v>
      </c>
      <c r="V201" s="50">
        <f t="shared" si="46"/>
        <v>68.55345911949685</v>
      </c>
      <c r="W201" s="50">
        <f t="shared" si="47"/>
        <v>68.944099378881987</v>
      </c>
      <c r="X201" s="50">
        <f t="shared" si="48"/>
        <v>62.502441501621156</v>
      </c>
      <c r="Y201" s="50">
        <f t="shared" si="49"/>
        <v>71.378481266279309</v>
      </c>
      <c r="Z201" s="50">
        <f t="shared" si="50"/>
        <v>71.769121525664431</v>
      </c>
      <c r="AA201" s="50">
        <f t="shared" si="51"/>
        <v>-2.8250221467824446</v>
      </c>
      <c r="AB201" s="50">
        <f t="shared" si="52"/>
        <v>-2.8250221467824588</v>
      </c>
      <c r="AC201" s="50">
        <f t="shared" si="53"/>
        <v>-2.8250221467824446</v>
      </c>
      <c r="AF201">
        <v>2.37</v>
      </c>
      <c r="AG201">
        <v>1.64</v>
      </c>
      <c r="AH201" s="66"/>
      <c r="AJ201" t="s">
        <v>433</v>
      </c>
    </row>
    <row r="202" spans="1:36" ht="15" x14ac:dyDescent="0.25">
      <c r="A202">
        <v>6.74</v>
      </c>
      <c r="B202">
        <v>4.1500000000000004</v>
      </c>
      <c r="C202">
        <v>1.56</v>
      </c>
      <c r="D202" s="43">
        <f t="shared" si="54"/>
        <v>3.0357448969582812E-2</v>
      </c>
      <c r="E202" s="44">
        <f>IF(OR($A202="",$B202="",$C202=""),"",A202*'MPTO_working_3-way'!$I201)</f>
        <v>6.944609206054988</v>
      </c>
      <c r="F202" s="45">
        <f>IF(OR($A202="",$B202="",$C202=""),"",B202*'MPTO_working_3-way'!$I201)</f>
        <v>4.2759834132237691</v>
      </c>
      <c r="G202" s="46">
        <f>IF(OR($A202="",$B202="",$C202=""),"",C202*'MPTO_working_3-way'!$I201)</f>
        <v>1.6073576203925493</v>
      </c>
      <c r="H202" s="44">
        <f>IF(OR($A202="",$B202="",$C202=""),"",'MPTO_working_3-way'!E201)</f>
        <v>7.2333356909516056</v>
      </c>
      <c r="I202" s="45">
        <f>IF(OR($A202="",$B202="",$C202=""),"",'MPTO_working_3-way'!F201)</f>
        <v>4.331916544004744</v>
      </c>
      <c r="J202" s="46">
        <f>IF(OR($A202="",$B202="",$C202=""),"",'MPTO_working_3-way'!G201)</f>
        <v>1.5850209399968711</v>
      </c>
      <c r="K202" s="44">
        <f>IF(OR($A202="",$B202="",$C202=""),"",'OddsRatio_working_3-way'!H201)</f>
        <v>7.0745014079273805</v>
      </c>
      <c r="L202" s="45">
        <f>IF(OR($A202="",$B202="",$C202=""),"",'OddsRatio_working_3-way'!I201)</f>
        <v>4.3335678458138052</v>
      </c>
      <c r="M202" s="46">
        <f>IF(OR($A202="",$B202="",$C202=""),"",'OddsRatio_working_3-way'!J201)</f>
        <v>1.5926342837002321</v>
      </c>
      <c r="N202" s="47">
        <f t="shared" si="42"/>
        <v>14.399658358430054</v>
      </c>
      <c r="O202" s="48">
        <f t="shared" si="43"/>
        <v>23.386433092968321</v>
      </c>
      <c r="P202" s="48">
        <f t="shared" si="44"/>
        <v>62.213908548601637</v>
      </c>
      <c r="Q202" t="s">
        <v>277</v>
      </c>
      <c r="R202" t="s">
        <v>132</v>
      </c>
      <c r="S202" s="38">
        <v>44201</v>
      </c>
      <c r="T202" s="50">
        <v>100</v>
      </c>
      <c r="U202" s="50">
        <f t="shared" si="45"/>
        <v>85.163204747774472</v>
      </c>
      <c r="V202" s="50">
        <f t="shared" si="46"/>
        <v>75.903614457831324</v>
      </c>
      <c r="W202" s="50">
        <f t="shared" si="47"/>
        <v>35.897435897435898</v>
      </c>
      <c r="X202" s="50">
        <f t="shared" si="48"/>
        <v>88.198949644732778</v>
      </c>
      <c r="Y202" s="50">
        <f t="shared" si="49"/>
        <v>78.939359354789616</v>
      </c>
      <c r="Z202" s="50">
        <f t="shared" si="50"/>
        <v>38.93318079439419</v>
      </c>
      <c r="AA202" s="50">
        <f t="shared" si="51"/>
        <v>-3.0357448969583061</v>
      </c>
      <c r="AB202" s="50">
        <f t="shared" si="52"/>
        <v>-3.0357448969582919</v>
      </c>
      <c r="AC202" s="50">
        <f t="shared" si="53"/>
        <v>-3.0357448969582919</v>
      </c>
      <c r="AF202">
        <v>1.78</v>
      </c>
      <c r="AG202">
        <v>2.11</v>
      </c>
      <c r="AH202" s="66"/>
      <c r="AJ202" t="s">
        <v>433</v>
      </c>
    </row>
    <row r="203" spans="1:36" ht="15" x14ac:dyDescent="0.25">
      <c r="A203">
        <v>3.49</v>
      </c>
      <c r="B203">
        <v>3.68</v>
      </c>
      <c r="C203">
        <v>2.08</v>
      </c>
      <c r="D203" s="43">
        <f t="shared" si="54"/>
        <v>3.9041312493411695E-2</v>
      </c>
      <c r="E203" s="44">
        <f>IF(OR($A203="",$B203="",$C203=""),"",A203*'MPTO_working_3-way'!$I202)</f>
        <v>3.626254180602007</v>
      </c>
      <c r="F203" s="45">
        <f>IF(OR($A203="",$B203="",$C203=""),"",B203*'MPTO_working_3-way'!$I202)</f>
        <v>3.8236720299757554</v>
      </c>
      <c r="G203" s="46">
        <f>IF(OR($A203="",$B203="",$C203=""),"",C203*'MPTO_working_3-way'!$I202)</f>
        <v>2.1612059299862962</v>
      </c>
      <c r="H203" s="44">
        <f>IF(OR($A203="",$B203="",$C203=""),"",'MPTO_working_3-way'!E202)</f>
        <v>3.6560507322542222</v>
      </c>
      <c r="I203" s="45">
        <f>IF(OR($A203="",$B203="",$C203=""),"",'MPTO_working_3-way'!F202)</f>
        <v>3.8651023677460583</v>
      </c>
      <c r="J203" s="46">
        <f>IF(OR($A203="",$B203="",$C203=""),"",'MPTO_working_3-way'!G202)</f>
        <v>2.1378692193830253</v>
      </c>
      <c r="K203" s="44">
        <f>IF(OR($A203="",$B203="",$C203=""),"",'OddsRatio_working_3-way'!H202)</f>
        <v>3.6450802850704416</v>
      </c>
      <c r="L203" s="45">
        <f>IF(OR($A203="",$B203="",$C203=""),"",'OddsRatio_working_3-way'!I202)</f>
        <v>3.8469137204774233</v>
      </c>
      <c r="M203" s="46">
        <f>IF(OR($A203="",$B203="",$C203=""),"",'OddsRatio_working_3-way'!J202)</f>
        <v>2.1472637381028425</v>
      </c>
      <c r="N203" s="47">
        <f t="shared" si="42"/>
        <v>27.576665898086233</v>
      </c>
      <c r="O203" s="48">
        <f t="shared" si="43"/>
        <v>26.1528706479133</v>
      </c>
      <c r="P203" s="48">
        <f t="shared" si="44"/>
        <v>46.270463454000463</v>
      </c>
      <c r="Q203" t="s">
        <v>293</v>
      </c>
      <c r="R203" t="s">
        <v>43</v>
      </c>
      <c r="S203" s="38">
        <v>44201</v>
      </c>
      <c r="T203" s="50">
        <v>100</v>
      </c>
      <c r="U203" s="50">
        <f t="shared" si="45"/>
        <v>71.346704871060169</v>
      </c>
      <c r="V203" s="50">
        <f t="shared" si="46"/>
        <v>72.826086956521735</v>
      </c>
      <c r="W203" s="50">
        <f t="shared" si="47"/>
        <v>51.92307692307692</v>
      </c>
      <c r="X203" s="50">
        <f t="shared" si="48"/>
        <v>75.250836120401331</v>
      </c>
      <c r="Y203" s="50">
        <f t="shared" si="49"/>
        <v>76.730218205862897</v>
      </c>
      <c r="Z203" s="50">
        <f t="shared" si="50"/>
        <v>55.827208172418082</v>
      </c>
      <c r="AA203" s="50">
        <f t="shared" si="51"/>
        <v>-3.9041312493411624</v>
      </c>
      <c r="AB203" s="50">
        <f t="shared" si="52"/>
        <v>-3.9041312493411624</v>
      </c>
      <c r="AC203" s="50">
        <f t="shared" si="53"/>
        <v>-3.9041312493411624</v>
      </c>
      <c r="AF203">
        <v>1.72</v>
      </c>
      <c r="AG203">
        <v>2.16</v>
      </c>
      <c r="AH203" s="66"/>
      <c r="AJ203" t="s">
        <v>444</v>
      </c>
    </row>
    <row r="204" spans="1:36" ht="15" x14ac:dyDescent="0.25">
      <c r="A204">
        <v>3</v>
      </c>
      <c r="B204">
        <v>3.35</v>
      </c>
      <c r="C204">
        <v>2.46</v>
      </c>
      <c r="D204" s="43">
        <f t="shared" si="54"/>
        <v>3.8344861060550794E-2</v>
      </c>
      <c r="E204" s="44">
        <f>IF(OR($A204="",$B204="",$C204=""),"",A204*'MPTO_working_3-way'!$I203)</f>
        <v>3.1150345831816524</v>
      </c>
      <c r="F204" s="45">
        <f>IF(OR($A204="",$B204="",$C204=""),"",B204*'MPTO_working_3-way'!$I203)</f>
        <v>3.4784552845528451</v>
      </c>
      <c r="G204" s="46">
        <f>IF(OR($A204="",$B204="",$C204=""),"",C204*'MPTO_working_3-way'!$I203)</f>
        <v>2.5543283582089549</v>
      </c>
      <c r="H204" s="44">
        <f>IF(OR($A204="",$B204="",$C204=""),"",'MPTO_working_3-way'!E203)</f>
        <v>3.1196214511041007</v>
      </c>
      <c r="I204" s="45">
        <f>IF(OR($A204="",$B204="",$C204=""),"",'MPTO_working_3-way'!F203)</f>
        <v>3.4998584371460923</v>
      </c>
      <c r="J204" s="46">
        <f>IF(OR($A204="",$B204="",$C204=""),"",'MPTO_working_3-way'!G203)</f>
        <v>2.539860283542223</v>
      </c>
      <c r="K204" s="44">
        <f>IF(OR($A204="",$B204="",$C204=""),"",'OddsRatio_working_3-way'!H203)</f>
        <v>3.1183641992631879</v>
      </c>
      <c r="L204" s="45">
        <f>IF(OR($A204="",$B204="",$C204=""),"",'OddsRatio_working_3-way'!I203)</f>
        <v>3.4890779341342459</v>
      </c>
      <c r="M204" s="46">
        <f>IF(OR($A204="",$B204="",$C204=""),"",'OddsRatio_working_3-way'!J203)</f>
        <v>2.5464058654621273</v>
      </c>
      <c r="N204" s="47">
        <f t="shared" si="42"/>
        <v>32.102372326750036</v>
      </c>
      <c r="O204" s="48">
        <f t="shared" si="43"/>
        <v>28.748393128432863</v>
      </c>
      <c r="P204" s="48">
        <f t="shared" si="44"/>
        <v>39.149234544817112</v>
      </c>
      <c r="Q204" t="s">
        <v>282</v>
      </c>
      <c r="R204" t="s">
        <v>458</v>
      </c>
      <c r="S204" s="38">
        <v>44201</v>
      </c>
      <c r="T204" s="50">
        <v>100</v>
      </c>
      <c r="U204" s="50">
        <f t="shared" si="45"/>
        <v>66.666666666666657</v>
      </c>
      <c r="V204" s="50">
        <f t="shared" si="46"/>
        <v>70.149253731343279</v>
      </c>
      <c r="W204" s="50">
        <f t="shared" si="47"/>
        <v>59.349593495934961</v>
      </c>
      <c r="X204" s="50">
        <f t="shared" si="48"/>
        <v>70.501152772721753</v>
      </c>
      <c r="Y204" s="50">
        <f t="shared" si="49"/>
        <v>73.98373983739836</v>
      </c>
      <c r="Z204" s="50">
        <f t="shared" si="50"/>
        <v>63.184079601990042</v>
      </c>
      <c r="AA204" s="50">
        <f t="shared" si="51"/>
        <v>-3.8344861060550954</v>
      </c>
      <c r="AB204" s="50">
        <f t="shared" si="52"/>
        <v>-3.8344861060550812</v>
      </c>
      <c r="AC204" s="50">
        <f t="shared" si="53"/>
        <v>-3.8344861060550812</v>
      </c>
      <c r="AF204">
        <v>2.02</v>
      </c>
      <c r="AG204">
        <v>1.84</v>
      </c>
      <c r="AH204" s="66"/>
      <c r="AJ204" t="s">
        <v>444</v>
      </c>
    </row>
    <row r="205" spans="1:36" ht="15" x14ac:dyDescent="0.25">
      <c r="A205">
        <v>2.79</v>
      </c>
      <c r="B205">
        <v>3.8</v>
      </c>
      <c r="C205">
        <v>2.4</v>
      </c>
      <c r="D205" s="43">
        <f t="shared" si="54"/>
        <v>3.8247500471609186E-2</v>
      </c>
      <c r="E205" s="44">
        <f>IF(OR($A205="",$B205="",$C205=""),"",A205*'MPTO_working_3-way'!$I204)</f>
        <v>2.8967105263157897</v>
      </c>
      <c r="F205" s="45">
        <f>IF(OR($A205="",$B205="",$C205=""),"",B205*'MPTO_working_3-way'!$I204)</f>
        <v>3.9453405017921148</v>
      </c>
      <c r="G205" s="46">
        <f>IF(OR($A205="",$B205="",$C205=""),"",C205*'MPTO_working_3-way'!$I204)</f>
        <v>2.4917940011318618</v>
      </c>
      <c r="H205" s="44">
        <f>IF(OR($A205="",$B205="",$C205=""),"",'MPTO_working_3-way'!E204)</f>
        <v>2.8929009959525223</v>
      </c>
      <c r="I205" s="45">
        <f>IF(OR($A205="",$B205="",$C205=""),"",'MPTO_working_3-way'!F204)</f>
        <v>3.9934710276853536</v>
      </c>
      <c r="J205" s="46">
        <f>IF(OR($A205="",$B205="",$C205=""),"",'MPTO_working_3-way'!G204)</f>
        <v>2.4757530941075734</v>
      </c>
      <c r="K205" s="44">
        <f>IF(OR($A205="",$B205="",$C205=""),"",'OddsRatio_working_3-way'!H204)</f>
        <v>2.8966170663746302</v>
      </c>
      <c r="L205" s="45">
        <f>IF(OR($A205="",$B205="",$C205=""),"",'OddsRatio_working_3-way'!I204)</f>
        <v>3.9667752993569629</v>
      </c>
      <c r="M205" s="46">
        <f>IF(OR($A205="",$B205="",$C205=""),"",'OddsRatio_working_3-way'!J204)</f>
        <v>2.4833876496784812</v>
      </c>
      <c r="N205" s="47">
        <f t="shared" si="42"/>
        <v>34.52191687485805</v>
      </c>
      <c r="O205" s="48">
        <f t="shared" si="43"/>
        <v>25.346354758119467</v>
      </c>
      <c r="P205" s="48">
        <f t="shared" si="44"/>
        <v>40.131728367022482</v>
      </c>
      <c r="Q205" t="s">
        <v>284</v>
      </c>
      <c r="R205" t="s">
        <v>467</v>
      </c>
      <c r="S205" s="38">
        <v>44201</v>
      </c>
      <c r="T205" s="50">
        <v>100</v>
      </c>
      <c r="U205" s="50">
        <f t="shared" si="45"/>
        <v>64.157706093189958</v>
      </c>
      <c r="V205" s="50">
        <f t="shared" si="46"/>
        <v>73.68421052631578</v>
      </c>
      <c r="W205" s="50">
        <f t="shared" si="47"/>
        <v>58.333333333333336</v>
      </c>
      <c r="X205" s="50">
        <f t="shared" si="48"/>
        <v>67.982456140350877</v>
      </c>
      <c r="Y205" s="50">
        <f t="shared" si="49"/>
        <v>77.508960573476699</v>
      </c>
      <c r="Z205" s="50">
        <f t="shared" si="50"/>
        <v>62.158083380494247</v>
      </c>
      <c r="AA205" s="50">
        <f t="shared" si="51"/>
        <v>-3.8247500471609186</v>
      </c>
      <c r="AB205" s="50">
        <f t="shared" si="52"/>
        <v>-3.8247500471609186</v>
      </c>
      <c r="AC205" s="50">
        <f t="shared" si="53"/>
        <v>-3.8247500471609115</v>
      </c>
      <c r="AF205">
        <v>1.85</v>
      </c>
      <c r="AG205">
        <v>2.0099999999999998</v>
      </c>
      <c r="AH205" s="66"/>
      <c r="AJ205" t="s">
        <v>444</v>
      </c>
    </row>
    <row r="206" spans="1:36" ht="15" x14ac:dyDescent="0.25">
      <c r="A206">
        <v>2.4500000000000002</v>
      </c>
      <c r="B206">
        <v>3.54</v>
      </c>
      <c r="C206">
        <v>2.87</v>
      </c>
      <c r="D206" s="43">
        <f t="shared" si="54"/>
        <v>3.9081196761465931E-2</v>
      </c>
      <c r="E206" s="44">
        <f>IF(OR($A206="",$B206="",$C206=""),"",A206*'MPTO_working_3-way'!$I205)</f>
        <v>2.5457489320655915</v>
      </c>
      <c r="F206" s="45">
        <f>IF(OR($A206="",$B206="",$C206=""),"",B206*'MPTO_working_3-way'!$I205)</f>
        <v>3.6783474365355895</v>
      </c>
      <c r="G206" s="46">
        <f>IF(OR($A206="",$B206="",$C206=""),"",C206*'MPTO_working_3-way'!$I205)</f>
        <v>2.9821630347054073</v>
      </c>
      <c r="H206" s="44">
        <f>IF(OR($A206="",$B206="",$C206=""),"",'MPTO_working_3-way'!E205)</f>
        <v>2.53077293528467</v>
      </c>
      <c r="I206" s="45">
        <f>IF(OR($A206="",$B206="",$C206=""),"",'MPTO_working_3-way'!F205)</f>
        <v>3.7111423432700299</v>
      </c>
      <c r="J206" s="46">
        <f>IF(OR($A206="",$B206="",$C206=""),"",'MPTO_working_3-way'!G205)</f>
        <v>2.9814702503891799</v>
      </c>
      <c r="K206" s="44">
        <f>IF(OR($A206="",$B206="",$C206=""),"",'OddsRatio_working_3-way'!H205)</f>
        <v>2.537736641286255</v>
      </c>
      <c r="L206" s="45">
        <f>IF(OR($A206="",$B206="",$C206=""),"",'OddsRatio_working_3-way'!I205)</f>
        <v>3.6936903923221291</v>
      </c>
      <c r="M206" s="46">
        <f>IF(OR($A206="",$B206="",$C206=""),"",'OddsRatio_working_3-way'!J205)</f>
        <v>2.9831500132450319</v>
      </c>
      <c r="N206" s="47">
        <f t="shared" si="42"/>
        <v>39.281171344285369</v>
      </c>
      <c r="O206" s="48">
        <f t="shared" si="43"/>
        <v>27.186121410592985</v>
      </c>
      <c r="P206" s="48">
        <f t="shared" si="44"/>
        <v>33.532707245121657</v>
      </c>
      <c r="Q206" t="s">
        <v>455</v>
      </c>
      <c r="R206" t="s">
        <v>281</v>
      </c>
      <c r="S206" s="38">
        <v>44201</v>
      </c>
      <c r="T206" s="50">
        <v>100</v>
      </c>
      <c r="U206" s="50">
        <f t="shared" si="45"/>
        <v>59.183673469387763</v>
      </c>
      <c r="V206" s="50">
        <f t="shared" si="46"/>
        <v>71.751412429378533</v>
      </c>
      <c r="W206" s="50">
        <f t="shared" si="47"/>
        <v>65.156794425087099</v>
      </c>
      <c r="X206" s="50">
        <f t="shared" si="48"/>
        <v>63.091793145534361</v>
      </c>
      <c r="Y206" s="50">
        <f t="shared" si="49"/>
        <v>75.65953210552513</v>
      </c>
      <c r="Z206" s="50">
        <f t="shared" si="50"/>
        <v>69.064914101233711</v>
      </c>
      <c r="AA206" s="50">
        <f t="shared" si="51"/>
        <v>-3.9081196761465975</v>
      </c>
      <c r="AB206" s="50">
        <f t="shared" si="52"/>
        <v>-3.9081196761465975</v>
      </c>
      <c r="AC206" s="50">
        <f t="shared" si="53"/>
        <v>-3.9081196761466117</v>
      </c>
      <c r="AF206">
        <v>1.83</v>
      </c>
      <c r="AG206">
        <v>2.04</v>
      </c>
      <c r="AH206" s="66"/>
      <c r="AJ206" t="s">
        <v>444</v>
      </c>
    </row>
    <row r="207" spans="1:36" ht="15" x14ac:dyDescent="0.25">
      <c r="A207">
        <v>2.99</v>
      </c>
      <c r="B207">
        <v>3.59</v>
      </c>
      <c r="C207">
        <v>2.35</v>
      </c>
      <c r="D207" s="43">
        <f t="shared" si="54"/>
        <v>3.8531607462160222E-2</v>
      </c>
      <c r="E207" s="44">
        <f>IF(OR($A207="",$B207="",$C207=""),"",A207*'MPTO_working_3-way'!$I206)</f>
        <v>3.1052095063118594</v>
      </c>
      <c r="F207" s="45">
        <f>IF(OR($A207="",$B207="",$C207=""),"",B207*'MPTO_working_3-way'!$I206)</f>
        <v>3.7283284707891551</v>
      </c>
      <c r="G207" s="46">
        <f>IF(OR($A207="",$B207="",$C207=""),"",C207*'MPTO_working_3-way'!$I206)</f>
        <v>2.4405492775360766</v>
      </c>
      <c r="H207" s="44">
        <f>IF(OR($A207="",$B207="",$C207=""),"",'MPTO_working_3-way'!E206)</f>
        <v>3.1094112448117692</v>
      </c>
      <c r="I207" s="45">
        <f>IF(OR($A207="",$B207="",$C207=""),"",'MPTO_working_3-way'!F206)</f>
        <v>3.7635346649900145</v>
      </c>
      <c r="J207" s="46">
        <f>IF(OR($A207="",$B207="",$C207=""),"",'MPTO_working_3-way'!G206)</f>
        <v>2.423137792149844</v>
      </c>
      <c r="K207" s="44">
        <f>IF(OR($A207="",$B207="",$C207=""),"",'OddsRatio_working_3-way'!H206)</f>
        <v>3.1092488387801303</v>
      </c>
      <c r="L207" s="45">
        <f>IF(OR($A207="",$B207="",$C207=""),"",'OddsRatio_working_3-way'!I206)</f>
        <v>3.7452032625329341</v>
      </c>
      <c r="M207" s="46">
        <f>IF(OR($A207="",$B207="",$C207=""),"",'OddsRatio_working_3-way'!J206)</f>
        <v>2.4308974534438077</v>
      </c>
      <c r="N207" s="47">
        <f t="shared" si="42"/>
        <v>32.203946238324086</v>
      </c>
      <c r="O207" s="48">
        <f t="shared" si="43"/>
        <v>26.821671100999733</v>
      </c>
      <c r="P207" s="48">
        <f t="shared" si="44"/>
        <v>40.974382660676177</v>
      </c>
      <c r="Q207" t="s">
        <v>291</v>
      </c>
      <c r="R207" t="s">
        <v>283</v>
      </c>
      <c r="S207" s="38">
        <v>44201</v>
      </c>
      <c r="T207" s="50">
        <v>100</v>
      </c>
      <c r="U207" s="50">
        <f t="shared" si="45"/>
        <v>66.555183946488299</v>
      </c>
      <c r="V207" s="50">
        <f t="shared" si="46"/>
        <v>72.14484679665739</v>
      </c>
      <c r="W207" s="50">
        <f t="shared" si="47"/>
        <v>57.446808510638299</v>
      </c>
      <c r="X207" s="50">
        <f t="shared" si="48"/>
        <v>70.408344692704318</v>
      </c>
      <c r="Y207" s="50">
        <f t="shared" si="49"/>
        <v>75.99800754287341</v>
      </c>
      <c r="Z207" s="50">
        <f t="shared" si="50"/>
        <v>61.299969256854325</v>
      </c>
      <c r="AA207" s="50">
        <f t="shared" si="51"/>
        <v>-3.8531607462160196</v>
      </c>
      <c r="AB207" s="50">
        <f t="shared" si="52"/>
        <v>-3.8531607462160196</v>
      </c>
      <c r="AC207" s="50">
        <f t="shared" si="53"/>
        <v>-3.8531607462160267</v>
      </c>
      <c r="AF207">
        <v>2.0499999999999998</v>
      </c>
      <c r="AG207">
        <v>1.81</v>
      </c>
      <c r="AH207" s="66"/>
      <c r="AJ207" t="s">
        <v>444</v>
      </c>
    </row>
    <row r="208" spans="1:36" ht="15" x14ac:dyDescent="0.25">
      <c r="A208">
        <v>1.67</v>
      </c>
      <c r="B208">
        <v>3.69</v>
      </c>
      <c r="C208">
        <v>5.79</v>
      </c>
      <c r="D208" s="43">
        <f t="shared" si="54"/>
        <v>4.2516676911983353E-2</v>
      </c>
      <c r="E208" s="44">
        <f>IF(OR($A208="",$B208="",$C208=""),"",A208*'MPTO_working_3-way'!$I207)</f>
        <v>1.7410028504430122</v>
      </c>
      <c r="F208" s="45">
        <f>IF(OR($A208="",$B208="",$C208=""),"",B208*'MPTO_working_3-way'!$I207)</f>
        <v>3.8468865378052186</v>
      </c>
      <c r="G208" s="46">
        <f>IF(OR($A208="",$B208="",$C208=""),"",C208*'MPTO_working_3-way'!$I207)</f>
        <v>6.0361715593203833</v>
      </c>
      <c r="H208" s="44">
        <f>IF(OR($A208="",$B208="",$C208=""),"",'MPTO_working_3-way'!E207)</f>
        <v>1.7104830575740793</v>
      </c>
      <c r="I208" s="45">
        <f>IF(OR($A208="",$B208="",$C208=""),"",'MPTO_working_3-way'!F207)</f>
        <v>3.8936187905263404</v>
      </c>
      <c r="J208" s="46">
        <f>IF(OR($A208="",$B208="",$C208=""),"",'MPTO_working_3-way'!G207)</f>
        <v>6.3075824707922852</v>
      </c>
      <c r="K208" s="44">
        <f>IF(OR($A208="",$B208="",$C208=""),"",'OddsRatio_working_3-way'!H207)</f>
        <v>1.7213698298317865</v>
      </c>
      <c r="L208" s="45">
        <f>IF(OR($A208="",$B208="",$C208=""),"",'OddsRatio_working_3-way'!I207)</f>
        <v>3.8962460332052333</v>
      </c>
      <c r="M208" s="46">
        <f>IF(OR($A208="",$B208="",$C208=""),"",'OddsRatio_working_3-way'!J207)</f>
        <v>6.1572559476033719</v>
      </c>
      <c r="N208" s="47">
        <f t="shared" si="42"/>
        <v>57.438159836759716</v>
      </c>
      <c r="O208" s="48">
        <f t="shared" si="43"/>
        <v>25.995047947801819</v>
      </c>
      <c r="P208" s="48">
        <f t="shared" si="44"/>
        <v>16.566792215438468</v>
      </c>
      <c r="Q208" t="s">
        <v>83</v>
      </c>
      <c r="R208" t="s">
        <v>84</v>
      </c>
      <c r="S208" s="38">
        <v>44201</v>
      </c>
      <c r="T208" s="50">
        <v>100</v>
      </c>
      <c r="U208" s="50">
        <f t="shared" si="45"/>
        <v>40.119760479041922</v>
      </c>
      <c r="V208" s="50">
        <f t="shared" si="46"/>
        <v>72.899728997289984</v>
      </c>
      <c r="W208" s="50">
        <f t="shared" si="47"/>
        <v>82.728842832469766</v>
      </c>
      <c r="X208" s="50">
        <f t="shared" si="48"/>
        <v>44.371428170240257</v>
      </c>
      <c r="Y208" s="50">
        <f t="shared" si="49"/>
        <v>77.151396688488319</v>
      </c>
      <c r="Z208" s="50">
        <f t="shared" si="50"/>
        <v>86.980510523668116</v>
      </c>
      <c r="AA208" s="50">
        <f t="shared" si="51"/>
        <v>-4.2516676911983353</v>
      </c>
      <c r="AB208" s="50">
        <f t="shared" si="52"/>
        <v>-4.2516676911983353</v>
      </c>
      <c r="AC208" s="50">
        <f t="shared" si="53"/>
        <v>-4.2516676911983495</v>
      </c>
      <c r="AF208">
        <v>1.88</v>
      </c>
      <c r="AG208">
        <v>1.98</v>
      </c>
      <c r="AH208" s="66"/>
      <c r="AJ208" t="s">
        <v>444</v>
      </c>
    </row>
    <row r="209" spans="1:36" ht="15" x14ac:dyDescent="0.25">
      <c r="A209">
        <v>3.77</v>
      </c>
      <c r="B209">
        <v>3.3</v>
      </c>
      <c r="C209">
        <v>2.12</v>
      </c>
      <c r="D209" s="43">
        <f t="shared" si="54"/>
        <v>3.998040562777061E-2</v>
      </c>
      <c r="E209" s="44">
        <f>IF(OR($A209="",$B209="",$C209=""),"",A209*'MPTO_working_3-way'!$I208)</f>
        <v>3.9207261292166953</v>
      </c>
      <c r="F209" s="45">
        <f>IF(OR($A209="",$B209="",$C209=""),"",B209*'MPTO_working_3-way'!$I208)</f>
        <v>3.4319353385716429</v>
      </c>
      <c r="G209" s="46">
        <f>IF(OR($A209="",$B209="",$C209=""),"",C209*'MPTO_working_3-way'!$I208)</f>
        <v>2.2047584599308738</v>
      </c>
      <c r="H209" s="44">
        <f>IF(OR($A209="",$B209="",$C209=""),"",'MPTO_working_3-way'!E208)</f>
        <v>3.9694323932752469</v>
      </c>
      <c r="I209" s="45">
        <f>IF(OR($A209="",$B209="",$C209=""),"",'MPTO_working_3-way'!F208)</f>
        <v>3.4518050213936213</v>
      </c>
      <c r="J209" s="46">
        <f>IF(OR($A209="",$B209="",$C209=""),"",'MPTO_working_3-way'!G208)</f>
        <v>2.1816374089706447</v>
      </c>
      <c r="K209" s="44">
        <f>IF(OR($A209="",$B209="",$C209=""),"",'OddsRatio_working_3-way'!H208)</f>
        <v>3.9459080346944044</v>
      </c>
      <c r="L209" s="45">
        <f>IF(OR($A209="",$B209="",$C209=""),"",'OddsRatio_working_3-way'!I208)</f>
        <v>3.4460608230314556</v>
      </c>
      <c r="M209" s="46">
        <f>IF(OR($A209="",$B209="",$C209=""),"",'OddsRatio_working_3-way'!J208)</f>
        <v>2.1911252703457524</v>
      </c>
      <c r="N209" s="47">
        <f t="shared" si="42"/>
        <v>25.505479521972774</v>
      </c>
      <c r="O209" s="48">
        <f t="shared" si="43"/>
        <v>29.138078120556777</v>
      </c>
      <c r="P209" s="48">
        <f t="shared" si="44"/>
        <v>45.356442357470449</v>
      </c>
      <c r="Q209" t="s">
        <v>290</v>
      </c>
      <c r="R209" t="s">
        <v>451</v>
      </c>
      <c r="S209" s="38">
        <v>44201</v>
      </c>
      <c r="T209" s="50">
        <v>100</v>
      </c>
      <c r="U209" s="50">
        <f t="shared" si="45"/>
        <v>73.474801061007966</v>
      </c>
      <c r="V209" s="50">
        <f t="shared" si="46"/>
        <v>69.696969696969703</v>
      </c>
      <c r="W209" s="50">
        <f t="shared" si="47"/>
        <v>52.830188679245275</v>
      </c>
      <c r="X209" s="50">
        <f t="shared" si="48"/>
        <v>77.472841623785015</v>
      </c>
      <c r="Y209" s="50">
        <f t="shared" si="49"/>
        <v>73.695010259746766</v>
      </c>
      <c r="Z209" s="50">
        <f t="shared" si="50"/>
        <v>56.828229242022353</v>
      </c>
      <c r="AA209" s="50">
        <f t="shared" si="51"/>
        <v>-3.9980405627770494</v>
      </c>
      <c r="AB209" s="50">
        <f t="shared" si="52"/>
        <v>-3.9980405627770637</v>
      </c>
      <c r="AC209" s="50">
        <f t="shared" si="53"/>
        <v>-3.9980405627770779</v>
      </c>
      <c r="AF209">
        <v>2.2400000000000002</v>
      </c>
      <c r="AG209">
        <v>1.67</v>
      </c>
      <c r="AH209" s="66"/>
      <c r="AJ209" t="s">
        <v>444</v>
      </c>
    </row>
    <row r="210" spans="1:36" ht="15" x14ac:dyDescent="0.25">
      <c r="A210">
        <v>2.1</v>
      </c>
      <c r="B210">
        <v>3.42</v>
      </c>
      <c r="C210">
        <v>3.68</v>
      </c>
      <c r="D210" s="43">
        <f t="shared" si="54"/>
        <v>4.0327267443972303E-2</v>
      </c>
      <c r="E210" s="44">
        <f>IF(OR($A210="",$B210="",$C210=""),"",A210*'MPTO_working_3-way'!$I209)</f>
        <v>2.1846872616323418</v>
      </c>
      <c r="F210" s="45">
        <f>IF(OR($A210="",$B210="",$C210=""),"",B210*'MPTO_working_3-way'!$I209)</f>
        <v>3.5579192546583851</v>
      </c>
      <c r="G210" s="46">
        <f>IF(OR($A210="",$B210="",$C210=""),"",C210*'MPTO_working_3-way'!$I209)</f>
        <v>3.8284043441938183</v>
      </c>
      <c r="H210" s="44">
        <f>IF(OR($A210="",$B210="",$C210=""),"",'MPTO_working_3-way'!E209)</f>
        <v>2.1610031462790835</v>
      </c>
      <c r="I210" s="45">
        <f>IF(OR($A210="",$B210="",$C210=""),"",'MPTO_working_3-way'!F209)</f>
        <v>3.5848045226185179</v>
      </c>
      <c r="J210" s="46">
        <f>IF(OR($A210="",$B210="",$C210=""),"",'MPTO_working_3-way'!G209)</f>
        <v>3.8715166287763383</v>
      </c>
      <c r="K210" s="44">
        <f>IF(OR($A210="",$B210="",$C210=""),"",'OddsRatio_working_3-way'!H209)</f>
        <v>2.1706041267602467</v>
      </c>
      <c r="L210" s="45">
        <f>IF(OR($A210="",$B210="",$C210=""),"",'OddsRatio_working_3-way'!I209)</f>
        <v>3.5753290788725418</v>
      </c>
      <c r="M210" s="46">
        <f>IF(OR($A210="",$B210="",$C210=""),"",'OddsRatio_working_3-way'!J209)</f>
        <v>3.8520173270158735</v>
      </c>
      <c r="N210" s="47">
        <f t="shared" si="42"/>
        <v>45.773141884519703</v>
      </c>
      <c r="O210" s="48">
        <f t="shared" si="43"/>
        <v>28.106315192248942</v>
      </c>
      <c r="P210" s="48">
        <f t="shared" si="44"/>
        <v>26.120542923231348</v>
      </c>
      <c r="Q210" t="s">
        <v>295</v>
      </c>
      <c r="R210" t="s">
        <v>288</v>
      </c>
      <c r="S210" s="38">
        <v>44201</v>
      </c>
      <c r="T210" s="50">
        <v>100</v>
      </c>
      <c r="U210" s="50">
        <f t="shared" si="45"/>
        <v>52.38095238095238</v>
      </c>
      <c r="V210" s="50">
        <f t="shared" si="46"/>
        <v>70.760233918128648</v>
      </c>
      <c r="W210" s="50">
        <f t="shared" si="47"/>
        <v>72.826086956521735</v>
      </c>
      <c r="X210" s="50">
        <f t="shared" si="48"/>
        <v>56.413679125349603</v>
      </c>
      <c r="Y210" s="50">
        <f t="shared" si="49"/>
        <v>74.792960662525871</v>
      </c>
      <c r="Z210" s="50">
        <f t="shared" si="50"/>
        <v>76.858813700918958</v>
      </c>
      <c r="AA210" s="50">
        <f t="shared" si="51"/>
        <v>-4.0327267443972232</v>
      </c>
      <c r="AB210" s="50">
        <f t="shared" si="52"/>
        <v>-4.0327267443972232</v>
      </c>
      <c r="AC210" s="50">
        <f t="shared" si="53"/>
        <v>-4.0327267443972232</v>
      </c>
      <c r="AF210">
        <v>2.04</v>
      </c>
      <c r="AG210">
        <v>1.83</v>
      </c>
      <c r="AH210" s="66"/>
      <c r="AJ210" t="s">
        <v>444</v>
      </c>
    </row>
    <row r="211" spans="1:36" ht="15" x14ac:dyDescent="0.25">
      <c r="A211">
        <v>5.68</v>
      </c>
      <c r="B211">
        <v>3.74</v>
      </c>
      <c r="C211">
        <v>1.67</v>
      </c>
      <c r="D211" s="43">
        <f t="shared" si="54"/>
        <v>4.2238412382134882E-2</v>
      </c>
      <c r="E211" s="44">
        <f>IF(OR($A211="",$B211="",$C211=""),"",A211*'MPTO_working_3-way'!$I210)</f>
        <v>5.9199141823305261</v>
      </c>
      <c r="F211" s="45">
        <f>IF(OR($A211="",$B211="",$C211=""),"",B211*'MPTO_working_3-way'!$I210)</f>
        <v>3.8979716623091849</v>
      </c>
      <c r="G211" s="46">
        <f>IF(OR($A211="",$B211="",$C211=""),"",C211*'MPTO_working_3-way'!$I210)</f>
        <v>1.7405381486781653</v>
      </c>
      <c r="H211" s="44">
        <f>IF(OR($A211="",$B211="",$C211=""),"",'MPTO_working_3-way'!E210)</f>
        <v>6.1737210817553549</v>
      </c>
      <c r="I211" s="45">
        <f>IF(OR($A211="",$B211="",$C211=""),"",'MPTO_working_3-way'!F210)</f>
        <v>3.9478846326762502</v>
      </c>
      <c r="J211" s="46">
        <f>IF(OR($A211="",$B211="",$C211=""),"",'MPTO_working_3-way'!G210)</f>
        <v>1.710211722927671</v>
      </c>
      <c r="K211" s="44">
        <f>IF(OR($A211="",$B211="",$C211=""),"",'OddsRatio_working_3-way'!H210)</f>
        <v>6.0360625602892464</v>
      </c>
      <c r="L211" s="45">
        <f>IF(OR($A211="",$B211="",$C211=""),"",'OddsRatio_working_3-way'!I210)</f>
        <v>3.9484639776052437</v>
      </c>
      <c r="M211" s="46">
        <f>IF(OR($A211="",$B211="",$C211=""),"",'OddsRatio_working_3-way'!J210)</f>
        <v>1.7209747682465375</v>
      </c>
      <c r="N211" s="47">
        <f t="shared" si="42"/>
        <v>16.892136764157016</v>
      </c>
      <c r="O211" s="48">
        <f t="shared" si="43"/>
        <v>25.654368133799959</v>
      </c>
      <c r="P211" s="48">
        <f t="shared" si="44"/>
        <v>57.453495102043028</v>
      </c>
      <c r="Q211" t="s">
        <v>292</v>
      </c>
      <c r="R211" t="s">
        <v>280</v>
      </c>
      <c r="S211" s="38">
        <v>44201</v>
      </c>
      <c r="T211" s="50">
        <v>100</v>
      </c>
      <c r="U211" s="50">
        <f t="shared" si="45"/>
        <v>82.394366197183103</v>
      </c>
      <c r="V211" s="50">
        <f t="shared" si="46"/>
        <v>73.262032085561486</v>
      </c>
      <c r="W211" s="50">
        <f t="shared" si="47"/>
        <v>40.119760479041922</v>
      </c>
      <c r="X211" s="50">
        <f t="shared" si="48"/>
        <v>86.618207435396585</v>
      </c>
      <c r="Y211" s="50">
        <f t="shared" si="49"/>
        <v>77.485873323774996</v>
      </c>
      <c r="Z211" s="50">
        <f t="shared" si="50"/>
        <v>44.343601717255396</v>
      </c>
      <c r="AA211" s="50">
        <f t="shared" si="51"/>
        <v>-4.2238412382134811</v>
      </c>
      <c r="AB211" s="50">
        <f t="shared" si="52"/>
        <v>-4.2238412382135095</v>
      </c>
      <c r="AC211" s="50">
        <f t="shared" si="53"/>
        <v>-4.223841238213474</v>
      </c>
      <c r="AF211">
        <v>1.88</v>
      </c>
      <c r="AG211">
        <v>1.97</v>
      </c>
      <c r="AH211" s="66"/>
      <c r="AJ211" t="s">
        <v>444</v>
      </c>
    </row>
    <row r="212" spans="1:36" ht="15" x14ac:dyDescent="0.25">
      <c r="A212">
        <v>1.96</v>
      </c>
      <c r="B212">
        <v>3.7</v>
      </c>
      <c r="C212">
        <v>3.85</v>
      </c>
      <c r="D212" s="43">
        <f t="shared" si="54"/>
        <v>4.0214611643182963E-2</v>
      </c>
      <c r="E212" s="44">
        <f>IF(OR($A212="",$B212="",$C212=""),"",A212*'MPTO_working_3-way'!$I211)</f>
        <v>2.0388206388206385</v>
      </c>
      <c r="F212" s="45">
        <f>IF(OR($A212="",$B212="",$C212=""),"",B212*'MPTO_working_3-way'!$I211)</f>
        <v>3.8487940630797772</v>
      </c>
      <c r="G212" s="46">
        <f>IF(OR($A212="",$B212="",$C212=""),"",C212*'MPTO_working_3-way'!$I211)</f>
        <v>4.0048262548262548</v>
      </c>
      <c r="H212" s="44">
        <f>IF(OR($A212="",$B212="",$C212=""),"",'MPTO_working_3-way'!E211)</f>
        <v>2.0128856441139855</v>
      </c>
      <c r="I212" s="45">
        <f>IF(OR($A212="",$B212="",$C212=""),"",'MPTO_working_3-way'!F211)</f>
        <v>3.8930895366996356</v>
      </c>
      <c r="J212" s="46">
        <f>IF(OR($A212="",$B212="",$C212=""),"",'MPTO_working_3-way'!G211)</f>
        <v>4.0595060388112358</v>
      </c>
      <c r="K212" s="44">
        <f>IF(OR($A212="",$B212="",$C212=""),"",'OddsRatio_working_3-way'!H211)</f>
        <v>2.0229039612625135</v>
      </c>
      <c r="L212" s="45">
        <f>IF(OR($A212="",$B212="",$C212=""),"",'OddsRatio_working_3-way'!I211)</f>
        <v>3.8769173910508186</v>
      </c>
      <c r="M212" s="46">
        <f>IF(OR($A212="",$B212="",$C212=""),"",'OddsRatio_working_3-way'!J211)</f>
        <v>4.0367461349980855</v>
      </c>
      <c r="N212" s="47">
        <f t="shared" si="42"/>
        <v>49.047963364666188</v>
      </c>
      <c r="O212" s="48">
        <f t="shared" si="43"/>
        <v>25.982164376958305</v>
      </c>
      <c r="P212" s="48">
        <f t="shared" si="44"/>
        <v>24.969872258375513</v>
      </c>
      <c r="Q212" t="s">
        <v>285</v>
      </c>
      <c r="R212" t="s">
        <v>289</v>
      </c>
      <c r="S212" s="38">
        <v>44201</v>
      </c>
      <c r="T212" s="50">
        <v>100</v>
      </c>
      <c r="U212" s="50">
        <f t="shared" si="45"/>
        <v>48.979591836734699</v>
      </c>
      <c r="V212" s="50">
        <f t="shared" si="46"/>
        <v>72.972972972972968</v>
      </c>
      <c r="W212" s="50">
        <f t="shared" si="47"/>
        <v>74.025974025974023</v>
      </c>
      <c r="X212" s="50">
        <f t="shared" si="48"/>
        <v>53.001053001053002</v>
      </c>
      <c r="Y212" s="50">
        <f t="shared" si="49"/>
        <v>76.994434137291279</v>
      </c>
      <c r="Z212" s="50">
        <f t="shared" si="50"/>
        <v>78.047435190292333</v>
      </c>
      <c r="AA212" s="50">
        <f t="shared" si="51"/>
        <v>-4.0214611643183034</v>
      </c>
      <c r="AB212" s="50">
        <f t="shared" si="52"/>
        <v>-4.0214611643183105</v>
      </c>
      <c r="AC212" s="50">
        <f t="shared" si="53"/>
        <v>-4.0214611643183105</v>
      </c>
      <c r="AF212">
        <v>2.0299999999999998</v>
      </c>
      <c r="AG212">
        <v>1.83</v>
      </c>
      <c r="AH212" s="66"/>
      <c r="AJ212" t="s">
        <v>444</v>
      </c>
    </row>
    <row r="213" spans="1:36" ht="15" x14ac:dyDescent="0.25">
      <c r="A213">
        <v>4.17</v>
      </c>
      <c r="B213">
        <v>3.62</v>
      </c>
      <c r="C213">
        <v>1.9</v>
      </c>
      <c r="D213" s="43">
        <f t="shared" si="54"/>
        <v>4.2367036873554476E-2</v>
      </c>
      <c r="E213" s="44">
        <f>IF(OR($A213="",$B213="",$C213=""),"",A213*'MPTO_working_3-way'!$I212)</f>
        <v>4.3466705437627224</v>
      </c>
      <c r="F213" s="45">
        <f>IF(OR($A213="",$B213="",$C213=""),"",B213*'MPTO_working_3-way'!$I212)</f>
        <v>3.7733686734822673</v>
      </c>
      <c r="G213" s="46">
        <f>IF(OR($A213="",$B213="",$C213=""),"",C213*'MPTO_working_3-way'!$I212)</f>
        <v>1.9804973700597535</v>
      </c>
      <c r="H213" s="44">
        <f>IF(OR($A213="",$B213="",$C213=""),"",'MPTO_working_3-way'!E212)</f>
        <v>4.4309387883737772</v>
      </c>
      <c r="I213" s="45">
        <f>IF(OR($A213="",$B213="",$C213=""),"",'MPTO_working_3-way'!F212)</f>
        <v>3.8150356524337745</v>
      </c>
      <c r="J213" s="46">
        <f>IF(OR($A213="",$B213="",$C213=""),"",'MPTO_working_3-way'!G212)</f>
        <v>1.9523873489768566</v>
      </c>
      <c r="K213" s="44">
        <f>IF(OR($A213="",$B213="",$C213=""),"",'OddsRatio_working_3-way'!H212)</f>
        <v>4.3921128995303604</v>
      </c>
      <c r="L213" s="45">
        <f>IF(OR($A213="",$B213="",$C213=""),"",'OddsRatio_working_3-way'!I212)</f>
        <v>3.8035759611260387</v>
      </c>
      <c r="M213" s="46">
        <f>IF(OR($A213="",$B213="",$C213=""),"",'OddsRatio_working_3-way'!J212)</f>
        <v>1.9630604446616164</v>
      </c>
      <c r="N213" s="47">
        <f t="shared" si="42"/>
        <v>23.006114448562364</v>
      </c>
      <c r="O213" s="48">
        <f t="shared" si="43"/>
        <v>26.501518577487587</v>
      </c>
      <c r="P213" s="48">
        <f t="shared" si="44"/>
        <v>50.492366973950034</v>
      </c>
      <c r="Q213" t="s">
        <v>294</v>
      </c>
      <c r="R213" t="s">
        <v>466</v>
      </c>
      <c r="S213" s="38">
        <v>44201</v>
      </c>
      <c r="T213" s="50">
        <v>100</v>
      </c>
      <c r="U213" s="50">
        <f t="shared" si="45"/>
        <v>76.019184652278184</v>
      </c>
      <c r="V213" s="50">
        <f t="shared" si="46"/>
        <v>72.375690607734811</v>
      </c>
      <c r="W213" s="50">
        <f t="shared" si="47"/>
        <v>47.368421052631575</v>
      </c>
      <c r="X213" s="50">
        <f t="shared" si="48"/>
        <v>80.255888339633614</v>
      </c>
      <c r="Y213" s="50">
        <f t="shared" si="49"/>
        <v>76.61239429509024</v>
      </c>
      <c r="Z213" s="50">
        <f t="shared" si="50"/>
        <v>51.605124739987019</v>
      </c>
      <c r="AA213" s="50">
        <f t="shared" si="51"/>
        <v>-4.2367036873554298</v>
      </c>
      <c r="AB213" s="50">
        <f t="shared" si="52"/>
        <v>-4.2367036873554298</v>
      </c>
      <c r="AC213" s="50">
        <f t="shared" si="53"/>
        <v>-4.236703687355444</v>
      </c>
      <c r="AF213">
        <v>1.98</v>
      </c>
      <c r="AG213">
        <v>1.88</v>
      </c>
      <c r="AH213" s="66"/>
      <c r="AJ213" t="s">
        <v>444</v>
      </c>
    </row>
    <row r="214" spans="1:36" ht="15" x14ac:dyDescent="0.25">
      <c r="A214">
        <v>3.08</v>
      </c>
      <c r="B214">
        <v>3.46</v>
      </c>
      <c r="C214">
        <v>2.35</v>
      </c>
      <c r="D214" s="43">
        <f t="shared" si="54"/>
        <v>3.9224580609404036E-2</v>
      </c>
      <c r="E214" s="44">
        <f>IF(OR($A214="",$B214="",$C214=""),"",A214*'MPTO_working_3-way'!$I213)</f>
        <v>3.2008117082769645</v>
      </c>
      <c r="F214" s="45">
        <f>IF(OR($A214="",$B214="",$C214=""),"",B214*'MPTO_working_3-way'!$I213)</f>
        <v>3.5957170489085377</v>
      </c>
      <c r="G214" s="46">
        <f>IF(OR($A214="",$B214="",$C214=""),"",C214*'MPTO_working_3-way'!$I213)</f>
        <v>2.4421777644320994</v>
      </c>
      <c r="H214" s="44">
        <f>IF(OR($A214="",$B214="",$C214=""),"",'MPTO_working_3-way'!E213)</f>
        <v>3.2092378350393922</v>
      </c>
      <c r="I214" s="45">
        <f>IF(OR($A214="",$B214="",$C214=""),"",'MPTO_working_3-way'!F213)</f>
        <v>3.623943645666921</v>
      </c>
      <c r="J214" s="46">
        <f>IF(OR($A214="",$B214="",$C214=""),"",'MPTO_working_3-way'!G213)</f>
        <v>2.4244948380151334</v>
      </c>
      <c r="K214" s="44">
        <f>IF(OR($A214="",$B214="",$C214=""),"",'OddsRatio_working_3-way'!H213)</f>
        <v>3.2067399823793559</v>
      </c>
      <c r="L214" s="45">
        <f>IF(OR($A214="",$B214="",$C214=""),"",'OddsRatio_working_3-way'!I213)</f>
        <v>3.6098944022371229</v>
      </c>
      <c r="M214" s="46">
        <f>IF(OR($A214="",$B214="",$C214=""),"",'OddsRatio_working_3-way'!J213)</f>
        <v>2.432259123178909</v>
      </c>
      <c r="N214" s="47">
        <f t="shared" si="42"/>
        <v>31.242075171560529</v>
      </c>
      <c r="O214" s="48">
        <f t="shared" si="43"/>
        <v>27.810864603585678</v>
      </c>
      <c r="P214" s="48">
        <f t="shared" si="44"/>
        <v>40.947060224853807</v>
      </c>
      <c r="Q214" t="s">
        <v>287</v>
      </c>
      <c r="R214" t="s">
        <v>286</v>
      </c>
      <c r="S214" s="38">
        <v>44201</v>
      </c>
      <c r="T214" s="50">
        <v>100</v>
      </c>
      <c r="U214" s="50">
        <f t="shared" si="45"/>
        <v>67.532467532467535</v>
      </c>
      <c r="V214" s="50">
        <f t="shared" si="46"/>
        <v>71.098265895953759</v>
      </c>
      <c r="W214" s="50">
        <f t="shared" si="47"/>
        <v>57.446808510638299</v>
      </c>
      <c r="X214" s="50">
        <f t="shared" si="48"/>
        <v>71.45492559340795</v>
      </c>
      <c r="Y214" s="50">
        <f t="shared" si="49"/>
        <v>75.020723956894159</v>
      </c>
      <c r="Z214" s="50">
        <f t="shared" si="50"/>
        <v>61.369266571578706</v>
      </c>
      <c r="AA214" s="50">
        <f t="shared" si="51"/>
        <v>-3.9224580609404143</v>
      </c>
      <c r="AB214" s="50">
        <f t="shared" si="52"/>
        <v>-3.9224580609404001</v>
      </c>
      <c r="AC214" s="50">
        <f t="shared" si="53"/>
        <v>-3.9224580609404072</v>
      </c>
      <c r="AF214">
        <v>2.0099999999999998</v>
      </c>
      <c r="AG214">
        <v>1.85</v>
      </c>
      <c r="AH214" s="66"/>
      <c r="AJ214" t="s">
        <v>444</v>
      </c>
    </row>
    <row r="215" spans="1:36" ht="15" x14ac:dyDescent="0.25">
      <c r="A215">
        <v>2.16</v>
      </c>
      <c r="B215">
        <v>3.35</v>
      </c>
      <c r="C215">
        <v>3.6</v>
      </c>
      <c r="D215" s="43">
        <f t="shared" si="54"/>
        <v>3.9248203427307837E-2</v>
      </c>
      <c r="E215" s="44">
        <f>IF(OR($A215="",$B215="",$C215=""),"",A215*'MPTO_working_3-way'!$I214)</f>
        <v>2.2447761194029852</v>
      </c>
      <c r="F215" s="45">
        <f>IF(OR($A215="",$B215="",$C215=""),"",B215*'MPTO_working_3-way'!$I214)</f>
        <v>3.4814814814814814</v>
      </c>
      <c r="G215" s="46">
        <f>IF(OR($A215="",$B215="",$C215=""),"",C215*'MPTO_working_3-way'!$I214)</f>
        <v>3.7412935323383083</v>
      </c>
      <c r="H215" s="44">
        <f>IF(OR($A215="",$B215="",$C215=""),"",'MPTO_working_3-way'!E214)</f>
        <v>2.2228138439483924</v>
      </c>
      <c r="I215" s="45">
        <f>IF(OR($A215="",$B215="",$C215=""),"",'MPTO_working_3-way'!F214)</f>
        <v>3.5035506778566816</v>
      </c>
      <c r="J215" s="46">
        <f>IF(OR($A215="",$B215="",$C215=""),"",'MPTO_working_3-way'!G214)</f>
        <v>3.7779324747650538</v>
      </c>
      <c r="K215" s="44">
        <f>IF(OR($A215="",$B215="",$C215=""),"",'OddsRatio_working_3-way'!H214)</f>
        <v>2.2318877405096678</v>
      </c>
      <c r="L215" s="45">
        <f>IF(OR($A215="",$B215="",$C215=""),"",'OddsRatio_working_3-way'!I214)</f>
        <v>3.4956346467221726</v>
      </c>
      <c r="M215" s="46">
        <f>IF(OR($A215="",$B215="",$C215=""),"",'OddsRatio_working_3-way'!J214)</f>
        <v>3.7611276942458072</v>
      </c>
      <c r="N215" s="47">
        <f t="shared" si="42"/>
        <v>44.547872340425535</v>
      </c>
      <c r="O215" s="48">
        <f t="shared" si="43"/>
        <v>28.723404255319153</v>
      </c>
      <c r="P215" s="48">
        <f t="shared" si="44"/>
        <v>26.728723404255323</v>
      </c>
      <c r="Q215" t="s">
        <v>464</v>
      </c>
      <c r="R215" t="s">
        <v>305</v>
      </c>
      <c r="S215" s="38">
        <v>44201</v>
      </c>
      <c r="T215" s="50">
        <v>100</v>
      </c>
      <c r="U215" s="50">
        <f t="shared" si="45"/>
        <v>53.703703703703695</v>
      </c>
      <c r="V215" s="50">
        <f t="shared" si="46"/>
        <v>70.149253731343279</v>
      </c>
      <c r="W215" s="50">
        <f t="shared" si="47"/>
        <v>72.222222222222229</v>
      </c>
      <c r="X215" s="50">
        <f t="shared" si="48"/>
        <v>57.628524046434492</v>
      </c>
      <c r="Y215" s="50">
        <f t="shared" si="49"/>
        <v>74.074074074074076</v>
      </c>
      <c r="Z215" s="50">
        <f t="shared" si="50"/>
        <v>76.147042564953011</v>
      </c>
      <c r="AA215" s="50">
        <f t="shared" si="51"/>
        <v>-3.9248203427307971</v>
      </c>
      <c r="AB215" s="50">
        <f t="shared" si="52"/>
        <v>-3.9248203427307971</v>
      </c>
      <c r="AC215" s="50">
        <f t="shared" si="53"/>
        <v>-3.9248203427307828</v>
      </c>
      <c r="AF215">
        <v>2.2400000000000002</v>
      </c>
      <c r="AG215">
        <v>1.68</v>
      </c>
      <c r="AH215" s="66"/>
      <c r="AJ215" t="s">
        <v>439</v>
      </c>
    </row>
    <row r="216" spans="1:36" ht="15" x14ac:dyDescent="0.25">
      <c r="A216">
        <v>2.15</v>
      </c>
      <c r="B216">
        <v>3.61</v>
      </c>
      <c r="C216">
        <v>3.36</v>
      </c>
      <c r="D216" s="43">
        <f t="shared" si="54"/>
        <v>3.9743636938122551E-2</v>
      </c>
      <c r="E216" s="44">
        <f>IF(OR($A216="",$B216="",$C216=""),"",A216*'MPTO_working_3-way'!$I215)</f>
        <v>2.2354488194169635</v>
      </c>
      <c r="F216" s="45">
        <f>IF(OR($A216="",$B216="",$C216=""),"",B216*'MPTO_working_3-way'!$I215)</f>
        <v>3.7534745293466223</v>
      </c>
      <c r="G216" s="46">
        <f>IF(OR($A216="",$B216="",$C216=""),"",C216*'MPTO_working_3-way'!$I215)</f>
        <v>3.4935386201120915</v>
      </c>
      <c r="H216" s="44">
        <f>IF(OR($A216="",$B216="",$C216=""),"",'MPTO_working_3-way'!E215)</f>
        <v>2.2130337058310707</v>
      </c>
      <c r="I216" s="45">
        <f>IF(OR($A216="",$B216="",$C216=""),"",'MPTO_working_3-way'!F215)</f>
        <v>3.7913192482484104</v>
      </c>
      <c r="J216" s="46">
        <f>IF(OR($A216="",$B216="",$C216=""),"",'MPTO_working_3-way'!G215)</f>
        <v>3.5165308944068778</v>
      </c>
      <c r="K216" s="44">
        <f>IF(OR($A216="",$B216="",$C216=""),"",'OddsRatio_working_3-way'!H215)</f>
        <v>2.2222646008435136</v>
      </c>
      <c r="L216" s="45">
        <f>IF(OR($A216="",$B216="",$C216=""),"",'OddsRatio_working_3-way'!I215)</f>
        <v>3.7740092245231058</v>
      </c>
      <c r="M216" s="46">
        <f>IF(OR($A216="",$B216="",$C216=""),"",'OddsRatio_working_3-way'!J215)</f>
        <v>3.5082995286875596</v>
      </c>
      <c r="N216" s="47">
        <f t="shared" si="42"/>
        <v>44.733746141448862</v>
      </c>
      <c r="O216" s="48">
        <f t="shared" si="43"/>
        <v>26.641981773993091</v>
      </c>
      <c r="P216" s="48">
        <f t="shared" si="44"/>
        <v>28.624272084558051</v>
      </c>
      <c r="Q216" t="s">
        <v>296</v>
      </c>
      <c r="R216" t="s">
        <v>463</v>
      </c>
      <c r="S216" s="38">
        <v>44201</v>
      </c>
      <c r="T216" s="50">
        <v>100</v>
      </c>
      <c r="U216" s="50">
        <f t="shared" si="45"/>
        <v>53.488372093023258</v>
      </c>
      <c r="V216" s="50">
        <f t="shared" si="46"/>
        <v>72.29916897506925</v>
      </c>
      <c r="W216" s="50">
        <f t="shared" si="47"/>
        <v>70.238095238095241</v>
      </c>
      <c r="X216" s="50">
        <f t="shared" si="48"/>
        <v>57.462735786835516</v>
      </c>
      <c r="Y216" s="50">
        <f t="shared" si="49"/>
        <v>76.273532668881501</v>
      </c>
      <c r="Z216" s="50">
        <f t="shared" si="50"/>
        <v>74.212458931907491</v>
      </c>
      <c r="AA216" s="50">
        <f t="shared" si="51"/>
        <v>-3.9743636938122577</v>
      </c>
      <c r="AB216" s="50">
        <f t="shared" si="52"/>
        <v>-3.9743636938122506</v>
      </c>
      <c r="AC216" s="50">
        <f t="shared" si="53"/>
        <v>-3.9743636938122506</v>
      </c>
      <c r="AF216">
        <v>2.14</v>
      </c>
      <c r="AG216">
        <v>1.74</v>
      </c>
      <c r="AH216" s="66"/>
      <c r="AJ216" t="s">
        <v>439</v>
      </c>
    </row>
    <row r="217" spans="1:36" ht="15" x14ac:dyDescent="0.25">
      <c r="A217">
        <v>1.78</v>
      </c>
      <c r="B217">
        <v>3.69</v>
      </c>
      <c r="C217">
        <v>4.7699999999999996</v>
      </c>
      <c r="D217" s="43">
        <f t="shared" si="54"/>
        <v>4.2444068706110061E-2</v>
      </c>
      <c r="E217" s="44">
        <f>IF(OR($A217="",$B217="",$C217=""),"",A217*'MPTO_working_3-way'!$I216)</f>
        <v>1.855550442296876</v>
      </c>
      <c r="F217" s="45">
        <f>IF(OR($A217="",$B217="",$C217=""),"",B217*'MPTO_working_3-way'!$I216)</f>
        <v>3.8466186135255462</v>
      </c>
      <c r="G217" s="46">
        <f>IF(OR($A217="",$B217="",$C217=""),"",C217*'MPTO_working_3-way'!$I216)</f>
        <v>4.9724582077281445</v>
      </c>
      <c r="H217" s="44">
        <f>IF(OR($A217="",$B217="",$C217=""),"",'MPTO_working_3-way'!E216)</f>
        <v>1.8259846492938179</v>
      </c>
      <c r="I217" s="45">
        <f>IF(OR($A217="",$B217="",$C217=""),"",'MPTO_working_3-way'!F216)</f>
        <v>3.8932519051641679</v>
      </c>
      <c r="J217" s="46">
        <f>IF(OR($A217="",$B217="",$C217=""),"",'MPTO_working_3-way'!G216)</f>
        <v>5.1152050845249368</v>
      </c>
      <c r="K217" s="44">
        <f>IF(OR($A217="",$B217="",$C217=""),"",'OddsRatio_working_3-way'!H216)</f>
        <v>1.8368013575780349</v>
      </c>
      <c r="L217" s="45">
        <f>IF(OR($A217="",$B217="",$C217=""),"",'OddsRatio_working_3-way'!I216)</f>
        <v>3.8858918613909155</v>
      </c>
      <c r="M217" s="46">
        <f>IF(OR($A217="",$B217="",$C217=""),"",'OddsRatio_working_3-way'!J216)</f>
        <v>5.0445398949605025</v>
      </c>
      <c r="N217" s="47">
        <f t="shared" si="42"/>
        <v>53.892364077268581</v>
      </c>
      <c r="O217" s="48">
        <f t="shared" si="43"/>
        <v>25.996858552178342</v>
      </c>
      <c r="P217" s="48">
        <f t="shared" si="44"/>
        <v>20.110777370553059</v>
      </c>
      <c r="Q217" t="s">
        <v>297</v>
      </c>
      <c r="R217" t="s">
        <v>246</v>
      </c>
      <c r="S217" s="38">
        <v>44201</v>
      </c>
      <c r="T217" s="50">
        <v>100</v>
      </c>
      <c r="U217" s="50">
        <f t="shared" si="45"/>
        <v>43.820224719101127</v>
      </c>
      <c r="V217" s="50">
        <f t="shared" si="46"/>
        <v>72.899728997289984</v>
      </c>
      <c r="W217" s="50">
        <f t="shared" si="47"/>
        <v>79.035639412997895</v>
      </c>
      <c r="X217" s="50">
        <f t="shared" si="48"/>
        <v>48.064631589712128</v>
      </c>
      <c r="Y217" s="50">
        <f t="shared" si="49"/>
        <v>77.144135867900971</v>
      </c>
      <c r="Z217" s="50">
        <f t="shared" si="50"/>
        <v>83.280046283608911</v>
      </c>
      <c r="AA217" s="50">
        <f t="shared" si="51"/>
        <v>-4.2444068706110016</v>
      </c>
      <c r="AB217" s="50">
        <f t="shared" si="52"/>
        <v>-4.2444068706109874</v>
      </c>
      <c r="AC217" s="50">
        <f t="shared" si="53"/>
        <v>-4.2444068706110158</v>
      </c>
      <c r="AF217">
        <v>2.0499999999999998</v>
      </c>
      <c r="AG217">
        <v>1.82</v>
      </c>
      <c r="AH217" s="66"/>
      <c r="AJ217" t="s">
        <v>439</v>
      </c>
    </row>
    <row r="218" spans="1:36" ht="15" x14ac:dyDescent="0.25">
      <c r="A218">
        <v>5.19</v>
      </c>
      <c r="B218">
        <v>3.79</v>
      </c>
      <c r="C218">
        <v>1.7</v>
      </c>
      <c r="D218" s="43">
        <f t="shared" si="54"/>
        <v>4.4765764222018722E-2</v>
      </c>
      <c r="E218" s="44">
        <f>IF(OR($A218="",$B218="",$C218=""),"",A218*'MPTO_working_3-way'!$I217)</f>
        <v>5.4223343163122779</v>
      </c>
      <c r="F218" s="45">
        <f>IF(OR($A218="",$B218="",$C218=""),"",B218*'MPTO_working_3-way'!$I217)</f>
        <v>3.959662246401451</v>
      </c>
      <c r="G218" s="46">
        <f>IF(OR($A218="",$B218="",$C218=""),"",C218*'MPTO_working_3-way'!$I217)</f>
        <v>1.7761017991774317</v>
      </c>
      <c r="H218" s="44">
        <f>IF(OR($A218="",$B218="",$C218=""),"",'MPTO_working_3-way'!E217)</f>
        <v>5.6256794640218439</v>
      </c>
      <c r="I218" s="45">
        <f>IF(OR($A218="",$B218="",$C218=""),"",'MPTO_working_3-way'!F217)</f>
        <v>4.0171884028837024</v>
      </c>
      <c r="J218" s="46">
        <f>IF(OR($A218="",$B218="",$C218=""),"",'MPTO_working_3-way'!G217)</f>
        <v>1.7442467725330648</v>
      </c>
      <c r="K218" s="44">
        <f>IF(OR($A218="",$B218="",$C218=""),"",'OddsRatio_working_3-way'!H217)</f>
        <v>5.5224159221306799</v>
      </c>
      <c r="L218" s="45">
        <f>IF(OR($A218="",$B218="",$C218=""),"",'OddsRatio_working_3-way'!I217)</f>
        <v>4.0113461629462046</v>
      </c>
      <c r="M218" s="46">
        <f>IF(OR($A218="",$B218="",$C218=""),"",'OddsRatio_working_3-way'!J217)</f>
        <v>1.7555348795922376</v>
      </c>
      <c r="N218" s="47">
        <f t="shared" si="42"/>
        <v>18.442241692690363</v>
      </c>
      <c r="O218" s="48">
        <f t="shared" si="43"/>
        <v>25.25467925727256</v>
      </c>
      <c r="P218" s="48">
        <f t="shared" si="44"/>
        <v>56.303079050037063</v>
      </c>
      <c r="Q218" t="s">
        <v>245</v>
      </c>
      <c r="R218" t="s">
        <v>304</v>
      </c>
      <c r="S218" s="38">
        <v>44201</v>
      </c>
      <c r="T218" s="50">
        <v>100</v>
      </c>
      <c r="U218" s="50">
        <f t="shared" si="45"/>
        <v>80.732177263969163</v>
      </c>
      <c r="V218" s="50">
        <f t="shared" si="46"/>
        <v>73.614775725593674</v>
      </c>
      <c r="W218" s="50">
        <f t="shared" si="47"/>
        <v>41.176470588235297</v>
      </c>
      <c r="X218" s="50">
        <f t="shared" si="48"/>
        <v>85.20875368617105</v>
      </c>
      <c r="Y218" s="50">
        <f t="shared" si="49"/>
        <v>78.091352147795533</v>
      </c>
      <c r="Z218" s="50">
        <f t="shared" si="50"/>
        <v>45.653047010437156</v>
      </c>
      <c r="AA218" s="50">
        <f t="shared" si="51"/>
        <v>-4.4765764222018873</v>
      </c>
      <c r="AB218" s="50">
        <f t="shared" si="52"/>
        <v>-4.4765764222018589</v>
      </c>
      <c r="AC218" s="50">
        <f t="shared" si="53"/>
        <v>-4.4765764222018589</v>
      </c>
      <c r="AF218">
        <v>2.1800000000000002</v>
      </c>
      <c r="AG218">
        <v>1.71</v>
      </c>
      <c r="AH218" s="66"/>
      <c r="AJ218" t="s">
        <v>439</v>
      </c>
    </row>
    <row r="219" spans="1:36" ht="15" x14ac:dyDescent="0.25">
      <c r="A219">
        <v>2.68</v>
      </c>
      <c r="B219">
        <v>3.26</v>
      </c>
      <c r="C219">
        <v>2.79</v>
      </c>
      <c r="D219" s="43">
        <f t="shared" si="54"/>
        <v>3.8305733683978049E-2</v>
      </c>
      <c r="E219" s="44">
        <f>IF(OR($A219="",$B219="",$C219=""),"",A219*'MPTO_working_3-way'!$I218)</f>
        <v>2.7826593662730614</v>
      </c>
      <c r="F219" s="45">
        <f>IF(OR($A219="",$B219="",$C219=""),"",B219*'MPTO_working_3-way'!$I218)</f>
        <v>3.3848766918097684</v>
      </c>
      <c r="G219" s="46">
        <f>IF(OR($A219="",$B219="",$C219=""),"",C219*'MPTO_working_3-way'!$I218)</f>
        <v>2.8968729969782987</v>
      </c>
      <c r="H219" s="44">
        <f>IF(OR($A219="",$B219="",$C219=""),"",'MPTO_working_3-way'!E218)</f>
        <v>2.7749584934574645</v>
      </c>
      <c r="I219" s="45">
        <f>IF(OR($A219="",$B219="",$C219=""),"",'MPTO_working_3-way'!F218)</f>
        <v>3.4015932367631549</v>
      </c>
      <c r="J219" s="46">
        <f>IF(OR($A219="",$B219="",$C219=""),"",'MPTO_working_3-way'!G218)</f>
        <v>2.8930634539230482</v>
      </c>
      <c r="K219" s="44">
        <f>IF(OR($A219="",$B219="",$C219=""),"",'OddsRatio_working_3-way'!H218)</f>
        <v>2.7787756471744913</v>
      </c>
      <c r="L219" s="45">
        <f>IF(OR($A219="",$B219="",$C219=""),"",'OddsRatio_working_3-way'!I218)</f>
        <v>3.3928767634609227</v>
      </c>
      <c r="M219" s="46">
        <f>IF(OR($A219="",$B219="",$C219=""),"",'OddsRatio_working_3-way'!J218)</f>
        <v>2.8952431002632975</v>
      </c>
      <c r="N219" s="47">
        <f t="shared" si="42"/>
        <v>35.936845598868402</v>
      </c>
      <c r="O219" s="48">
        <f t="shared" si="43"/>
        <v>29.543173682505312</v>
      </c>
      <c r="P219" s="48">
        <f t="shared" si="44"/>
        <v>34.519980718626279</v>
      </c>
      <c r="Q219" t="s">
        <v>456</v>
      </c>
      <c r="R219" t="s">
        <v>303</v>
      </c>
      <c r="S219" s="38">
        <v>44201</v>
      </c>
      <c r="T219" s="50">
        <v>100</v>
      </c>
      <c r="U219" s="50">
        <f t="shared" si="45"/>
        <v>62.686567164179095</v>
      </c>
      <c r="V219" s="50">
        <f t="shared" si="46"/>
        <v>69.325153374233125</v>
      </c>
      <c r="W219" s="50">
        <f t="shared" si="47"/>
        <v>64.157706093189958</v>
      </c>
      <c r="X219" s="50">
        <f t="shared" si="48"/>
        <v>66.517140532576917</v>
      </c>
      <c r="Y219" s="50">
        <f t="shared" si="49"/>
        <v>73.155726742630932</v>
      </c>
      <c r="Z219" s="50">
        <f t="shared" si="50"/>
        <v>67.988279461587766</v>
      </c>
      <c r="AA219" s="50">
        <f t="shared" si="51"/>
        <v>-3.8305733683978218</v>
      </c>
      <c r="AB219" s="50">
        <f t="shared" si="52"/>
        <v>-3.8305733683978076</v>
      </c>
      <c r="AC219" s="50">
        <f t="shared" si="53"/>
        <v>-3.8305733683978076</v>
      </c>
      <c r="AF219">
        <v>2.33</v>
      </c>
      <c r="AG219">
        <v>1.63</v>
      </c>
      <c r="AH219" s="66"/>
      <c r="AJ219" t="s">
        <v>439</v>
      </c>
    </row>
    <row r="220" spans="1:36" ht="15" x14ac:dyDescent="0.25">
      <c r="A220">
        <v>3.39</v>
      </c>
      <c r="B220">
        <v>3.51</v>
      </c>
      <c r="C220">
        <v>2.1800000000000002</v>
      </c>
      <c r="D220" s="43">
        <f t="shared" si="54"/>
        <v>3.8601131968023283E-2</v>
      </c>
      <c r="E220" s="44">
        <f>IF(OR($A220="",$B220="",$C220=""),"",A220*'MPTO_working_3-way'!$I219)</f>
        <v>3.5208578373715991</v>
      </c>
      <c r="F220" s="45">
        <f>IF(OR($A220="",$B220="",$C220=""),"",B220*'MPTO_working_3-way'!$I219)</f>
        <v>3.6454899732077615</v>
      </c>
      <c r="G220" s="46">
        <f>IF(OR($A220="",$B220="",$C220=""),"",C220*'MPTO_working_3-way'!$I219)</f>
        <v>2.2641504676902908</v>
      </c>
      <c r="H220" s="44">
        <f>IF(OR($A220="",$B220="",$C220=""),"",'MPTO_working_3-way'!E219)</f>
        <v>3.5446134849879081</v>
      </c>
      <c r="I220" s="45">
        <f>IF(OR($A220="",$B220="",$C220=""),"",'MPTO_working_3-way'!F219)</f>
        <v>3.676021344492133</v>
      </c>
      <c r="J220" s="46">
        <f>IF(OR($A220="",$B220="",$C220=""),"",'MPTO_working_3-way'!G219)</f>
        <v>2.2429140898843025</v>
      </c>
      <c r="K220" s="44">
        <f>IF(OR($A220="",$B220="",$C220=""),"",'OddsRatio_working_3-way'!H219)</f>
        <v>3.535273572534201</v>
      </c>
      <c r="L220" s="45">
        <f>IF(OR($A220="",$B220="",$C220=""),"",'OddsRatio_working_3-way'!I219)</f>
        <v>3.6625676431216916</v>
      </c>
      <c r="M220" s="46">
        <f>IF(OR($A220="",$B220="",$C220=""),"",'OddsRatio_working_3-way'!J219)</f>
        <v>2.2517250274436638</v>
      </c>
      <c r="N220" s="47">
        <f t="shared" si="42"/>
        <v>28.402169192565946</v>
      </c>
      <c r="O220" s="48">
        <f t="shared" si="43"/>
        <v>27.431154861196177</v>
      </c>
      <c r="P220" s="48">
        <f t="shared" si="44"/>
        <v>44.166675946237874</v>
      </c>
      <c r="Q220" t="s">
        <v>300</v>
      </c>
      <c r="R220" t="s">
        <v>469</v>
      </c>
      <c r="S220" s="38">
        <v>44201</v>
      </c>
      <c r="T220" s="50">
        <v>100</v>
      </c>
      <c r="U220" s="50">
        <f t="shared" si="45"/>
        <v>70.501474926253692</v>
      </c>
      <c r="V220" s="50">
        <f t="shared" si="46"/>
        <v>71.509971509971507</v>
      </c>
      <c r="W220" s="50">
        <f t="shared" si="47"/>
        <v>54.128440366972484</v>
      </c>
      <c r="X220" s="50">
        <f t="shared" si="48"/>
        <v>74.361588123056009</v>
      </c>
      <c r="Y220" s="50">
        <f t="shared" si="49"/>
        <v>75.370084706773838</v>
      </c>
      <c r="Z220" s="50">
        <f t="shared" si="50"/>
        <v>57.988553563774801</v>
      </c>
      <c r="AA220" s="50">
        <f t="shared" si="51"/>
        <v>-3.8601131968023168</v>
      </c>
      <c r="AB220" s="50">
        <f t="shared" si="52"/>
        <v>-3.860113196802331</v>
      </c>
      <c r="AC220" s="50">
        <f t="shared" si="53"/>
        <v>-3.8601131968023168</v>
      </c>
      <c r="AF220">
        <v>1.97</v>
      </c>
      <c r="AG220">
        <v>1.88</v>
      </c>
      <c r="AH220" s="66"/>
      <c r="AJ220" t="s">
        <v>439</v>
      </c>
    </row>
    <row r="221" spans="1:36" ht="15" x14ac:dyDescent="0.25">
      <c r="A221">
        <v>3.08</v>
      </c>
      <c r="B221">
        <v>3.19</v>
      </c>
      <c r="C221">
        <v>2.5</v>
      </c>
      <c r="D221" s="43">
        <f t="shared" si="54"/>
        <v>3.8154948499776076E-2</v>
      </c>
      <c r="E221" s="44">
        <f>IF(OR($A221="",$B221="",$C221=""),"",A221*'MPTO_working_3-way'!$I220)</f>
        <v>3.1975172413793103</v>
      </c>
      <c r="F221" s="45">
        <f>IF(OR($A221="",$B221="",$C221=""),"",B221*'MPTO_working_3-way'!$I220)</f>
        <v>3.3117142857142858</v>
      </c>
      <c r="G221" s="46">
        <f>IF(OR($A221="",$B221="",$C221=""),"",C221*'MPTO_working_3-way'!$I220)</f>
        <v>2.5953873712494402</v>
      </c>
      <c r="H221" s="44">
        <f>IF(OR($A221="",$B221="",$C221=""),"",'MPTO_working_3-way'!E220)</f>
        <v>3.2055699109962674</v>
      </c>
      <c r="I221" s="45">
        <f>IF(OR($A221="",$B221="",$C221=""),"",'MPTO_working_3-way'!F220)</f>
        <v>3.3248957712924363</v>
      </c>
      <c r="J221" s="46">
        <f>IF(OR($A221="",$B221="",$C221=""),"",'MPTO_working_3-way'!G220)</f>
        <v>2.582099907493062</v>
      </c>
      <c r="K221" s="44">
        <f>IF(OR($A221="",$B221="",$C221=""),"",'OddsRatio_working_3-way'!H220)</f>
        <v>3.2021721304580262</v>
      </c>
      <c r="L221" s="45">
        <f>IF(OR($A221="",$B221="",$C221=""),"",'OddsRatio_working_3-way'!I220)</f>
        <v>3.3186331565880178</v>
      </c>
      <c r="M221" s="46">
        <f>IF(OR($A221="",$B221="",$C221=""),"",'OddsRatio_working_3-way'!J220)</f>
        <v>2.5881049017726143</v>
      </c>
      <c r="N221" s="47">
        <f t="shared" si="42"/>
        <v>31.274264515572426</v>
      </c>
      <c r="O221" s="48">
        <f t="shared" si="43"/>
        <v>30.195841601242339</v>
      </c>
      <c r="P221" s="48">
        <f t="shared" si="44"/>
        <v>38.529893883185231</v>
      </c>
      <c r="Q221" t="s">
        <v>468</v>
      </c>
      <c r="R221" t="s">
        <v>461</v>
      </c>
      <c r="S221" s="38">
        <v>44201</v>
      </c>
      <c r="T221" s="50">
        <v>100</v>
      </c>
      <c r="U221" s="50">
        <f t="shared" si="45"/>
        <v>67.532467532467535</v>
      </c>
      <c r="V221" s="50">
        <f t="shared" si="46"/>
        <v>68.652037617554868</v>
      </c>
      <c r="W221" s="50">
        <f t="shared" si="47"/>
        <v>60</v>
      </c>
      <c r="X221" s="50">
        <f t="shared" si="48"/>
        <v>71.347962382445147</v>
      </c>
      <c r="Y221" s="50">
        <f t="shared" si="49"/>
        <v>72.467532467532465</v>
      </c>
      <c r="Z221" s="50">
        <f t="shared" si="50"/>
        <v>63.815494849977618</v>
      </c>
      <c r="AA221" s="50">
        <f t="shared" si="51"/>
        <v>-3.8154948499776111</v>
      </c>
      <c r="AB221" s="50">
        <f t="shared" si="52"/>
        <v>-3.8154948499775969</v>
      </c>
      <c r="AC221" s="50">
        <f t="shared" si="53"/>
        <v>-3.8154948499776182</v>
      </c>
      <c r="AF221">
        <v>2.16</v>
      </c>
      <c r="AG221">
        <v>1.72</v>
      </c>
      <c r="AH221" s="66"/>
      <c r="AJ221" t="s">
        <v>439</v>
      </c>
    </row>
    <row r="222" spans="1:36" ht="15" x14ac:dyDescent="0.25">
      <c r="A222">
        <v>1.93</v>
      </c>
      <c r="B222">
        <v>3.71</v>
      </c>
      <c r="C222">
        <v>3.96</v>
      </c>
      <c r="D222" s="43">
        <f t="shared" si="54"/>
        <v>4.0201746526900672E-2</v>
      </c>
      <c r="E222" s="44">
        <f>IF(OR($A222="",$B222="",$C222=""),"",A222*'MPTO_working_3-way'!$I221)</f>
        <v>2.0075893707969183</v>
      </c>
      <c r="F222" s="45">
        <f>IF(OR($A222="",$B222="",$C222=""),"",B222*'MPTO_working_3-way'!$I221)</f>
        <v>3.8591484796148015</v>
      </c>
      <c r="G222" s="46">
        <f>IF(OR($A222="",$B222="",$C222=""),"",C222*'MPTO_working_3-way'!$I221)</f>
        <v>4.1191989162465266</v>
      </c>
      <c r="H222" s="44">
        <f>IF(OR($A222="",$B222="",$C222=""),"",'MPTO_working_3-way'!E221)</f>
        <v>1.9812410830092304</v>
      </c>
      <c r="I222" s="45">
        <f>IF(OR($A222="",$B222="",$C222=""),"",'MPTO_working_3-way'!F221)</f>
        <v>3.9040966954659733</v>
      </c>
      <c r="J222" s="46">
        <f>IF(OR($A222="",$B222="",$C222=""),"",'MPTO_working_3-way'!G221)</f>
        <v>4.1819189903656602</v>
      </c>
      <c r="K222" s="44">
        <f>IF(OR($A222="",$B222="",$C222=""),"",'OddsRatio_working_3-way'!H221)</f>
        <v>1.9913198155494096</v>
      </c>
      <c r="L222" s="45">
        <f>IF(OR($A222="",$B222="",$C222=""),"",'OddsRatio_working_3-way'!I221)</f>
        <v>3.8886846238052701</v>
      </c>
      <c r="M222" s="46">
        <f>IF(OR($A222="",$B222="",$C222=""),"",'OddsRatio_working_3-way'!J221)</f>
        <v>4.1551684451895197</v>
      </c>
      <c r="N222" s="47">
        <f t="shared" si="42"/>
        <v>49.810982990164327</v>
      </c>
      <c r="O222" s="48">
        <f t="shared" si="43"/>
        <v>25.912452067659608</v>
      </c>
      <c r="P222" s="48">
        <f t="shared" si="44"/>
        <v>24.276564942176048</v>
      </c>
      <c r="Q222" t="s">
        <v>307</v>
      </c>
      <c r="R222" t="s">
        <v>457</v>
      </c>
      <c r="S222" s="38">
        <v>44201</v>
      </c>
      <c r="T222" s="50">
        <v>100</v>
      </c>
      <c r="U222" s="50">
        <f t="shared" si="45"/>
        <v>48.186528497409334</v>
      </c>
      <c r="V222" s="50">
        <f t="shared" si="46"/>
        <v>73.045822102425873</v>
      </c>
      <c r="W222" s="50">
        <f t="shared" si="47"/>
        <v>74.747474747474755</v>
      </c>
      <c r="X222" s="50">
        <f t="shared" si="48"/>
        <v>52.206703150099379</v>
      </c>
      <c r="Y222" s="50">
        <f t="shared" si="49"/>
        <v>77.065996755115947</v>
      </c>
      <c r="Z222" s="50">
        <f t="shared" si="50"/>
        <v>78.767649400164814</v>
      </c>
      <c r="AA222" s="50">
        <f t="shared" si="51"/>
        <v>-4.020174652690045</v>
      </c>
      <c r="AB222" s="50">
        <f t="shared" si="52"/>
        <v>-4.0201746526900735</v>
      </c>
      <c r="AC222" s="50">
        <f t="shared" si="53"/>
        <v>-4.0201746526900592</v>
      </c>
      <c r="AF222">
        <v>1.63</v>
      </c>
      <c r="AG222">
        <v>2.3199999999999998</v>
      </c>
      <c r="AH222" s="66"/>
      <c r="AJ222" t="s">
        <v>439</v>
      </c>
    </row>
    <row r="223" spans="1:36" ht="15" x14ac:dyDescent="0.25">
      <c r="A223">
        <v>3.02</v>
      </c>
      <c r="B223">
        <v>3.31</v>
      </c>
      <c r="C223">
        <v>2.4700000000000002</v>
      </c>
      <c r="D223" s="43">
        <f t="shared" si="54"/>
        <v>3.809893103508899E-2</v>
      </c>
      <c r="E223" s="44">
        <f>IF(OR($A223="",$B223="",$C223=""),"",A223*'MPTO_working_3-way'!$I222)</f>
        <v>3.1350587717259688</v>
      </c>
      <c r="F223" s="45">
        <f>IF(OR($A223="",$B223="",$C223=""),"",B223*'MPTO_working_3-way'!$I222)</f>
        <v>3.4361074617261447</v>
      </c>
      <c r="G223" s="46">
        <f>IF(OR($A223="",$B223="",$C223=""),"",C223*'MPTO_working_3-way'!$I222)</f>
        <v>2.5641043596566702</v>
      </c>
      <c r="H223" s="44">
        <f>IF(OR($A223="",$B223="",$C223=""),"",'MPTO_working_3-way'!E222)</f>
        <v>3.1404452580201472</v>
      </c>
      <c r="I223" s="45">
        <f>IF(OR($A223="",$B223="",$C223=""),"",'MPTO_working_3-way'!F222)</f>
        <v>3.4552440175665895</v>
      </c>
      <c r="J223" s="46">
        <f>IF(OR($A223="",$B223="",$C223=""),"",'MPTO_working_3-way'!G222)</f>
        <v>2.5499883399544632</v>
      </c>
      <c r="K223" s="44">
        <f>IF(OR($A223="",$B223="",$C223=""),"",'OddsRatio_working_3-way'!H222)</f>
        <v>3.1386825956601037</v>
      </c>
      <c r="L223" s="45">
        <f>IF(OR($A223="",$B223="",$C223=""),"",'OddsRatio_working_3-way'!I222)</f>
        <v>3.4457211861261587</v>
      </c>
      <c r="M223" s="46">
        <f>IF(OR($A223="",$B223="",$C223=""),"",'OddsRatio_working_3-way'!J222)</f>
        <v>2.5563680275348286</v>
      </c>
      <c r="N223" s="47">
        <f t="shared" si="42"/>
        <v>31.897328656759505</v>
      </c>
      <c r="O223" s="48">
        <f t="shared" si="43"/>
        <v>29.102698653599308</v>
      </c>
      <c r="P223" s="48">
        <f t="shared" si="44"/>
        <v>38.999972689641169</v>
      </c>
      <c r="Q223" t="s">
        <v>462</v>
      </c>
      <c r="R223" t="s">
        <v>299</v>
      </c>
      <c r="S223" s="38">
        <v>44201</v>
      </c>
      <c r="T223" s="50">
        <v>100</v>
      </c>
      <c r="U223" s="50">
        <f t="shared" si="45"/>
        <v>66.88741721854305</v>
      </c>
      <c r="V223" s="50">
        <f t="shared" si="46"/>
        <v>69.78851963746223</v>
      </c>
      <c r="W223" s="50">
        <f t="shared" si="47"/>
        <v>59.514170040485837</v>
      </c>
      <c r="X223" s="50">
        <f t="shared" si="48"/>
        <v>70.697310322051933</v>
      </c>
      <c r="Y223" s="50">
        <f t="shared" si="49"/>
        <v>73.598412740971114</v>
      </c>
      <c r="Z223" s="50">
        <f t="shared" si="50"/>
        <v>63.324063143994721</v>
      </c>
      <c r="AA223" s="50">
        <f t="shared" si="51"/>
        <v>-3.8098931035088839</v>
      </c>
      <c r="AB223" s="50">
        <f t="shared" si="52"/>
        <v>-3.8098931035088839</v>
      </c>
      <c r="AC223" s="50">
        <f t="shared" si="53"/>
        <v>-3.8098931035088839</v>
      </c>
      <c r="AF223">
        <v>2.2000000000000002</v>
      </c>
      <c r="AG223">
        <v>1.69</v>
      </c>
      <c r="AH223" s="66"/>
      <c r="AJ223" t="s">
        <v>439</v>
      </c>
    </row>
    <row r="224" spans="1:36" ht="15" x14ac:dyDescent="0.25">
      <c r="A224">
        <v>2.31</v>
      </c>
      <c r="B224">
        <v>3.32</v>
      </c>
      <c r="C224">
        <v>3.29</v>
      </c>
      <c r="D224" s="43">
        <f t="shared" si="54"/>
        <v>3.8056619958696247E-2</v>
      </c>
      <c r="E224" s="44">
        <f>IF(OR($A224="",$B224="",$C224=""),"",A224*'MPTO_working_3-way'!$I223)</f>
        <v>2.3979107921045886</v>
      </c>
      <c r="F224" s="45">
        <f>IF(OR($A224="",$B224="",$C224=""),"",B224*'MPTO_working_3-way'!$I223)</f>
        <v>3.4463479782628714</v>
      </c>
      <c r="G224" s="46">
        <f>IF(OR($A224="",$B224="",$C224=""),"",C224*'MPTO_working_3-way'!$I223)</f>
        <v>3.4152062796641105</v>
      </c>
      <c r="H224" s="44">
        <f>IF(OR($A224="",$B224="",$C224=""),"",'MPTO_working_3-way'!E223)</f>
        <v>2.3797347901331505</v>
      </c>
      <c r="I224" s="45">
        <f>IF(OR($A224="",$B224="",$C224=""),"",'MPTO_working_3-way'!F223)</f>
        <v>3.4659728890831949</v>
      </c>
      <c r="J224" s="46">
        <f>IF(OR($A224="",$B224="",$C224=""),"",'MPTO_working_3-way'!G223)</f>
        <v>3.4332898149112401</v>
      </c>
      <c r="K224" s="44">
        <f>IF(OR($A224="",$B224="",$C224=""),"",'OddsRatio_working_3-way'!H223)</f>
        <v>2.3875537050605136</v>
      </c>
      <c r="L224" s="45">
        <f>IF(OR($A224="",$B224="",$C224=""),"",'OddsRatio_working_3-way'!I223)</f>
        <v>3.4573470196491543</v>
      </c>
      <c r="M224" s="46">
        <f>IF(OR($A224="",$B224="",$C224=""),"",'OddsRatio_working_3-way'!J223)</f>
        <v>3.4255709806019667</v>
      </c>
      <c r="N224" s="47">
        <f t="shared" si="42"/>
        <v>41.702969238581396</v>
      </c>
      <c r="O224" s="48">
        <f t="shared" si="43"/>
        <v>29.01622257262742</v>
      </c>
      <c r="P224" s="48">
        <f t="shared" si="44"/>
        <v>29.280808188791198</v>
      </c>
      <c r="Q224" t="s">
        <v>301</v>
      </c>
      <c r="R224" t="s">
        <v>459</v>
      </c>
      <c r="S224" s="38">
        <v>44201</v>
      </c>
      <c r="T224" s="50">
        <v>100</v>
      </c>
      <c r="U224" s="50">
        <f t="shared" si="45"/>
        <v>56.709956709956707</v>
      </c>
      <c r="V224" s="50">
        <f t="shared" si="46"/>
        <v>69.879518072289159</v>
      </c>
      <c r="W224" s="50">
        <f t="shared" si="47"/>
        <v>69.6048632218845</v>
      </c>
      <c r="X224" s="50">
        <f t="shared" si="48"/>
        <v>60.515618705826348</v>
      </c>
      <c r="Y224" s="50">
        <f t="shared" si="49"/>
        <v>73.685180068158786</v>
      </c>
      <c r="Z224" s="50">
        <f t="shared" si="50"/>
        <v>73.410525217754127</v>
      </c>
      <c r="AA224" s="50">
        <f t="shared" si="51"/>
        <v>-3.8056619958696416</v>
      </c>
      <c r="AB224" s="50">
        <f t="shared" si="52"/>
        <v>-3.8056619958696274</v>
      </c>
      <c r="AC224" s="50">
        <f t="shared" si="53"/>
        <v>-3.8056619958696274</v>
      </c>
      <c r="AF224">
        <v>2.2599999999999998</v>
      </c>
      <c r="AG224">
        <v>1.66</v>
      </c>
      <c r="AH224" s="66"/>
      <c r="AJ224" t="s">
        <v>439</v>
      </c>
    </row>
    <row r="225" spans="1:36" ht="15" x14ac:dyDescent="0.25">
      <c r="A225">
        <v>3.14</v>
      </c>
      <c r="B225">
        <v>3.52</v>
      </c>
      <c r="C225">
        <v>2.29</v>
      </c>
      <c r="D225" s="43">
        <f t="shared" si="54"/>
        <v>3.9243469377950646E-2</v>
      </c>
      <c r="E225" s="44">
        <f>IF(OR($A225="",$B225="",$C225=""),"",A225*'MPTO_working_3-way'!$I224)</f>
        <v>3.2632244938467649</v>
      </c>
      <c r="F225" s="45">
        <f>IF(OR($A225="",$B225="",$C225=""),"",B225*'MPTO_working_3-way'!$I224)</f>
        <v>3.6581370122103865</v>
      </c>
      <c r="G225" s="46">
        <f>IF(OR($A225="",$B225="",$C225=""),"",C225*'MPTO_working_3-way'!$I224)</f>
        <v>2.3798675448755069</v>
      </c>
      <c r="H225" s="44">
        <f>IF(OR($A225="",$B225="",$C225=""),"",'MPTO_working_3-way'!E224)</f>
        <v>3.2744995151172676</v>
      </c>
      <c r="I225" s="45">
        <f>IF(OR($A225="",$B225="",$C225=""),"",'MPTO_working_3-way'!F224)</f>
        <v>3.6899041096848997</v>
      </c>
      <c r="J225" s="46">
        <f>IF(OR($A225="",$B225="",$C225=""),"",'MPTO_working_3-way'!G224)</f>
        <v>2.3607172889682464</v>
      </c>
      <c r="K225" s="44">
        <f>IF(OR($A225="",$B225="",$C225=""),"",'OddsRatio_working_3-way'!H224)</f>
        <v>3.2710183762406655</v>
      </c>
      <c r="L225" s="45">
        <f>IF(OR($A225="",$B225="",$C225=""),"",'OddsRatio_working_3-way'!I224)</f>
        <v>3.6742833215544284</v>
      </c>
      <c r="M225" s="46">
        <f>IF(OR($A225="",$B225="",$C225=""),"",'OddsRatio_working_3-way'!J224)</f>
        <v>2.3689783669861955</v>
      </c>
      <c r="N225" s="47">
        <f t="shared" si="42"/>
        <v>30.644535853589915</v>
      </c>
      <c r="O225" s="48">
        <f t="shared" si="43"/>
        <v>27.336318914850093</v>
      </c>
      <c r="P225" s="48">
        <f t="shared" si="44"/>
        <v>42.019145231559975</v>
      </c>
      <c r="Q225" t="s">
        <v>306</v>
      </c>
      <c r="R225" t="s">
        <v>302</v>
      </c>
      <c r="S225" s="38">
        <v>44201</v>
      </c>
      <c r="T225" s="50">
        <v>100</v>
      </c>
      <c r="U225" s="50">
        <f t="shared" si="45"/>
        <v>68.152866242038215</v>
      </c>
      <c r="V225" s="50">
        <f t="shared" si="46"/>
        <v>71.590909090909093</v>
      </c>
      <c r="W225" s="50">
        <f t="shared" si="47"/>
        <v>56.331877729257641</v>
      </c>
      <c r="X225" s="50">
        <f t="shared" si="48"/>
        <v>72.077213179833265</v>
      </c>
      <c r="Y225" s="50">
        <f t="shared" si="49"/>
        <v>75.515256028704144</v>
      </c>
      <c r="Z225" s="50">
        <f t="shared" si="50"/>
        <v>60.256224667052692</v>
      </c>
      <c r="AA225" s="50">
        <f t="shared" si="51"/>
        <v>-3.9243469377950504</v>
      </c>
      <c r="AB225" s="50">
        <f t="shared" si="52"/>
        <v>-3.9243469377950504</v>
      </c>
      <c r="AC225" s="50">
        <f t="shared" si="53"/>
        <v>-3.9243469377950504</v>
      </c>
      <c r="AF225">
        <v>2.09</v>
      </c>
      <c r="AG225">
        <v>1.77</v>
      </c>
      <c r="AH225" s="66"/>
      <c r="AJ225" t="s">
        <v>439</v>
      </c>
    </row>
    <row r="226" spans="1:36" ht="15" x14ac:dyDescent="0.25">
      <c r="A226">
        <v>3.21</v>
      </c>
      <c r="B226">
        <v>3.12</v>
      </c>
      <c r="C226">
        <v>2.4</v>
      </c>
      <c r="D226" s="43">
        <f t="shared" si="54"/>
        <v>4.8705966930266076E-2</v>
      </c>
      <c r="E226" s="44">
        <f>IF(OR($A226="",$B226="",$C226=""),"",A226*'MPTO_working_3-way'!$I225)</f>
        <v>3.3663461538461541</v>
      </c>
      <c r="F226" s="45">
        <f>IF(OR($A226="",$B226="",$C226=""),"",B226*'MPTO_working_3-way'!$I225)</f>
        <v>3.2719626168224303</v>
      </c>
      <c r="G226" s="46">
        <f>IF(OR($A226="",$B226="",$C226=""),"",C226*'MPTO_working_3-way'!$I225)</f>
        <v>2.5168943206326384</v>
      </c>
      <c r="H226" s="44">
        <f>IF(OR($A226="",$B226="",$C226=""),"",'MPTO_working_3-way'!E225)</f>
        <v>3.3864881314668289</v>
      </c>
      <c r="I226" s="45">
        <f>IF(OR($A226="",$B226="",$C226=""),"",'MPTO_working_3-way'!F225)</f>
        <v>3.2864737152982872</v>
      </c>
      <c r="J226" s="46">
        <f>IF(OR($A226="",$B226="",$C226=""),"",'MPTO_working_3-way'!G225)</f>
        <v>2.497307001795332</v>
      </c>
      <c r="K226" s="44">
        <f>IF(OR($A226="",$B226="",$C226=""),"",'OddsRatio_working_3-way'!H225)</f>
        <v>3.377200947495044</v>
      </c>
      <c r="L226" s="45">
        <f>IF(OR($A226="",$B226="",$C226=""),"",'OddsRatio_working_3-way'!I225)</f>
        <v>3.2803918591355177</v>
      </c>
      <c r="M226" s="46">
        <f>IF(OR($A226="",$B226="",$C226=""),"",'OddsRatio_working_3-way'!J225)</f>
        <v>2.5059191522593034</v>
      </c>
      <c r="N226" s="47">
        <f t="shared" si="42"/>
        <v>29.705798343330475</v>
      </c>
      <c r="O226" s="48">
        <f t="shared" si="43"/>
        <v>30.562696372465009</v>
      </c>
      <c r="P226" s="48">
        <f t="shared" si="44"/>
        <v>39.731505284204509</v>
      </c>
      <c r="Q226" t="s">
        <v>452</v>
      </c>
      <c r="R226" t="s">
        <v>505</v>
      </c>
      <c r="S226" s="38">
        <v>44201</v>
      </c>
      <c r="T226" s="50">
        <v>100</v>
      </c>
      <c r="U226" s="50">
        <f t="shared" si="45"/>
        <v>68.847352024922117</v>
      </c>
      <c r="V226" s="50">
        <f t="shared" si="46"/>
        <v>67.948717948717942</v>
      </c>
      <c r="W226" s="50">
        <f t="shared" si="47"/>
        <v>58.333333333333336</v>
      </c>
      <c r="X226" s="50">
        <f t="shared" si="48"/>
        <v>73.71794871794873</v>
      </c>
      <c r="Y226" s="50">
        <f t="shared" si="49"/>
        <v>72.819314641744555</v>
      </c>
      <c r="Z226" s="50">
        <f t="shared" si="50"/>
        <v>63.203930026359934</v>
      </c>
      <c r="AA226" s="50">
        <f t="shared" si="51"/>
        <v>-4.8705966930266129</v>
      </c>
      <c r="AB226" s="50">
        <f t="shared" si="52"/>
        <v>-4.8705966930266129</v>
      </c>
      <c r="AC226" s="50">
        <f t="shared" si="53"/>
        <v>-4.8705966930265987</v>
      </c>
      <c r="AF226">
        <v>2.2799999999999998</v>
      </c>
      <c r="AG226">
        <v>1.63</v>
      </c>
      <c r="AH226" s="66"/>
      <c r="AJ226" t="s">
        <v>445</v>
      </c>
    </row>
    <row r="227" spans="1:36" ht="15" x14ac:dyDescent="0.25">
      <c r="A227">
        <v>4.41</v>
      </c>
      <c r="B227">
        <v>3.56</v>
      </c>
      <c r="C227">
        <v>1.83</v>
      </c>
      <c r="D227" s="43">
        <f t="shared" si="54"/>
        <v>5.4104333450700759E-2</v>
      </c>
      <c r="E227" s="44">
        <f>IF(OR($A227="",$B227="",$C227=""),"",A227*'MPTO_working_3-way'!$I226)</f>
        <v>4.6486001105175907</v>
      </c>
      <c r="F227" s="45">
        <f>IF(OR($A227="",$B227="",$C227=""),"",B227*'MPTO_working_3-way'!$I226)</f>
        <v>3.7526114270844948</v>
      </c>
      <c r="G227" s="46">
        <f>IF(OR($A227="",$B227="",$C227=""),"",C227*'MPTO_working_3-way'!$I226)</f>
        <v>1.9290109302147824</v>
      </c>
      <c r="H227" s="44">
        <f>IF(OR($A227="",$B227="",$C227=""),"",'MPTO_working_3-way'!E226)</f>
        <v>4.7910482108695245</v>
      </c>
      <c r="I227" s="45">
        <f>IF(OR($A227="",$B227="",$C227=""),"",'MPTO_working_3-way'!F226)</f>
        <v>3.8042471580301038</v>
      </c>
      <c r="J227" s="46">
        <f>IF(OR($A227="",$B227="",$C227=""),"",'MPTO_working_3-way'!G226)</f>
        <v>1.8924580092976588</v>
      </c>
      <c r="K227" s="44">
        <f>IF(OR($A227="",$B227="",$C227=""),"",'OddsRatio_working_3-way'!H226)</f>
        <v>4.7220485554460589</v>
      </c>
      <c r="L227" s="45">
        <f>IF(OR($A227="",$B227="",$C227=""),"",'OddsRatio_working_3-way'!I226)</f>
        <v>3.7942651911853105</v>
      </c>
      <c r="M227" s="46">
        <f>IF(OR($A227="",$B227="",$C227=""),"",'OddsRatio_working_3-way'!J226)</f>
        <v>1.9059531674546124</v>
      </c>
      <c r="N227" s="47">
        <f t="shared" si="42"/>
        <v>21.511852519589102</v>
      </c>
      <c r="O227" s="48">
        <f t="shared" si="43"/>
        <v>26.648109441401107</v>
      </c>
      <c r="P227" s="48">
        <f t="shared" si="44"/>
        <v>51.840038039009798</v>
      </c>
      <c r="Q227" t="s">
        <v>308</v>
      </c>
      <c r="R227" t="s">
        <v>310</v>
      </c>
      <c r="S227" s="38">
        <v>44201</v>
      </c>
      <c r="T227" s="50">
        <v>100</v>
      </c>
      <c r="U227" s="50">
        <f t="shared" si="45"/>
        <v>77.32426303854875</v>
      </c>
      <c r="V227" s="50">
        <f t="shared" si="46"/>
        <v>71.910112359550567</v>
      </c>
      <c r="W227" s="50">
        <f t="shared" si="47"/>
        <v>45.355191256830594</v>
      </c>
      <c r="X227" s="50">
        <f t="shared" si="48"/>
        <v>82.734696383618839</v>
      </c>
      <c r="Y227" s="50">
        <f t="shared" si="49"/>
        <v>77.320545704620642</v>
      </c>
      <c r="Z227" s="50">
        <f t="shared" si="50"/>
        <v>50.765624601900683</v>
      </c>
      <c r="AA227" s="50">
        <f t="shared" si="51"/>
        <v>-5.4104333450700892</v>
      </c>
      <c r="AB227" s="50">
        <f t="shared" si="52"/>
        <v>-5.410433345070075</v>
      </c>
      <c r="AC227" s="50">
        <f t="shared" si="53"/>
        <v>-5.4104333450700892</v>
      </c>
      <c r="AF227">
        <v>1.93</v>
      </c>
      <c r="AG227">
        <v>1.88</v>
      </c>
      <c r="AH227" s="66"/>
      <c r="AJ227" t="s">
        <v>445</v>
      </c>
    </row>
    <row r="228" spans="1:36" ht="15" x14ac:dyDescent="0.25">
      <c r="A228">
        <v>3.66</v>
      </c>
      <c r="B228">
        <v>3.65</v>
      </c>
      <c r="C228">
        <v>1.98</v>
      </c>
      <c r="D228" s="43">
        <f t="shared" si="54"/>
        <v>5.224715150607806E-2</v>
      </c>
      <c r="E228" s="44">
        <f>IF(OR($A228="",$B228="",$C228=""),"",A228*'MPTO_working_3-way'!$I227)</f>
        <v>3.851224574512246</v>
      </c>
      <c r="F228" s="45">
        <f>IF(OR($A228="",$B228="",$C228=""),"",B228*'MPTO_working_3-way'!$I227)</f>
        <v>3.8407021029971848</v>
      </c>
      <c r="G228" s="46">
        <f>IF(OR($A228="",$B228="",$C228=""),"",C228*'MPTO_working_3-way'!$I227)</f>
        <v>2.0834493599820347</v>
      </c>
      <c r="H228" s="44">
        <f>IF(OR($A228="",$B228="",$C228=""),"",'MPTO_working_3-way'!E227)</f>
        <v>3.909176896224547</v>
      </c>
      <c r="I228" s="45">
        <f>IF(OR($A228="",$B228="",$C228=""),"",'MPTO_working_3-way'!F227)</f>
        <v>3.897771045100749</v>
      </c>
      <c r="J228" s="46">
        <f>IF(OR($A228="",$B228="",$C228=""),"",'MPTO_working_3-way'!G227)</f>
        <v>2.050715053254915</v>
      </c>
      <c r="K228" s="44">
        <f>IF(OR($A228="",$B228="",$C228=""),"",'OddsRatio_working_3-way'!H227)</f>
        <v>3.8862632257968981</v>
      </c>
      <c r="L228" s="45">
        <f>IF(OR($A228="",$B228="",$C228=""),"",'OddsRatio_working_3-way'!I227)</f>
        <v>3.8754126121660826</v>
      </c>
      <c r="M228" s="46">
        <f>IF(OR($A228="",$B228="",$C228=""),"",'OddsRatio_working_3-way'!J227)</f>
        <v>2.0633601358199098</v>
      </c>
      <c r="N228" s="47">
        <f t="shared" si="42"/>
        <v>25.965767008709147</v>
      </c>
      <c r="O228" s="48">
        <f t="shared" si="43"/>
        <v>26.036906096404245</v>
      </c>
      <c r="P228" s="48">
        <f t="shared" si="44"/>
        <v>47.997326894886605</v>
      </c>
      <c r="Q228" t="s">
        <v>503</v>
      </c>
      <c r="R228" t="s">
        <v>316</v>
      </c>
      <c r="S228" s="38">
        <v>44201</v>
      </c>
      <c r="T228" s="50">
        <v>100</v>
      </c>
      <c r="U228" s="50">
        <f t="shared" si="45"/>
        <v>72.67759562841529</v>
      </c>
      <c r="V228" s="50">
        <f t="shared" si="46"/>
        <v>72.602739726027394</v>
      </c>
      <c r="W228" s="50">
        <f t="shared" si="47"/>
        <v>49.494949494949495</v>
      </c>
      <c r="X228" s="50">
        <f t="shared" si="48"/>
        <v>77.902310779023111</v>
      </c>
      <c r="Y228" s="50">
        <f t="shared" si="49"/>
        <v>77.827454876635201</v>
      </c>
      <c r="Z228" s="50">
        <f t="shared" si="50"/>
        <v>54.719664645557295</v>
      </c>
      <c r="AA228" s="50">
        <f t="shared" si="51"/>
        <v>-5.2247151506078211</v>
      </c>
      <c r="AB228" s="50">
        <f t="shared" si="52"/>
        <v>-5.2247151506078069</v>
      </c>
      <c r="AC228" s="50">
        <f t="shared" si="53"/>
        <v>-5.2247151506077998</v>
      </c>
      <c r="AF228">
        <v>2.08</v>
      </c>
      <c r="AG228">
        <v>1.75</v>
      </c>
      <c r="AH228" s="66"/>
      <c r="AJ228" t="s">
        <v>445</v>
      </c>
    </row>
    <row r="229" spans="1:36" ht="15" x14ac:dyDescent="0.25">
      <c r="A229">
        <v>3.34</v>
      </c>
      <c r="B229">
        <v>4.03</v>
      </c>
      <c r="C229">
        <v>1.98</v>
      </c>
      <c r="D229" s="43">
        <f t="shared" si="54"/>
        <v>5.2590660471672823E-2</v>
      </c>
      <c r="E229" s="44">
        <f>IF(OR($A229="",$B229="",$C229=""),"",A229*'MPTO_working_3-way'!$I228)</f>
        <v>3.5156528059753871</v>
      </c>
      <c r="F229" s="45">
        <f>IF(OR($A229="",$B229="",$C229=""),"",B229*'MPTO_working_3-way'!$I228)</f>
        <v>4.2419403617008413</v>
      </c>
      <c r="G229" s="46">
        <f>IF(OR($A229="",$B229="",$C229=""),"",C229*'MPTO_working_3-way'!$I228)</f>
        <v>2.0841295077339121</v>
      </c>
      <c r="H229" s="44">
        <f>IF(OR($A229="",$B229="",$C229=""),"",'MPTO_working_3-way'!E228)</f>
        <v>3.5477224688235975</v>
      </c>
      <c r="I229" s="45">
        <f>IF(OR($A229="",$B229="",$C229=""),"",'MPTO_working_3-way'!F228)</f>
        <v>4.3363491346890424</v>
      </c>
      <c r="J229" s="46">
        <f>IF(OR($A229="",$B229="",$C229=""),"",'MPTO_working_3-way'!G228)</f>
        <v>2.0511967009104084</v>
      </c>
      <c r="K229" s="44">
        <f>IF(OR($A229="",$B229="",$C229=""),"",'OddsRatio_working_3-way'!H228)</f>
        <v>3.5407814101135027</v>
      </c>
      <c r="L229" s="45">
        <f>IF(OR($A229="",$B229="",$C229=""),"",'OddsRatio_working_3-way'!I228)</f>
        <v>4.2899861848905623</v>
      </c>
      <c r="M229" s="46">
        <f>IF(OR($A229="",$B229="",$C229=""),"",'OddsRatio_working_3-way'!J228)</f>
        <v>2.0640879409877066</v>
      </c>
      <c r="N229" s="47">
        <f t="shared" si="42"/>
        <v>28.444219471853071</v>
      </c>
      <c r="O229" s="48">
        <f t="shared" si="43"/>
        <v>23.574117378657387</v>
      </c>
      <c r="P229" s="48">
        <f t="shared" si="44"/>
        <v>47.981663149489528</v>
      </c>
      <c r="Q229" t="s">
        <v>465</v>
      </c>
      <c r="R229" t="s">
        <v>501</v>
      </c>
      <c r="S229" s="38">
        <v>44201</v>
      </c>
      <c r="T229" s="50">
        <v>100</v>
      </c>
      <c r="U229" s="50">
        <f t="shared" si="45"/>
        <v>70.059880239520965</v>
      </c>
      <c r="V229" s="50">
        <f t="shared" si="46"/>
        <v>75.186104218362274</v>
      </c>
      <c r="W229" s="50">
        <f t="shared" si="47"/>
        <v>49.494949494949495</v>
      </c>
      <c r="X229" s="50">
        <f t="shared" si="48"/>
        <v>75.318946286688231</v>
      </c>
      <c r="Y229" s="50">
        <f t="shared" si="49"/>
        <v>80.445170265529555</v>
      </c>
      <c r="Z229" s="50">
        <f t="shared" si="50"/>
        <v>54.754015542116761</v>
      </c>
      <c r="AA229" s="50">
        <f t="shared" si="51"/>
        <v>-5.2590660471672663</v>
      </c>
      <c r="AB229" s="50">
        <f t="shared" si="52"/>
        <v>-5.2590660471672805</v>
      </c>
      <c r="AC229" s="50">
        <f t="shared" si="53"/>
        <v>-5.2590660471672663</v>
      </c>
      <c r="AF229">
        <v>1.66</v>
      </c>
      <c r="AG229">
        <v>2.2200000000000002</v>
      </c>
      <c r="AH229" s="66"/>
      <c r="AJ229" t="s">
        <v>445</v>
      </c>
    </row>
    <row r="230" spans="1:36" ht="15" x14ac:dyDescent="0.25">
      <c r="A230">
        <v>1.84</v>
      </c>
      <c r="B230">
        <v>3.42</v>
      </c>
      <c r="C230">
        <v>4.59</v>
      </c>
      <c r="D230" s="43">
        <f t="shared" si="54"/>
        <v>5.374084543555524E-2</v>
      </c>
      <c r="E230" s="44">
        <f>IF(OR($A230="",$B230="",$C230=""),"",A230*'MPTO_working_3-way'!$I229)</f>
        <v>1.9388831556014217</v>
      </c>
      <c r="F230" s="45">
        <f>IF(OR($A230="",$B230="",$C230=""),"",B230*'MPTO_working_3-way'!$I229)</f>
        <v>3.6037936913895989</v>
      </c>
      <c r="G230" s="46">
        <f>IF(OR($A230="",$B230="",$C230=""),"",C230*'MPTO_working_3-way'!$I229)</f>
        <v>4.8366704805491985</v>
      </c>
      <c r="H230" s="44">
        <f>IF(OR($A230="",$B230="",$C230=""),"",'MPTO_working_3-way'!E229)</f>
        <v>1.9027155044299275</v>
      </c>
      <c r="I230" s="45">
        <f>IF(OR($A230="",$B230="",$C230=""),"",'MPTO_working_3-way'!F229)</f>
        <v>3.6431989973996561</v>
      </c>
      <c r="J230" s="46">
        <f>IF(OR($A230="",$B230="",$C230=""),"",'MPTO_working_3-way'!G229)</f>
        <v>5.0012175813764062</v>
      </c>
      <c r="K230" s="44">
        <f>IF(OR($A230="",$B230="",$C230=""),"",'OddsRatio_working_3-way'!H229)</f>
        <v>1.9162875376584587</v>
      </c>
      <c r="L230" s="45">
        <f>IF(OR($A230="",$B230="",$C230=""),"",'OddsRatio_working_3-way'!I229)</f>
        <v>3.6397807632541306</v>
      </c>
      <c r="M230" s="46">
        <f>IF(OR($A230="",$B230="",$C230=""),"",'OddsRatio_working_3-way'!J229)</f>
        <v>4.9160384049926984</v>
      </c>
      <c r="N230" s="47">
        <f t="shared" si="42"/>
        <v>51.576083742385713</v>
      </c>
      <c r="O230" s="48">
        <f t="shared" si="43"/>
        <v>27.748536282453134</v>
      </c>
      <c r="P230" s="48">
        <f t="shared" si="44"/>
        <v>20.67537997516116</v>
      </c>
      <c r="Q230" t="s">
        <v>507</v>
      </c>
      <c r="R230" t="s">
        <v>502</v>
      </c>
      <c r="S230" s="38">
        <v>44201</v>
      </c>
      <c r="T230" s="50">
        <v>100</v>
      </c>
      <c r="U230" s="50">
        <f t="shared" si="45"/>
        <v>45.652173913043477</v>
      </c>
      <c r="V230" s="50">
        <f t="shared" si="46"/>
        <v>70.760233918128648</v>
      </c>
      <c r="W230" s="50">
        <f t="shared" si="47"/>
        <v>78.213507625272342</v>
      </c>
      <c r="X230" s="50">
        <f t="shared" si="48"/>
        <v>51.026258456599017</v>
      </c>
      <c r="Y230" s="50">
        <f t="shared" si="49"/>
        <v>76.134318461684188</v>
      </c>
      <c r="Z230" s="50">
        <f t="shared" si="50"/>
        <v>83.587592168827868</v>
      </c>
      <c r="AA230" s="50">
        <f t="shared" si="51"/>
        <v>-5.37408454355554</v>
      </c>
      <c r="AB230" s="50">
        <f t="shared" si="52"/>
        <v>-5.37408454355554</v>
      </c>
      <c r="AC230" s="50">
        <f t="shared" si="53"/>
        <v>-5.3740845435555258</v>
      </c>
      <c r="AF230">
        <v>2.19</v>
      </c>
      <c r="AG230">
        <v>1.68</v>
      </c>
      <c r="AH230" s="66"/>
      <c r="AJ230" t="s">
        <v>445</v>
      </c>
    </row>
    <row r="231" spans="1:36" ht="15" x14ac:dyDescent="0.25">
      <c r="A231">
        <v>1.86</v>
      </c>
      <c r="B231">
        <v>3.32</v>
      </c>
      <c r="C231">
        <v>4.6399999999999997</v>
      </c>
      <c r="D231" s="43">
        <f t="shared" si="54"/>
        <v>5.4356469258569184E-2</v>
      </c>
      <c r="E231" s="44">
        <f>IF(OR($A231="",$B231="",$C231=""),"",A231*'MPTO_working_3-way'!$I230)</f>
        <v>1.9611030328209389</v>
      </c>
      <c r="F231" s="45">
        <f>IF(OR($A231="",$B231="",$C231=""),"",B231*'MPTO_working_3-way'!$I230)</f>
        <v>3.5004634779384496</v>
      </c>
      <c r="G231" s="46">
        <f>IF(OR($A231="",$B231="",$C231=""),"",C231*'MPTO_working_3-way'!$I230)</f>
        <v>4.8922140173597608</v>
      </c>
      <c r="H231" s="44">
        <f>IF(OR($A231="",$B231="",$C231=""),"",'MPTO_working_3-way'!E230)</f>
        <v>1.9248700671931573</v>
      </c>
      <c r="I231" s="45">
        <f>IF(OR($A231="",$B231="",$C231=""),"",'MPTO_working_3-way'!F230)</f>
        <v>3.5324954729501363</v>
      </c>
      <c r="J231" s="46">
        <f>IF(OR($A231="",$B231="",$C231=""),"",'MPTO_working_3-way'!G230)</f>
        <v>5.065896721193992</v>
      </c>
      <c r="K231" s="44">
        <f>IF(OR($A231="",$B231="",$C231=""),"",'OddsRatio_working_3-way'!H230)</f>
        <v>1.9386883563717823</v>
      </c>
      <c r="L231" s="45">
        <f>IF(OR($A231="",$B231="",$C231=""),"",'OddsRatio_working_3-way'!I230)</f>
        <v>3.5322755660262026</v>
      </c>
      <c r="M231" s="46">
        <f>IF(OR($A231="",$B231="",$C231=""),"",'OddsRatio_working_3-way'!J230)</f>
        <v>4.973053043248008</v>
      </c>
      <c r="N231" s="47">
        <f t="shared" si="42"/>
        <v>50.991711463601938</v>
      </c>
      <c r="O231" s="48">
        <f t="shared" si="43"/>
        <v>28.567645579005905</v>
      </c>
      <c r="P231" s="48">
        <f t="shared" si="44"/>
        <v>20.440642957392161</v>
      </c>
      <c r="Q231" t="s">
        <v>504</v>
      </c>
      <c r="R231" t="s">
        <v>506</v>
      </c>
      <c r="S231" s="38">
        <v>44201</v>
      </c>
      <c r="T231" s="50">
        <v>100</v>
      </c>
      <c r="U231" s="50">
        <f t="shared" si="45"/>
        <v>46.236559139784944</v>
      </c>
      <c r="V231" s="50">
        <f t="shared" si="46"/>
        <v>69.879518072289159</v>
      </c>
      <c r="W231" s="50">
        <f t="shared" si="47"/>
        <v>78.448275862068954</v>
      </c>
      <c r="X231" s="50">
        <f t="shared" si="48"/>
        <v>51.67220606564188</v>
      </c>
      <c r="Y231" s="50">
        <f t="shared" si="49"/>
        <v>75.315164998146088</v>
      </c>
      <c r="Z231" s="50">
        <f t="shared" si="50"/>
        <v>83.883922787925897</v>
      </c>
      <c r="AA231" s="50">
        <f t="shared" si="51"/>
        <v>-5.4356469258569362</v>
      </c>
      <c r="AB231" s="50">
        <f t="shared" si="52"/>
        <v>-5.4356469258569291</v>
      </c>
      <c r="AC231" s="50">
        <f t="shared" si="53"/>
        <v>-5.4356469258569433</v>
      </c>
      <c r="AF231">
        <v>2.34</v>
      </c>
      <c r="AG231">
        <v>1.6</v>
      </c>
      <c r="AH231" s="66"/>
      <c r="AJ231" t="s">
        <v>445</v>
      </c>
    </row>
    <row r="232" spans="1:36" ht="15" x14ac:dyDescent="0.25">
      <c r="A232">
        <v>5.42</v>
      </c>
      <c r="B232">
        <v>4.07</v>
      </c>
      <c r="C232">
        <v>1.6</v>
      </c>
      <c r="D232" s="43">
        <f t="shared" si="54"/>
        <v>5.5202090718695862E-2</v>
      </c>
      <c r="E232" s="44">
        <f>IF(OR($A232="",$B232="",$C232=""),"",A232*'MPTO_working_3-way'!$I231)</f>
        <v>5.7191953316953317</v>
      </c>
      <c r="F232" s="45">
        <f>IF(OR($A232="",$B232="",$C232=""),"",B232*'MPTO_working_3-way'!$I231)</f>
        <v>4.2946725092250926</v>
      </c>
      <c r="G232" s="46">
        <f>IF(OR($A232="",$B232="",$C232=""),"",C232*'MPTO_working_3-way'!$I231)</f>
        <v>1.6883233451499136</v>
      </c>
      <c r="H232" s="44">
        <f>IF(OR($A232="",$B232="",$C232=""),"",'MPTO_working_3-way'!E231)</f>
        <v>6.0204279823785338</v>
      </c>
      <c r="I232" s="45">
        <f>IF(OR($A232="",$B232="",$C232=""),"",'MPTO_working_3-way'!F231)</f>
        <v>4.3994807966215221</v>
      </c>
      <c r="J232" s="46">
        <f>IF(OR($A232="",$B232="",$C232=""),"",'MPTO_working_3-way'!G231)</f>
        <v>1.648534699759489</v>
      </c>
      <c r="K232" s="44">
        <f>IF(OR($A232="",$B232="",$C232=""),"",'OddsRatio_working_3-way'!H231)</f>
        <v>5.8748190144684393</v>
      </c>
      <c r="L232" s="45">
        <f>IF(OR($A232="",$B232="",$C232=""),"",'OddsRatio_working_3-way'!I231)</f>
        <v>4.3859037046194826</v>
      </c>
      <c r="M232" s="46">
        <f>IF(OR($A232="",$B232="",$C232=""),"",'OddsRatio_working_3-way'!J231)</f>
        <v>1.6617401377106478</v>
      </c>
      <c r="N232" s="47">
        <f t="shared" si="42"/>
        <v>17.484977204014669</v>
      </c>
      <c r="O232" s="48">
        <f t="shared" si="43"/>
        <v>23.28466251738563</v>
      </c>
      <c r="P232" s="48">
        <f t="shared" si="44"/>
        <v>59.23036027859969</v>
      </c>
      <c r="Q232" t="s">
        <v>314</v>
      </c>
      <c r="R232" t="s">
        <v>317</v>
      </c>
      <c r="S232" s="38">
        <v>44201</v>
      </c>
      <c r="T232" s="50">
        <v>100</v>
      </c>
      <c r="U232" s="50">
        <f t="shared" si="45"/>
        <v>81.549815498154985</v>
      </c>
      <c r="V232" s="50">
        <f t="shared" si="46"/>
        <v>75.429975429975428</v>
      </c>
      <c r="W232" s="50">
        <f t="shared" si="47"/>
        <v>37.5</v>
      </c>
      <c r="X232" s="50">
        <f t="shared" si="48"/>
        <v>87.070024570024572</v>
      </c>
      <c r="Y232" s="50">
        <f t="shared" si="49"/>
        <v>80.950184501845015</v>
      </c>
      <c r="Z232" s="50">
        <f t="shared" si="50"/>
        <v>43.020209071869587</v>
      </c>
      <c r="AA232" s="50">
        <f t="shared" si="51"/>
        <v>-5.5202090718695871</v>
      </c>
      <c r="AB232" s="50">
        <f t="shared" si="52"/>
        <v>-5.5202090718695871</v>
      </c>
      <c r="AC232" s="50">
        <f t="shared" si="53"/>
        <v>-5.5202090718695871</v>
      </c>
      <c r="AF232">
        <v>1.65</v>
      </c>
      <c r="AG232">
        <v>2.23</v>
      </c>
      <c r="AH232" s="66"/>
      <c r="AJ232" t="s">
        <v>445</v>
      </c>
    </row>
    <row r="233" spans="1:36" ht="15" x14ac:dyDescent="0.25">
      <c r="A233">
        <v>2.2599999999999998</v>
      </c>
      <c r="B233">
        <v>3.4</v>
      </c>
      <c r="C233">
        <v>3.18</v>
      </c>
      <c r="D233" s="43">
        <f t="shared" si="54"/>
        <v>5.1060931970049683E-2</v>
      </c>
      <c r="E233" s="44">
        <f>IF(OR($A233="",$B233="",$C233=""),"",A233*'MPTO_working_3-way'!$I232)</f>
        <v>2.3753977062523122</v>
      </c>
      <c r="F233" s="45">
        <f>IF(OR($A233="",$B233="",$C233=""),"",B233*'MPTO_working_3-way'!$I232)</f>
        <v>3.5736071686981687</v>
      </c>
      <c r="G233" s="46">
        <f>IF(OR($A233="",$B233="",$C233=""),"",C233*'MPTO_working_3-way'!$I232)</f>
        <v>3.3423737636647584</v>
      </c>
      <c r="H233" s="44">
        <f>IF(OR($A233="",$B233="",$C233=""),"",'MPTO_working_3-way'!E232)</f>
        <v>2.3504106665572237</v>
      </c>
      <c r="I233" s="45">
        <f>IF(OR($A233="",$B233="",$C233=""),"",'MPTO_working_3-way'!F232)</f>
        <v>3.6088401750233348</v>
      </c>
      <c r="J233" s="46">
        <f>IF(OR($A233="",$B233="",$C233=""),"",'MPTO_working_3-way'!G232)</f>
        <v>3.3619649684099304</v>
      </c>
      <c r="K233" s="44">
        <f>IF(OR($A233="",$B233="",$C233=""),"",'OddsRatio_working_3-way'!H232)</f>
        <v>2.361002944166096</v>
      </c>
      <c r="L233" s="45">
        <f>IF(OR($A233="",$B233="",$C233=""),"",'OddsRatio_working_3-way'!I232)</f>
        <v>3.5923865603163736</v>
      </c>
      <c r="M233" s="46">
        <f>IF(OR($A233="",$B233="",$C233=""),"",'OddsRatio_working_3-way'!J232)</f>
        <v>3.3547511256207061</v>
      </c>
      <c r="N233" s="47">
        <f t="shared" si="42"/>
        <v>42.098213590418496</v>
      </c>
      <c r="O233" s="48">
        <f t="shared" si="43"/>
        <v>27.982930210101703</v>
      </c>
      <c r="P233" s="48">
        <f t="shared" si="44"/>
        <v>29.918856199479805</v>
      </c>
      <c r="Q233" t="s">
        <v>500</v>
      </c>
      <c r="R233" t="s">
        <v>315</v>
      </c>
      <c r="S233" s="38">
        <v>44201</v>
      </c>
      <c r="T233" s="50">
        <v>100</v>
      </c>
      <c r="U233" s="50">
        <f t="shared" si="45"/>
        <v>55.752212389380524</v>
      </c>
      <c r="V233" s="50">
        <f t="shared" si="46"/>
        <v>70.588235294117652</v>
      </c>
      <c r="W233" s="50">
        <f t="shared" si="47"/>
        <v>68.55345911949685</v>
      </c>
      <c r="X233" s="50">
        <f t="shared" si="48"/>
        <v>60.858305586385498</v>
      </c>
      <c r="Y233" s="50">
        <f t="shared" si="49"/>
        <v>75.694328491122604</v>
      </c>
      <c r="Z233" s="50">
        <f t="shared" si="50"/>
        <v>73.659552316501831</v>
      </c>
      <c r="AA233" s="50">
        <f t="shared" si="51"/>
        <v>-5.1060931970049737</v>
      </c>
      <c r="AB233" s="50">
        <f t="shared" si="52"/>
        <v>-5.1060931970049523</v>
      </c>
      <c r="AC233" s="50">
        <f t="shared" si="53"/>
        <v>-5.1060931970049808</v>
      </c>
      <c r="AF233">
        <v>2.12</v>
      </c>
      <c r="AG233">
        <v>1.72</v>
      </c>
      <c r="AH233" s="66"/>
      <c r="AJ233" t="s">
        <v>445</v>
      </c>
    </row>
    <row r="234" spans="1:36" ht="15" x14ac:dyDescent="0.25">
      <c r="A234">
        <v>2.2400000000000002</v>
      </c>
      <c r="B234">
        <v>3.2</v>
      </c>
      <c r="C234">
        <v>3.43</v>
      </c>
      <c r="D234" s="43">
        <f t="shared" si="54"/>
        <v>5.0473760932944423E-2</v>
      </c>
      <c r="E234" s="44">
        <f>IF(OR($A234="",$B234="",$C234=""),"",A234*'MPTO_working_3-way'!$I233)</f>
        <v>2.3530612244897959</v>
      </c>
      <c r="F234" s="45">
        <f>IF(OR($A234="",$B234="",$C234=""),"",B234*'MPTO_working_3-way'!$I233)</f>
        <v>3.3615160349854225</v>
      </c>
      <c r="G234" s="46">
        <f>IF(OR($A234="",$B234="",$C234=""),"",C234*'MPTO_working_3-way'!$I233)</f>
        <v>3.6031249999999995</v>
      </c>
      <c r="H234" s="44">
        <f>IF(OR($A234="",$B234="",$C234=""),"",'MPTO_working_3-way'!E233)</f>
        <v>2.3277251519864275</v>
      </c>
      <c r="I234" s="45">
        <f>IF(OR($A234="",$B234="",$C234=""),"",'MPTO_working_3-way'!F233)</f>
        <v>3.3820870994248153</v>
      </c>
      <c r="J234" s="46">
        <f>IF(OR($A234="",$B234="",$C234=""),"",'MPTO_working_3-way'!G233)</f>
        <v>3.6400619058147243</v>
      </c>
      <c r="K234" s="44">
        <f>IF(OR($A234="",$B234="",$C234=""),"",'OddsRatio_working_3-way'!H233)</f>
        <v>2.3384063156574695</v>
      </c>
      <c r="L234" s="45">
        <f>IF(OR($A234="",$B234="",$C234=""),"",'OddsRatio_working_3-way'!I233)</f>
        <v>3.3745918503600261</v>
      </c>
      <c r="M234" s="46">
        <f>IF(OR($A234="",$B234="",$C234=""),"",'OddsRatio_working_3-way'!J233)</f>
        <v>3.6228446347158467</v>
      </c>
      <c r="N234" s="47">
        <f t="shared" si="42"/>
        <v>42.497831743278404</v>
      </c>
      <c r="O234" s="48">
        <f t="shared" si="43"/>
        <v>29.748482220294886</v>
      </c>
      <c r="P234" s="48">
        <f t="shared" si="44"/>
        <v>27.753686036426718</v>
      </c>
      <c r="Q234" t="s">
        <v>312</v>
      </c>
      <c r="R234" t="s">
        <v>313</v>
      </c>
      <c r="S234" s="38">
        <v>44201</v>
      </c>
      <c r="T234" s="50">
        <v>100</v>
      </c>
      <c r="U234" s="50">
        <f t="shared" si="45"/>
        <v>55.357142857142868</v>
      </c>
      <c r="V234" s="50">
        <f t="shared" si="46"/>
        <v>68.75</v>
      </c>
      <c r="W234" s="50">
        <f t="shared" si="47"/>
        <v>70.845481049562679</v>
      </c>
      <c r="X234" s="50">
        <f t="shared" si="48"/>
        <v>60.404518950437314</v>
      </c>
      <c r="Y234" s="50">
        <f t="shared" si="49"/>
        <v>73.79737609329446</v>
      </c>
      <c r="Z234" s="50">
        <f t="shared" si="50"/>
        <v>75.892857142857139</v>
      </c>
      <c r="AA234" s="50">
        <f t="shared" si="51"/>
        <v>-5.0473760932944458</v>
      </c>
      <c r="AB234" s="50">
        <f t="shared" si="52"/>
        <v>-5.04737609329446</v>
      </c>
      <c r="AC234" s="50">
        <f t="shared" si="53"/>
        <v>-5.04737609329446</v>
      </c>
      <c r="AF234">
        <v>2.39</v>
      </c>
      <c r="AG234">
        <v>1.58</v>
      </c>
      <c r="AH234" s="66"/>
      <c r="AJ234" t="s">
        <v>445</v>
      </c>
    </row>
    <row r="235" spans="1:36" ht="15" x14ac:dyDescent="0.25">
      <c r="A235">
        <v>2.27</v>
      </c>
      <c r="B235">
        <v>3.25</v>
      </c>
      <c r="C235">
        <v>3.33</v>
      </c>
      <c r="D235" s="43">
        <f t="shared" si="54"/>
        <v>4.8521242353841476E-2</v>
      </c>
      <c r="E235" s="44">
        <f>IF(OR($A235="",$B235="",$C235=""),"",A235*'MPTO_working_3-way'!$I234)</f>
        <v>2.38014322014322</v>
      </c>
      <c r="F235" s="45">
        <f>IF(OR($A235="",$B235="",$C235=""),"",B235*'MPTO_working_3-way'!$I234)</f>
        <v>3.4076940376499847</v>
      </c>
      <c r="G235" s="46">
        <f>IF(OR($A235="",$B235="",$C235=""),"",C235*'MPTO_working_3-way'!$I234)</f>
        <v>3.4915757370382923</v>
      </c>
      <c r="H235" s="44">
        <f>IF(OR($A235="",$B235="",$C235=""),"",'MPTO_working_3-way'!E234)</f>
        <v>2.3565181663907584</v>
      </c>
      <c r="I235" s="45">
        <f>IF(OR($A235="",$B235="",$C235=""),"",'MPTO_working_3-way'!F234)</f>
        <v>3.4303133192384085</v>
      </c>
      <c r="J235" s="46">
        <f>IF(OR($A235="",$B235="",$C235=""),"",'MPTO_working_3-way'!G234)</f>
        <v>3.5195584149834236</v>
      </c>
      <c r="K235" s="44">
        <f>IF(OR($A235="",$B235="",$C235=""),"",'OddsRatio_working_3-way'!H234)</f>
        <v>2.3665431286893934</v>
      </c>
      <c r="L235" s="45">
        <f>IF(OR($A235="",$B235="",$C235=""),"",'OddsRatio_working_3-way'!I234)</f>
        <v>3.4210409760245164</v>
      </c>
      <c r="M235" s="46">
        <f>IF(OR($A235="",$B235="",$C235=""),"",'OddsRatio_working_3-way'!J234)</f>
        <v>3.5071224329498323</v>
      </c>
      <c r="N235" s="47">
        <f t="shared" si="42"/>
        <v>42.014278449169424</v>
      </c>
      <c r="O235" s="48">
        <f t="shared" si="43"/>
        <v>29.345357562958334</v>
      </c>
      <c r="P235" s="48">
        <f t="shared" si="44"/>
        <v>28.640363987872249</v>
      </c>
      <c r="Q235" t="s">
        <v>311</v>
      </c>
      <c r="R235" t="s">
        <v>470</v>
      </c>
      <c r="S235" s="38">
        <v>44201</v>
      </c>
      <c r="T235" s="50">
        <v>100</v>
      </c>
      <c r="U235" s="50">
        <f t="shared" si="45"/>
        <v>55.947136563876647</v>
      </c>
      <c r="V235" s="50">
        <f t="shared" si="46"/>
        <v>69.230769230769241</v>
      </c>
      <c r="W235" s="50">
        <f t="shared" si="47"/>
        <v>69.969969969969966</v>
      </c>
      <c r="X235" s="50">
        <f t="shared" si="48"/>
        <v>60.7992607992608</v>
      </c>
      <c r="Y235" s="50">
        <f t="shared" si="49"/>
        <v>74.082893466153379</v>
      </c>
      <c r="Z235" s="50">
        <f t="shared" si="50"/>
        <v>74.822094205354119</v>
      </c>
      <c r="AA235" s="50">
        <f t="shared" si="51"/>
        <v>-4.8521242353841529</v>
      </c>
      <c r="AB235" s="50">
        <f t="shared" si="52"/>
        <v>-4.8521242353841387</v>
      </c>
      <c r="AC235" s="50">
        <f t="shared" si="53"/>
        <v>-4.8521242353841529</v>
      </c>
      <c r="AF235">
        <v>2.4300000000000002</v>
      </c>
      <c r="AG235">
        <v>1.56</v>
      </c>
      <c r="AH235" s="66"/>
      <c r="AJ235" t="s">
        <v>445</v>
      </c>
    </row>
    <row r="236" spans="1:36" ht="15" x14ac:dyDescent="0.25">
      <c r="A236">
        <v>1.36</v>
      </c>
      <c r="B236">
        <v>5.6</v>
      </c>
      <c r="C236">
        <v>8.7799999999999994</v>
      </c>
      <c r="D236" s="43">
        <f t="shared" si="54"/>
        <v>2.7760762619398527E-2</v>
      </c>
      <c r="E236" s="44">
        <f>IF(OR($A236="",$B236="",$C236=""),"",A236*'MPTO_working_3-way'!$I235)</f>
        <v>1.3977546371623821</v>
      </c>
      <c r="F236" s="45">
        <f>IF(OR($A236="",$B236="",$C236=""),"",B236*'MPTO_working_3-way'!$I235)</f>
        <v>5.7554602706686318</v>
      </c>
      <c r="G236" s="46">
        <f>IF(OR($A236="",$B236="",$C236=""),"",C236*'MPTO_working_3-way'!$I235)</f>
        <v>9.0237394957983188</v>
      </c>
      <c r="H236" s="44">
        <f>IF(OR($A236="",$B236="",$C236=""),"",'MPTO_working_3-way'!E235)</f>
        <v>1.3773335764771537</v>
      </c>
      <c r="I236" s="45">
        <f>IF(OR($A236="",$B236="",$C236=""),"",'MPTO_working_3-way'!F235)</f>
        <v>5.9060521555622536</v>
      </c>
      <c r="J236" s="46">
        <f>IF(OR($A236="",$B236="",$C236=""),"",'MPTO_working_3-way'!G235)</f>
        <v>9.5564261650330007</v>
      </c>
      <c r="K236" s="44">
        <f>IF(OR($A236="",$B236="",$C236=""),"",'OddsRatio_working_3-way'!H235)</f>
        <v>1.3834609172086225</v>
      </c>
      <c r="L236" s="45">
        <f>IF(OR($A236="",$B236="",$C236=""),"",'OddsRatio_working_3-way'!I235)</f>
        <v>5.8997783865546198</v>
      </c>
      <c r="M236" s="46">
        <f>IF(OR($A236="",$B236="",$C236=""),"",'OddsRatio_working_3-way'!J235)</f>
        <v>9.2870164885641167</v>
      </c>
      <c r="N236" s="47">
        <f t="shared" si="42"/>
        <v>71.5433147859288</v>
      </c>
      <c r="O236" s="48">
        <f t="shared" si="43"/>
        <v>17.374805019439854</v>
      </c>
      <c r="P236" s="48">
        <f t="shared" si="44"/>
        <v>11.081880194631342</v>
      </c>
      <c r="Q236" t="s">
        <v>402</v>
      </c>
      <c r="R236" t="s">
        <v>320</v>
      </c>
      <c r="S236" s="38">
        <v>44201</v>
      </c>
      <c r="T236" s="50">
        <v>100</v>
      </c>
      <c r="U236" s="50">
        <f t="shared" si="45"/>
        <v>26.470588235294116</v>
      </c>
      <c r="V236" s="50">
        <f t="shared" si="46"/>
        <v>82.142857142857139</v>
      </c>
      <c r="W236" s="50">
        <f t="shared" si="47"/>
        <v>88.610478359908882</v>
      </c>
      <c r="X236" s="50">
        <f t="shared" si="48"/>
        <v>29.246664497233976</v>
      </c>
      <c r="Y236" s="50">
        <f t="shared" si="49"/>
        <v>84.918933404796988</v>
      </c>
      <c r="Z236" s="50">
        <f t="shared" si="50"/>
        <v>91.386554621848731</v>
      </c>
      <c r="AA236" s="50">
        <f t="shared" si="51"/>
        <v>-2.7760762619398598</v>
      </c>
      <c r="AB236" s="50">
        <f t="shared" si="52"/>
        <v>-2.7760762619398491</v>
      </c>
      <c r="AC236" s="50">
        <f t="shared" si="53"/>
        <v>-2.7760762619398491</v>
      </c>
      <c r="AF236">
        <v>1.54</v>
      </c>
      <c r="AG236">
        <v>2.64</v>
      </c>
      <c r="AH236" s="66"/>
      <c r="AJ236" t="s">
        <v>440</v>
      </c>
    </row>
    <row r="237" spans="1:36" ht="15" x14ac:dyDescent="0.25">
      <c r="A237">
        <v>1.43</v>
      </c>
      <c r="B237">
        <v>4.74</v>
      </c>
      <c r="C237">
        <v>8.8000000000000007</v>
      </c>
      <c r="D237" s="43">
        <f t="shared" si="54"/>
        <v>2.39075270720841E-2</v>
      </c>
      <c r="E237" s="44">
        <f>IF(OR($A237="",$B237="",$C237=""),"",A237*'MPTO_working_3-way'!$I236)</f>
        <v>1.4641877637130802</v>
      </c>
      <c r="F237" s="45">
        <f>IF(OR($A237="",$B237="",$C237=""),"",B237*'MPTO_working_3-way'!$I236)</f>
        <v>4.853321678321679</v>
      </c>
      <c r="G237" s="46">
        <f>IF(OR($A237="",$B237="",$C237=""),"",C237*'MPTO_working_3-way'!$I236)</f>
        <v>9.0103862382343411</v>
      </c>
      <c r="H237" s="44">
        <f>IF(OR($A237="",$B237="",$C237=""),"",'MPTO_working_3-way'!E236)</f>
        <v>1.4464840179400267</v>
      </c>
      <c r="I237" s="45">
        <f>IF(OR($A237="",$B237="",$C237=""),"",'MPTO_working_3-way'!F236)</f>
        <v>4.9260771084921098</v>
      </c>
      <c r="J237" s="46">
        <f>IF(OR($A237="",$B237="",$C237=""),"",'MPTO_working_3-way'!G236)</f>
        <v>9.4636757108949627</v>
      </c>
      <c r="K237" s="44">
        <f>IF(OR($A237="",$B237="",$C237=""),"",'OddsRatio_working_3-way'!H236)</f>
        <v>1.4521875135543691</v>
      </c>
      <c r="L237" s="45">
        <f>IF(OR($A237="",$B237="",$C237=""),"",'OddsRatio_working_3-way'!I236)</f>
        <v>4.9329797690542829</v>
      </c>
      <c r="M237" s="46">
        <f>IF(OR($A237="",$B237="",$C237=""),"",'OddsRatio_working_3-way'!J236)</f>
        <v>9.2024711761025131</v>
      </c>
      <c r="N237" s="47">
        <f t="shared" si="42"/>
        <v>68.297251539930116</v>
      </c>
      <c r="O237" s="48">
        <f t="shared" si="43"/>
        <v>20.604445084831234</v>
      </c>
      <c r="P237" s="48">
        <f t="shared" si="44"/>
        <v>11.098303375238643</v>
      </c>
      <c r="Q237" t="s">
        <v>405</v>
      </c>
      <c r="R237" t="s">
        <v>395</v>
      </c>
      <c r="S237" s="38">
        <v>44201</v>
      </c>
      <c r="T237" s="50">
        <v>100</v>
      </c>
      <c r="U237" s="50">
        <f t="shared" si="45"/>
        <v>30.069930069930074</v>
      </c>
      <c r="V237" s="50">
        <f t="shared" si="46"/>
        <v>78.902953586497887</v>
      </c>
      <c r="W237" s="50">
        <f t="shared" si="47"/>
        <v>88.63636363636364</v>
      </c>
      <c r="X237" s="50">
        <f t="shared" si="48"/>
        <v>32.460682777138473</v>
      </c>
      <c r="Y237" s="50">
        <f t="shared" si="49"/>
        <v>81.293706293706308</v>
      </c>
      <c r="Z237" s="50">
        <f t="shared" si="50"/>
        <v>91.027116343572047</v>
      </c>
      <c r="AA237" s="50">
        <f t="shared" si="51"/>
        <v>-2.3907527072083994</v>
      </c>
      <c r="AB237" s="50">
        <f t="shared" si="52"/>
        <v>-2.3907527072084207</v>
      </c>
      <c r="AC237" s="50">
        <f t="shared" si="53"/>
        <v>-2.3907527072084065</v>
      </c>
      <c r="AF237">
        <v>1.89</v>
      </c>
      <c r="AG237">
        <v>2.0099999999999998</v>
      </c>
      <c r="AH237" s="66"/>
      <c r="AJ237" t="s">
        <v>440</v>
      </c>
    </row>
    <row r="238" spans="1:36" ht="15" x14ac:dyDescent="0.25">
      <c r="A238">
        <v>2.59</v>
      </c>
      <c r="B238">
        <v>3.18</v>
      </c>
      <c r="C238">
        <v>2.95</v>
      </c>
      <c r="D238" s="43">
        <f t="shared" si="54"/>
        <v>3.9548845752875206E-2</v>
      </c>
      <c r="E238" s="44">
        <f>IF(OR($A238="",$B238="",$C238=""),"",A238*'MPTO_working_3-way'!$I237)</f>
        <v>2.6924315104999468</v>
      </c>
      <c r="F238" s="45">
        <f>IF(OR($A238="",$B238="",$C238=""),"",B238*'MPTO_working_3-way'!$I237)</f>
        <v>3.3057653294941431</v>
      </c>
      <c r="G238" s="46">
        <f>IF(OR($A238="",$B238="",$C238=""),"",C238*'MPTO_working_3-way'!$I237)</f>
        <v>3.0666690949709818</v>
      </c>
      <c r="H238" s="44">
        <f>IF(OR($A238="",$B238="",$C238=""),"",'MPTO_working_3-way'!E237)</f>
        <v>2.6815587028076209</v>
      </c>
      <c r="I238" s="45">
        <f>IF(OR($A238="",$B238="",$C238=""),"",'MPTO_working_3-way'!F237)</f>
        <v>3.3191444310011708</v>
      </c>
      <c r="J238" s="46">
        <f>IF(OR($A238="",$B238="",$C238=""),"",'MPTO_working_3-way'!G237)</f>
        <v>3.0693667468288499</v>
      </c>
      <c r="K238" s="44">
        <f>IF(OR($A238="",$B238="",$C238=""),"",'OddsRatio_working_3-way'!H237)</f>
        <v>2.6866116509930964</v>
      </c>
      <c r="L238" s="45">
        <f>IF(OR($A238="",$B238="",$C238=""),"",'OddsRatio_working_3-way'!I237)</f>
        <v>3.3124612573364471</v>
      </c>
      <c r="M238" s="46">
        <f>IF(OR($A238="",$B238="",$C238=""),"",'OddsRatio_working_3-way'!J237)</f>
        <v>3.0684859870670045</v>
      </c>
      <c r="N238" s="47">
        <f t="shared" si="42"/>
        <v>37.141149035739595</v>
      </c>
      <c r="O238" s="48">
        <f t="shared" si="43"/>
        <v>30.250181132882247</v>
      </c>
      <c r="P238" s="48">
        <f t="shared" si="44"/>
        <v>32.608669831378151</v>
      </c>
      <c r="Q238" t="s">
        <v>336</v>
      </c>
      <c r="R238" t="s">
        <v>323</v>
      </c>
      <c r="S238" s="38">
        <v>44201</v>
      </c>
      <c r="T238" s="50">
        <v>100</v>
      </c>
      <c r="U238" s="50">
        <f t="shared" si="45"/>
        <v>61.389961389961393</v>
      </c>
      <c r="V238" s="50">
        <f t="shared" si="46"/>
        <v>68.55345911949685</v>
      </c>
      <c r="W238" s="50">
        <f t="shared" si="47"/>
        <v>66.101694915254228</v>
      </c>
      <c r="X238" s="50">
        <f t="shared" si="48"/>
        <v>65.344845965248894</v>
      </c>
      <c r="Y238" s="50">
        <f t="shared" si="49"/>
        <v>72.508343694784372</v>
      </c>
      <c r="Z238" s="50">
        <f t="shared" si="50"/>
        <v>70.056579490541765</v>
      </c>
      <c r="AA238" s="50">
        <f t="shared" si="51"/>
        <v>-3.954884575287501</v>
      </c>
      <c r="AB238" s="50">
        <f t="shared" si="52"/>
        <v>-3.9548845752875224</v>
      </c>
      <c r="AC238" s="50">
        <f t="shared" si="53"/>
        <v>-3.9548845752875366</v>
      </c>
      <c r="AF238">
        <v>2.0699999999999998</v>
      </c>
      <c r="AG238">
        <v>1.79</v>
      </c>
      <c r="AH238" s="66"/>
      <c r="AJ238" t="s">
        <v>446</v>
      </c>
    </row>
    <row r="239" spans="1:36" ht="15" x14ac:dyDescent="0.25">
      <c r="A239">
        <v>3.31</v>
      </c>
      <c r="B239">
        <v>3.31</v>
      </c>
      <c r="C239">
        <v>2.2999999999999998</v>
      </c>
      <c r="D239" s="43">
        <f t="shared" si="54"/>
        <v>3.9012215946407469E-2</v>
      </c>
      <c r="E239" s="44">
        <f>IF(OR($A239="",$B239="",$C239=""),"",A239*'MPTO_working_3-way'!$I238)</f>
        <v>3.4391304347826086</v>
      </c>
      <c r="F239" s="45">
        <f>IF(OR($A239="",$B239="",$C239=""),"",B239*'MPTO_working_3-way'!$I238)</f>
        <v>3.4391304347826086</v>
      </c>
      <c r="G239" s="46">
        <f>IF(OR($A239="",$B239="",$C239=""),"",C239*'MPTO_working_3-way'!$I238)</f>
        <v>2.3897280966767371</v>
      </c>
      <c r="H239" s="44">
        <f>IF(OR($A239="",$B239="",$C239=""),"",'MPTO_working_3-way'!E238)</f>
        <v>3.4588823262153565</v>
      </c>
      <c r="I239" s="45">
        <f>IF(OR($A239="",$B239="",$C239=""),"",'MPTO_working_3-way'!F238)</f>
        <v>3.4588823262153565</v>
      </c>
      <c r="J239" s="46">
        <f>IF(OR($A239="",$B239="",$C239=""),"",'MPTO_working_3-way'!G238)</f>
        <v>2.370912488321395</v>
      </c>
      <c r="K239" s="44">
        <f>IF(OR($A239="",$B239="",$C239=""),"",'OddsRatio_working_3-way'!H238)</f>
        <v>3.450345137109367</v>
      </c>
      <c r="L239" s="45">
        <f>IF(OR($A239="",$B239="",$C239=""),"",'OddsRatio_working_3-way'!I238)</f>
        <v>3.450345137109367</v>
      </c>
      <c r="M239" s="46">
        <f>IF(OR($A239="",$B239="",$C239=""),"",'OddsRatio_working_3-way'!J238)</f>
        <v>2.3789821117931504</v>
      </c>
      <c r="N239" s="47">
        <f t="shared" si="42"/>
        <v>29.077117572692796</v>
      </c>
      <c r="O239" s="48">
        <f t="shared" si="43"/>
        <v>29.077117572692796</v>
      </c>
      <c r="P239" s="48">
        <f t="shared" si="44"/>
        <v>41.845764854614416</v>
      </c>
      <c r="Q239" t="s">
        <v>329</v>
      </c>
      <c r="R239" t="s">
        <v>333</v>
      </c>
      <c r="S239" s="38">
        <v>44201</v>
      </c>
      <c r="T239" s="50">
        <v>100</v>
      </c>
      <c r="U239" s="50">
        <f t="shared" si="45"/>
        <v>69.78851963746223</v>
      </c>
      <c r="V239" s="50">
        <f t="shared" si="46"/>
        <v>69.78851963746223</v>
      </c>
      <c r="W239" s="50">
        <f t="shared" si="47"/>
        <v>56.521739130434774</v>
      </c>
      <c r="X239" s="50">
        <f t="shared" si="48"/>
        <v>73.689741232102989</v>
      </c>
      <c r="Y239" s="50">
        <f t="shared" si="49"/>
        <v>73.689741232102989</v>
      </c>
      <c r="Z239" s="50">
        <f t="shared" si="50"/>
        <v>60.422960725075527</v>
      </c>
      <c r="AA239" s="50">
        <f t="shared" si="51"/>
        <v>-3.9012215946407593</v>
      </c>
      <c r="AB239" s="50">
        <f t="shared" si="52"/>
        <v>-3.9012215946407593</v>
      </c>
      <c r="AC239" s="50">
        <f t="shared" si="53"/>
        <v>-3.9012215946407522</v>
      </c>
      <c r="AF239">
        <v>2.4900000000000002</v>
      </c>
      <c r="AG239">
        <v>1.56</v>
      </c>
      <c r="AH239" s="66"/>
      <c r="AJ239" t="s">
        <v>446</v>
      </c>
    </row>
    <row r="240" spans="1:36" ht="15" x14ac:dyDescent="0.25">
      <c r="A240">
        <v>3.8</v>
      </c>
      <c r="B240">
        <v>3.72</v>
      </c>
      <c r="C240">
        <v>1.97</v>
      </c>
      <c r="D240" s="43">
        <f t="shared" si="54"/>
        <v>3.9589312235886798E-2</v>
      </c>
      <c r="E240" s="44">
        <f>IF(OR($A240="",$B240="",$C240=""),"",A240*'MPTO_working_3-way'!$I239)</f>
        <v>3.9504393864963698</v>
      </c>
      <c r="F240" s="45">
        <f>IF(OR($A240="",$B240="",$C240=""),"",B240*'MPTO_working_3-way'!$I239)</f>
        <v>3.8672722415174992</v>
      </c>
      <c r="G240" s="46">
        <f>IF(OR($A240="",$B240="",$C240=""),"",C240*'MPTO_working_3-way'!$I239)</f>
        <v>2.0479909451046971</v>
      </c>
      <c r="H240" s="44">
        <f>IF(OR($A240="",$B240="",$C240=""),"",'MPTO_working_3-way'!E239)</f>
        <v>4.0006167778910022</v>
      </c>
      <c r="I240" s="45">
        <f>IF(OR($A240="",$B240="",$C240=""),"",'MPTO_working_3-way'!F239)</f>
        <v>3.9120452229681129</v>
      </c>
      <c r="J240" s="46">
        <f>IF(OR($A240="",$B240="",$C240=""),"",'MPTO_working_3-way'!G239)</f>
        <v>2.0225810012802161</v>
      </c>
      <c r="K240" s="44">
        <f>IF(OR($A240="",$B240="",$C240=""),"",'OddsRatio_working_3-way'!H239)</f>
        <v>3.9802114007255964</v>
      </c>
      <c r="L240" s="45">
        <f>IF(OR($A240="",$B240="",$C240=""),"",'OddsRatio_working_3-way'!I239)</f>
        <v>3.8950625035620083</v>
      </c>
      <c r="M240" s="46">
        <f>IF(OR($A240="",$B240="",$C240=""),"",'OddsRatio_working_3-way'!J239)</f>
        <v>2.0324303781085105</v>
      </c>
      <c r="N240" s="47">
        <f t="shared" si="42"/>
        <v>25.313639880623413</v>
      </c>
      <c r="O240" s="48">
        <f t="shared" si="43"/>
        <v>25.858019232894886</v>
      </c>
      <c r="P240" s="48">
        <f t="shared" si="44"/>
        <v>48.828340886481705</v>
      </c>
      <c r="Q240" t="s">
        <v>332</v>
      </c>
      <c r="R240" t="s">
        <v>326</v>
      </c>
      <c r="S240" s="38">
        <v>44201</v>
      </c>
      <c r="T240" s="50">
        <v>100</v>
      </c>
      <c r="U240" s="50">
        <f t="shared" si="45"/>
        <v>73.68421052631578</v>
      </c>
      <c r="V240" s="50">
        <f t="shared" si="46"/>
        <v>73.118279569892465</v>
      </c>
      <c r="W240" s="50">
        <f t="shared" si="47"/>
        <v>49.238578680203041</v>
      </c>
      <c r="X240" s="50">
        <f t="shared" si="48"/>
        <v>77.643141749904473</v>
      </c>
      <c r="Y240" s="50">
        <f t="shared" si="49"/>
        <v>77.077210793481157</v>
      </c>
      <c r="Z240" s="50">
        <f t="shared" si="50"/>
        <v>53.197509903791726</v>
      </c>
      <c r="AA240" s="50">
        <f t="shared" si="51"/>
        <v>-3.9589312235886922</v>
      </c>
      <c r="AB240" s="50">
        <f t="shared" si="52"/>
        <v>-3.9589312235886922</v>
      </c>
      <c r="AC240" s="50">
        <f t="shared" si="53"/>
        <v>-3.9589312235886851</v>
      </c>
      <c r="AF240">
        <v>1.75</v>
      </c>
      <c r="AG240">
        <v>1.97</v>
      </c>
      <c r="AH240" s="66"/>
      <c r="AJ240" t="s">
        <v>446</v>
      </c>
    </row>
    <row r="241" spans="1:36" ht="15" x14ac:dyDescent="0.25">
      <c r="A241">
        <v>6.81</v>
      </c>
      <c r="B241">
        <v>4.1100000000000003</v>
      </c>
      <c r="C241">
        <v>1.53</v>
      </c>
      <c r="D241" s="43">
        <f t="shared" si="54"/>
        <v>4.3746651795331104E-2</v>
      </c>
      <c r="E241" s="44">
        <f>IF(OR($A241="",$B241="",$C241=""),"",A241*'MPTO_working_3-way'!$I240)</f>
        <v>7.1079146987262041</v>
      </c>
      <c r="F241" s="45">
        <f>IF(OR($A241="",$B241="",$C241=""),"",B241*'MPTO_working_3-way'!$I240)</f>
        <v>4.2897987388788108</v>
      </c>
      <c r="G241" s="46">
        <f>IF(OR($A241="",$B241="",$C241=""),"",C241*'MPTO_working_3-way'!$I240)</f>
        <v>1.5969323772468567</v>
      </c>
      <c r="H241" s="44">
        <f>IF(OR($A241="",$B241="",$C241=""),"",'MPTO_working_3-way'!E240)</f>
        <v>7.5608271842376906</v>
      </c>
      <c r="I241" s="45">
        <f>IF(OR($A241="",$B241="",$C241=""),"",'MPTO_working_3-way'!F240)</f>
        <v>4.3720283973981813</v>
      </c>
      <c r="J241" s="46">
        <f>IF(OR($A241="",$B241="",$C241=""),"",'MPTO_working_3-way'!G240)</f>
        <v>1.5649144821596597</v>
      </c>
      <c r="K241" s="44">
        <f>IF(OR($A241="",$B241="",$C241=""),"",'OddsRatio_working_3-way'!H240)</f>
        <v>7.3088825227242546</v>
      </c>
      <c r="L241" s="45">
        <f>IF(OR($A241="",$B241="",$C241=""),"",'OddsRatio_working_3-way'!I240)</f>
        <v>4.3770438288592821</v>
      </c>
      <c r="M241" s="46">
        <f>IF(OR($A241="",$B241="",$C241=""),"",'OddsRatio_working_3-way'!J240)</f>
        <v>1.5755090769438644</v>
      </c>
      <c r="N241" s="47">
        <f t="shared" si="42"/>
        <v>14.068823872903371</v>
      </c>
      <c r="O241" s="48">
        <f t="shared" si="43"/>
        <v>23.311116928095366</v>
      </c>
      <c r="P241" s="48">
        <f t="shared" si="44"/>
        <v>62.620059199001275</v>
      </c>
      <c r="Q241" t="s">
        <v>330</v>
      </c>
      <c r="R241" t="s">
        <v>325</v>
      </c>
      <c r="S241" s="38">
        <v>44201</v>
      </c>
      <c r="T241" s="50">
        <v>100</v>
      </c>
      <c r="U241" s="50">
        <f t="shared" si="45"/>
        <v>85.31571218795888</v>
      </c>
      <c r="V241" s="50">
        <f t="shared" si="46"/>
        <v>75.669099756691011</v>
      </c>
      <c r="W241" s="50">
        <f t="shared" si="47"/>
        <v>34.640522875816991</v>
      </c>
      <c r="X241" s="50">
        <f t="shared" si="48"/>
        <v>89.690377367492019</v>
      </c>
      <c r="Y241" s="50">
        <f t="shared" si="49"/>
        <v>80.043764936224122</v>
      </c>
      <c r="Z241" s="50">
        <f t="shared" si="50"/>
        <v>39.015188055350116</v>
      </c>
      <c r="AA241" s="50">
        <f t="shared" si="51"/>
        <v>-4.3746651795331388</v>
      </c>
      <c r="AB241" s="50">
        <f t="shared" si="52"/>
        <v>-4.3746651795331104</v>
      </c>
      <c r="AC241" s="50">
        <f t="shared" si="53"/>
        <v>-4.3746651795331246</v>
      </c>
      <c r="AF241">
        <v>1.7</v>
      </c>
      <c r="AG241">
        <v>2.19</v>
      </c>
      <c r="AH241" s="66"/>
      <c r="AJ241" t="s">
        <v>446</v>
      </c>
    </row>
    <row r="242" spans="1:36" ht="15" x14ac:dyDescent="0.25">
      <c r="A242">
        <v>2.85</v>
      </c>
      <c r="B242">
        <v>3.2</v>
      </c>
      <c r="C242">
        <v>2.67</v>
      </c>
      <c r="D242" s="43">
        <f t="shared" si="54"/>
        <v>3.7909028188448657E-2</v>
      </c>
      <c r="E242" s="44">
        <f>IF(OR($A242="",$B242="",$C242=""),"",A242*'MPTO_working_3-way'!$I241)</f>
        <v>2.9580407303370788</v>
      </c>
      <c r="F242" s="45">
        <f>IF(OR($A242="",$B242="",$C242=""),"",B242*'MPTO_working_3-way'!$I241)</f>
        <v>3.3213088902030359</v>
      </c>
      <c r="G242" s="46">
        <f>IF(OR($A242="",$B242="",$C242=""),"",C242*'MPTO_working_3-way'!$I241)</f>
        <v>2.7712171052631578</v>
      </c>
      <c r="H242" s="44">
        <f>IF(OR($A242="",$B242="",$C242=""),"",'MPTO_working_3-way'!E241)</f>
        <v>2.9564731736337921</v>
      </c>
      <c r="I242" s="45">
        <f>IF(OR($A242="",$B242="",$C242=""),"",'MPTO_working_3-way'!F241)</f>
        <v>3.3348489413569262</v>
      </c>
      <c r="J242" s="46">
        <f>IF(OR($A242="",$B242="",$C242=""),"",'MPTO_working_3-way'!G241)</f>
        <v>2.7632286690194388</v>
      </c>
      <c r="K242" s="44">
        <f>IF(OR($A242="",$B242="",$C242=""),"",'OddsRatio_working_3-way'!H241)</f>
        <v>2.957546442801207</v>
      </c>
      <c r="L242" s="45">
        <f>IF(OR($A242="",$B242="",$C242=""),"",'OddsRatio_working_3-way'!I241)</f>
        <v>3.3278930671149483</v>
      </c>
      <c r="M242" s="46">
        <f>IF(OR($A242="",$B242="",$C242=""),"",'OddsRatio_working_3-way'!J241)</f>
        <v>2.7670824645827112</v>
      </c>
      <c r="N242" s="47">
        <f t="shared" si="42"/>
        <v>33.806160603003143</v>
      </c>
      <c r="O242" s="48">
        <f t="shared" si="43"/>
        <v>30.108611787049679</v>
      </c>
      <c r="P242" s="48">
        <f t="shared" si="44"/>
        <v>36.085227609947182</v>
      </c>
      <c r="Q242" t="s">
        <v>342</v>
      </c>
      <c r="R242" t="s">
        <v>340</v>
      </c>
      <c r="S242" s="38">
        <v>44201</v>
      </c>
      <c r="T242" s="50">
        <v>100</v>
      </c>
      <c r="U242" s="50">
        <f t="shared" si="45"/>
        <v>64.912280701754383</v>
      </c>
      <c r="V242" s="50">
        <f t="shared" si="46"/>
        <v>68.75</v>
      </c>
      <c r="W242" s="50">
        <f t="shared" si="47"/>
        <v>62.546816479400754</v>
      </c>
      <c r="X242" s="50">
        <f t="shared" si="48"/>
        <v>68.703183520599254</v>
      </c>
      <c r="Y242" s="50">
        <f t="shared" si="49"/>
        <v>72.54090281884487</v>
      </c>
      <c r="Z242" s="50">
        <f t="shared" si="50"/>
        <v>66.337719298245617</v>
      </c>
      <c r="AA242" s="50">
        <f t="shared" si="51"/>
        <v>-3.7909028188448701</v>
      </c>
      <c r="AB242" s="50">
        <f t="shared" si="52"/>
        <v>-3.7909028188448701</v>
      </c>
      <c r="AC242" s="50">
        <f t="shared" si="53"/>
        <v>-3.790902818844863</v>
      </c>
      <c r="AF242">
        <v>2.57</v>
      </c>
      <c r="AG242">
        <v>1.53</v>
      </c>
      <c r="AH242" s="66"/>
      <c r="AJ242" t="s">
        <v>446</v>
      </c>
    </row>
    <row r="243" spans="1:36" ht="15" x14ac:dyDescent="0.25">
      <c r="A243">
        <v>2</v>
      </c>
      <c r="B243">
        <v>3.15</v>
      </c>
      <c r="C243">
        <v>4.4800000000000004</v>
      </c>
      <c r="D243" s="43">
        <f t="shared" si="54"/>
        <v>4.0674603174603252E-2</v>
      </c>
      <c r="E243" s="44">
        <f>IF(OR($A243="",$B243="",$C243=""),"",A243*'MPTO_working_3-way'!$I242)</f>
        <v>2.0813492063492065</v>
      </c>
      <c r="F243" s="45">
        <f>IF(OR($A243="",$B243="",$C243=""),"",B243*'MPTO_working_3-way'!$I242)</f>
        <v>3.2781250000000002</v>
      </c>
      <c r="G243" s="46">
        <f>IF(OR($A243="",$B243="",$C243=""),"",C243*'MPTO_working_3-way'!$I242)</f>
        <v>4.6622222222222227</v>
      </c>
      <c r="H243" s="44">
        <f>IF(OR($A243="",$B243="",$C243=""),"",'MPTO_working_3-way'!E242)</f>
        <v>2.0557443915703604</v>
      </c>
      <c r="I243" s="45">
        <f>IF(OR($A243="",$B243="",$C243=""),"",'MPTO_working_3-way'!F242)</f>
        <v>3.2905331882480957</v>
      </c>
      <c r="J243" s="46">
        <f>IF(OR($A243="",$B243="",$C243=""),"",'MPTO_working_3-way'!G242)</f>
        <v>4.7697160883280771</v>
      </c>
      <c r="K243" s="44">
        <f>IF(OR($A243="",$B243="",$C243=""),"",'OddsRatio_working_3-way'!H242)</f>
        <v>2.0662233969182995</v>
      </c>
      <c r="L243" s="45">
        <f>IF(OR($A243="",$B243="",$C243=""),"",'OddsRatio_working_3-way'!I242)</f>
        <v>3.292380303374344</v>
      </c>
      <c r="M243" s="46">
        <f>IF(OR($A243="",$B243="",$C243=""),"",'OddsRatio_working_3-way'!J242)</f>
        <v>4.7104574212756827</v>
      </c>
      <c r="N243" s="47">
        <f t="shared" si="42"/>
        <v>48.045757864632982</v>
      </c>
      <c r="O243" s="48">
        <f t="shared" si="43"/>
        <v>30.50524308865586</v>
      </c>
      <c r="P243" s="48">
        <f t="shared" si="44"/>
        <v>21.448999046711151</v>
      </c>
      <c r="Q243" t="s">
        <v>338</v>
      </c>
      <c r="R243" t="s">
        <v>331</v>
      </c>
      <c r="S243" s="38">
        <v>44201</v>
      </c>
      <c r="T243" s="50">
        <v>100</v>
      </c>
      <c r="U243" s="50">
        <f t="shared" si="45"/>
        <v>50</v>
      </c>
      <c r="V243" s="50">
        <f t="shared" si="46"/>
        <v>68.253968253968253</v>
      </c>
      <c r="W243" s="50">
        <f t="shared" si="47"/>
        <v>77.678571428571431</v>
      </c>
      <c r="X243" s="50">
        <f t="shared" si="48"/>
        <v>54.067460317460316</v>
      </c>
      <c r="Y243" s="50">
        <f t="shared" si="49"/>
        <v>72.321428571428569</v>
      </c>
      <c r="Z243" s="50">
        <f t="shared" si="50"/>
        <v>81.746031746031747</v>
      </c>
      <c r="AA243" s="50">
        <f t="shared" si="51"/>
        <v>-4.0674603174603163</v>
      </c>
      <c r="AB243" s="50">
        <f t="shared" si="52"/>
        <v>-4.0674603174603163</v>
      </c>
      <c r="AC243" s="50">
        <f t="shared" si="53"/>
        <v>-4.0674603174603163</v>
      </c>
      <c r="AF243">
        <v>2.44</v>
      </c>
      <c r="AG243">
        <v>1.58</v>
      </c>
      <c r="AH243" s="66"/>
      <c r="AJ243" t="s">
        <v>446</v>
      </c>
    </row>
    <row r="244" spans="1:36" ht="15" x14ac:dyDescent="0.25">
      <c r="A244">
        <v>1.94</v>
      </c>
      <c r="B244">
        <v>3.72</v>
      </c>
      <c r="C244">
        <v>3.88</v>
      </c>
      <c r="D244" s="43">
        <f t="shared" si="54"/>
        <v>4.2013080589735186E-2</v>
      </c>
      <c r="E244" s="44">
        <f>IF(OR($A244="",$B244="",$C244=""),"",A244*'MPTO_working_3-way'!$I243)</f>
        <v>2.021505376344086</v>
      </c>
      <c r="F244" s="45">
        <f>IF(OR($A244="",$B244="",$C244=""),"",B244*'MPTO_working_3-way'!$I243)</f>
        <v>3.8762886597938149</v>
      </c>
      <c r="G244" s="46">
        <f>IF(OR($A244="",$B244="",$C244=""),"",C244*'MPTO_working_3-way'!$I243)</f>
        <v>4.043010752688172</v>
      </c>
      <c r="H244" s="44">
        <f>IF(OR($A244="",$B244="",$C244=""),"",'MPTO_working_3-way'!E243)</f>
        <v>1.9941787635399013</v>
      </c>
      <c r="I244" s="45">
        <f>IF(OR($A244="",$B244="",$C244=""),"",'MPTO_working_3-way'!F243)</f>
        <v>3.9244489559164744</v>
      </c>
      <c r="J244" s="46">
        <f>IF(OR($A244="",$B244="",$C244=""),"",'MPTO_working_3-way'!G243)</f>
        <v>4.1029411764705888</v>
      </c>
      <c r="K244" s="44">
        <f>IF(OR($A244="",$B244="",$C244=""),"",'OddsRatio_working_3-way'!H243)</f>
        <v>2.0046499252415972</v>
      </c>
      <c r="L244" s="45">
        <f>IF(OR($A244="",$B244="",$C244=""),"",'OddsRatio_working_3-way'!I243)</f>
        <v>3.9070721241033466</v>
      </c>
      <c r="M244" s="46">
        <f>IF(OR($A244="",$B244="",$C244=""),"",'OddsRatio_working_3-way'!J243)</f>
        <v>4.07807636669766</v>
      </c>
      <c r="N244" s="47">
        <f t="shared" si="42"/>
        <v>49.468085106382979</v>
      </c>
      <c r="O244" s="48">
        <f t="shared" si="43"/>
        <v>25.797872340425531</v>
      </c>
      <c r="P244" s="48">
        <f t="shared" si="44"/>
        <v>24.73404255319149</v>
      </c>
      <c r="Q244" t="s">
        <v>335</v>
      </c>
      <c r="R244" t="s">
        <v>341</v>
      </c>
      <c r="S244" s="38">
        <v>44201</v>
      </c>
      <c r="T244" s="50">
        <v>100</v>
      </c>
      <c r="U244" s="50">
        <f t="shared" si="45"/>
        <v>48.453608247422686</v>
      </c>
      <c r="V244" s="50">
        <f t="shared" si="46"/>
        <v>73.118279569892465</v>
      </c>
      <c r="W244" s="50">
        <f t="shared" si="47"/>
        <v>74.226804123711347</v>
      </c>
      <c r="X244" s="50">
        <f t="shared" si="48"/>
        <v>52.654916306396181</v>
      </c>
      <c r="Y244" s="50">
        <f t="shared" si="49"/>
        <v>77.319587628865989</v>
      </c>
      <c r="Z244" s="50">
        <f t="shared" si="50"/>
        <v>78.428112182684856</v>
      </c>
      <c r="AA244" s="50">
        <f t="shared" si="51"/>
        <v>-4.2013080589734955</v>
      </c>
      <c r="AB244" s="50">
        <f t="shared" si="52"/>
        <v>-4.2013080589735239</v>
      </c>
      <c r="AC244" s="50">
        <f t="shared" si="53"/>
        <v>-4.2013080589735097</v>
      </c>
      <c r="AF244">
        <v>2.09</v>
      </c>
      <c r="AG244">
        <v>1.78</v>
      </c>
      <c r="AH244" s="66"/>
      <c r="AJ244" t="s">
        <v>446</v>
      </c>
    </row>
    <row r="245" spans="1:36" ht="15" x14ac:dyDescent="0.25">
      <c r="A245">
        <v>2.97</v>
      </c>
      <c r="B245">
        <v>3.02</v>
      </c>
      <c r="C245">
        <v>2.7</v>
      </c>
      <c r="D245" s="43">
        <f t="shared" si="54"/>
        <v>3.8196534885276634E-2</v>
      </c>
      <c r="E245" s="44">
        <f>IF(OR($A245="",$B245="",$C245=""),"",A245*'MPTO_working_3-way'!$I244)</f>
        <v>3.0834437086092716</v>
      </c>
      <c r="F245" s="45">
        <f>IF(OR($A245="",$B245="",$C245=""),"",B245*'MPTO_working_3-way'!$I244)</f>
        <v>3.1353535353535356</v>
      </c>
      <c r="G245" s="46">
        <f>IF(OR($A245="",$B245="",$C245=""),"",C245*'MPTO_working_3-way'!$I244)</f>
        <v>2.8031306441902473</v>
      </c>
      <c r="H245" s="44">
        <f>IF(OR($A245="",$B245="",$C245=""),"",'MPTO_working_3-way'!E244)</f>
        <v>3.0867231055131117</v>
      </c>
      <c r="I245" s="45">
        <f>IF(OR($A245="",$B245="",$C245=""),"",'MPTO_working_3-way'!F244)</f>
        <v>3.1407661600952452</v>
      </c>
      <c r="J245" s="46">
        <f>IF(OR($A245="",$B245="",$C245=""),"",'MPTO_working_3-way'!G244)</f>
        <v>2.7961219527401964</v>
      </c>
      <c r="K245" s="44">
        <f>IF(OR($A245="",$B245="",$C245=""),"",'OddsRatio_working_3-way'!H244)</f>
        <v>3.0852244655311414</v>
      </c>
      <c r="L245" s="45">
        <f>IF(OR($A245="",$B245="",$C245=""),"",'OddsRatio_working_3-way'!I244)</f>
        <v>3.1381489443517276</v>
      </c>
      <c r="M245" s="46">
        <f>IF(OR($A245="",$B245="",$C245=""),"",'OddsRatio_working_3-way'!J244)</f>
        <v>2.7994322798999689</v>
      </c>
      <c r="N245" s="47">
        <f t="shared" si="42"/>
        <v>32.43127147766323</v>
      </c>
      <c r="O245" s="48">
        <f t="shared" si="43"/>
        <v>31.894329896907216</v>
      </c>
      <c r="P245" s="48">
        <f t="shared" si="44"/>
        <v>35.674398625429546</v>
      </c>
      <c r="Q245" t="s">
        <v>337</v>
      </c>
      <c r="R245" t="s">
        <v>339</v>
      </c>
      <c r="S245" s="38">
        <v>44201</v>
      </c>
      <c r="T245" s="50">
        <v>100</v>
      </c>
      <c r="U245" s="50">
        <f t="shared" si="45"/>
        <v>66.329966329966325</v>
      </c>
      <c r="V245" s="50">
        <f t="shared" si="46"/>
        <v>66.88741721854305</v>
      </c>
      <c r="W245" s="50">
        <f t="shared" si="47"/>
        <v>62.962962962962962</v>
      </c>
      <c r="X245" s="50">
        <f t="shared" si="48"/>
        <v>70.149619818493989</v>
      </c>
      <c r="Y245" s="50">
        <f t="shared" si="49"/>
        <v>70.707070707070699</v>
      </c>
      <c r="Z245" s="50">
        <f t="shared" si="50"/>
        <v>66.782616451490611</v>
      </c>
      <c r="AA245" s="50">
        <f t="shared" si="51"/>
        <v>-3.8196534885276634</v>
      </c>
      <c r="AB245" s="50">
        <f t="shared" si="52"/>
        <v>-3.8196534885276492</v>
      </c>
      <c r="AC245" s="50">
        <f t="shared" si="53"/>
        <v>-3.8196534885276492</v>
      </c>
      <c r="AF245">
        <v>2.52</v>
      </c>
      <c r="AG245">
        <v>1.55</v>
      </c>
      <c r="AH245" s="66"/>
      <c r="AJ245" t="s">
        <v>446</v>
      </c>
    </row>
    <row r="246" spans="1:36" ht="15" x14ac:dyDescent="0.25">
      <c r="A246">
        <v>2.52</v>
      </c>
      <c r="B246">
        <v>3.23</v>
      </c>
      <c r="C246">
        <v>3.01</v>
      </c>
      <c r="D246" s="43">
        <f t="shared" si="54"/>
        <v>3.8648833666473426E-2</v>
      </c>
      <c r="E246" s="44">
        <f>IF(OR($A246="",$B246="",$C246=""),"",A246*'MPTO_working_3-way'!$I245)</f>
        <v>2.6173950608395131</v>
      </c>
      <c r="F246" s="45">
        <f>IF(OR($A246="",$B246="",$C246=""),"",B246*'MPTO_working_3-way'!$I245)</f>
        <v>3.3548357327427092</v>
      </c>
      <c r="G246" s="46">
        <f>IF(OR($A246="",$B246="",$C246=""),"",C246*'MPTO_working_3-way'!$I245)</f>
        <v>3.1263329893360847</v>
      </c>
      <c r="H246" s="44">
        <f>IF(OR($A246="",$B246="",$C246=""),"",'MPTO_working_3-way'!E245)</f>
        <v>2.6045569956849035</v>
      </c>
      <c r="I246" s="45">
        <f>IF(OR($A246="",$B246="",$C246=""),"",'MPTO_working_3-way'!F245)</f>
        <v>3.3702422189754029</v>
      </c>
      <c r="J246" s="46">
        <f>IF(OR($A246="",$B246="",$C246=""),"",'MPTO_working_3-way'!G245)</f>
        <v>3.1314295189446981</v>
      </c>
      <c r="K246" s="44">
        <f>IF(OR($A246="",$B246="",$C246=""),"",'OddsRatio_working_3-way'!H245)</f>
        <v>2.6104126695902314</v>
      </c>
      <c r="L246" s="45">
        <f>IF(OR($A246="",$B246="",$C246=""),"",'OddsRatio_working_3-way'!I245)</f>
        <v>3.3626449034119852</v>
      </c>
      <c r="M246" s="46">
        <f>IF(OR($A246="",$B246="",$C246=""),"",'OddsRatio_working_3-way'!J245)</f>
        <v>3.1295588591291885</v>
      </c>
      <c r="N246" s="47">
        <f t="shared" si="42"/>
        <v>38.205925233130692</v>
      </c>
      <c r="O246" s="48">
        <f t="shared" si="43"/>
        <v>29.807718757736641</v>
      </c>
      <c r="P246" s="48">
        <f t="shared" si="44"/>
        <v>31.986356009132678</v>
      </c>
      <c r="Q246" t="s">
        <v>334</v>
      </c>
      <c r="R246" t="s">
        <v>327</v>
      </c>
      <c r="S246" s="38">
        <v>44201</v>
      </c>
      <c r="T246" s="50">
        <v>100</v>
      </c>
      <c r="U246" s="50">
        <f t="shared" si="45"/>
        <v>60.317460317460316</v>
      </c>
      <c r="V246" s="50">
        <f t="shared" si="46"/>
        <v>69.040247678018574</v>
      </c>
      <c r="W246" s="50">
        <f t="shared" si="47"/>
        <v>66.777408637873762</v>
      </c>
      <c r="X246" s="50">
        <f t="shared" si="48"/>
        <v>64.182343684107664</v>
      </c>
      <c r="Y246" s="50">
        <f t="shared" si="49"/>
        <v>72.905131044665922</v>
      </c>
      <c r="Z246" s="50">
        <f t="shared" si="50"/>
        <v>70.642292004521096</v>
      </c>
      <c r="AA246" s="50">
        <f t="shared" si="51"/>
        <v>-3.8648833666473479</v>
      </c>
      <c r="AB246" s="50">
        <f t="shared" si="52"/>
        <v>-3.8648833666473479</v>
      </c>
      <c r="AC246" s="50">
        <f t="shared" si="53"/>
        <v>-3.8648833666473337</v>
      </c>
      <c r="AF246">
        <v>2.37</v>
      </c>
      <c r="AG246">
        <v>1.61</v>
      </c>
      <c r="AH246" s="66"/>
      <c r="AJ246" t="s">
        <v>446</v>
      </c>
    </row>
    <row r="247" spans="1:36" ht="15" x14ac:dyDescent="0.25">
      <c r="A247">
        <v>2.13</v>
      </c>
      <c r="B247">
        <v>3.67</v>
      </c>
      <c r="C247">
        <v>3.55</v>
      </c>
      <c r="D247" s="43">
        <f t="shared" si="54"/>
        <v>2.3653272952885329E-2</v>
      </c>
      <c r="E247" s="44">
        <f>IF(OR($A247="",$B247="",$C247=""),"",A247*'MPTO_working_3-way'!$I246)</f>
        <v>2.1803814713896457</v>
      </c>
      <c r="F247" s="45">
        <f>IF(OR($A247="",$B247="",$C247=""),"",B247*'MPTO_working_3-way'!$I246)</f>
        <v>3.7568075117370889</v>
      </c>
      <c r="G247" s="46">
        <f>IF(OR($A247="",$B247="",$C247=""),"",C247*'MPTO_working_3-way'!$I246)</f>
        <v>3.6339691189827428</v>
      </c>
      <c r="H247" s="44">
        <f>IF(OR($A247="",$B247="",$C247=""),"",'MPTO_working_3-way'!E246)</f>
        <v>2.1663818348098398</v>
      </c>
      <c r="I247" s="45">
        <f>IF(OR($A247="",$B247="",$C247=""),"",'MPTO_working_3-way'!F246)</f>
        <v>3.7793589144413464</v>
      </c>
      <c r="J247" s="46">
        <f>IF(OR($A247="",$B247="",$C247=""),"",'MPTO_working_3-way'!G246)</f>
        <v>3.6522246967030565</v>
      </c>
      <c r="K247" s="44">
        <f>IF(OR($A247="",$B247="",$C247=""),"",'OddsRatio_working_3-way'!H246)</f>
        <v>2.1721382549673112</v>
      </c>
      <c r="L247" s="45">
        <f>IF(OR($A247="",$B247="",$C247=""),"",'OddsRatio_working_3-way'!I246)</f>
        <v>3.7695656112944431</v>
      </c>
      <c r="M247" s="46">
        <f>IF(OR($A247="",$B247="",$C247=""),"",'OddsRatio_working_3-way'!J246)</f>
        <v>3.6450907523598608</v>
      </c>
      <c r="N247" s="47">
        <f t="shared" si="42"/>
        <v>45.863534116470881</v>
      </c>
      <c r="O247" s="48">
        <f t="shared" si="43"/>
        <v>26.618345413646587</v>
      </c>
      <c r="P247" s="48">
        <f t="shared" si="44"/>
        <v>27.518120469882529</v>
      </c>
      <c r="Q247" t="s">
        <v>142</v>
      </c>
      <c r="R247" t="s">
        <v>413</v>
      </c>
      <c r="S247" s="38">
        <v>44201</v>
      </c>
      <c r="T247" s="50">
        <v>100</v>
      </c>
      <c r="U247" s="50">
        <f t="shared" si="45"/>
        <v>53.051643192488264</v>
      </c>
      <c r="V247" s="50">
        <f t="shared" si="46"/>
        <v>72.752043596730246</v>
      </c>
      <c r="W247" s="50">
        <f t="shared" si="47"/>
        <v>71.83098591549296</v>
      </c>
      <c r="X247" s="50">
        <f t="shared" si="48"/>
        <v>55.416970487776808</v>
      </c>
      <c r="Y247" s="50">
        <f t="shared" si="49"/>
        <v>75.117370892018769</v>
      </c>
      <c r="Z247" s="50">
        <f t="shared" si="50"/>
        <v>74.196313210781497</v>
      </c>
      <c r="AA247" s="50">
        <f t="shared" si="51"/>
        <v>-2.3653272952885445</v>
      </c>
      <c r="AB247" s="50">
        <f t="shared" si="52"/>
        <v>-2.3653272952885231</v>
      </c>
      <c r="AC247" s="50">
        <f t="shared" si="53"/>
        <v>-2.3653272952885374</v>
      </c>
      <c r="AF247">
        <v>1.92</v>
      </c>
      <c r="AG247">
        <v>1.99</v>
      </c>
      <c r="AH247" s="66"/>
      <c r="AJ247" t="s">
        <v>441</v>
      </c>
    </row>
    <row r="248" spans="1:36" ht="15" x14ac:dyDescent="0.25">
      <c r="A248">
        <v>12.27</v>
      </c>
      <c r="B248">
        <v>6.84</v>
      </c>
      <c r="C248">
        <v>1.24</v>
      </c>
      <c r="D248" s="43">
        <f t="shared" si="54"/>
        <v>3.4150035814620061E-2</v>
      </c>
      <c r="E248" s="44">
        <f>IF(OR($A248="",$B248="",$C248=""),"",A248*'MPTO_working_3-way'!$I247)</f>
        <v>12.689020939445388</v>
      </c>
      <c r="F248" s="45">
        <f>IF(OR($A248="",$B248="",$C248=""),"",B248*'MPTO_working_3-way'!$I247)</f>
        <v>7.0735862449720015</v>
      </c>
      <c r="G248" s="46">
        <f>IF(OR($A248="",$B248="",$C248=""),"",C248*'MPTO_working_3-way'!$I247)</f>
        <v>1.2823460444101289</v>
      </c>
      <c r="H248" s="44">
        <f>IF(OR($A248="",$B248="",$C248=""),"",'MPTO_working_3-way'!E247)</f>
        <v>14.2620296935265</v>
      </c>
      <c r="I248" s="45">
        <f>IF(OR($A248="",$B248="",$C248=""),"",'MPTO_working_3-way'!F247)</f>
        <v>7.4175455362396852</v>
      </c>
      <c r="J248" s="46">
        <f>IF(OR($A248="",$B248="",$C248=""),"",'MPTO_working_3-way'!G247)</f>
        <v>1.257753630362781</v>
      </c>
      <c r="K248" s="44">
        <f>IF(OR($A248="",$B248="",$C248=""),"",'OddsRatio_working_3-way'!H247)</f>
        <v>13.414011582840889</v>
      </c>
      <c r="L248" s="45">
        <f>IF(OR($A248="",$B248="",$C248=""),"",'OddsRatio_working_3-way'!I247)</f>
        <v>7.4328152301500268</v>
      </c>
      <c r="M248" s="46">
        <f>IF(OR($A248="",$B248="",$C248=""),"",'OddsRatio_working_3-way'!J247)</f>
        <v>1.2643622697321928</v>
      </c>
      <c r="N248" s="47">
        <f t="shared" si="42"/>
        <v>7.8808286689115352</v>
      </c>
      <c r="O248" s="48">
        <f t="shared" si="43"/>
        <v>14.137100550810604</v>
      </c>
      <c r="P248" s="48">
        <f t="shared" si="44"/>
        <v>77.982070780277851</v>
      </c>
      <c r="Q248" t="s">
        <v>414</v>
      </c>
      <c r="R248" t="s">
        <v>143</v>
      </c>
      <c r="S248" s="38">
        <v>44201</v>
      </c>
      <c r="T248" s="50">
        <v>100</v>
      </c>
      <c r="U248" s="50">
        <f t="shared" si="45"/>
        <v>91.85004074979625</v>
      </c>
      <c r="V248" s="50">
        <f t="shared" si="46"/>
        <v>85.380116959064324</v>
      </c>
      <c r="W248" s="50">
        <f t="shared" si="47"/>
        <v>19.35483870967742</v>
      </c>
      <c r="X248" s="50">
        <f t="shared" si="48"/>
        <v>95.265044331258267</v>
      </c>
      <c r="Y248" s="50">
        <f t="shared" si="49"/>
        <v>88.795120540526341</v>
      </c>
      <c r="Z248" s="50">
        <f t="shared" si="50"/>
        <v>22.769842291139419</v>
      </c>
      <c r="AA248" s="50">
        <f t="shared" si="51"/>
        <v>-3.4150035814620168</v>
      </c>
      <c r="AB248" s="50">
        <f t="shared" si="52"/>
        <v>-3.4150035814620168</v>
      </c>
      <c r="AC248" s="50">
        <f t="shared" si="53"/>
        <v>-3.415003581461999</v>
      </c>
      <c r="AF248">
        <v>1.38</v>
      </c>
      <c r="AG248">
        <v>3.19</v>
      </c>
      <c r="AH248" s="66"/>
      <c r="AJ248" t="s">
        <v>441</v>
      </c>
    </row>
    <row r="249" spans="1:36" ht="15" x14ac:dyDescent="0.25">
      <c r="A249">
        <v>1.38</v>
      </c>
      <c r="B249">
        <v>5.27</v>
      </c>
      <c r="C249">
        <v>9.15</v>
      </c>
      <c r="D249" s="43">
        <f t="shared" si="54"/>
        <v>2.3680619328871E-2</v>
      </c>
      <c r="E249" s="44">
        <f>IF(OR($A249="",$B249="",$C249=""),"",A249*'MPTO_working_3-way'!$I248)</f>
        <v>1.4126792546738418</v>
      </c>
      <c r="F249" s="45">
        <f>IF(OR($A249="",$B249="",$C249=""),"",B249*'MPTO_working_3-way'!$I248)</f>
        <v>5.3947968638631494</v>
      </c>
      <c r="G249" s="46">
        <f>IF(OR($A249="",$B249="",$C249=""),"",C249*'MPTO_working_3-way'!$I248)</f>
        <v>9.3666776668591698</v>
      </c>
      <c r="H249" s="44">
        <f>IF(OR($A249="",$B249="",$C249=""),"",'MPTO_working_3-way'!E248)</f>
        <v>1.3951980103670742</v>
      </c>
      <c r="I249" s="45">
        <f>IF(OR($A249="",$B249="",$C249=""),"",'MPTO_working_3-way'!F248)</f>
        <v>5.4987419154120936</v>
      </c>
      <c r="J249" s="46">
        <f>IF(OR($A249="",$B249="",$C249=""),"",'MPTO_working_3-way'!G248)</f>
        <v>9.8623144265954075</v>
      </c>
      <c r="K249" s="44">
        <f>IF(OR($A249="",$B249="",$C249=""),"",'OddsRatio_working_3-way'!H248)</f>
        <v>1.4006041053288381</v>
      </c>
      <c r="L249" s="45">
        <f>IF(OR($A249="",$B249="",$C249=""),"",'OddsRatio_working_3-way'!I248)</f>
        <v>5.5015250783003644</v>
      </c>
      <c r="M249" s="46">
        <f>IF(OR($A249="",$B249="",$C249=""),"",'OddsRatio_working_3-way'!J248)</f>
        <v>9.5919038379737636</v>
      </c>
      <c r="N249" s="47">
        <f t="shared" si="42"/>
        <v>70.787476824021113</v>
      </c>
      <c r="O249" s="48">
        <f t="shared" si="43"/>
        <v>18.536379130388831</v>
      </c>
      <c r="P249" s="48">
        <f t="shared" si="44"/>
        <v>10.676144045590068</v>
      </c>
      <c r="Q249" t="s">
        <v>52</v>
      </c>
      <c r="R249" t="s">
        <v>347</v>
      </c>
      <c r="S249" s="38">
        <v>44201</v>
      </c>
      <c r="T249" s="50">
        <v>100</v>
      </c>
      <c r="U249" s="50">
        <f t="shared" si="45"/>
        <v>27.536231884057976</v>
      </c>
      <c r="V249" s="50">
        <f t="shared" si="46"/>
        <v>81.024667931688811</v>
      </c>
      <c r="W249" s="50">
        <f t="shared" si="47"/>
        <v>89.071038251366119</v>
      </c>
      <c r="X249" s="50">
        <f t="shared" si="48"/>
        <v>29.904293816945078</v>
      </c>
      <c r="Y249" s="50">
        <f t="shared" si="49"/>
        <v>83.392729864575927</v>
      </c>
      <c r="Z249" s="50">
        <f t="shared" si="50"/>
        <v>91.439100184253235</v>
      </c>
      <c r="AA249" s="50">
        <f t="shared" si="51"/>
        <v>-2.3680619328871018</v>
      </c>
      <c r="AB249" s="50">
        <f t="shared" si="52"/>
        <v>-2.368061932887116</v>
      </c>
      <c r="AC249" s="50">
        <f t="shared" si="53"/>
        <v>-2.368061932887116</v>
      </c>
      <c r="AF249">
        <v>1.58</v>
      </c>
      <c r="AG249">
        <v>2.52</v>
      </c>
      <c r="AH249" s="66"/>
      <c r="AJ249" t="s">
        <v>441</v>
      </c>
    </row>
    <row r="250" spans="1:36" ht="15" x14ac:dyDescent="0.25">
      <c r="A250">
        <v>4.24</v>
      </c>
      <c r="B250">
        <v>3.55</v>
      </c>
      <c r="C250">
        <v>1.95</v>
      </c>
      <c r="D250" s="43">
        <f t="shared" si="54"/>
        <v>3.035971026935691E-2</v>
      </c>
      <c r="E250" s="44">
        <f>IF(OR($A250="",$B250="",$C250=""),"",A250*'MPTO_working_3-way'!$I249)</f>
        <v>4.3687251715420734</v>
      </c>
      <c r="F250" s="45">
        <f>IF(OR($A250="",$B250="",$C250=""),"",B250*'MPTO_working_3-way'!$I249)</f>
        <v>3.6577769714562169</v>
      </c>
      <c r="G250" s="46">
        <f>IF(OR($A250="",$B250="",$C250=""),"",C250*'MPTO_working_3-way'!$I249)</f>
        <v>2.0092014350252461</v>
      </c>
      <c r="H250" s="44">
        <f>IF(OR($A250="",$B250="",$C250=""),"",'MPTO_working_3-way'!E249)</f>
        <v>4.4300879434907738</v>
      </c>
      <c r="I250" s="45">
        <f>IF(OR($A250="",$B250="",$C250=""),"",'MPTO_working_3-way'!F249)</f>
        <v>3.6822886391863805</v>
      </c>
      <c r="J250" s="46">
        <f>IF(OR($A250="",$B250="",$C250=""),"",'MPTO_working_3-way'!G249)</f>
        <v>1.9892555952910771</v>
      </c>
      <c r="K250" s="44">
        <f>IF(OR($A250="",$B250="",$C250=""),"",'OddsRatio_working_3-way'!H249)</f>
        <v>4.4004679490043008</v>
      </c>
      <c r="L250" s="45">
        <f>IF(OR($A250="",$B250="",$C250=""),"",'OddsRatio_working_3-way'!I249)</f>
        <v>3.6762942191237542</v>
      </c>
      <c r="M250" s="46">
        <f>IF(OR($A250="",$B250="",$C250=""),"",'OddsRatio_working_3-way'!J249)</f>
        <v>1.9970507875166925</v>
      </c>
      <c r="N250" s="47">
        <f t="shared" si="42"/>
        <v>22.889972720509213</v>
      </c>
      <c r="O250" s="48">
        <f t="shared" si="43"/>
        <v>27.339009671819458</v>
      </c>
      <c r="P250" s="48">
        <f t="shared" si="44"/>
        <v>49.771017607671318</v>
      </c>
      <c r="Q250" t="s">
        <v>348</v>
      </c>
      <c r="R250" t="s">
        <v>349</v>
      </c>
      <c r="S250" s="38">
        <v>44201</v>
      </c>
      <c r="T250" s="50">
        <v>100</v>
      </c>
      <c r="U250" s="50">
        <f t="shared" si="45"/>
        <v>76.415094339622627</v>
      </c>
      <c r="V250" s="50">
        <f t="shared" si="46"/>
        <v>71.83098591549296</v>
      </c>
      <c r="W250" s="50">
        <f t="shared" si="47"/>
        <v>48.717948717948723</v>
      </c>
      <c r="X250" s="50">
        <f t="shared" si="48"/>
        <v>79.451065366558325</v>
      </c>
      <c r="Y250" s="50">
        <f t="shared" si="49"/>
        <v>74.866956942428644</v>
      </c>
      <c r="Z250" s="50">
        <f t="shared" si="50"/>
        <v>51.753919744884399</v>
      </c>
      <c r="AA250" s="50">
        <f t="shared" si="51"/>
        <v>-3.0359710269356981</v>
      </c>
      <c r="AB250" s="50">
        <f t="shared" si="52"/>
        <v>-3.0359710269356839</v>
      </c>
      <c r="AC250" s="50">
        <f t="shared" si="53"/>
        <v>-3.0359710269356768</v>
      </c>
      <c r="AF250">
        <v>1.97</v>
      </c>
      <c r="AG250">
        <v>1.92</v>
      </c>
      <c r="AH250" s="66"/>
      <c r="AJ250" t="s">
        <v>434</v>
      </c>
    </row>
    <row r="251" spans="1:36" ht="15" x14ac:dyDescent="0.25">
      <c r="A251">
        <v>2.62</v>
      </c>
      <c r="B251">
        <v>3.02</v>
      </c>
      <c r="C251">
        <v>3.18</v>
      </c>
      <c r="D251" s="43">
        <f t="shared" si="54"/>
        <v>2.7270625932578119E-2</v>
      </c>
      <c r="E251" s="44">
        <f>IF(OR($A251="",$B251="",$C251=""),"",A251*'MPTO_working_3-way'!$I250)</f>
        <v>2.6914490399433548</v>
      </c>
      <c r="F251" s="45">
        <f>IF(OR($A251="",$B251="",$C251=""),"",B251*'MPTO_working_3-way'!$I250)</f>
        <v>3.1023572903163861</v>
      </c>
      <c r="G251" s="46">
        <f>IF(OR($A251="",$B251="",$C251=""),"",C251*'MPTO_working_3-way'!$I250)</f>
        <v>3.2667205904655985</v>
      </c>
      <c r="H251" s="44">
        <f>IF(OR($A251="",$B251="",$C251=""),"",'MPTO_working_3-way'!E250)</f>
        <v>2.6839211976178037</v>
      </c>
      <c r="I251" s="45">
        <f>IF(OR($A251="",$B251="",$C251=""),"",'MPTO_working_3-way'!F250)</f>
        <v>3.1052465642657312</v>
      </c>
      <c r="J251" s="46">
        <f>IF(OR($A251="",$B251="",$C251=""),"",'MPTO_working_3-way'!G250)</f>
        <v>3.2746601540442963</v>
      </c>
      <c r="K251" s="44">
        <f>IF(OR($A251="",$B251="",$C251=""),"",'OddsRatio_working_3-way'!H250)</f>
        <v>2.6874318135869375</v>
      </c>
      <c r="L251" s="45">
        <f>IF(OR($A251="",$B251="",$C251=""),"",'OddsRatio_working_3-way'!I250)</f>
        <v>3.1040816441022301</v>
      </c>
      <c r="M251" s="46">
        <f>IF(OR($A251="",$B251="",$C251=""),"",'OddsRatio_working_3-way'!J250)</f>
        <v>3.2707415763083474</v>
      </c>
      <c r="N251" s="47">
        <f t="shared" ref="N251:N314" si="55">(1/E251)* 100</f>
        <v>37.154706819975544</v>
      </c>
      <c r="O251" s="48">
        <f t="shared" ref="O251:O314" si="56">(1/F251)* 100</f>
        <v>32.233553598786727</v>
      </c>
      <c r="P251" s="48">
        <f t="shared" ref="P251:P314" si="57">(1/G251)* 100</f>
        <v>30.611739581237714</v>
      </c>
      <c r="Q251" t="s">
        <v>105</v>
      </c>
      <c r="R251" t="s">
        <v>140</v>
      </c>
      <c r="S251" s="38">
        <v>44201</v>
      </c>
      <c r="T251" s="50">
        <v>100</v>
      </c>
      <c r="U251" s="50">
        <f t="shared" ref="U251:U314" si="58">(1/A251)*((T251*A251)-T251)</f>
        <v>61.832061068702288</v>
      </c>
      <c r="V251" s="50">
        <f t="shared" ref="V251:V314" si="59">(1/B251)*((T251*B251)-T251)</f>
        <v>66.88741721854305</v>
      </c>
      <c r="W251" s="50">
        <f t="shared" ref="W251:W314" si="60">(1/C251)*((T251*C251)-T251)</f>
        <v>68.55345911949685</v>
      </c>
      <c r="X251" s="50">
        <f t="shared" ref="X251:X314" si="61">((1/B251)+(1/C251))*T251</f>
        <v>64.559123661960101</v>
      </c>
      <c r="Y251" s="50">
        <f t="shared" ref="Y251:Y314" si="62">((1/A251)+(1/C251))*T251</f>
        <v>69.614479811800848</v>
      </c>
      <c r="Z251" s="50">
        <f t="shared" ref="Z251:Z314" si="63">((1/A251)+(1/B251))*T251</f>
        <v>71.280521712754663</v>
      </c>
      <c r="AA251" s="50">
        <f t="shared" ref="AA251:AA314" si="64">U251-X251</f>
        <v>-2.7270625932578128</v>
      </c>
      <c r="AB251" s="50">
        <f t="shared" ref="AB251:AB314" si="65">V251-Y251</f>
        <v>-2.7270625932577985</v>
      </c>
      <c r="AC251" s="50">
        <f t="shared" ref="AC251:AC314" si="66">W251-Z251</f>
        <v>-2.7270625932578128</v>
      </c>
      <c r="AF251">
        <v>2.19</v>
      </c>
      <c r="AG251">
        <v>1.73</v>
      </c>
      <c r="AH251" s="66"/>
      <c r="AJ251" t="s">
        <v>434</v>
      </c>
    </row>
    <row r="252" spans="1:36" ht="15" x14ac:dyDescent="0.25">
      <c r="A252">
        <v>2.84</v>
      </c>
      <c r="B252">
        <v>3.01</v>
      </c>
      <c r="C252">
        <v>2.92</v>
      </c>
      <c r="D252" s="43">
        <f t="shared" si="54"/>
        <v>2.6804343102257988E-2</v>
      </c>
      <c r="E252" s="44">
        <f>IF(OR($A252="",$B252="",$C252=""),"",A252*'MPTO_working_3-way'!$I251)</f>
        <v>2.9161243344104126</v>
      </c>
      <c r="F252" s="45">
        <f>IF(OR($A252="",$B252="",$C252=""),"",B252*'MPTO_working_3-way'!$I251)</f>
        <v>3.0906810727377962</v>
      </c>
      <c r="G252" s="46">
        <f>IF(OR($A252="",$B252="",$C252=""),"",C252*'MPTO_working_3-way'!$I251)</f>
        <v>2.9982686818585931</v>
      </c>
      <c r="H252" s="44">
        <f>IF(OR($A252="",$B252="",$C252=""),"",'MPTO_working_3-way'!E251)</f>
        <v>2.9139405961306419</v>
      </c>
      <c r="I252" s="45">
        <f>IF(OR($A252="",$B252="",$C252=""),"",'MPTO_working_3-way'!F251)</f>
        <v>3.0931872210579323</v>
      </c>
      <c r="J252" s="46">
        <f>IF(OR($A252="",$B252="",$C252=""),"",'MPTO_working_3-way'!G251)</f>
        <v>2.9982223025122225</v>
      </c>
      <c r="K252" s="44">
        <f>IF(OR($A252="",$B252="",$C252=""),"",'OddsRatio_working_3-way'!H251)</f>
        <v>2.9150072143156951</v>
      </c>
      <c r="L252" s="45">
        <f>IF(OR($A252="",$B252="",$C252=""),"",'OddsRatio_working_3-way'!I251)</f>
        <v>3.091937228681819</v>
      </c>
      <c r="M252" s="46">
        <f>IF(OR($A252="",$B252="",$C252=""),"",'OddsRatio_working_3-way'!J251)</f>
        <v>2.9982683975468127</v>
      </c>
      <c r="N252" s="47">
        <f t="shared" si="55"/>
        <v>34.292090642362197</v>
      </c>
      <c r="O252" s="48">
        <f t="shared" si="56"/>
        <v>32.355328047943068</v>
      </c>
      <c r="P252" s="48">
        <f t="shared" si="57"/>
        <v>33.352581309694742</v>
      </c>
      <c r="Q252" t="s">
        <v>353</v>
      </c>
      <c r="R252" t="s">
        <v>416</v>
      </c>
      <c r="S252" s="38">
        <v>44201</v>
      </c>
      <c r="T252" s="50">
        <v>100</v>
      </c>
      <c r="U252" s="50">
        <f t="shared" si="58"/>
        <v>64.788732394366207</v>
      </c>
      <c r="V252" s="50">
        <f t="shared" si="59"/>
        <v>66.777408637873762</v>
      </c>
      <c r="W252" s="50">
        <f t="shared" si="60"/>
        <v>65.753424657534239</v>
      </c>
      <c r="X252" s="50">
        <f t="shared" si="61"/>
        <v>67.469166704591998</v>
      </c>
      <c r="Y252" s="50">
        <f t="shared" si="62"/>
        <v>69.457842948099554</v>
      </c>
      <c r="Z252" s="50">
        <f t="shared" si="63"/>
        <v>68.433858967760059</v>
      </c>
      <c r="AA252" s="50">
        <f t="shared" si="64"/>
        <v>-2.6804343102257917</v>
      </c>
      <c r="AB252" s="50">
        <f t="shared" si="65"/>
        <v>-2.6804343102257917</v>
      </c>
      <c r="AC252" s="50">
        <f t="shared" si="66"/>
        <v>-2.6804343102258201</v>
      </c>
      <c r="AF252">
        <v>2.25</v>
      </c>
      <c r="AG252">
        <v>1.69</v>
      </c>
      <c r="AH252" s="66"/>
      <c r="AJ252" t="s">
        <v>434</v>
      </c>
    </row>
    <row r="253" spans="1:36" ht="15" x14ac:dyDescent="0.25">
      <c r="A253">
        <v>2.13</v>
      </c>
      <c r="B253">
        <v>3.05</v>
      </c>
      <c r="C253">
        <v>4.34</v>
      </c>
      <c r="D253" s="43">
        <f t="shared" si="54"/>
        <v>2.7767167077912713E-2</v>
      </c>
      <c r="E253" s="44">
        <f>IF(OR($A253="",$B253="",$C253=""),"",A253*'MPTO_working_3-way'!$I252)</f>
        <v>2.1891440658759538</v>
      </c>
      <c r="F253" s="45">
        <f>IF(OR($A253="",$B253="",$C253=""),"",B253*'MPTO_working_3-way'!$I252)</f>
        <v>3.1346898595876338</v>
      </c>
      <c r="G253" s="46">
        <f>IF(OR($A253="",$B253="",$C253=""),"",C253*'MPTO_working_3-way'!$I252)</f>
        <v>4.4605095051181411</v>
      </c>
      <c r="H253" s="44">
        <f>IF(OR($A253="",$B253="",$C253=""),"",'MPTO_working_3-way'!E252)</f>
        <v>2.1728368009646499</v>
      </c>
      <c r="I253" s="45">
        <f>IF(OR($A253="",$B253="",$C253=""),"",'MPTO_working_3-way'!F252)</f>
        <v>3.1386026046291411</v>
      </c>
      <c r="J253" s="46">
        <f>IF(OR($A253="",$B253="",$C253=""),"",'MPTO_working_3-way'!G252)</f>
        <v>4.5216332622532898</v>
      </c>
      <c r="K253" s="44">
        <f>IF(OR($A253="",$B253="",$C253=""),"",'OddsRatio_working_3-way'!H252)</f>
        <v>2.1798929822484872</v>
      </c>
      <c r="L253" s="45">
        <f>IF(OR($A253="",$B253="",$C253=""),"",'OddsRatio_working_3-way'!I252)</f>
        <v>3.1405138173534484</v>
      </c>
      <c r="M253" s="46">
        <f>IF(OR($A253="",$B253="",$C253=""),"",'OddsRatio_working_3-way'!J252)</f>
        <v>4.4874712926636686</v>
      </c>
      <c r="N253" s="47">
        <f t="shared" si="55"/>
        <v>45.679953895581775</v>
      </c>
      <c r="O253" s="48">
        <f t="shared" si="56"/>
        <v>31.901082556586612</v>
      </c>
      <c r="P253" s="48">
        <f t="shared" si="57"/>
        <v>22.418963547831606</v>
      </c>
      <c r="Q253" t="s">
        <v>419</v>
      </c>
      <c r="R253" t="s">
        <v>234</v>
      </c>
      <c r="S253" s="38">
        <v>44201</v>
      </c>
      <c r="T253" s="50">
        <v>100</v>
      </c>
      <c r="U253" s="50">
        <f t="shared" si="58"/>
        <v>53.051643192488264</v>
      </c>
      <c r="V253" s="50">
        <f t="shared" si="59"/>
        <v>67.21311475409837</v>
      </c>
      <c r="W253" s="50">
        <f t="shared" si="60"/>
        <v>76.958525345622121</v>
      </c>
      <c r="X253" s="50">
        <f t="shared" si="61"/>
        <v>55.828359900279523</v>
      </c>
      <c r="Y253" s="50">
        <f t="shared" si="62"/>
        <v>69.989831461889622</v>
      </c>
      <c r="Z253" s="50">
        <f t="shared" si="63"/>
        <v>79.735242053413373</v>
      </c>
      <c r="AA253" s="50">
        <f t="shared" si="64"/>
        <v>-2.7767167077912589</v>
      </c>
      <c r="AB253" s="50">
        <f t="shared" si="65"/>
        <v>-2.7767167077912518</v>
      </c>
      <c r="AC253" s="50">
        <f t="shared" si="66"/>
        <v>-2.7767167077912518</v>
      </c>
      <c r="AF253">
        <v>2.2999999999999998</v>
      </c>
      <c r="AG253">
        <v>1.67</v>
      </c>
      <c r="AH253" s="66"/>
      <c r="AJ253" t="s">
        <v>434</v>
      </c>
    </row>
    <row r="254" spans="1:36" ht="15" x14ac:dyDescent="0.25">
      <c r="A254">
        <v>2.13</v>
      </c>
      <c r="B254">
        <v>3.23</v>
      </c>
      <c r="C254">
        <v>4.01</v>
      </c>
      <c r="D254" s="43">
        <f t="shared" si="54"/>
        <v>2.8457649898423032E-2</v>
      </c>
      <c r="E254" s="44">
        <f>IF(OR($A254="",$B254="",$C254=""),"",A254*'MPTO_working_3-way'!$I253)</f>
        <v>2.1906147942836411</v>
      </c>
      <c r="F254" s="45">
        <f>IF(OR($A254="",$B254="",$C254=""),"",B254*'MPTO_working_3-way'!$I253)</f>
        <v>3.3219182091719062</v>
      </c>
      <c r="G254" s="46">
        <f>IF(OR($A254="",$B254="",$C254=""),"",C254*'MPTO_working_3-way'!$I253)</f>
        <v>4.1241151760926762</v>
      </c>
      <c r="H254" s="44">
        <f>IF(OR($A254="",$B254="",$C254=""),"",'MPTO_working_3-way'!E253)</f>
        <v>2.1739239850473053</v>
      </c>
      <c r="I254" s="45">
        <f>IF(OR($A254="",$B254="",$C254=""),"",'MPTO_working_3-way'!F253)</f>
        <v>3.3320933512123516</v>
      </c>
      <c r="J254" s="46">
        <f>IF(OR($A254="",$B254="",$C254=""),"",'MPTO_working_3-way'!G253)</f>
        <v>4.1685655298301425</v>
      </c>
      <c r="K254" s="44">
        <f>IF(OR($A254="",$B254="",$C254=""),"",'OddsRatio_working_3-way'!H253)</f>
        <v>2.1809123823019108</v>
      </c>
      <c r="L254" s="45">
        <f>IF(OR($A254="",$B254="",$C254=""),"",'OddsRatio_working_3-way'!I253)</f>
        <v>3.3304731084365122</v>
      </c>
      <c r="M254" s="46">
        <f>IF(OR($A254="",$B254="",$C254=""),"",'OddsRatio_working_3-way'!J253)</f>
        <v>4.1456161687865034</v>
      </c>
      <c r="N254" s="47">
        <f t="shared" si="55"/>
        <v>45.649285424780153</v>
      </c>
      <c r="O254" s="48">
        <f t="shared" si="56"/>
        <v>30.103089150087225</v>
      </c>
      <c r="P254" s="48">
        <f t="shared" si="57"/>
        <v>24.247625425132604</v>
      </c>
      <c r="Q254" t="s">
        <v>350</v>
      </c>
      <c r="R254" t="s">
        <v>354</v>
      </c>
      <c r="S254" s="38">
        <v>44201</v>
      </c>
      <c r="T254" s="50">
        <v>100</v>
      </c>
      <c r="U254" s="50">
        <f t="shared" si="58"/>
        <v>53.051643192488264</v>
      </c>
      <c r="V254" s="50">
        <f t="shared" si="59"/>
        <v>69.040247678018574</v>
      </c>
      <c r="W254" s="50">
        <f t="shared" si="60"/>
        <v>75.062344139650875</v>
      </c>
      <c r="X254" s="50">
        <f t="shared" si="61"/>
        <v>55.897408182330551</v>
      </c>
      <c r="Y254" s="50">
        <f t="shared" si="62"/>
        <v>71.886012667860868</v>
      </c>
      <c r="Z254" s="50">
        <f t="shared" si="63"/>
        <v>77.90810912949317</v>
      </c>
      <c r="AA254" s="50">
        <f t="shared" si="64"/>
        <v>-2.8457649898422872</v>
      </c>
      <c r="AB254" s="50">
        <f t="shared" si="65"/>
        <v>-2.8457649898422943</v>
      </c>
      <c r="AC254" s="50">
        <f t="shared" si="66"/>
        <v>-2.8457649898422943</v>
      </c>
      <c r="AF254">
        <v>2.37</v>
      </c>
      <c r="AG254">
        <v>1.63</v>
      </c>
      <c r="AH254" s="66"/>
      <c r="AJ254" t="s">
        <v>434</v>
      </c>
    </row>
    <row r="255" spans="1:36" ht="15" x14ac:dyDescent="0.25">
      <c r="A255">
        <v>1.86</v>
      </c>
      <c r="B255">
        <v>3.5</v>
      </c>
      <c r="C255">
        <v>4.8499999999999996</v>
      </c>
      <c r="D255" s="43">
        <f t="shared" si="54"/>
        <v>2.9534261326745526E-2</v>
      </c>
      <c r="E255" s="44">
        <f>IF(OR($A255="",$B255="",$C255=""),"",A255*'MPTO_working_3-way'!$I254)</f>
        <v>1.9149337260677468</v>
      </c>
      <c r="F255" s="45">
        <f>IF(OR($A255="",$B255="",$C255=""),"",B255*'MPTO_working_3-way'!$I254)</f>
        <v>3.6033699146436096</v>
      </c>
      <c r="G255" s="46">
        <f>IF(OR($A255="",$B255="",$C255=""),"",C255*'MPTO_working_3-way'!$I254)</f>
        <v>4.9932411674347152</v>
      </c>
      <c r="H255" s="44">
        <f>IF(OR($A255="",$B255="",$C255=""),"",'MPTO_working_3-way'!E254)</f>
        <v>1.8946942041306194</v>
      </c>
      <c r="I255" s="45">
        <f>IF(OR($A255="",$B255="",$C255=""),"",'MPTO_working_3-way'!F254)</f>
        <v>3.6249019345209623</v>
      </c>
      <c r="J255" s="46">
        <f>IF(OR($A255="",$B255="",$C255=""),"",'MPTO_working_3-way'!G254)</f>
        <v>5.0931845678182546</v>
      </c>
      <c r="K255" s="44">
        <f>IF(OR($A255="",$B255="",$C255=""),"",'OddsRatio_working_3-way'!H254)</f>
        <v>1.9024989636784904</v>
      </c>
      <c r="L255" s="45">
        <f>IF(OR($A255="",$B255="",$C255=""),"",'OddsRatio_working_3-way'!I254)</f>
        <v>3.6235434990653781</v>
      </c>
      <c r="M255" s="46">
        <f>IF(OR($A255="",$B255="",$C255=""),"",'OddsRatio_working_3-way'!J254)</f>
        <v>5.0402569885606816</v>
      </c>
      <c r="N255" s="47">
        <f t="shared" si="55"/>
        <v>52.221128407063311</v>
      </c>
      <c r="O255" s="48">
        <f t="shared" si="56"/>
        <v>27.751799667753644</v>
      </c>
      <c r="P255" s="48">
        <f t="shared" si="57"/>
        <v>20.027071925183044</v>
      </c>
      <c r="Q255" t="s">
        <v>50</v>
      </c>
      <c r="R255" t="s">
        <v>418</v>
      </c>
      <c r="S255" s="38">
        <v>44201</v>
      </c>
      <c r="T255" s="50">
        <v>100</v>
      </c>
      <c r="U255" s="50">
        <f t="shared" si="58"/>
        <v>46.236559139784944</v>
      </c>
      <c r="V255" s="50">
        <f t="shared" si="59"/>
        <v>71.428571428571431</v>
      </c>
      <c r="W255" s="50">
        <f t="shared" si="60"/>
        <v>79.38144329896906</v>
      </c>
      <c r="X255" s="50">
        <f t="shared" si="61"/>
        <v>49.189985272459502</v>
      </c>
      <c r="Y255" s="50">
        <f t="shared" si="62"/>
        <v>74.381997561245981</v>
      </c>
      <c r="Z255" s="50">
        <f t="shared" si="63"/>
        <v>82.334869431643625</v>
      </c>
      <c r="AA255" s="50">
        <f t="shared" si="64"/>
        <v>-2.9534261326745579</v>
      </c>
      <c r="AB255" s="50">
        <f t="shared" si="65"/>
        <v>-2.9534261326745508</v>
      </c>
      <c r="AC255" s="50">
        <f t="shared" si="66"/>
        <v>-2.953426132674565</v>
      </c>
      <c r="AF255">
        <v>1.93</v>
      </c>
      <c r="AG255">
        <v>1.96</v>
      </c>
      <c r="AH255" s="66"/>
      <c r="AJ255" t="s">
        <v>434</v>
      </c>
    </row>
    <row r="256" spans="1:36" ht="15" x14ac:dyDescent="0.25">
      <c r="A256">
        <v>2.75</v>
      </c>
      <c r="B256">
        <v>3.13</v>
      </c>
      <c r="C256">
        <v>2.9</v>
      </c>
      <c r="D256" s="43">
        <f t="shared" si="54"/>
        <v>2.7952767734634065E-2</v>
      </c>
      <c r="E256" s="44">
        <f>IF(OR($A256="",$B256="",$C256=""),"",A256*'MPTO_working_3-way'!$I255)</f>
        <v>2.8268701112702437</v>
      </c>
      <c r="F256" s="45">
        <f>IF(OR($A256="",$B256="",$C256=""),"",B256*'MPTO_working_3-way'!$I255)</f>
        <v>3.2174921630094047</v>
      </c>
      <c r="G256" s="46">
        <f>IF(OR($A256="",$B256="",$C256=""),"",C256*'MPTO_working_3-way'!$I255)</f>
        <v>2.9810630264304385</v>
      </c>
      <c r="H256" s="44">
        <f>IF(OR($A256="",$B256="",$C256=""),"",'MPTO_working_3-way'!E255)</f>
        <v>2.8223172811472401</v>
      </c>
      <c r="I256" s="45">
        <f>IF(OR($A256="",$B256="",$C256=""),"",'MPTO_working_3-way'!F255)</f>
        <v>3.2240256595163017</v>
      </c>
      <c r="J256" s="46">
        <f>IF(OR($A256="",$B256="",$C256=""),"",'MPTO_working_3-way'!G255)</f>
        <v>2.980537119772336</v>
      </c>
      <c r="K256" s="44">
        <f>IF(OR($A256="",$B256="",$C256=""),"",'OddsRatio_working_3-way'!H255)</f>
        <v>2.8245258629366541</v>
      </c>
      <c r="L256" s="45">
        <f>IF(OR($A256="",$B256="",$C256=""),"",'OddsRatio_working_3-way'!I255)</f>
        <v>3.2207086217457555</v>
      </c>
      <c r="M256" s="46">
        <f>IF(OR($A256="",$B256="",$C256=""),"",'OddsRatio_working_3-way'!J255)</f>
        <v>2.9809137940455099</v>
      </c>
      <c r="N256" s="47">
        <f t="shared" si="55"/>
        <v>35.374812447631477</v>
      </c>
      <c r="O256" s="48">
        <f t="shared" si="56"/>
        <v>31.080106783062799</v>
      </c>
      <c r="P256" s="48">
        <f t="shared" si="57"/>
        <v>33.54508076930572</v>
      </c>
      <c r="Q256" t="s">
        <v>355</v>
      </c>
      <c r="R256" t="s">
        <v>351</v>
      </c>
      <c r="S256" s="38">
        <v>44201</v>
      </c>
      <c r="T256" s="50">
        <v>100</v>
      </c>
      <c r="U256" s="50">
        <f t="shared" si="58"/>
        <v>63.63636363636364</v>
      </c>
      <c r="V256" s="50">
        <f t="shared" si="59"/>
        <v>68.051118210862612</v>
      </c>
      <c r="W256" s="50">
        <f t="shared" si="60"/>
        <v>65.517241379310349</v>
      </c>
      <c r="X256" s="50">
        <f t="shared" si="61"/>
        <v>66.431640409827025</v>
      </c>
      <c r="Y256" s="50">
        <f t="shared" si="62"/>
        <v>70.846394984326025</v>
      </c>
      <c r="Z256" s="50">
        <f t="shared" si="63"/>
        <v>68.312518152773748</v>
      </c>
      <c r="AA256" s="50">
        <f t="shared" si="64"/>
        <v>-2.7952767734633852</v>
      </c>
      <c r="AB256" s="50">
        <f t="shared" si="65"/>
        <v>-2.7952767734634136</v>
      </c>
      <c r="AC256" s="50">
        <f t="shared" si="66"/>
        <v>-2.7952767734633994</v>
      </c>
      <c r="AF256">
        <v>2.41</v>
      </c>
      <c r="AG256">
        <v>1.61</v>
      </c>
      <c r="AH256" s="66"/>
      <c r="AJ256" t="s">
        <v>434</v>
      </c>
    </row>
    <row r="257" spans="1:36" ht="15" x14ac:dyDescent="0.25">
      <c r="A257">
        <v>2.38</v>
      </c>
      <c r="B257">
        <v>3.3</v>
      </c>
      <c r="C257">
        <v>3.27</v>
      </c>
      <c r="D257" s="43">
        <f t="shared" si="54"/>
        <v>2.9008767810710712E-2</v>
      </c>
      <c r="E257" s="44">
        <f>IF(OR($A257="",$B257="",$C257=""),"",A257*'MPTO_working_3-way'!$I256)</f>
        <v>2.4490408673894914</v>
      </c>
      <c r="F257" s="45">
        <f>IF(OR($A257="",$B257="",$C257=""),"",B257*'MPTO_working_3-way'!$I256)</f>
        <v>3.3957289337753451</v>
      </c>
      <c r="G257" s="46">
        <f>IF(OR($A257="",$B257="",$C257=""),"",C257*'MPTO_working_3-way'!$I256)</f>
        <v>3.364858670741024</v>
      </c>
      <c r="H257" s="44">
        <f>IF(OR($A257="",$B257="",$C257=""),"",'MPTO_working_3-way'!E256)</f>
        <v>2.4360626255612909</v>
      </c>
      <c r="I257" s="45">
        <f>IF(OR($A257="",$B257="",$C257=""),"",'MPTO_working_3-way'!F256)</f>
        <v>3.4087727261867786</v>
      </c>
      <c r="J257" s="46">
        <f>IF(OR($A257="",$B257="",$C257=""),"",'MPTO_working_3-way'!G256)</f>
        <v>3.3767720355629889</v>
      </c>
      <c r="K257" s="44">
        <f>IF(OR($A257="",$B257="",$C257=""),"",'OddsRatio_working_3-way'!H256)</f>
        <v>2.4417614917346051</v>
      </c>
      <c r="L257" s="45">
        <f>IF(OR($A257="",$B257="",$C257=""),"",'OddsRatio_working_3-way'!I256)</f>
        <v>3.4029358195576749</v>
      </c>
      <c r="M257" s="46">
        <f>IF(OR($A257="",$B257="",$C257=""),"",'OddsRatio_working_3-way'!J256)</f>
        <v>3.3715931784330113</v>
      </c>
      <c r="N257" s="47">
        <f t="shared" si="55"/>
        <v>40.832311674158831</v>
      </c>
      <c r="O257" s="48">
        <f t="shared" si="56"/>
        <v>29.448758116514551</v>
      </c>
      <c r="P257" s="48">
        <f t="shared" si="57"/>
        <v>29.718930209326611</v>
      </c>
      <c r="Q257" t="s">
        <v>235</v>
      </c>
      <c r="R257" t="s">
        <v>417</v>
      </c>
      <c r="S257" s="38">
        <v>44201</v>
      </c>
      <c r="T257" s="50">
        <v>100</v>
      </c>
      <c r="U257" s="50">
        <f t="shared" si="58"/>
        <v>57.983193277310924</v>
      </c>
      <c r="V257" s="50">
        <f t="shared" si="59"/>
        <v>69.696969696969703</v>
      </c>
      <c r="W257" s="50">
        <f t="shared" si="60"/>
        <v>69.418960244648318</v>
      </c>
      <c r="X257" s="50">
        <f t="shared" si="61"/>
        <v>60.884070058381987</v>
      </c>
      <c r="Y257" s="50">
        <f t="shared" si="62"/>
        <v>72.597846478040751</v>
      </c>
      <c r="Z257" s="50">
        <f t="shared" si="63"/>
        <v>72.31983702571938</v>
      </c>
      <c r="AA257" s="50">
        <f t="shared" si="64"/>
        <v>-2.9008767810710623</v>
      </c>
      <c r="AB257" s="50">
        <f t="shared" si="65"/>
        <v>-2.9008767810710481</v>
      </c>
      <c r="AC257" s="50">
        <f t="shared" si="66"/>
        <v>-2.9008767810710623</v>
      </c>
      <c r="AF257">
        <v>2.21</v>
      </c>
      <c r="AG257">
        <v>1.72</v>
      </c>
      <c r="AH257" s="66"/>
      <c r="AJ257" t="s">
        <v>434</v>
      </c>
    </row>
    <row r="258" spans="1:36" ht="15" x14ac:dyDescent="0.25">
      <c r="A258">
        <v>2.57</v>
      </c>
      <c r="B258">
        <v>2.91</v>
      </c>
      <c r="C258">
        <v>3.39</v>
      </c>
      <c r="D258" s="43">
        <f t="shared" si="54"/>
        <v>2.7732920787070681E-2</v>
      </c>
      <c r="E258" s="44">
        <f>IF(OR($A258="",$B258="",$C258=""),"",A258*'MPTO_working_3-way'!$I257)</f>
        <v>2.6412736064227715</v>
      </c>
      <c r="F258" s="45">
        <f>IF(OR($A258="",$B258="",$C258=""),"",B258*'MPTO_working_3-way'!$I257)</f>
        <v>2.9907027994903759</v>
      </c>
      <c r="G258" s="46">
        <f>IF(OR($A258="",$B258="",$C258=""),"",C258*'MPTO_working_3-way'!$I257)</f>
        <v>3.4840146014681697</v>
      </c>
      <c r="H258" s="44">
        <f>IF(OR($A258="",$B258="",$C258=""),"",'MPTO_working_3-way'!E257)</f>
        <v>2.6325436260991215</v>
      </c>
      <c r="I258" s="45">
        <f>IF(OR($A258="",$B258="",$C258=""),"",'MPTO_working_3-way'!F257)</f>
        <v>2.9904457821135844</v>
      </c>
      <c r="J258" s="46">
        <f>IF(OR($A258="",$B258="",$C258=""),"",'MPTO_working_3-way'!G257)</f>
        <v>3.4996734688130622</v>
      </c>
      <c r="K258" s="44">
        <f>IF(OR($A258="",$B258="",$C258=""),"",'OddsRatio_working_3-way'!H257)</f>
        <v>2.63667271879262</v>
      </c>
      <c r="L258" s="45">
        <f>IF(OR($A258="",$B258="",$C258=""),"",'OddsRatio_working_3-way'!I257)</f>
        <v>2.9911113967477112</v>
      </c>
      <c r="M258" s="46">
        <f>IF(OR($A258="",$B258="",$C258=""),"",'OddsRatio_working_3-way'!J257)</f>
        <v>3.4914954126843081</v>
      </c>
      <c r="N258" s="47">
        <f t="shared" si="55"/>
        <v>37.860522952575046</v>
      </c>
      <c r="O258" s="48">
        <f t="shared" si="56"/>
        <v>33.436956696947711</v>
      </c>
      <c r="P258" s="48">
        <f t="shared" si="57"/>
        <v>28.702520350477243</v>
      </c>
      <c r="Q258" t="s">
        <v>250</v>
      </c>
      <c r="R258" t="s">
        <v>415</v>
      </c>
      <c r="S258" s="38">
        <v>44201</v>
      </c>
      <c r="T258" s="50">
        <v>100</v>
      </c>
      <c r="U258" s="50">
        <f t="shared" si="58"/>
        <v>61.089494163424128</v>
      </c>
      <c r="V258" s="50">
        <f t="shared" si="59"/>
        <v>65.635738831615114</v>
      </c>
      <c r="W258" s="50">
        <f t="shared" si="60"/>
        <v>70.501474926253692</v>
      </c>
      <c r="X258" s="50">
        <f t="shared" si="61"/>
        <v>63.8627862421312</v>
      </c>
      <c r="Y258" s="50">
        <f t="shared" si="62"/>
        <v>68.409030910322187</v>
      </c>
      <c r="Z258" s="50">
        <f t="shared" si="63"/>
        <v>73.274767004960765</v>
      </c>
      <c r="AA258" s="50">
        <f t="shared" si="64"/>
        <v>-2.7732920787070725</v>
      </c>
      <c r="AB258" s="50">
        <f t="shared" si="65"/>
        <v>-2.7732920787070725</v>
      </c>
      <c r="AC258" s="50">
        <f t="shared" si="66"/>
        <v>-2.7732920787070725</v>
      </c>
      <c r="AF258">
        <v>2.34</v>
      </c>
      <c r="AG258">
        <v>1.65</v>
      </c>
      <c r="AH258" s="66"/>
      <c r="AJ258" t="s">
        <v>434</v>
      </c>
    </row>
    <row r="259" spans="1:36" ht="15" x14ac:dyDescent="0.25">
      <c r="A259">
        <v>3.74</v>
      </c>
      <c r="B259">
        <v>3.22</v>
      </c>
      <c r="C259">
        <v>2.2200000000000002</v>
      </c>
      <c r="D259" s="43">
        <f t="shared" si="54"/>
        <v>2.8389135806015542E-2</v>
      </c>
      <c r="E259" s="44">
        <f>IF(OR($A259="",$B259="",$C259=""),"",A259*'MPTO_working_3-way'!$I258)</f>
        <v>3.8461753679144985</v>
      </c>
      <c r="F259" s="45">
        <f>IF(OR($A259="",$B259="",$C259=""),"",B259*'MPTO_working_3-way'!$I258)</f>
        <v>3.3114130172953704</v>
      </c>
      <c r="G259" s="46">
        <f>IF(OR($A259="",$B259="",$C259=""),"",C259*'MPTO_working_3-way'!$I258)</f>
        <v>2.2830238814893549</v>
      </c>
      <c r="H259" s="44">
        <f>IF(OR($A259="",$B259="",$C259=""),"",'MPTO_working_3-way'!E258)</f>
        <v>3.8772218176586768</v>
      </c>
      <c r="I259" s="45">
        <f>IF(OR($A259="",$B259="",$C259=""),"",'MPTO_working_3-way'!F258)</f>
        <v>3.3212003139123532</v>
      </c>
      <c r="J259" s="46">
        <f>IF(OR($A259="",$B259="",$C259=""),"",'MPTO_working_3-way'!G258)</f>
        <v>2.2676384591704881</v>
      </c>
      <c r="K259" s="44">
        <f>IF(OR($A259="",$B259="",$C259=""),"",'OddsRatio_working_3-way'!H258)</f>
        <v>3.8617102778364956</v>
      </c>
      <c r="L259" s="45">
        <f>IF(OR($A259="",$B259="",$C259=""),"",'OddsRatio_working_3-way'!I258)</f>
        <v>3.3186119769332185</v>
      </c>
      <c r="M259" s="46">
        <f>IF(OR($A259="",$B259="",$C259=""),"",'OddsRatio_working_3-way'!J258)</f>
        <v>2.2741921675038412</v>
      </c>
      <c r="N259" s="47">
        <f t="shared" si="55"/>
        <v>25.999854513712084</v>
      </c>
      <c r="O259" s="48">
        <f t="shared" si="56"/>
        <v>30.198588783007203</v>
      </c>
      <c r="P259" s="48">
        <f t="shared" si="57"/>
        <v>43.801556703280717</v>
      </c>
      <c r="Q259" t="s">
        <v>352</v>
      </c>
      <c r="R259" t="s">
        <v>249</v>
      </c>
      <c r="S259" s="38">
        <v>44201</v>
      </c>
      <c r="T259" s="50">
        <v>100</v>
      </c>
      <c r="U259" s="50">
        <f t="shared" si="58"/>
        <v>73.262032085561486</v>
      </c>
      <c r="V259" s="50">
        <f t="shared" si="59"/>
        <v>68.944099378881987</v>
      </c>
      <c r="W259" s="50">
        <f t="shared" si="60"/>
        <v>54.954954954954964</v>
      </c>
      <c r="X259" s="50">
        <f t="shared" si="61"/>
        <v>76.100945666163057</v>
      </c>
      <c r="Y259" s="50">
        <f t="shared" si="62"/>
        <v>71.783012959483543</v>
      </c>
      <c r="Z259" s="50">
        <f t="shared" si="63"/>
        <v>57.793868535556506</v>
      </c>
      <c r="AA259" s="50">
        <f t="shared" si="64"/>
        <v>-2.8389135806015702</v>
      </c>
      <c r="AB259" s="50">
        <f t="shared" si="65"/>
        <v>-2.838913580601556</v>
      </c>
      <c r="AC259" s="50">
        <f t="shared" si="66"/>
        <v>-2.8389135806015418</v>
      </c>
      <c r="AF259">
        <v>2.2799999999999998</v>
      </c>
      <c r="AG259">
        <v>1.68</v>
      </c>
      <c r="AH259" s="66"/>
      <c r="AJ259" t="s">
        <v>434</v>
      </c>
    </row>
    <row r="260" spans="1:36" ht="15" x14ac:dyDescent="0.25">
      <c r="A260">
        <v>1.64</v>
      </c>
      <c r="B260">
        <v>4.1900000000000004</v>
      </c>
      <c r="C260">
        <v>5.47</v>
      </c>
      <c r="D260" s="43">
        <f t="shared" si="54"/>
        <v>3.1234938537794132E-2</v>
      </c>
      <c r="E260" s="44">
        <f>IF(OR($A260="",$B260="",$C260=""),"",A260*'MPTO_working_3-way'!$I259)</f>
        <v>1.6912252992019823</v>
      </c>
      <c r="F260" s="45">
        <f>IF(OR($A260="",$B260="",$C260=""),"",B260*'MPTO_working_3-way'!$I259)</f>
        <v>4.3208743924733577</v>
      </c>
      <c r="G260" s="46">
        <f>IF(OR($A260="",$B260="",$C260=""),"",C260*'MPTO_working_3-way'!$I259)</f>
        <v>5.6408551138017335</v>
      </c>
      <c r="H260" s="44">
        <f>IF(OR($A260="",$B260="",$C260=""),"",'MPTO_working_3-way'!E259)</f>
        <v>1.6684896267824449</v>
      </c>
      <c r="I260" s="45">
        <f>IF(OR($A260="",$B260="",$C260=""),"",'MPTO_working_3-way'!F259)</f>
        <v>4.3811257224238744</v>
      </c>
      <c r="J260" s="46">
        <f>IF(OR($A260="",$B260="",$C260=""),"",'MPTO_working_3-way'!G259)</f>
        <v>5.8003392049854847</v>
      </c>
      <c r="K260" s="44">
        <f>IF(OR($A260="",$B260="",$C260=""),"",'OddsRatio_working_3-way'!H259)</f>
        <v>1.6763642361342552</v>
      </c>
      <c r="L260" s="45">
        <f>IF(OR($A260="",$B260="",$C260=""),"",'OddsRatio_working_3-way'!I259)</f>
        <v>4.371252989481679</v>
      </c>
      <c r="M260" s="46">
        <f>IF(OR($A260="",$B260="",$C260=""),"",'OddsRatio_working_3-way'!J259)</f>
        <v>5.7239814617501894</v>
      </c>
      <c r="N260" s="47">
        <f t="shared" si="55"/>
        <v>59.128727584187487</v>
      </c>
      <c r="O260" s="48">
        <f t="shared" si="56"/>
        <v>23.143463779968375</v>
      </c>
      <c r="P260" s="48">
        <f t="shared" si="57"/>
        <v>17.727808635844148</v>
      </c>
      <c r="Q260" t="s">
        <v>356</v>
      </c>
      <c r="R260" t="s">
        <v>361</v>
      </c>
      <c r="S260" s="38">
        <v>44201</v>
      </c>
      <c r="T260" s="50">
        <v>100</v>
      </c>
      <c r="U260" s="50">
        <f t="shared" si="58"/>
        <v>39.024390243902438</v>
      </c>
      <c r="V260" s="50">
        <f t="shared" si="59"/>
        <v>76.133651551312653</v>
      </c>
      <c r="W260" s="50">
        <f t="shared" si="60"/>
        <v>81.71846435100548</v>
      </c>
      <c r="X260" s="50">
        <f t="shared" si="61"/>
        <v>42.147884097681867</v>
      </c>
      <c r="Y260" s="50">
        <f t="shared" si="62"/>
        <v>79.257145405092075</v>
      </c>
      <c r="Z260" s="50">
        <f t="shared" si="63"/>
        <v>84.841958204784902</v>
      </c>
      <c r="AA260" s="50">
        <f t="shared" si="64"/>
        <v>-3.1234938537794292</v>
      </c>
      <c r="AB260" s="50">
        <f t="shared" si="65"/>
        <v>-3.1234938537794221</v>
      </c>
      <c r="AC260" s="50">
        <f t="shared" si="66"/>
        <v>-3.1234938537794221</v>
      </c>
      <c r="AF260">
        <v>1.73</v>
      </c>
      <c r="AG260">
        <v>2.19</v>
      </c>
      <c r="AH260" s="66"/>
      <c r="AJ260" t="s">
        <v>448</v>
      </c>
    </row>
    <row r="261" spans="1:36" ht="15" x14ac:dyDescent="0.25">
      <c r="A261">
        <v>2.88</v>
      </c>
      <c r="B261">
        <v>3.89</v>
      </c>
      <c r="C261">
        <v>2.36</v>
      </c>
      <c r="D261" s="43">
        <f t="shared" si="54"/>
        <v>2.8020444521904109E-2</v>
      </c>
      <c r="E261" s="44">
        <f>IF(OR($A261="",$B261="",$C261=""),"",A261*'MPTO_working_3-way'!$I260)</f>
        <v>2.9606988802230836</v>
      </c>
      <c r="F261" s="45">
        <f>IF(OR($A261="",$B261="",$C261=""),"",B261*'MPTO_working_3-way'!$I260)</f>
        <v>3.9989995291902072</v>
      </c>
      <c r="G261" s="46">
        <f>IF(OR($A261="",$B261="",$C261=""),"",C261*'MPTO_working_3-way'!$I260)</f>
        <v>2.4261282490716938</v>
      </c>
      <c r="H261" s="44">
        <f>IF(OR($A261="",$B261="",$C261=""),"",'MPTO_working_3-way'!E260)</f>
        <v>2.9596124707615781</v>
      </c>
      <c r="I261" s="45">
        <f>IF(OR($A261="",$B261="",$C261=""),"",'MPTO_working_3-way'!F260)</f>
        <v>4.036664856277639</v>
      </c>
      <c r="J261" s="46">
        <f>IF(OR($A261="",$B261="",$C261=""),"",'MPTO_working_3-way'!G260)</f>
        <v>2.4131934184784383</v>
      </c>
      <c r="K261" s="44">
        <f>IF(OR($A261="",$B261="",$C261=""),"",'OddsRatio_working_3-way'!H260)</f>
        <v>2.9618493247549833</v>
      </c>
      <c r="L261" s="45">
        <f>IF(OR($A261="",$B261="",$C261=""),"",'OddsRatio_working_3-way'!I260)</f>
        <v>4.0158215683733509</v>
      </c>
      <c r="M261" s="46">
        <f>IF(OR($A261="",$B261="",$C261=""),"",'OddsRatio_working_3-way'!J260)</f>
        <v>2.419210149822753</v>
      </c>
      <c r="N261" s="47">
        <f t="shared" si="55"/>
        <v>33.775809038866242</v>
      </c>
      <c r="O261" s="48">
        <f t="shared" si="56"/>
        <v>25.006254506924108</v>
      </c>
      <c r="P261" s="48">
        <f t="shared" si="57"/>
        <v>41.217936454209649</v>
      </c>
      <c r="Q261" t="s">
        <v>360</v>
      </c>
      <c r="R261" t="s">
        <v>420</v>
      </c>
      <c r="S261" s="38">
        <v>44201</v>
      </c>
      <c r="T261" s="50">
        <v>100</v>
      </c>
      <c r="U261" s="50">
        <f t="shared" si="58"/>
        <v>65.277777777777771</v>
      </c>
      <c r="V261" s="50">
        <f t="shared" si="59"/>
        <v>74.293059125964007</v>
      </c>
      <c r="W261" s="50">
        <f t="shared" si="60"/>
        <v>57.627118644067799</v>
      </c>
      <c r="X261" s="50">
        <f t="shared" si="61"/>
        <v>68.079822229968201</v>
      </c>
      <c r="Y261" s="50">
        <f t="shared" si="62"/>
        <v>77.095103578154436</v>
      </c>
      <c r="Z261" s="50">
        <f t="shared" si="63"/>
        <v>60.429163096258208</v>
      </c>
      <c r="AA261" s="50">
        <f t="shared" si="64"/>
        <v>-2.8020444521904295</v>
      </c>
      <c r="AB261" s="50">
        <f t="shared" si="65"/>
        <v>-2.8020444521904295</v>
      </c>
      <c r="AC261" s="50">
        <f t="shared" si="66"/>
        <v>-2.8020444521904082</v>
      </c>
      <c r="AF261">
        <v>1.65</v>
      </c>
      <c r="AG261">
        <v>2.35</v>
      </c>
      <c r="AH261" s="66"/>
      <c r="AJ261" t="s">
        <v>448</v>
      </c>
    </row>
    <row r="262" spans="1:36" ht="15" x14ac:dyDescent="0.25">
      <c r="A262">
        <v>1.56</v>
      </c>
      <c r="B262">
        <v>4.5</v>
      </c>
      <c r="C262">
        <v>6.01</v>
      </c>
      <c r="D262" s="43">
        <f t="shared" si="54"/>
        <v>2.9637214329393924E-2</v>
      </c>
      <c r="E262" s="44">
        <f>IF(OR($A262="",$B262="",$C262=""),"",A262*'MPTO_working_3-way'!$I261)</f>
        <v>1.6062340543538545</v>
      </c>
      <c r="F262" s="45">
        <f>IF(OR($A262="",$B262="",$C262=""),"",B262*'MPTO_working_3-way'!$I261)</f>
        <v>4.6333674644822729</v>
      </c>
      <c r="G262" s="46">
        <f>IF(OR($A262="",$B262="",$C262=""),"",C262*'MPTO_working_3-way'!$I261)</f>
        <v>6.1881196581196569</v>
      </c>
      <c r="H262" s="44">
        <f>IF(OR($A262="",$B262="",$C262=""),"",'MPTO_working_3-way'!E261)</f>
        <v>1.5844180229981746</v>
      </c>
      <c r="I262" s="45">
        <f>IF(OR($A262="",$B262="",$C262=""),"",'MPTO_working_3-way'!F261)</f>
        <v>4.7093583962137782</v>
      </c>
      <c r="J262" s="46">
        <f>IF(OR($A262="",$B262="",$C262=""),"",'MPTO_working_3-way'!G261)</f>
        <v>6.3893566755512472</v>
      </c>
      <c r="K262" s="44">
        <f>IF(OR($A262="",$B262="",$C262=""),"",'OddsRatio_working_3-way'!H261)</f>
        <v>1.5917016517221985</v>
      </c>
      <c r="L262" s="45">
        <f>IF(OR($A262="",$B262="",$C262=""),"",'OddsRatio_working_3-way'!I261)</f>
        <v>4.6981353232637408</v>
      </c>
      <c r="M262" s="46">
        <f>IF(OR($A262="",$B262="",$C262=""),"",'OddsRatio_working_3-way'!J261)</f>
        <v>6.2936165627289533</v>
      </c>
      <c r="N262" s="47">
        <f t="shared" si="55"/>
        <v>62.257427383599683</v>
      </c>
      <c r="O262" s="48">
        <f t="shared" si="56"/>
        <v>21.582574826314556</v>
      </c>
      <c r="P262" s="48">
        <f t="shared" si="57"/>
        <v>16.159997790085775</v>
      </c>
      <c r="Q262" t="s">
        <v>362</v>
      </c>
      <c r="R262" t="s">
        <v>359</v>
      </c>
      <c r="S262" s="38">
        <v>44201</v>
      </c>
      <c r="T262" s="50">
        <v>100</v>
      </c>
      <c r="U262" s="50">
        <f t="shared" si="58"/>
        <v>35.897435897435898</v>
      </c>
      <c r="V262" s="50">
        <f t="shared" si="59"/>
        <v>77.777777777777771</v>
      </c>
      <c r="W262" s="50">
        <f t="shared" si="60"/>
        <v>83.361064891846937</v>
      </c>
      <c r="X262" s="50">
        <f t="shared" si="61"/>
        <v>38.861157330375299</v>
      </c>
      <c r="Y262" s="50">
        <f t="shared" si="62"/>
        <v>80.74149921071718</v>
      </c>
      <c r="Z262" s="50">
        <f t="shared" si="63"/>
        <v>86.324786324786317</v>
      </c>
      <c r="AA262" s="50">
        <f t="shared" si="64"/>
        <v>-2.9637214329394013</v>
      </c>
      <c r="AB262" s="50">
        <f t="shared" si="65"/>
        <v>-2.9637214329394084</v>
      </c>
      <c r="AC262" s="50">
        <f t="shared" si="66"/>
        <v>-2.96372143293938</v>
      </c>
      <c r="AF262">
        <v>1.77</v>
      </c>
      <c r="AG262">
        <v>2.13</v>
      </c>
      <c r="AH262" s="66"/>
      <c r="AJ262" t="s">
        <v>448</v>
      </c>
    </row>
    <row r="263" spans="1:36" ht="15" x14ac:dyDescent="0.25">
      <c r="A263">
        <v>7.44</v>
      </c>
      <c r="B263">
        <v>5.2</v>
      </c>
      <c r="C263">
        <v>1.42</v>
      </c>
      <c r="D263" s="43">
        <f t="shared" ref="D263:D326" si="67">IF(OR($A263="",$B263="",$C263=""),"",(1/A263)+(1/B263)+(1/C263)-1)</f>
        <v>3.0941646570906034E-2</v>
      </c>
      <c r="E263" s="44">
        <f>IF(OR($A263="",$B263="",$C263=""),"",A263*'MPTO_working_3-way'!$I262)</f>
        <v>7.670205850487541</v>
      </c>
      <c r="F263" s="45">
        <f>IF(OR($A263="",$B263="",$C263=""),"",B263*'MPTO_working_3-way'!$I262)</f>
        <v>5.3608965621687119</v>
      </c>
      <c r="G263" s="46">
        <f>IF(OR($A263="",$B263="",$C263=""),"",C263*'MPTO_working_3-way'!$I262)</f>
        <v>1.4639371381306865</v>
      </c>
      <c r="H263" s="44">
        <f>IF(OR($A263="",$B263="",$C263=""),"",'MPTO_working_3-way'!E262)</f>
        <v>8.0583605839187662</v>
      </c>
      <c r="I263" s="45">
        <f>IF(OR($A263="",$B263="",$C263=""),"",'MPTO_working_3-way'!F262)</f>
        <v>5.4946923708832545</v>
      </c>
      <c r="J263" s="46">
        <f>IF(OR($A263="",$B263="",$C263=""),"",'MPTO_working_3-way'!G262)</f>
        <v>1.4411060248245604</v>
      </c>
      <c r="K263" s="44">
        <f>IF(OR($A263="",$B263="",$C263=""),"",'OddsRatio_working_3-way'!H262)</f>
        <v>7.8717269640990537</v>
      </c>
      <c r="L263" s="45">
        <f>IF(OR($A263="",$B263="",$C263=""),"",'OddsRatio_working_3-way'!I262)</f>
        <v>5.4815610635428627</v>
      </c>
      <c r="M263" s="46">
        <f>IF(OR($A263="",$B263="",$C263=""),"",'OddsRatio_working_3-way'!J262)</f>
        <v>1.4481561063542858</v>
      </c>
      <c r="N263" s="47">
        <f t="shared" si="55"/>
        <v>13.037459743488334</v>
      </c>
      <c r="O263" s="48">
        <f t="shared" si="56"/>
        <v>18.65359624837561</v>
      </c>
      <c r="P263" s="48">
        <f t="shared" si="57"/>
        <v>68.308944008136052</v>
      </c>
      <c r="Q263" t="s">
        <v>363</v>
      </c>
      <c r="R263" t="s">
        <v>426</v>
      </c>
      <c r="S263" s="38">
        <v>44201</v>
      </c>
      <c r="T263" s="50">
        <v>100</v>
      </c>
      <c r="U263" s="50">
        <f t="shared" si="58"/>
        <v>86.559139784946225</v>
      </c>
      <c r="V263" s="50">
        <f t="shared" si="59"/>
        <v>80.769230769230759</v>
      </c>
      <c r="W263" s="50">
        <f t="shared" si="60"/>
        <v>29.577464788732396</v>
      </c>
      <c r="X263" s="50">
        <f t="shared" si="61"/>
        <v>89.653304442036841</v>
      </c>
      <c r="Y263" s="50">
        <f t="shared" si="62"/>
        <v>83.863395426321375</v>
      </c>
      <c r="Z263" s="50">
        <f t="shared" si="63"/>
        <v>32.671629445822994</v>
      </c>
      <c r="AA263" s="50">
        <f t="shared" si="64"/>
        <v>-3.0941646570906158</v>
      </c>
      <c r="AB263" s="50">
        <f t="shared" si="65"/>
        <v>-3.0941646570906158</v>
      </c>
      <c r="AC263" s="50">
        <f t="shared" si="66"/>
        <v>-3.0941646570905981</v>
      </c>
      <c r="AF263">
        <v>1.44</v>
      </c>
      <c r="AG263">
        <v>2.89</v>
      </c>
      <c r="AH263" s="66"/>
      <c r="AJ263" t="s">
        <v>448</v>
      </c>
    </row>
    <row r="264" spans="1:36" ht="15" x14ac:dyDescent="0.25">
      <c r="A264">
        <v>1.52</v>
      </c>
      <c r="B264">
        <v>4.53</v>
      </c>
      <c r="C264">
        <v>6.54</v>
      </c>
      <c r="D264" s="43">
        <f t="shared" si="67"/>
        <v>3.1550487495243473E-2</v>
      </c>
      <c r="E264" s="44">
        <f>IF(OR($A264="",$B264="",$C264=""),"",A264*'MPTO_working_3-way'!$I263)</f>
        <v>1.5679567409927702</v>
      </c>
      <c r="F264" s="45">
        <f>IF(OR($A264="",$B264="",$C264=""),"",B264*'MPTO_working_3-way'!$I263)</f>
        <v>4.6729237083534532</v>
      </c>
      <c r="G264" s="46">
        <f>IF(OR($A264="",$B264="",$C264=""),"",C264*'MPTO_working_3-way'!$I263)</f>
        <v>6.746340188218892</v>
      </c>
      <c r="H264" s="44">
        <f>IF(OR($A264="",$B264="",$C264=""),"",'MPTO_working_3-way'!E263)</f>
        <v>1.5446928110171139</v>
      </c>
      <c r="I264" s="45">
        <f>IF(OR($A264="",$B264="",$C264=""),"",'MPTO_working_3-way'!F263)</f>
        <v>4.7566108191559762</v>
      </c>
      <c r="J264" s="46">
        <f>IF(OR($A264="",$B264="",$C264=""),"",'MPTO_working_3-way'!G263)</f>
        <v>7.0230455108602508</v>
      </c>
      <c r="K264" s="44">
        <f>IF(OR($A264="",$B264="",$C264=""),"",'OddsRatio_working_3-way'!H263)</f>
        <v>1.5523276723334694</v>
      </c>
      <c r="L264" s="45">
        <f>IF(OR($A264="",$B264="",$C264=""),"",'OddsRatio_working_3-way'!I263)</f>
        <v>4.7494551602637456</v>
      </c>
      <c r="M264" s="46">
        <f>IF(OR($A264="",$B264="",$C264=""),"",'OddsRatio_working_3-way'!J263)</f>
        <v>6.8844140475527347</v>
      </c>
      <c r="N264" s="47">
        <f t="shared" si="55"/>
        <v>63.777269733018159</v>
      </c>
      <c r="O264" s="48">
        <f t="shared" si="56"/>
        <v>21.399878585913378</v>
      </c>
      <c r="P264" s="48">
        <f t="shared" si="57"/>
        <v>14.822851681068444</v>
      </c>
      <c r="Q264" t="s">
        <v>358</v>
      </c>
      <c r="R264" t="s">
        <v>424</v>
      </c>
      <c r="S264" s="38">
        <v>44201</v>
      </c>
      <c r="T264" s="50">
        <v>100</v>
      </c>
      <c r="U264" s="50">
        <f t="shared" si="58"/>
        <v>34.21052631578948</v>
      </c>
      <c r="V264" s="50">
        <f t="shared" si="59"/>
        <v>77.924944812362028</v>
      </c>
      <c r="W264" s="50">
        <f t="shared" si="60"/>
        <v>84.709480122324152</v>
      </c>
      <c r="X264" s="50">
        <f t="shared" si="61"/>
        <v>37.365575065313806</v>
      </c>
      <c r="Y264" s="50">
        <f t="shared" si="62"/>
        <v>81.079993561886383</v>
      </c>
      <c r="Z264" s="50">
        <f t="shared" si="63"/>
        <v>87.864528871848506</v>
      </c>
      <c r="AA264" s="50">
        <f t="shared" si="64"/>
        <v>-3.155048749524326</v>
      </c>
      <c r="AB264" s="50">
        <f t="shared" si="65"/>
        <v>-3.1550487495243544</v>
      </c>
      <c r="AC264" s="50">
        <f t="shared" si="66"/>
        <v>-3.1550487495243544</v>
      </c>
      <c r="AF264">
        <v>1.67</v>
      </c>
      <c r="AG264">
        <v>2.2999999999999998</v>
      </c>
      <c r="AH264" s="66"/>
      <c r="AJ264" t="s">
        <v>448</v>
      </c>
    </row>
    <row r="265" spans="1:36" ht="15" x14ac:dyDescent="0.25">
      <c r="A265">
        <v>2.64</v>
      </c>
      <c r="B265">
        <v>3.2</v>
      </c>
      <c r="C265">
        <v>2.98</v>
      </c>
      <c r="D265" s="43">
        <f t="shared" si="67"/>
        <v>2.6858348586536573E-2</v>
      </c>
      <c r="E265" s="44">
        <f>IF(OR($A265="",$B265="",$C265=""),"",A265*'MPTO_working_3-way'!$I264)</f>
        <v>2.7109060402684566</v>
      </c>
      <c r="F265" s="45">
        <f>IF(OR($A265="",$B265="",$C265=""),"",B265*'MPTO_working_3-way'!$I264)</f>
        <v>3.2859467154769173</v>
      </c>
      <c r="G265" s="46">
        <f>IF(OR($A265="",$B265="",$C265=""),"",C265*'MPTO_working_3-way'!$I264)</f>
        <v>3.0600378787878788</v>
      </c>
      <c r="H265" s="44">
        <f>IF(OR($A265="",$B265="",$C265=""),"",'MPTO_working_3-way'!E264)</f>
        <v>2.7039077984121347</v>
      </c>
      <c r="I265" s="45">
        <f>IF(OR($A265="",$B265="",$C265=""),"",'MPTO_working_3-way'!F264)</f>
        <v>3.2943803913905261</v>
      </c>
      <c r="J265" s="46">
        <f>IF(OR($A265="",$B265="",$C265=""),"",'MPTO_working_3-way'!G264)</f>
        <v>3.0616835523499422</v>
      </c>
      <c r="K265" s="44">
        <f>IF(OR($A265="",$B265="",$C265=""),"",'OddsRatio_working_3-way'!H264)</f>
        <v>2.7071993810386847</v>
      </c>
      <c r="L265" s="45">
        <f>IF(OR($A265="",$B265="",$C265=""),"",'OddsRatio_working_3-way'!I264)</f>
        <v>3.2901455111494555</v>
      </c>
      <c r="M265" s="46">
        <f>IF(OR($A265="",$B265="",$C265=""),"",'OddsRatio_working_3-way'!J264)</f>
        <v>3.0611309600345096</v>
      </c>
      <c r="N265" s="47">
        <f t="shared" si="55"/>
        <v>36.888036145324001</v>
      </c>
      <c r="O265" s="48">
        <f t="shared" si="56"/>
        <v>30.432629819892306</v>
      </c>
      <c r="P265" s="48">
        <f t="shared" si="57"/>
        <v>32.679334034783686</v>
      </c>
      <c r="Q265" t="s">
        <v>171</v>
      </c>
      <c r="R265" t="s">
        <v>365</v>
      </c>
      <c r="S265" s="38">
        <v>44201</v>
      </c>
      <c r="T265" s="50">
        <v>100</v>
      </c>
      <c r="U265" s="50">
        <f t="shared" si="58"/>
        <v>62.121212121212118</v>
      </c>
      <c r="V265" s="50">
        <f t="shared" si="59"/>
        <v>68.75</v>
      </c>
      <c r="W265" s="50">
        <f t="shared" si="60"/>
        <v>66.442953020134226</v>
      </c>
      <c r="X265" s="50">
        <f t="shared" si="61"/>
        <v>64.807046979865774</v>
      </c>
      <c r="Y265" s="50">
        <f t="shared" si="62"/>
        <v>71.435834858653664</v>
      </c>
      <c r="Z265" s="50">
        <f t="shared" si="63"/>
        <v>69.128787878787875</v>
      </c>
      <c r="AA265" s="50">
        <f t="shared" si="64"/>
        <v>-2.6858348586536565</v>
      </c>
      <c r="AB265" s="50">
        <f t="shared" si="65"/>
        <v>-2.6858348586536636</v>
      </c>
      <c r="AC265" s="50">
        <f t="shared" si="66"/>
        <v>-2.6858348586536493</v>
      </c>
      <c r="AF265">
        <v>2.44</v>
      </c>
      <c r="AG265">
        <v>1.6</v>
      </c>
      <c r="AH265" s="66"/>
      <c r="AJ265" t="s">
        <v>435</v>
      </c>
    </row>
    <row r="266" spans="1:36" ht="15" x14ac:dyDescent="0.25">
      <c r="A266">
        <v>2.59</v>
      </c>
      <c r="B266">
        <v>3.18</v>
      </c>
      <c r="C266">
        <v>3.07</v>
      </c>
      <c r="D266" s="43">
        <f t="shared" si="67"/>
        <v>2.6298693928219041E-2</v>
      </c>
      <c r="E266" s="44">
        <f>IF(OR($A266="",$B266="",$C266=""),"",A266*'MPTO_working_3-way'!$I265)</f>
        <v>2.6581136172740871</v>
      </c>
      <c r="F266" s="45">
        <f>IF(OR($A266="",$B266="",$C266=""),"",B266*'MPTO_working_3-way'!$I265)</f>
        <v>3.2636298466917366</v>
      </c>
      <c r="G266" s="46">
        <f>IF(OR($A266="",$B266="",$C266=""),"",C266*'MPTO_working_3-way'!$I265)</f>
        <v>3.1507369903596323</v>
      </c>
      <c r="H266" s="44">
        <f>IF(OR($A266="",$B266="",$C266=""),"",'MPTO_working_3-way'!E265)</f>
        <v>2.6501709090022327</v>
      </c>
      <c r="I266" s="45">
        <f>IF(OR($A266="",$B266="",$C266=""),"",'MPTO_working_3-way'!F265)</f>
        <v>3.2711896976376758</v>
      </c>
      <c r="J266" s="46">
        <f>IF(OR($A266="",$B266="",$C266=""),"",'MPTO_working_3-way'!G265)</f>
        <v>3.1549058682227491</v>
      </c>
      <c r="K266" s="44">
        <f>IF(OR($A266="",$B266="",$C266=""),"",'OddsRatio_working_3-way'!H265)</f>
        <v>2.6538426752544635</v>
      </c>
      <c r="L266" s="45">
        <f>IF(OR($A266="",$B266="",$C266=""),"",'OddsRatio_working_3-way'!I265)</f>
        <v>3.2675327245627228</v>
      </c>
      <c r="M266" s="46">
        <f>IF(OR($A266="",$B266="",$C266=""),"",'OddsRatio_working_3-way'!J265)</f>
        <v>3.1531159357086405</v>
      </c>
      <c r="N266" s="47">
        <f t="shared" si="55"/>
        <v>37.620664274896818</v>
      </c>
      <c r="O266" s="48">
        <f t="shared" si="56"/>
        <v>30.640729708170678</v>
      </c>
      <c r="P266" s="48">
        <f t="shared" si="57"/>
        <v>31.73860601693249</v>
      </c>
      <c r="Q266" t="s">
        <v>145</v>
      </c>
      <c r="R266" t="s">
        <v>144</v>
      </c>
      <c r="S266" s="38">
        <v>44201</v>
      </c>
      <c r="T266" s="50">
        <v>100</v>
      </c>
      <c r="U266" s="50">
        <f t="shared" si="58"/>
        <v>61.389961389961393</v>
      </c>
      <c r="V266" s="50">
        <f t="shared" si="59"/>
        <v>68.55345911949685</v>
      </c>
      <c r="W266" s="50">
        <f t="shared" si="60"/>
        <v>67.426710097719877</v>
      </c>
      <c r="X266" s="50">
        <f t="shared" si="61"/>
        <v>64.019830782783288</v>
      </c>
      <c r="Y266" s="50">
        <f t="shared" si="62"/>
        <v>71.183328512318738</v>
      </c>
      <c r="Z266" s="50">
        <f t="shared" si="63"/>
        <v>70.056579490541765</v>
      </c>
      <c r="AA266" s="50">
        <f t="shared" si="64"/>
        <v>-2.6298693928218952</v>
      </c>
      <c r="AB266" s="50">
        <f t="shared" si="65"/>
        <v>-2.6298693928218881</v>
      </c>
      <c r="AC266" s="50">
        <f t="shared" si="66"/>
        <v>-2.6298693928218881</v>
      </c>
      <c r="AF266">
        <v>2.5499999999999998</v>
      </c>
      <c r="AG266">
        <v>1.56</v>
      </c>
      <c r="AH266" s="66"/>
      <c r="AJ266" t="s">
        <v>435</v>
      </c>
    </row>
    <row r="267" spans="1:36" ht="15" x14ac:dyDescent="0.25">
      <c r="A267">
        <v>2.27</v>
      </c>
      <c r="B267">
        <v>3.24</v>
      </c>
      <c r="C267">
        <v>3.6</v>
      </c>
      <c r="D267" s="43">
        <f t="shared" si="67"/>
        <v>2.6948387447653044E-2</v>
      </c>
      <c r="E267" s="44">
        <f>IF(OR($A267="",$B267="",$C267=""),"",A267*'MPTO_working_3-way'!$I266)</f>
        <v>2.3311728395061726</v>
      </c>
      <c r="F267" s="45">
        <f>IF(OR($A267="",$B267="",$C267=""),"",B267*'MPTO_working_3-way'!$I266)</f>
        <v>3.3273127753303959</v>
      </c>
      <c r="G267" s="46">
        <f>IF(OR($A267="",$B267="",$C267=""),"",C267*'MPTO_working_3-way'!$I266)</f>
        <v>3.6970141948115511</v>
      </c>
      <c r="H267" s="44">
        <f>IF(OR($A267="",$B267="",$C267=""),"",'MPTO_working_3-way'!E266)</f>
        <v>2.317250939948329</v>
      </c>
      <c r="I267" s="45">
        <f>IF(OR($A267="",$B267="",$C267=""),"",'MPTO_working_3-way'!F266)</f>
        <v>3.337124534922411</v>
      </c>
      <c r="J267" s="46">
        <f>IF(OR($A267="",$B267="",$C267=""),"",'MPTO_working_3-way'!G266)</f>
        <v>3.7203075470425571</v>
      </c>
      <c r="K267" s="44">
        <f>IF(OR($A267="",$B267="",$C267=""),"",'OddsRatio_working_3-way'!H266)</f>
        <v>2.3232335830529807</v>
      </c>
      <c r="L267" s="45">
        <f>IF(OR($A267="",$B267="",$C267=""),"",'OddsRatio_working_3-way'!I266)</f>
        <v>3.3338923039674624</v>
      </c>
      <c r="M267" s="46">
        <f>IF(OR($A267="",$B267="",$C267=""),"",'OddsRatio_working_3-way'!J266)</f>
        <v>3.7089821385336617</v>
      </c>
      <c r="N267" s="47">
        <f t="shared" si="55"/>
        <v>42.896862173970611</v>
      </c>
      <c r="O267" s="48">
        <f t="shared" si="56"/>
        <v>30.054283066331266</v>
      </c>
      <c r="P267" s="48">
        <f t="shared" si="57"/>
        <v>27.048854759698138</v>
      </c>
      <c r="Q267" t="s">
        <v>173</v>
      </c>
      <c r="R267" t="s">
        <v>106</v>
      </c>
      <c r="S267" s="38">
        <v>44201</v>
      </c>
      <c r="T267" s="50">
        <v>100</v>
      </c>
      <c r="U267" s="50">
        <f t="shared" si="58"/>
        <v>55.947136563876647</v>
      </c>
      <c r="V267" s="50">
        <f t="shared" si="59"/>
        <v>69.135802469135797</v>
      </c>
      <c r="W267" s="50">
        <f t="shared" si="60"/>
        <v>72.222222222222229</v>
      </c>
      <c r="X267" s="50">
        <f t="shared" si="61"/>
        <v>58.641975308641968</v>
      </c>
      <c r="Y267" s="50">
        <f t="shared" si="62"/>
        <v>71.830641213901131</v>
      </c>
      <c r="Z267" s="50">
        <f t="shared" si="63"/>
        <v>74.917060966987535</v>
      </c>
      <c r="AA267" s="50">
        <f t="shared" si="64"/>
        <v>-2.6948387447653204</v>
      </c>
      <c r="AB267" s="50">
        <f t="shared" si="65"/>
        <v>-2.6948387447653346</v>
      </c>
      <c r="AC267" s="50">
        <f t="shared" si="66"/>
        <v>-2.6948387447653062</v>
      </c>
      <c r="AF267">
        <v>2.41</v>
      </c>
      <c r="AG267">
        <v>1.61</v>
      </c>
      <c r="AH267" s="66"/>
      <c r="AJ267" t="s">
        <v>435</v>
      </c>
    </row>
    <row r="268" spans="1:36" ht="15" x14ac:dyDescent="0.25">
      <c r="A268">
        <v>1.29</v>
      </c>
      <c r="B268">
        <v>5.61</v>
      </c>
      <c r="C268">
        <v>13.18</v>
      </c>
      <c r="D268" s="43">
        <f t="shared" si="67"/>
        <v>2.9319452021842718E-2</v>
      </c>
      <c r="E268" s="44">
        <f>IF(OR($A268="",$B268="",$C268=""),"",A268*'MPTO_working_3-way'!$I267)</f>
        <v>1.3278220931081772</v>
      </c>
      <c r="F268" s="45">
        <f>IF(OR($A268="",$B268="",$C268=""),"",B268*'MPTO_working_3-way'!$I267)</f>
        <v>5.7744821258425381</v>
      </c>
      <c r="G268" s="46">
        <f>IF(OR($A268="",$B268="",$C268=""),"",C268*'MPTO_working_3-way'!$I267)</f>
        <v>13.566430377647887</v>
      </c>
      <c r="H268" s="44">
        <f>IF(OR($A268="",$B268="",$C268=""),"",'MPTO_working_3-way'!E267)</f>
        <v>1.3064711579260759</v>
      </c>
      <c r="I268" s="45">
        <f>IF(OR($A268="",$B268="",$C268=""),"",'MPTO_working_3-way'!F267)</f>
        <v>5.9354237028044903</v>
      </c>
      <c r="J268" s="46">
        <f>IF(OR($A268="",$B268="",$C268=""),"",'MPTO_working_3-way'!G267)</f>
        <v>15.128734150351621</v>
      </c>
      <c r="K268" s="44">
        <f>IF(OR($A268="",$B268="",$C268=""),"",'OddsRatio_working_3-way'!H267)</f>
        <v>1.3127188903973253</v>
      </c>
      <c r="L268" s="45">
        <f>IF(OR($A268="",$B268="",$C268=""),"",'OddsRatio_working_3-way'!I267)</f>
        <v>5.9711520163161023</v>
      </c>
      <c r="M268" s="46">
        <f>IF(OR($A268="",$B268="",$C268=""),"",'OddsRatio_working_3-way'!J267)</f>
        <v>14.13419339668766</v>
      </c>
      <c r="N268" s="47">
        <f t="shared" si="55"/>
        <v>75.311293974570916</v>
      </c>
      <c r="O268" s="48">
        <f t="shared" si="56"/>
        <v>17.317570272227538</v>
      </c>
      <c r="P268" s="48">
        <f t="shared" si="57"/>
        <v>7.3711357532015551</v>
      </c>
      <c r="Q268" t="s">
        <v>172</v>
      </c>
      <c r="R268" t="s">
        <v>364</v>
      </c>
      <c r="S268" s="38">
        <v>44201</v>
      </c>
      <c r="T268" s="50">
        <v>100</v>
      </c>
      <c r="U268" s="50">
        <f t="shared" si="58"/>
        <v>22.480620155038757</v>
      </c>
      <c r="V268" s="50">
        <f t="shared" si="59"/>
        <v>82.174688057040996</v>
      </c>
      <c r="W268" s="50">
        <f t="shared" si="60"/>
        <v>92.41274658573596</v>
      </c>
      <c r="X268" s="50">
        <f t="shared" si="61"/>
        <v>25.412565357223038</v>
      </c>
      <c r="Y268" s="50">
        <f t="shared" si="62"/>
        <v>85.106633259225276</v>
      </c>
      <c r="Z268" s="50">
        <f t="shared" si="63"/>
        <v>95.344691787920226</v>
      </c>
      <c r="AA268" s="50">
        <f t="shared" si="64"/>
        <v>-2.9319452021842807</v>
      </c>
      <c r="AB268" s="50">
        <f t="shared" si="65"/>
        <v>-2.9319452021842807</v>
      </c>
      <c r="AC268" s="50">
        <f t="shared" si="66"/>
        <v>-2.9319452021842665</v>
      </c>
      <c r="AF268">
        <v>1.88</v>
      </c>
      <c r="AG268">
        <v>2.0099999999999998</v>
      </c>
      <c r="AH268" s="66"/>
      <c r="AJ268" t="s">
        <v>435</v>
      </c>
    </row>
    <row r="269" spans="1:36" ht="15" x14ac:dyDescent="0.25">
      <c r="A269">
        <v>2.4700000000000002</v>
      </c>
      <c r="B269">
        <v>3.51</v>
      </c>
      <c r="C269">
        <v>2.96</v>
      </c>
      <c r="D269" s="43">
        <f t="shared" si="67"/>
        <v>2.7596422333264314E-2</v>
      </c>
      <c r="E269" s="44">
        <f>IF(OR($A269="",$B269="",$C269=""),"",A269*'MPTO_working_3-way'!$I268)</f>
        <v>2.5381631631631629</v>
      </c>
      <c r="F269" s="45">
        <f>IF(OR($A269="",$B269="",$C269=""),"",B269*'MPTO_working_3-way'!$I268)</f>
        <v>3.6068634423897574</v>
      </c>
      <c r="G269" s="46">
        <f>IF(OR($A269="",$B269="",$C269=""),"",C269*'MPTO_working_3-way'!$I268)</f>
        <v>3.0416854101064623</v>
      </c>
      <c r="H269" s="44">
        <f>IF(OR($A269="",$B269="",$C269=""),"",'MPTO_working_3-way'!E268)</f>
        <v>2.5274257785759522</v>
      </c>
      <c r="I269" s="45">
        <f>IF(OR($A269="",$B269="",$C269=""),"",'MPTO_working_3-way'!F268)</f>
        <v>3.6271115020052371</v>
      </c>
      <c r="J269" s="46">
        <f>IF(OR($A269="",$B269="",$C269=""),"",'MPTO_working_3-way'!G268)</f>
        <v>3.0428522102286264</v>
      </c>
      <c r="K269" s="44">
        <f>IF(OR($A269="",$B269="",$C269=""),"",'OddsRatio_working_3-way'!H268)</f>
        <v>2.5323782710847516</v>
      </c>
      <c r="L269" s="45">
        <f>IF(OR($A269="",$B269="",$C269=""),"",'OddsRatio_working_3-way'!I268)</f>
        <v>3.6165098370222624</v>
      </c>
      <c r="M269" s="46">
        <f>IF(OR($A269="",$B269="",$C269=""),"",'OddsRatio_working_3-way'!J268)</f>
        <v>3.0431710281130013</v>
      </c>
      <c r="N269" s="47">
        <f t="shared" si="55"/>
        <v>39.398570372196204</v>
      </c>
      <c r="O269" s="48">
        <f t="shared" si="56"/>
        <v>27.724919891545486</v>
      </c>
      <c r="P269" s="48">
        <f t="shared" si="57"/>
        <v>32.876509736258328</v>
      </c>
      <c r="Q269" t="s">
        <v>368</v>
      </c>
      <c r="R269" t="s">
        <v>453</v>
      </c>
      <c r="S269" s="38">
        <v>44201</v>
      </c>
      <c r="T269" s="50">
        <v>100</v>
      </c>
      <c r="U269" s="50">
        <f t="shared" si="58"/>
        <v>59.514170040485837</v>
      </c>
      <c r="V269" s="50">
        <f t="shared" si="59"/>
        <v>71.509971509971507</v>
      </c>
      <c r="W269" s="50">
        <f t="shared" si="60"/>
        <v>66.21621621621621</v>
      </c>
      <c r="X269" s="50">
        <f t="shared" si="61"/>
        <v>62.273812273812283</v>
      </c>
      <c r="Y269" s="50">
        <f t="shared" si="62"/>
        <v>74.269613743297953</v>
      </c>
      <c r="Z269" s="50">
        <f t="shared" si="63"/>
        <v>68.975858449542656</v>
      </c>
      <c r="AA269" s="50">
        <f t="shared" si="64"/>
        <v>-2.7596422333264456</v>
      </c>
      <c r="AB269" s="50">
        <f t="shared" si="65"/>
        <v>-2.7596422333264456</v>
      </c>
      <c r="AC269" s="50">
        <f t="shared" si="66"/>
        <v>-2.7596422333264456</v>
      </c>
      <c r="AF269">
        <v>2.19</v>
      </c>
      <c r="AG269">
        <v>1.73</v>
      </c>
      <c r="AH269" s="66"/>
      <c r="AJ269" t="s">
        <v>449</v>
      </c>
    </row>
    <row r="270" spans="1:36" ht="15" x14ac:dyDescent="0.25">
      <c r="A270">
        <v>2.25</v>
      </c>
      <c r="B270">
        <v>3.45</v>
      </c>
      <c r="C270">
        <v>3.4</v>
      </c>
      <c r="D270" s="43">
        <f t="shared" si="67"/>
        <v>2.8417163967036085E-2</v>
      </c>
      <c r="E270" s="44">
        <f>IF(OR($A270="",$B270="",$C270=""),"",A270*'MPTO_working_3-way'!$I269)</f>
        <v>2.3139386189258313</v>
      </c>
      <c r="F270" s="45">
        <f>IF(OR($A270="",$B270="",$C270=""),"",B270*'MPTO_working_3-way'!$I269)</f>
        <v>3.5480392156862748</v>
      </c>
      <c r="G270" s="46">
        <f>IF(OR($A270="",$B270="",$C270=""),"",C270*'MPTO_working_3-way'!$I269)</f>
        <v>3.4966183574879226</v>
      </c>
      <c r="H270" s="44">
        <f>IF(OR($A270="",$B270="",$C270=""),"",'MPTO_working_3-way'!E269)</f>
        <v>2.2989982578397212</v>
      </c>
      <c r="I270" s="45">
        <f>IF(OR($A270="",$B270="",$C270=""),"",'MPTO_working_3-way'!F269)</f>
        <v>3.5665540540540546</v>
      </c>
      <c r="J270" s="46">
        <f>IF(OR($A270="",$B270="",$C270=""),"",'MPTO_working_3-way'!G269)</f>
        <v>3.5131447587354407</v>
      </c>
      <c r="K270" s="44">
        <f>IF(OR($A270="",$B270="",$C270=""),"",'OddsRatio_working_3-way'!H269)</f>
        <v>2.3053403896613651</v>
      </c>
      <c r="L270" s="45">
        <f>IF(OR($A270="",$B270="",$C270=""),"",'OddsRatio_working_3-way'!I269)</f>
        <v>3.558467163736275</v>
      </c>
      <c r="M270" s="46">
        <f>IF(OR($A270="",$B270="",$C270=""),"",'OddsRatio_working_3-way'!J269)</f>
        <v>3.5062535481498207</v>
      </c>
      <c r="N270" s="47">
        <f t="shared" si="55"/>
        <v>43.216358109975126</v>
      </c>
      <c r="O270" s="48">
        <f t="shared" si="56"/>
        <v>28.184581376070732</v>
      </c>
      <c r="P270" s="48">
        <f t="shared" si="57"/>
        <v>28.599060513954132</v>
      </c>
      <c r="Q270" t="s">
        <v>369</v>
      </c>
      <c r="R270" t="s">
        <v>508</v>
      </c>
      <c r="S270" s="38">
        <v>44201</v>
      </c>
      <c r="T270" s="50">
        <v>100</v>
      </c>
      <c r="U270" s="50">
        <f t="shared" si="58"/>
        <v>55.55555555555555</v>
      </c>
      <c r="V270" s="50">
        <f t="shared" si="59"/>
        <v>71.014492753623188</v>
      </c>
      <c r="W270" s="50">
        <f t="shared" si="60"/>
        <v>70.588235294117652</v>
      </c>
      <c r="X270" s="50">
        <f t="shared" si="61"/>
        <v>58.397271952259167</v>
      </c>
      <c r="Y270" s="50">
        <f t="shared" si="62"/>
        <v>73.856209150326805</v>
      </c>
      <c r="Z270" s="50">
        <f t="shared" si="63"/>
        <v>73.429951690821255</v>
      </c>
      <c r="AA270" s="50">
        <f t="shared" si="64"/>
        <v>-2.8417163967036174</v>
      </c>
      <c r="AB270" s="50">
        <f t="shared" si="65"/>
        <v>-2.8417163967036174</v>
      </c>
      <c r="AC270" s="50">
        <f t="shared" si="66"/>
        <v>-2.8417163967036032</v>
      </c>
      <c r="AF270">
        <v>2.42</v>
      </c>
      <c r="AG270">
        <v>1.61</v>
      </c>
      <c r="AH270" s="66"/>
      <c r="AJ270" t="s">
        <v>449</v>
      </c>
    </row>
    <row r="271" spans="1:36" ht="15" x14ac:dyDescent="0.25">
      <c r="A271">
        <v>2.81</v>
      </c>
      <c r="B271">
        <v>3.27</v>
      </c>
      <c r="C271">
        <v>2.74</v>
      </c>
      <c r="D271" s="43">
        <f t="shared" si="67"/>
        <v>2.6645787324148351E-2</v>
      </c>
      <c r="E271" s="44">
        <f>IF(OR($A271="",$B271="",$C271=""),"",A271*'MPTO_working_3-way'!$I270)</f>
        <v>2.8848746623808568</v>
      </c>
      <c r="F271" s="45">
        <f>IF(OR($A271="",$B271="",$C271=""),"",B271*'MPTO_working_3-way'!$I270)</f>
        <v>3.3571317245499652</v>
      </c>
      <c r="G271" s="46">
        <f>IF(OR($A271="",$B271="",$C271=""),"",C271*'MPTO_working_3-way'!$I270)</f>
        <v>2.8130094572681665</v>
      </c>
      <c r="H271" s="44">
        <f>IF(OR($A271="",$B271="",$C271=""),"",'MPTO_working_3-way'!E270)</f>
        <v>2.8819277900964946</v>
      </c>
      <c r="I271" s="45">
        <f>IF(OR($A271="",$B271="",$C271=""),"",'MPTO_working_3-way'!F270)</f>
        <v>3.3678144949703799</v>
      </c>
      <c r="J271" s="46">
        <f>IF(OR($A271="",$B271="",$C271=""),"",'MPTO_working_3-way'!G270)</f>
        <v>2.808345254278843</v>
      </c>
      <c r="K271" s="44">
        <f>IF(OR($A271="",$B271="",$C271=""),"",'OddsRatio_working_3-way'!H270)</f>
        <v>2.8835439748189322</v>
      </c>
      <c r="L271" s="45">
        <f>IF(OR($A271="",$B271="",$C271=""),"",'OddsRatio_working_3-way'!I270)</f>
        <v>3.3622347087508158</v>
      </c>
      <c r="M271" s="46">
        <f>IF(OR($A271="",$B271="",$C271=""),"",'OddsRatio_working_3-way'!J270)</f>
        <v>2.810699732698863</v>
      </c>
      <c r="N271" s="47">
        <f t="shared" si="55"/>
        <v>34.663551004143464</v>
      </c>
      <c r="O271" s="48">
        <f t="shared" si="56"/>
        <v>29.787332820074358</v>
      </c>
      <c r="P271" s="48">
        <f t="shared" si="57"/>
        <v>35.549116175782167</v>
      </c>
      <c r="Q271" t="s">
        <v>509</v>
      </c>
      <c r="R271" t="s">
        <v>371</v>
      </c>
      <c r="S271" s="38">
        <v>44201</v>
      </c>
      <c r="T271" s="50">
        <v>100</v>
      </c>
      <c r="U271" s="50">
        <f t="shared" si="58"/>
        <v>64.412811387900362</v>
      </c>
      <c r="V271" s="50">
        <f t="shared" si="59"/>
        <v>69.418960244648318</v>
      </c>
      <c r="W271" s="50">
        <f t="shared" si="60"/>
        <v>63.503649635036496</v>
      </c>
      <c r="X271" s="50">
        <f t="shared" si="61"/>
        <v>67.077390120315187</v>
      </c>
      <c r="Y271" s="50">
        <f t="shared" si="62"/>
        <v>72.083538977063142</v>
      </c>
      <c r="Z271" s="50">
        <f t="shared" si="63"/>
        <v>66.168228367451334</v>
      </c>
      <c r="AA271" s="50">
        <f t="shared" si="64"/>
        <v>-2.6645787324148245</v>
      </c>
      <c r="AB271" s="50">
        <f t="shared" si="65"/>
        <v>-2.6645787324148245</v>
      </c>
      <c r="AC271" s="50">
        <f t="shared" si="66"/>
        <v>-2.6645787324148387</v>
      </c>
      <c r="AF271">
        <v>2.58</v>
      </c>
      <c r="AG271">
        <v>1.55</v>
      </c>
      <c r="AH271" s="66"/>
      <c r="AJ271" t="s">
        <v>449</v>
      </c>
    </row>
    <row r="272" spans="1:36" ht="15" x14ac:dyDescent="0.25">
      <c r="A272">
        <v>3.11</v>
      </c>
      <c r="B272">
        <v>3.55</v>
      </c>
      <c r="C272">
        <v>2.36</v>
      </c>
      <c r="D272" s="43">
        <f t="shared" si="67"/>
        <v>2.696236276452102E-2</v>
      </c>
      <c r="E272" s="44">
        <f>IF(OR($A272="",$B272="",$C272=""),"",A272*'MPTO_working_3-way'!$I271)</f>
        <v>3.1938529481976601</v>
      </c>
      <c r="F272" s="45">
        <f>IF(OR($A272="",$B272="",$C272=""),"",B272*'MPTO_working_3-way'!$I271)</f>
        <v>3.6457163878140495</v>
      </c>
      <c r="G272" s="46">
        <f>IF(OR($A272="",$B272="",$C272=""),"",C272*'MPTO_working_3-way'!$I271)</f>
        <v>2.4236311761242693</v>
      </c>
      <c r="H272" s="44">
        <f>IF(OR($A272="",$B272="",$C272=""),"",'MPTO_working_3-way'!E271)</f>
        <v>3.1994271325355643</v>
      </c>
      <c r="I272" s="45">
        <f>IF(OR($A272="",$B272="",$C272=""),"",'MPTO_working_3-way'!F271)</f>
        <v>3.6669972434214593</v>
      </c>
      <c r="J272" s="46">
        <f>IF(OR($A272="",$B272="",$C272=""),"",'MPTO_working_3-way'!G271)</f>
        <v>2.4111412512053128</v>
      </c>
      <c r="K272" s="44">
        <f>IF(OR($A272="",$B272="",$C272=""),"",'OddsRatio_working_3-way'!H271)</f>
        <v>3.197919882259495</v>
      </c>
      <c r="L272" s="45">
        <f>IF(OR($A272="",$B272="",$C272=""),"",'OddsRatio_working_3-way'!I271)</f>
        <v>3.6562538861429923</v>
      </c>
      <c r="M272" s="46">
        <f>IF(OR($A272="",$B272="",$C272=""),"",'OddsRatio_working_3-way'!J271)</f>
        <v>2.416668739276262</v>
      </c>
      <c r="N272" s="47">
        <f t="shared" si="55"/>
        <v>31.310145339168333</v>
      </c>
      <c r="O272" s="48">
        <f t="shared" si="56"/>
        <v>27.429451268961554</v>
      </c>
      <c r="P272" s="48">
        <f t="shared" si="57"/>
        <v>41.260403391870135</v>
      </c>
      <c r="Q272" t="s">
        <v>454</v>
      </c>
      <c r="R272" t="s">
        <v>370</v>
      </c>
      <c r="S272" s="38">
        <v>44201</v>
      </c>
      <c r="T272" s="50">
        <v>100</v>
      </c>
      <c r="U272" s="50">
        <f t="shared" si="58"/>
        <v>67.845659163987136</v>
      </c>
      <c r="V272" s="50">
        <f t="shared" si="59"/>
        <v>71.83098591549296</v>
      </c>
      <c r="W272" s="50">
        <f t="shared" si="60"/>
        <v>57.627118644067799</v>
      </c>
      <c r="X272" s="50">
        <f t="shared" si="61"/>
        <v>70.541895440439248</v>
      </c>
      <c r="Y272" s="50">
        <f t="shared" si="62"/>
        <v>74.527222191945071</v>
      </c>
      <c r="Z272" s="50">
        <f t="shared" si="63"/>
        <v>60.323354920519904</v>
      </c>
      <c r="AA272" s="50">
        <f t="shared" si="64"/>
        <v>-2.6962362764521117</v>
      </c>
      <c r="AB272" s="50">
        <f t="shared" si="65"/>
        <v>-2.6962362764521117</v>
      </c>
      <c r="AC272" s="50">
        <f t="shared" si="66"/>
        <v>-2.6962362764521046</v>
      </c>
      <c r="AF272">
        <v>2.1</v>
      </c>
      <c r="AG272">
        <v>1.79</v>
      </c>
      <c r="AH272" s="66"/>
      <c r="AJ272" t="s">
        <v>449</v>
      </c>
    </row>
    <row r="273" spans="1:36" ht="15" x14ac:dyDescent="0.25">
      <c r="A273">
        <v>1.77</v>
      </c>
      <c r="B273">
        <v>3.7</v>
      </c>
      <c r="C273">
        <v>5.12</v>
      </c>
      <c r="D273" s="43">
        <f t="shared" si="67"/>
        <v>3.0554521682699676E-2</v>
      </c>
      <c r="E273" s="44">
        <f>IF(OR($A273="",$B273="",$C273=""),"",A273*'MPTO_working_3-way'!$I272)</f>
        <v>1.8240815033783784</v>
      </c>
      <c r="F273" s="45">
        <f>IF(OR($A273="",$B273="",$C273=""),"",B273*'MPTO_working_3-way'!$I272)</f>
        <v>3.8130517302259892</v>
      </c>
      <c r="G273" s="46">
        <f>IF(OR($A273="",$B273="",$C273=""),"",C273*'MPTO_working_3-way'!$I272)</f>
        <v>5.2764391510154223</v>
      </c>
      <c r="H273" s="44">
        <f>IF(OR($A273="",$B273="",$C273=""),"",'MPTO_working_3-way'!E272)</f>
        <v>1.8024938592461086</v>
      </c>
      <c r="I273" s="45">
        <f>IF(OR($A273="",$B273="",$C273=""),"",'MPTO_working_3-way'!F272)</f>
        <v>3.8448905081589504</v>
      </c>
      <c r="J273" s="46">
        <f>IF(OR($A273="",$B273="",$C273=""),"",'MPTO_working_3-way'!G272)</f>
        <v>5.4016779719994323</v>
      </c>
      <c r="K273" s="44">
        <f>IF(OR($A273="",$B273="",$C273=""),"",'OddsRatio_working_3-way'!H272)</f>
        <v>1.810493843875147</v>
      </c>
      <c r="L273" s="45">
        <f>IF(OR($A273="",$B273="",$C273=""),"",'OddsRatio_working_3-way'!I272)</f>
        <v>3.8419914006011648</v>
      </c>
      <c r="M273" s="46">
        <f>IF(OR($A273="",$B273="",$C273=""),"",'OddsRatio_working_3-way'!J272)</f>
        <v>5.3366683594358513</v>
      </c>
      <c r="N273" s="47">
        <f t="shared" si="55"/>
        <v>54.822111739409763</v>
      </c>
      <c r="O273" s="48">
        <f t="shared" si="56"/>
        <v>26.225712913177095</v>
      </c>
      <c r="P273" s="48">
        <f t="shared" si="57"/>
        <v>18.952175347413139</v>
      </c>
      <c r="Q273" t="s">
        <v>367</v>
      </c>
      <c r="R273" t="s">
        <v>510</v>
      </c>
      <c r="S273" s="38">
        <v>44201</v>
      </c>
      <c r="T273" s="50">
        <v>100</v>
      </c>
      <c r="U273" s="50">
        <f t="shared" si="58"/>
        <v>43.502824858757066</v>
      </c>
      <c r="V273" s="50">
        <f t="shared" si="59"/>
        <v>72.972972972972968</v>
      </c>
      <c r="W273" s="50">
        <f t="shared" si="60"/>
        <v>80.46875</v>
      </c>
      <c r="X273" s="50">
        <f t="shared" si="61"/>
        <v>46.558277027027025</v>
      </c>
      <c r="Y273" s="50">
        <f t="shared" si="62"/>
        <v>76.028425141242934</v>
      </c>
      <c r="Z273" s="50">
        <f t="shared" si="63"/>
        <v>83.524202168269966</v>
      </c>
      <c r="AA273" s="50">
        <f t="shared" si="64"/>
        <v>-3.0554521682699587</v>
      </c>
      <c r="AB273" s="50">
        <f t="shared" si="65"/>
        <v>-3.0554521682699658</v>
      </c>
      <c r="AC273" s="50">
        <f t="shared" si="66"/>
        <v>-3.0554521682699658</v>
      </c>
      <c r="AF273">
        <v>2.2599999999999998</v>
      </c>
      <c r="AG273">
        <v>1.69</v>
      </c>
      <c r="AH273" s="66"/>
      <c r="AJ273" t="s">
        <v>449</v>
      </c>
    </row>
    <row r="274" spans="1:36" ht="15" x14ac:dyDescent="0.25">
      <c r="A274">
        <v>2.59</v>
      </c>
      <c r="B274">
        <v>3.19</v>
      </c>
      <c r="C274">
        <v>3.11</v>
      </c>
      <c r="D274" s="43">
        <f t="shared" si="67"/>
        <v>2.1123418284966E-2</v>
      </c>
      <c r="E274" s="44">
        <f>IF(OR($A274="",$B274="",$C274=""),"",A274*'MPTO_working_3-way'!$I273)</f>
        <v>2.6447096533580616</v>
      </c>
      <c r="F274" s="45">
        <f>IF(OR($A274="",$B274="",$C274=""),"",B274*'MPTO_working_3-way'!$I273)</f>
        <v>3.2573837043290417</v>
      </c>
      <c r="G274" s="46">
        <f>IF(OR($A274="",$B274="",$C274=""),"",C274*'MPTO_working_3-way'!$I273)</f>
        <v>3.1756938308662441</v>
      </c>
      <c r="H274" s="44">
        <f>IF(OR($A274="",$B274="",$C274=""),"",'MPTO_working_3-way'!E273)</f>
        <v>2.6381100283912371</v>
      </c>
      <c r="I274" s="45">
        <f>IF(OR($A274="",$B274="",$C274=""),"",'MPTO_working_3-way'!F273)</f>
        <v>3.2632976956879602</v>
      </c>
      <c r="J274" s="46">
        <f>IF(OR($A274="",$B274="",$C274=""),"",'MPTO_working_3-way'!G273)</f>
        <v>3.1796272993401824</v>
      </c>
      <c r="K274" s="44">
        <f>IF(OR($A274="",$B274="",$C274=""),"",'OddsRatio_working_3-way'!H273)</f>
        <v>2.6411605380376266</v>
      </c>
      <c r="L274" s="45">
        <f>IF(OR($A274="",$B274="",$C274=""),"",'OddsRatio_working_3-way'!I273)</f>
        <v>3.2604664014480513</v>
      </c>
      <c r="M274" s="46">
        <f>IF(OR($A274="",$B274="",$C274=""),"",'OddsRatio_working_3-way'!J273)</f>
        <v>3.177892286326661</v>
      </c>
      <c r="N274" s="47">
        <f t="shared" si="55"/>
        <v>37.811333986332755</v>
      </c>
      <c r="O274" s="48">
        <f t="shared" si="56"/>
        <v>30.699484333730982</v>
      </c>
      <c r="P274" s="48">
        <f t="shared" si="57"/>
        <v>31.48918167993628</v>
      </c>
      <c r="Q274" t="s">
        <v>150</v>
      </c>
      <c r="R274" t="s">
        <v>179</v>
      </c>
      <c r="S274" s="38">
        <v>44201</v>
      </c>
      <c r="T274" s="50">
        <v>100</v>
      </c>
      <c r="U274" s="50">
        <f t="shared" si="58"/>
        <v>61.389961389961393</v>
      </c>
      <c r="V274" s="50">
        <f t="shared" si="59"/>
        <v>68.652037617554868</v>
      </c>
      <c r="W274" s="50">
        <f t="shared" si="60"/>
        <v>67.845659163987136</v>
      </c>
      <c r="X274" s="50">
        <f t="shared" si="61"/>
        <v>63.502303218458003</v>
      </c>
      <c r="Y274" s="50">
        <f t="shared" si="62"/>
        <v>70.764379446051478</v>
      </c>
      <c r="Z274" s="50">
        <f t="shared" si="63"/>
        <v>69.958000992483747</v>
      </c>
      <c r="AA274" s="50">
        <f t="shared" si="64"/>
        <v>-2.1123418284966107</v>
      </c>
      <c r="AB274" s="50">
        <f t="shared" si="65"/>
        <v>-2.1123418284966107</v>
      </c>
      <c r="AC274" s="50">
        <f t="shared" si="66"/>
        <v>-2.1123418284966107</v>
      </c>
      <c r="AF274">
        <v>2.54</v>
      </c>
      <c r="AG274">
        <v>1.57</v>
      </c>
      <c r="AH274" s="66"/>
      <c r="AJ274" t="s">
        <v>436</v>
      </c>
    </row>
    <row r="275" spans="1:36" ht="15" x14ac:dyDescent="0.25">
      <c r="A275">
        <v>9.5</v>
      </c>
      <c r="B275">
        <v>4.68</v>
      </c>
      <c r="C275">
        <v>1.41</v>
      </c>
      <c r="D275" s="43">
        <f t="shared" si="67"/>
        <v>2.8158229725979034E-2</v>
      </c>
      <c r="E275" s="44">
        <f>IF(OR($A275="",$B275="",$C275=""),"",A275*'MPTO_working_3-way'!$I274)</f>
        <v>9.7675031823968013</v>
      </c>
      <c r="F275" s="45">
        <f>IF(OR($A275="",$B275="",$C275=""),"",B275*'MPTO_working_3-way'!$I274)</f>
        <v>4.8117805151175812</v>
      </c>
      <c r="G275" s="46">
        <f>IF(OR($A275="",$B275="",$C275=""),"",C275*'MPTO_working_3-way'!$I274)</f>
        <v>1.4497031039136303</v>
      </c>
      <c r="H275" s="44">
        <f>IF(OR($A275="",$B275="",$C275=""),"",'MPTO_working_3-way'!E274)</f>
        <v>10.430021296419545</v>
      </c>
      <c r="I275" s="45">
        <f>IF(OR($A275="",$B275="",$C275=""),"",'MPTO_working_3-way'!F274)</f>
        <v>4.8950228788281054</v>
      </c>
      <c r="J275" s="46">
        <f>IF(OR($A275="",$B275="",$C275=""),"",'MPTO_working_3-way'!G274)</f>
        <v>1.4289107304041795</v>
      </c>
      <c r="K275" s="44">
        <f>IF(OR($A275="",$B275="",$C275=""),"",'OddsRatio_working_3-way'!H274)</f>
        <v>10.029597006454718</v>
      </c>
      <c r="L275" s="45">
        <f>IF(OR($A275="",$B275="",$C275=""),"",'OddsRatio_working_3-way'!I274)</f>
        <v>4.9092843510298048</v>
      </c>
      <c r="M275" s="46">
        <f>IF(OR($A275="",$B275="",$C275=""),"",'OddsRatio_working_3-way'!J274)</f>
        <v>1.4355452673701685</v>
      </c>
      <c r="N275" s="47">
        <f t="shared" si="55"/>
        <v>10.238030961712107</v>
      </c>
      <c r="O275" s="48">
        <f t="shared" si="56"/>
        <v>20.782327806894241</v>
      </c>
      <c r="P275" s="48">
        <f t="shared" si="57"/>
        <v>68.979641231393643</v>
      </c>
      <c r="Q275" t="s">
        <v>59</v>
      </c>
      <c r="R275" t="s">
        <v>57</v>
      </c>
      <c r="S275" s="38">
        <v>44201</v>
      </c>
      <c r="T275" s="50">
        <v>100</v>
      </c>
      <c r="U275" s="50">
        <f t="shared" si="58"/>
        <v>89.473684210526315</v>
      </c>
      <c r="V275" s="50">
        <f t="shared" si="59"/>
        <v>78.632478632478637</v>
      </c>
      <c r="W275" s="50">
        <f t="shared" si="60"/>
        <v>29.078014184397166</v>
      </c>
      <c r="X275" s="50">
        <f t="shared" si="61"/>
        <v>92.289507183124215</v>
      </c>
      <c r="Y275" s="50">
        <f t="shared" si="62"/>
        <v>81.448301605076523</v>
      </c>
      <c r="Z275" s="50">
        <f t="shared" si="63"/>
        <v>31.893837156995055</v>
      </c>
      <c r="AA275" s="50">
        <f t="shared" si="64"/>
        <v>-2.8158229725978998</v>
      </c>
      <c r="AB275" s="50">
        <f t="shared" si="65"/>
        <v>-2.8158229725978856</v>
      </c>
      <c r="AC275" s="50">
        <f t="shared" si="66"/>
        <v>-2.8158229725978892</v>
      </c>
      <c r="AF275">
        <v>2.14</v>
      </c>
      <c r="AG275">
        <v>1.78</v>
      </c>
      <c r="AH275" s="66"/>
      <c r="AJ275" t="s">
        <v>436</v>
      </c>
    </row>
    <row r="276" spans="1:36" ht="15" x14ac:dyDescent="0.25">
      <c r="A276">
        <v>3.85</v>
      </c>
      <c r="B276">
        <v>3.52</v>
      </c>
      <c r="C276">
        <v>2.09</v>
      </c>
      <c r="D276" s="43">
        <f t="shared" si="67"/>
        <v>2.2300068352699931E-2</v>
      </c>
      <c r="E276" s="44">
        <f>IF(OR($A276="",$B276="",$C276=""),"",A276*'MPTO_working_3-way'!$I275)</f>
        <v>3.9358552631578947</v>
      </c>
      <c r="F276" s="45">
        <f>IF(OR($A276="",$B276="",$C276=""),"",B276*'MPTO_working_3-way'!$I275)</f>
        <v>3.598496240601504</v>
      </c>
      <c r="G276" s="46">
        <f>IF(OR($A276="",$B276="",$C276=""),"",C276*'MPTO_working_3-way'!$I275)</f>
        <v>2.1366071428571427</v>
      </c>
      <c r="H276" s="44">
        <f>IF(OR($A276="",$B276="",$C276=""),"",'MPTO_working_3-way'!E275)</f>
        <v>3.9634270233660684</v>
      </c>
      <c r="I276" s="45">
        <f>IF(OR($A276="",$B276="",$C276=""),"",'MPTO_working_3-way'!F275)</f>
        <v>3.6145768993205687</v>
      </c>
      <c r="J276" s="46">
        <f>IF(OR($A276="",$B276="",$C276=""),"",'MPTO_working_3-way'!G275)</f>
        <v>2.1229820424451296</v>
      </c>
      <c r="K276" s="44">
        <f>IF(OR($A276="",$B276="",$C276=""),"",'OddsRatio_working_3-way'!H275)</f>
        <v>3.9507608902883646</v>
      </c>
      <c r="L276" s="45">
        <f>IF(OR($A276="",$B276="",$C276=""),"",'OddsRatio_working_3-way'!I275)</f>
        <v>3.6090938398339225</v>
      </c>
      <c r="M276" s="46">
        <f>IF(OR($A276="",$B276="",$C276=""),"",'OddsRatio_working_3-way'!J275)</f>
        <v>2.1285366211980055</v>
      </c>
      <c r="N276" s="47">
        <f t="shared" si="55"/>
        <v>25.407438361888847</v>
      </c>
      <c r="O276" s="48">
        <f t="shared" si="56"/>
        <v>27.789385708315923</v>
      </c>
      <c r="P276" s="48">
        <f t="shared" si="57"/>
        <v>46.803175929795238</v>
      </c>
      <c r="Q276" t="s">
        <v>120</v>
      </c>
      <c r="R276" t="s">
        <v>176</v>
      </c>
      <c r="S276" s="38">
        <v>44201</v>
      </c>
      <c r="T276" s="50">
        <v>100</v>
      </c>
      <c r="U276" s="50">
        <f t="shared" si="58"/>
        <v>74.025974025974023</v>
      </c>
      <c r="V276" s="50">
        <f t="shared" si="59"/>
        <v>71.590909090909093</v>
      </c>
      <c r="W276" s="50">
        <f t="shared" si="60"/>
        <v>52.153110047846894</v>
      </c>
      <c r="X276" s="50">
        <f t="shared" si="61"/>
        <v>76.255980861244026</v>
      </c>
      <c r="Y276" s="50">
        <f t="shared" si="62"/>
        <v>73.820915926179083</v>
      </c>
      <c r="Z276" s="50">
        <f t="shared" si="63"/>
        <v>54.383116883116877</v>
      </c>
      <c r="AA276" s="50">
        <f t="shared" si="64"/>
        <v>-2.2300068352700038</v>
      </c>
      <c r="AB276" s="50">
        <f t="shared" si="65"/>
        <v>-2.2300068352699896</v>
      </c>
      <c r="AC276" s="50">
        <f t="shared" si="66"/>
        <v>-2.2300068352699824</v>
      </c>
      <c r="AF276">
        <v>2.12</v>
      </c>
      <c r="AG276">
        <v>1.79</v>
      </c>
      <c r="AH276" s="66"/>
      <c r="AJ276" t="s">
        <v>436</v>
      </c>
    </row>
    <row r="277" spans="1:36" ht="15" x14ac:dyDescent="0.25">
      <c r="A277">
        <v>1.38</v>
      </c>
      <c r="B277">
        <v>5.14</v>
      </c>
      <c r="C277">
        <v>9.17</v>
      </c>
      <c r="D277" s="43">
        <f t="shared" si="67"/>
        <v>2.8241464431721708E-2</v>
      </c>
      <c r="E277" s="44">
        <f>IF(OR($A277="",$B277="",$C277=""),"",A277*'MPTO_working_3-way'!$I276)</f>
        <v>1.4189732209157759</v>
      </c>
      <c r="F277" s="45">
        <f>IF(OR($A277="",$B277="",$C277=""),"",B277*'MPTO_working_3-way'!$I276)</f>
        <v>5.2851611271790491</v>
      </c>
      <c r="G277" s="46">
        <f>IF(OR($A277="",$B277="",$C277=""),"",C277*'MPTO_working_3-way'!$I276)</f>
        <v>9.4289742288388876</v>
      </c>
      <c r="H277" s="44">
        <f>IF(OR($A277="",$B277="",$C277=""),"",'MPTO_working_3-way'!E276)</f>
        <v>1.3981636468956231</v>
      </c>
      <c r="I277" s="45">
        <f>IF(OR($A277="",$B277="",$C277=""),"",'MPTO_working_3-way'!F276)</f>
        <v>5.4013556235357836</v>
      </c>
      <c r="J277" s="46">
        <f>IF(OR($A277="",$B277="",$C277=""),"",'MPTO_working_3-way'!G276)</f>
        <v>10.036388672240257</v>
      </c>
      <c r="K277" s="44">
        <f>IF(OR($A277="",$B277="",$C277=""),"",'OddsRatio_working_3-way'!H276)</f>
        <v>1.404565541375127</v>
      </c>
      <c r="L277" s="45">
        <f>IF(OR($A277="",$B277="",$C277=""),"",'OddsRatio_working_3-way'!I276)</f>
        <v>5.4076351086658612</v>
      </c>
      <c r="M277" s="46">
        <f>IF(OR($A277="",$B277="",$C277=""),"",'OddsRatio_working_3-way'!J276)</f>
        <v>9.6981591395652362</v>
      </c>
      <c r="N277" s="47">
        <f t="shared" si="55"/>
        <v>70.473493457094321</v>
      </c>
      <c r="O277" s="48">
        <f t="shared" si="56"/>
        <v>18.920899021554511</v>
      </c>
      <c r="P277" s="48">
        <f t="shared" si="57"/>
        <v>10.605607521351164</v>
      </c>
      <c r="Q277" t="s">
        <v>178</v>
      </c>
      <c r="R277" t="s">
        <v>111</v>
      </c>
      <c r="S277" s="38">
        <v>44201</v>
      </c>
      <c r="T277" s="50">
        <v>100</v>
      </c>
      <c r="U277" s="50">
        <f t="shared" si="58"/>
        <v>27.536231884057976</v>
      </c>
      <c r="V277" s="50">
        <f t="shared" si="59"/>
        <v>80.54474708171206</v>
      </c>
      <c r="W277" s="50">
        <f t="shared" si="60"/>
        <v>89.094874591057788</v>
      </c>
      <c r="X277" s="50">
        <f t="shared" si="61"/>
        <v>30.360378327230141</v>
      </c>
      <c r="Y277" s="50">
        <f t="shared" si="62"/>
        <v>83.368893524884243</v>
      </c>
      <c r="Z277" s="50">
        <f t="shared" si="63"/>
        <v>91.919021034229971</v>
      </c>
      <c r="AA277" s="50">
        <f t="shared" si="64"/>
        <v>-2.8241464431721646</v>
      </c>
      <c r="AB277" s="50">
        <f t="shared" si="65"/>
        <v>-2.8241464431721823</v>
      </c>
      <c r="AC277" s="50">
        <f t="shared" si="66"/>
        <v>-2.8241464431721823</v>
      </c>
      <c r="AF277">
        <v>1.77</v>
      </c>
      <c r="AG277">
        <v>2.15</v>
      </c>
      <c r="AH277" s="66"/>
      <c r="AJ277" t="s">
        <v>436</v>
      </c>
    </row>
    <row r="278" spans="1:36" ht="15" x14ac:dyDescent="0.25">
      <c r="A278">
        <v>2.13</v>
      </c>
      <c r="B278">
        <v>3.16</v>
      </c>
      <c r="C278">
        <v>4.04</v>
      </c>
      <c r="D278" s="43">
        <f t="shared" si="67"/>
        <v>3.3464016752896564E-2</v>
      </c>
      <c r="E278" s="44">
        <f>IF(OR($A278="",$B278="",$C278=""),"",A278*'MPTO_working_3-way'!$I277)</f>
        <v>2.2012783556836695</v>
      </c>
      <c r="F278" s="45">
        <f>IF(OR($A278="",$B278="",$C278=""),"",B278*'MPTO_working_3-way'!$I277)</f>
        <v>3.2657462929391534</v>
      </c>
      <c r="G278" s="46">
        <f>IF(OR($A278="",$B278="",$C278=""),"",C278*'MPTO_working_3-way'!$I277)</f>
        <v>4.1751946276817025</v>
      </c>
      <c r="H278" s="44">
        <f>IF(OR($A278="",$B278="",$C278=""),"",'MPTO_working_3-way'!E277)</f>
        <v>2.1818393060333521</v>
      </c>
      <c r="I278" s="45">
        <f>IF(OR($A278="",$B278="",$C278=""),"",'MPTO_working_3-way'!F277)</f>
        <v>3.2754557683980878</v>
      </c>
      <c r="J278" s="46">
        <f>IF(OR($A278="",$B278="",$C278=""),"",'MPTO_working_3-way'!G277)</f>
        <v>4.2306538926210138</v>
      </c>
      <c r="K278" s="44">
        <f>IF(OR($A278="",$B278="",$C278=""),"",'OddsRatio_working_3-way'!H277)</f>
        <v>2.1900155683644362</v>
      </c>
      <c r="L278" s="45">
        <f>IF(OR($A278="",$B278="",$C278=""),"",'OddsRatio_working_3-way'!I277)</f>
        <v>3.2747200244842327</v>
      </c>
      <c r="M278" s="46">
        <f>IF(OR($A278="",$B278="",$C278=""),"",'OddsRatio_working_3-way'!J277)</f>
        <v>4.2014578122370674</v>
      </c>
      <c r="N278" s="47">
        <f t="shared" si="55"/>
        <v>45.428148485538607</v>
      </c>
      <c r="O278" s="48">
        <f t="shared" si="56"/>
        <v>30.620872238670003</v>
      </c>
      <c r="P278" s="48">
        <f t="shared" si="57"/>
        <v>23.95097927579139</v>
      </c>
      <c r="Q278" t="s">
        <v>160</v>
      </c>
      <c r="R278" t="s">
        <v>162</v>
      </c>
      <c r="S278" s="38">
        <v>44201</v>
      </c>
      <c r="T278" s="50">
        <v>100</v>
      </c>
      <c r="U278" s="50">
        <f t="shared" si="58"/>
        <v>53.051643192488264</v>
      </c>
      <c r="V278" s="50">
        <f t="shared" si="59"/>
        <v>68.35443037974683</v>
      </c>
      <c r="W278" s="50">
        <f t="shared" si="60"/>
        <v>75.247524752475243</v>
      </c>
      <c r="X278" s="50">
        <f t="shared" si="61"/>
        <v>56.398044867777905</v>
      </c>
      <c r="Y278" s="50">
        <f t="shared" si="62"/>
        <v>71.700832055036486</v>
      </c>
      <c r="Z278" s="50">
        <f t="shared" si="63"/>
        <v>78.593926427764899</v>
      </c>
      <c r="AA278" s="50">
        <f t="shared" si="64"/>
        <v>-3.3464016752896413</v>
      </c>
      <c r="AB278" s="50">
        <f t="shared" si="65"/>
        <v>-3.3464016752896555</v>
      </c>
      <c r="AC278" s="50">
        <f t="shared" si="66"/>
        <v>-3.3464016752896555</v>
      </c>
      <c r="AF278">
        <v>2.76</v>
      </c>
      <c r="AG278">
        <v>1.48</v>
      </c>
      <c r="AH278" s="66"/>
      <c r="AJ278" t="s">
        <v>437</v>
      </c>
    </row>
    <row r="279" spans="1:36" ht="15" x14ac:dyDescent="0.25">
      <c r="A279">
        <v>1.88</v>
      </c>
      <c r="B279">
        <v>3.39</v>
      </c>
      <c r="C279">
        <v>4.74</v>
      </c>
      <c r="D279" s="43">
        <f t="shared" si="67"/>
        <v>3.7870608489505297E-2</v>
      </c>
      <c r="E279" s="44">
        <f>IF(OR($A279="",$B279="",$C279=""),"",A279*'MPTO_working_3-way'!$I278)</f>
        <v>1.9511967439602698</v>
      </c>
      <c r="F279" s="45">
        <f>IF(OR($A279="",$B279="",$C279=""),"",B279*'MPTO_working_3-way'!$I278)</f>
        <v>3.5183813627794231</v>
      </c>
      <c r="G279" s="46">
        <f>IF(OR($A279="",$B279="",$C279=""),"",C279*'MPTO_working_3-way'!$I278)</f>
        <v>4.9195066842402557</v>
      </c>
      <c r="H279" s="44">
        <f>IF(OR($A279="",$B279="",$C279=""),"",'MPTO_working_3-way'!E278)</f>
        <v>1.9257012188747347</v>
      </c>
      <c r="I279" s="45">
        <f>IF(OR($A279="",$B279="",$C279=""),"",'MPTO_working_3-way'!F278)</f>
        <v>3.5415566218233923</v>
      </c>
      <c r="J279" s="46">
        <f>IF(OR($A279="",$B279="",$C279=""),"",'MPTO_working_3-way'!G278)</f>
        <v>5.0416712284140326</v>
      </c>
      <c r="K279" s="44">
        <f>IF(OR($A279="",$B279="",$C279=""),"",'OddsRatio_working_3-way'!H278)</f>
        <v>1.9355907209451708</v>
      </c>
      <c r="L279" s="45">
        <f>IF(OR($A279="",$B279="",$C279=""),"",'OddsRatio_working_3-way'!I278)</f>
        <v>3.5409793443851809</v>
      </c>
      <c r="M279" s="46">
        <f>IF(OR($A279="",$B279="",$C279=""),"",'OddsRatio_working_3-way'!J278)</f>
        <v>4.9762605640169788</v>
      </c>
      <c r="N279" s="47">
        <f t="shared" si="55"/>
        <v>51.250598028896775</v>
      </c>
      <c r="O279" s="48">
        <f t="shared" si="56"/>
        <v>28.422160558798204</v>
      </c>
      <c r="P279" s="48">
        <f t="shared" si="57"/>
        <v>20.327241412305046</v>
      </c>
      <c r="Q279" t="s">
        <v>161</v>
      </c>
      <c r="R279" t="s">
        <v>118</v>
      </c>
      <c r="S279" s="38">
        <v>44201</v>
      </c>
      <c r="T279" s="50">
        <v>100</v>
      </c>
      <c r="U279" s="50">
        <f t="shared" si="58"/>
        <v>46.808510638297875</v>
      </c>
      <c r="V279" s="50">
        <f t="shared" si="59"/>
        <v>70.501474926253692</v>
      </c>
      <c r="W279" s="50">
        <f t="shared" si="60"/>
        <v>78.902953586497887</v>
      </c>
      <c r="X279" s="50">
        <f t="shared" si="61"/>
        <v>50.595571487248428</v>
      </c>
      <c r="Y279" s="50">
        <f t="shared" si="62"/>
        <v>74.288535775204238</v>
      </c>
      <c r="Z279" s="50">
        <f t="shared" si="63"/>
        <v>82.690014435448433</v>
      </c>
      <c r="AA279" s="50">
        <f t="shared" si="64"/>
        <v>-3.7870608489505528</v>
      </c>
      <c r="AB279" s="50">
        <f t="shared" si="65"/>
        <v>-3.7870608489505457</v>
      </c>
      <c r="AC279" s="50">
        <f t="shared" si="66"/>
        <v>-3.7870608489505457</v>
      </c>
      <c r="AF279">
        <v>2.44</v>
      </c>
      <c r="AG279">
        <v>1.59</v>
      </c>
      <c r="AH279" s="66"/>
      <c r="AJ279" t="s">
        <v>437</v>
      </c>
    </row>
    <row r="280" spans="1:36" ht="15" x14ac:dyDescent="0.25">
      <c r="A280">
        <v>1.65</v>
      </c>
      <c r="B280">
        <v>3.56</v>
      </c>
      <c r="C280">
        <v>6.7</v>
      </c>
      <c r="D280" s="43">
        <f t="shared" si="67"/>
        <v>3.6213213808383937E-2</v>
      </c>
      <c r="E280" s="44">
        <f>IF(OR($A280="",$B280="",$C280=""),"",A280*'MPTO_working_3-way'!$I279)</f>
        <v>1.7097518027838334</v>
      </c>
      <c r="F280" s="45">
        <f>IF(OR($A280="",$B280="",$C280=""),"",B280*'MPTO_working_3-way'!$I279)</f>
        <v>3.6889190411578467</v>
      </c>
      <c r="G280" s="46">
        <f>IF(OR($A280="",$B280="",$C280=""),"",C280*'MPTO_working_3-way'!$I279)</f>
        <v>6.9426285325161725</v>
      </c>
      <c r="H280" s="44">
        <f>IF(OR($A280="",$B280="",$C280=""),"",'MPTO_working_3-way'!E279)</f>
        <v>1.6835313442881013</v>
      </c>
      <c r="I280" s="45">
        <f>IF(OR($A280="",$B280="",$C280=""),"",'MPTO_working_3-way'!F279)</f>
        <v>3.7198533072042035</v>
      </c>
      <c r="J280" s="46">
        <f>IF(OR($A280="",$B280="",$C280=""),"",'MPTO_working_3-way'!G279)</f>
        <v>7.2895510224241811</v>
      </c>
      <c r="K280" s="44">
        <f>IF(OR($A280="",$B280="",$C280=""),"",'OddsRatio_working_3-way'!H279)</f>
        <v>1.6931383996658114</v>
      </c>
      <c r="L280" s="45">
        <f>IF(OR($A280="",$B280="",$C280=""),"",'OddsRatio_working_3-way'!I279)</f>
        <v>3.7298989279145793</v>
      </c>
      <c r="M280" s="46">
        <f>IF(OR($A280="",$B280="",$C280=""),"",'OddsRatio_working_3-way'!J279)</f>
        <v>7.0782905816848078</v>
      </c>
      <c r="N280" s="47">
        <f t="shared" si="55"/>
        <v>58.488021382506574</v>
      </c>
      <c r="O280" s="48">
        <f t="shared" si="56"/>
        <v>27.108212157622425</v>
      </c>
      <c r="P280" s="48">
        <f t="shared" si="57"/>
        <v>14.40376645987102</v>
      </c>
      <c r="Q280" t="s">
        <v>152</v>
      </c>
      <c r="R280" t="s">
        <v>58</v>
      </c>
      <c r="S280" s="38">
        <v>44201</v>
      </c>
      <c r="T280" s="50">
        <v>100</v>
      </c>
      <c r="U280" s="50">
        <f t="shared" si="58"/>
        <v>39.393939393939398</v>
      </c>
      <c r="V280" s="50">
        <f t="shared" si="59"/>
        <v>71.910112359550567</v>
      </c>
      <c r="W280" s="50">
        <f t="shared" si="60"/>
        <v>85.074626865671632</v>
      </c>
      <c r="X280" s="50">
        <f t="shared" si="61"/>
        <v>43.015260774777801</v>
      </c>
      <c r="Y280" s="50">
        <f t="shared" si="62"/>
        <v>75.531433740388962</v>
      </c>
      <c r="Z280" s="50">
        <f t="shared" si="63"/>
        <v>88.695948246510042</v>
      </c>
      <c r="AA280" s="50">
        <f t="shared" si="64"/>
        <v>-3.6213213808384026</v>
      </c>
      <c r="AB280" s="50">
        <f t="shared" si="65"/>
        <v>-3.6213213808383955</v>
      </c>
      <c r="AC280" s="50">
        <f t="shared" si="66"/>
        <v>-3.6213213808384097</v>
      </c>
      <c r="AF280">
        <v>2.5099999999999998</v>
      </c>
      <c r="AG280">
        <v>1.56</v>
      </c>
      <c r="AH280" s="66"/>
      <c r="AJ280" t="s">
        <v>437</v>
      </c>
    </row>
    <row r="281" spans="1:36" ht="15" x14ac:dyDescent="0.25">
      <c r="A281">
        <v>1.6</v>
      </c>
      <c r="B281">
        <v>4.43</v>
      </c>
      <c r="C281">
        <v>5.59</v>
      </c>
      <c r="D281" s="43">
        <f t="shared" si="67"/>
        <v>2.9624510876807619E-2</v>
      </c>
      <c r="E281" s="44">
        <f>IF(OR($A281="",$B281="",$C281=""),"",A281*'MPTO_working_3-way'!$I280)</f>
        <v>1.6473992174028922</v>
      </c>
      <c r="F281" s="45">
        <f>IF(OR($A281="",$B281="",$C281=""),"",B281*'MPTO_working_3-way'!$I280)</f>
        <v>4.5612365831842574</v>
      </c>
      <c r="G281" s="46">
        <f>IF(OR($A281="",$B281="",$C281=""),"",C281*'MPTO_working_3-way'!$I280)</f>
        <v>5.7556010158013544</v>
      </c>
      <c r="H281" s="44">
        <f>IF(OR($A281="",$B281="",$C281=""),"",'MPTO_working_3-way'!E280)</f>
        <v>1.6256854053184664</v>
      </c>
      <c r="I281" s="45">
        <f>IF(OR($A281="",$B281="",$C281=""),"",'MPTO_working_3-way'!F280)</f>
        <v>4.6326580721499777</v>
      </c>
      <c r="J281" s="46">
        <f>IF(OR($A281="",$B281="",$C281=""),"",'MPTO_working_3-way'!G280)</f>
        <v>5.9165982254051972</v>
      </c>
      <c r="K281" s="44">
        <f>IF(OR($A281="",$B281="",$C281=""),"",'OddsRatio_working_3-way'!H280)</f>
        <v>1.6330512377177435</v>
      </c>
      <c r="L281" s="45">
        <f>IF(OR($A281="",$B281="",$C281=""),"",'OddsRatio_working_3-way'!I280)</f>
        <v>4.6189429089531</v>
      </c>
      <c r="M281" s="46">
        <f>IF(OR($A281="",$B281="",$C281=""),"",'OddsRatio_working_3-way'!J280)</f>
        <v>5.8428419685407391</v>
      </c>
      <c r="N281" s="47">
        <f t="shared" si="55"/>
        <v>60.701740624624655</v>
      </c>
      <c r="O281" s="48">
        <f t="shared" si="56"/>
        <v>21.92387923237008</v>
      </c>
      <c r="P281" s="48">
        <f t="shared" si="57"/>
        <v>17.374380143005265</v>
      </c>
      <c r="Q281" t="s">
        <v>166</v>
      </c>
      <c r="R281" t="s">
        <v>379</v>
      </c>
      <c r="S281" s="38">
        <v>44201</v>
      </c>
      <c r="T281" s="50">
        <v>100</v>
      </c>
      <c r="U281" s="50">
        <f t="shared" si="58"/>
        <v>37.5</v>
      </c>
      <c r="V281" s="50">
        <f t="shared" si="59"/>
        <v>77.426636568848764</v>
      </c>
      <c r="W281" s="50">
        <f t="shared" si="60"/>
        <v>82.110912343470488</v>
      </c>
      <c r="X281" s="50">
        <f t="shared" si="61"/>
        <v>40.462451087680762</v>
      </c>
      <c r="Y281" s="50">
        <f t="shared" si="62"/>
        <v>80.389087656529526</v>
      </c>
      <c r="Z281" s="50">
        <f t="shared" si="63"/>
        <v>85.073363431151236</v>
      </c>
      <c r="AA281" s="50">
        <f t="shared" si="64"/>
        <v>-2.9624510876807619</v>
      </c>
      <c r="AB281" s="50">
        <f t="shared" si="65"/>
        <v>-2.9624510876807619</v>
      </c>
      <c r="AC281" s="50">
        <f t="shared" si="66"/>
        <v>-2.9624510876807477</v>
      </c>
      <c r="AF281">
        <v>1.66</v>
      </c>
      <c r="AG281">
        <v>2.3199999999999998</v>
      </c>
      <c r="AH281" s="66"/>
      <c r="AJ281" t="s">
        <v>442</v>
      </c>
    </row>
    <row r="282" spans="1:36" ht="15" x14ac:dyDescent="0.25">
      <c r="A282">
        <v>3.75</v>
      </c>
      <c r="B282">
        <v>3.58</v>
      </c>
      <c r="C282">
        <v>2.1</v>
      </c>
      <c r="D282" s="43">
        <f t="shared" si="67"/>
        <v>2.2186751795690185E-2</v>
      </c>
      <c r="E282" s="44">
        <f>IF(OR($A282="",$B282="",$C282=""),"",A282*'MPTO_working_3-way'!$I281)</f>
        <v>3.8332003192338382</v>
      </c>
      <c r="F282" s="45">
        <f>IF(OR($A282="",$B282="",$C282=""),"",B282*'MPTO_working_3-way'!$I281)</f>
        <v>3.6594285714285708</v>
      </c>
      <c r="G282" s="46">
        <f>IF(OR($A282="",$B282="",$C282=""),"",C282*'MPTO_working_3-way'!$I281)</f>
        <v>2.1465921787709497</v>
      </c>
      <c r="H282" s="44">
        <f>IF(OR($A282="",$B282="",$C282=""),"",'MPTO_working_3-way'!E281)</f>
        <v>3.8569669608044319</v>
      </c>
      <c r="I282" s="45">
        <f>IF(OR($A282="",$B282="",$C282=""),"",'MPTO_working_3-way'!F281)</f>
        <v>3.6773625513598112</v>
      </c>
      <c r="J282" s="46">
        <f>IF(OR($A282="",$B282="",$C282=""),"",'MPTO_working_3-way'!G281)</f>
        <v>2.1331290432414027</v>
      </c>
      <c r="K282" s="44">
        <f>IF(OR($A282="",$B282="",$C282=""),"",'OddsRatio_working_3-way'!H281)</f>
        <v>3.8465538896191545</v>
      </c>
      <c r="L282" s="45">
        <f>IF(OR($A282="",$B282="",$C282=""),"",'OddsRatio_working_3-way'!I281)</f>
        <v>3.670585103715426</v>
      </c>
      <c r="M282" s="46">
        <f>IF(OR($A282="",$B282="",$C282=""),"",'OddsRatio_working_3-way'!J281)</f>
        <v>2.1386215558476622</v>
      </c>
      <c r="N282" s="47">
        <f t="shared" si="55"/>
        <v>26.087861753071</v>
      </c>
      <c r="O282" s="48">
        <f t="shared" si="56"/>
        <v>27.326670830730798</v>
      </c>
      <c r="P282" s="48">
        <f t="shared" si="57"/>
        <v>46.585467416198213</v>
      </c>
      <c r="Q282" t="s">
        <v>69</v>
      </c>
      <c r="R282" t="s">
        <v>38</v>
      </c>
      <c r="S282" s="38">
        <v>44232</v>
      </c>
      <c r="T282" s="50">
        <v>100</v>
      </c>
      <c r="U282" s="50">
        <f t="shared" si="58"/>
        <v>73.333333333333329</v>
      </c>
      <c r="V282" s="50">
        <f t="shared" si="59"/>
        <v>72.067039106145245</v>
      </c>
      <c r="W282" s="50">
        <f t="shared" si="60"/>
        <v>52.38095238095238</v>
      </c>
      <c r="X282" s="50">
        <f t="shared" si="61"/>
        <v>75.552008512902361</v>
      </c>
      <c r="Y282" s="50">
        <f t="shared" si="62"/>
        <v>74.285714285714292</v>
      </c>
      <c r="Z282" s="50">
        <f t="shared" si="63"/>
        <v>54.599627560521412</v>
      </c>
      <c r="AA282" s="50">
        <f t="shared" si="64"/>
        <v>-2.2186751795690327</v>
      </c>
      <c r="AB282" s="50">
        <f t="shared" si="65"/>
        <v>-2.2186751795690469</v>
      </c>
      <c r="AC282" s="50">
        <f t="shared" si="66"/>
        <v>-2.2186751795690327</v>
      </c>
      <c r="AF282">
        <v>1.82</v>
      </c>
      <c r="AG282">
        <v>2.08</v>
      </c>
      <c r="AH282" s="66"/>
      <c r="AJ282" t="s">
        <v>443</v>
      </c>
    </row>
    <row r="283" spans="1:36" ht="15" x14ac:dyDescent="0.25">
      <c r="A283">
        <v>2.81</v>
      </c>
      <c r="B283">
        <v>3.65</v>
      </c>
      <c r="C283">
        <v>2.5499999999999998</v>
      </c>
      <c r="D283" s="43">
        <f t="shared" si="67"/>
        <v>2.2001351605820396E-2</v>
      </c>
      <c r="E283" s="44">
        <f>IF(OR($A283="",$B283="",$C283=""),"",A283*'MPTO_working_3-way'!$I282)</f>
        <v>2.8718237980123553</v>
      </c>
      <c r="F283" s="45">
        <f>IF(OR($A283="",$B283="",$C283=""),"",B283*'MPTO_working_3-way'!$I282)</f>
        <v>3.7303049333612441</v>
      </c>
      <c r="G283" s="46">
        <f>IF(OR($A283="",$B283="",$C283=""),"",C283*'MPTO_working_3-way'!$I282)</f>
        <v>2.6061034465948416</v>
      </c>
      <c r="H283" s="44">
        <f>IF(OR($A283="",$B283="",$C283=""),"",'MPTO_working_3-way'!E282)</f>
        <v>2.8691267713274633</v>
      </c>
      <c r="I283" s="45">
        <f>IF(OR($A283="",$B283="",$C283=""),"",'MPTO_working_3-way'!F282)</f>
        <v>3.7503916505246493</v>
      </c>
      <c r="J283" s="46">
        <f>IF(OR($A283="",$B283="",$C283=""),"",'MPTO_working_3-way'!G282)</f>
        <v>2.5985967445599836</v>
      </c>
      <c r="K283" s="44">
        <f>IF(OR($A283="",$B283="",$C283=""),"",'OddsRatio_working_3-way'!H282)</f>
        <v>2.8710692861109908</v>
      </c>
      <c r="L283" s="45">
        <f>IF(OR($A283="",$B283="",$C283=""),"",'OddsRatio_working_3-way'!I282)</f>
        <v>3.7394108332564229</v>
      </c>
      <c r="M283" s="46">
        <f>IF(OR($A283="",$B283="",$C283=""),"",'OddsRatio_working_3-way'!J282)</f>
        <v>2.6022969024707372</v>
      </c>
      <c r="N283" s="47">
        <f t="shared" si="55"/>
        <v>34.821077835350458</v>
      </c>
      <c r="O283" s="48">
        <f t="shared" si="56"/>
        <v>26.807459922557481</v>
      </c>
      <c r="P283" s="48">
        <f t="shared" si="57"/>
        <v>38.371462242092079</v>
      </c>
      <c r="Q283" t="s">
        <v>137</v>
      </c>
      <c r="R283" t="s">
        <v>75</v>
      </c>
      <c r="S283" s="38">
        <v>44232</v>
      </c>
      <c r="T283" s="50">
        <v>100</v>
      </c>
      <c r="U283" s="50">
        <f t="shared" si="58"/>
        <v>64.412811387900362</v>
      </c>
      <c r="V283" s="50">
        <f t="shared" si="59"/>
        <v>72.602739726027394</v>
      </c>
      <c r="W283" s="50">
        <f t="shared" si="60"/>
        <v>60.784313725490193</v>
      </c>
      <c r="X283" s="50">
        <f t="shared" si="61"/>
        <v>66.612946548482412</v>
      </c>
      <c r="Y283" s="50">
        <f t="shared" si="62"/>
        <v>74.802874886609459</v>
      </c>
      <c r="Z283" s="50">
        <f t="shared" si="63"/>
        <v>62.984448886072244</v>
      </c>
      <c r="AA283" s="50">
        <f t="shared" si="64"/>
        <v>-2.2001351605820503</v>
      </c>
      <c r="AB283" s="50">
        <f t="shared" si="65"/>
        <v>-2.2001351605820645</v>
      </c>
      <c r="AC283" s="50">
        <f t="shared" si="66"/>
        <v>-2.2001351605820503</v>
      </c>
      <c r="AF283">
        <v>1.87</v>
      </c>
      <c r="AG283">
        <v>2.04</v>
      </c>
      <c r="AH283" s="66"/>
      <c r="AJ283" t="s">
        <v>443</v>
      </c>
    </row>
    <row r="284" spans="1:36" ht="15" x14ac:dyDescent="0.25">
      <c r="A284">
        <v>1.29</v>
      </c>
      <c r="B284">
        <v>6.11</v>
      </c>
      <c r="C284">
        <v>11.87</v>
      </c>
      <c r="D284" s="43">
        <f t="shared" si="67"/>
        <v>2.3105917877622062E-2</v>
      </c>
      <c r="E284" s="44">
        <f>IF(OR($A284="",$B284="",$C284=""),"",A284*'MPTO_working_3-way'!$I283)</f>
        <v>1.3198066340621324</v>
      </c>
      <c r="F284" s="45">
        <f>IF(OR($A284="",$B284="",$C284=""),"",B284*'MPTO_working_3-way'!$I283)</f>
        <v>6.251177158232271</v>
      </c>
      <c r="G284" s="46">
        <f>IF(OR($A284="",$B284="",$C284=""),"",C284*'MPTO_working_3-way'!$I283)</f>
        <v>12.144267245207374</v>
      </c>
      <c r="H284" s="44">
        <f>IF(OR($A284="",$B284="",$C284=""),"",'MPTO_working_3-way'!E283)</f>
        <v>1.3029454729719288</v>
      </c>
      <c r="I284" s="45">
        <f>IF(OR($A284="",$B284="",$C284=""),"",'MPTO_working_3-way'!F283)</f>
        <v>6.4117299373002767</v>
      </c>
      <c r="J284" s="46">
        <f>IF(OR($A284="",$B284="",$C284=""),"",'MPTO_working_3-way'!G283)</f>
        <v>13.064376886320689</v>
      </c>
      <c r="K284" s="44">
        <f>IF(OR($A284="",$B284="",$C284=""),"",'OddsRatio_working_3-way'!H283)</f>
        <v>1.3078642841864219</v>
      </c>
      <c r="L284" s="45">
        <f>IF(OR($A284="",$B284="",$C284=""),"",'OddsRatio_working_3-way'!I283)</f>
        <v>6.4247810075607372</v>
      </c>
      <c r="M284" s="46">
        <f>IF(OR($A284="",$B284="",$C284=""),"",'OddsRatio_working_3-way'!J283)</f>
        <v>12.539602652091043</v>
      </c>
      <c r="N284" s="47">
        <f t="shared" si="55"/>
        <v>75.768675061298651</v>
      </c>
      <c r="O284" s="48">
        <f t="shared" si="56"/>
        <v>15.996987042401841</v>
      </c>
      <c r="P284" s="48">
        <f t="shared" si="57"/>
        <v>8.2343378962995146</v>
      </c>
      <c r="Q284" t="s">
        <v>133</v>
      </c>
      <c r="R284" t="s">
        <v>70</v>
      </c>
      <c r="S284" s="38">
        <v>44232</v>
      </c>
      <c r="T284" s="50">
        <v>100</v>
      </c>
      <c r="U284" s="50">
        <f t="shared" si="58"/>
        <v>22.480620155038757</v>
      </c>
      <c r="V284" s="50">
        <f t="shared" si="59"/>
        <v>83.633387888707034</v>
      </c>
      <c r="W284" s="50">
        <f t="shared" si="60"/>
        <v>91.575400168491996</v>
      </c>
      <c r="X284" s="50">
        <f t="shared" si="61"/>
        <v>24.791211942800963</v>
      </c>
      <c r="Y284" s="50">
        <f t="shared" si="62"/>
        <v>85.94397967646924</v>
      </c>
      <c r="Z284" s="50">
        <f t="shared" si="63"/>
        <v>93.885991956254202</v>
      </c>
      <c r="AA284" s="50">
        <f t="shared" si="64"/>
        <v>-2.3105917877622062</v>
      </c>
      <c r="AB284" s="50">
        <f t="shared" si="65"/>
        <v>-2.3105917877622062</v>
      </c>
      <c r="AC284" s="50">
        <f t="shared" si="66"/>
        <v>-2.3105917877622062</v>
      </c>
      <c r="AF284">
        <v>1.69</v>
      </c>
      <c r="AG284">
        <v>2.2799999999999998</v>
      </c>
      <c r="AH284" s="66"/>
      <c r="AJ284" t="s">
        <v>443</v>
      </c>
    </row>
    <row r="285" spans="1:36" ht="15" x14ac:dyDescent="0.25">
      <c r="A285">
        <v>4.7300000000000004</v>
      </c>
      <c r="B285">
        <v>3.97</v>
      </c>
      <c r="C285">
        <v>1.78</v>
      </c>
      <c r="D285" s="43">
        <f t="shared" si="67"/>
        <v>2.5103412060989871E-2</v>
      </c>
      <c r="E285" s="44">
        <f>IF(OR($A285="",$B285="",$C285=""),"",A285*'MPTO_working_3-way'!$I284)</f>
        <v>4.8487391390484822</v>
      </c>
      <c r="F285" s="45">
        <f>IF(OR($A285="",$B285="",$C285=""),"",B285*'MPTO_working_3-way'!$I284)</f>
        <v>4.0696605458821296</v>
      </c>
      <c r="G285" s="46">
        <f>IF(OR($A285="",$B285="",$C285=""),"",C285*'MPTO_working_3-way'!$I284)</f>
        <v>1.8246840734685621</v>
      </c>
      <c r="H285" s="44">
        <f>IF(OR($A285="",$B285="",$C285=""),"",'MPTO_working_3-way'!E284)</f>
        <v>4.9249272054158419</v>
      </c>
      <c r="I285" s="45">
        <f>IF(OR($A285="",$B285="",$C285=""),"",'MPTO_working_3-way'!F284)</f>
        <v>4.1064158828340984</v>
      </c>
      <c r="J285" s="46">
        <f>IF(OR($A285="",$B285="",$C285=""),"",'MPTO_working_3-way'!G284)</f>
        <v>1.8069134172966039</v>
      </c>
      <c r="K285" s="44">
        <f>IF(OR($A285="",$B285="",$C285=""),"",'OddsRatio_working_3-way'!H284)</f>
        <v>4.8899264466959647</v>
      </c>
      <c r="L285" s="45">
        <f>IF(OR($A285="",$B285="",$C285=""),"",'OddsRatio_working_3-way'!I284)</f>
        <v>4.0973408972351262</v>
      </c>
      <c r="M285" s="46">
        <f>IF(OR($A285="",$B285="",$C285=""),"",'OddsRatio_working_3-way'!J284)</f>
        <v>1.8134430639203361</v>
      </c>
      <c r="N285" s="47">
        <f t="shared" si="55"/>
        <v>20.623918328512929</v>
      </c>
      <c r="O285" s="48">
        <f t="shared" si="56"/>
        <v>24.57207397830382</v>
      </c>
      <c r="P285" s="48">
        <f t="shared" si="57"/>
        <v>54.80400769318323</v>
      </c>
      <c r="Q285" t="s">
        <v>248</v>
      </c>
      <c r="R285" t="s">
        <v>322</v>
      </c>
      <c r="S285" s="38">
        <v>44232</v>
      </c>
      <c r="T285" s="50">
        <v>100</v>
      </c>
      <c r="U285" s="50">
        <f t="shared" si="58"/>
        <v>78.858350951374206</v>
      </c>
      <c r="V285" s="50">
        <f t="shared" si="59"/>
        <v>74.811083123425689</v>
      </c>
      <c r="W285" s="50">
        <f t="shared" si="60"/>
        <v>43.820224719101127</v>
      </c>
      <c r="X285" s="50">
        <f t="shared" si="61"/>
        <v>81.368692157473191</v>
      </c>
      <c r="Y285" s="50">
        <f t="shared" si="62"/>
        <v>77.321424329524675</v>
      </c>
      <c r="Z285" s="50">
        <f t="shared" si="63"/>
        <v>46.330565925200098</v>
      </c>
      <c r="AA285" s="50">
        <f t="shared" si="64"/>
        <v>-2.5103412060989854</v>
      </c>
      <c r="AB285" s="50">
        <f t="shared" si="65"/>
        <v>-2.5103412060989854</v>
      </c>
      <c r="AC285" s="50">
        <f t="shared" si="66"/>
        <v>-2.5103412060989712</v>
      </c>
      <c r="AF285">
        <v>2</v>
      </c>
      <c r="AG285">
        <v>1.91</v>
      </c>
      <c r="AH285" s="66"/>
      <c r="AJ285" t="s">
        <v>440</v>
      </c>
    </row>
    <row r="286" spans="1:36" ht="15" x14ac:dyDescent="0.25">
      <c r="A286">
        <v>2.8</v>
      </c>
      <c r="B286">
        <v>3.51</v>
      </c>
      <c r="C286">
        <v>2.63</v>
      </c>
      <c r="D286" s="43">
        <f t="shared" si="67"/>
        <v>2.2271278925271254E-2</v>
      </c>
      <c r="E286" s="44">
        <f>IF(OR($A286="",$B286="",$C286=""),"",A286*'MPTO_working_3-way'!$I285)</f>
        <v>2.8623595809907592</v>
      </c>
      <c r="F286" s="45">
        <f>IF(OR($A286="",$B286="",$C286=""),"",B286*'MPTO_working_3-way'!$I285)</f>
        <v>3.5881721890277021</v>
      </c>
      <c r="G286" s="46">
        <f>IF(OR($A286="",$B286="",$C286=""),"",C286*'MPTO_working_3-way'!$I285)</f>
        <v>2.6885734635734635</v>
      </c>
      <c r="H286" s="44">
        <f>IF(OR($A286="",$B286="",$C286=""),"",'MPTO_working_3-way'!E285)</f>
        <v>2.8594377806229305</v>
      </c>
      <c r="I286" s="45">
        <f>IF(OR($A286="",$B286="",$C286=""),"",'MPTO_working_3-way'!F285)</f>
        <v>3.6039084714221841</v>
      </c>
      <c r="J286" s="46">
        <f>IF(OR($A286="",$B286="",$C286=""),"",'MPTO_working_3-way'!G285)</f>
        <v>2.6823719383402853</v>
      </c>
      <c r="K286" s="44">
        <f>IF(OR($A286="",$B286="",$C286=""),"",'OddsRatio_working_3-way'!H285)</f>
        <v>2.8612639652160397</v>
      </c>
      <c r="L286" s="45">
        <f>IF(OR($A286="",$B286="",$C286=""),"",'OddsRatio_working_3-way'!I285)</f>
        <v>3.5954291959401439</v>
      </c>
      <c r="M286" s="46">
        <f>IF(OR($A286="",$B286="",$C286=""),"",'OddsRatio_working_3-way'!J285)</f>
        <v>2.6854779240567472</v>
      </c>
      <c r="N286" s="47">
        <f t="shared" si="55"/>
        <v>34.936211601124775</v>
      </c>
      <c r="O286" s="48">
        <f t="shared" si="56"/>
        <v>27.869342587791841</v>
      </c>
      <c r="P286" s="48">
        <f t="shared" si="57"/>
        <v>37.194445811083398</v>
      </c>
      <c r="Q286" t="s">
        <v>399</v>
      </c>
      <c r="R286" t="s">
        <v>407</v>
      </c>
      <c r="S286" s="38">
        <v>44232</v>
      </c>
      <c r="T286" s="50">
        <v>100</v>
      </c>
      <c r="U286" s="50">
        <f t="shared" si="58"/>
        <v>64.285714285714292</v>
      </c>
      <c r="V286" s="50">
        <f t="shared" si="59"/>
        <v>71.509971509971507</v>
      </c>
      <c r="W286" s="50">
        <f t="shared" si="60"/>
        <v>61.977186311787079</v>
      </c>
      <c r="X286" s="50">
        <f t="shared" si="61"/>
        <v>66.512842178241428</v>
      </c>
      <c r="Y286" s="50">
        <f t="shared" si="62"/>
        <v>73.737099402498643</v>
      </c>
      <c r="Z286" s="50">
        <f t="shared" si="63"/>
        <v>64.204314204314201</v>
      </c>
      <c r="AA286" s="50">
        <f t="shared" si="64"/>
        <v>-2.2271278925271361</v>
      </c>
      <c r="AB286" s="50">
        <f t="shared" si="65"/>
        <v>-2.2271278925271361</v>
      </c>
      <c r="AC286" s="50">
        <f t="shared" si="66"/>
        <v>-2.2271278925271218</v>
      </c>
      <c r="AF286">
        <v>2.06</v>
      </c>
      <c r="AG286">
        <v>1.85</v>
      </c>
      <c r="AH286" s="66"/>
      <c r="AJ286" t="s">
        <v>440</v>
      </c>
    </row>
    <row r="287" spans="1:36" ht="15" x14ac:dyDescent="0.25">
      <c r="A287">
        <v>3.88</v>
      </c>
      <c r="B287">
        <v>3.36</v>
      </c>
      <c r="C287">
        <v>2.14</v>
      </c>
      <c r="D287" s="43">
        <f t="shared" si="67"/>
        <v>2.2640726008102519E-2</v>
      </c>
      <c r="E287" s="44">
        <f>IF(OR($A287="",$B287="",$C287=""),"",A287*'MPTO_working_3-way'!$I286)</f>
        <v>3.9678460169114378</v>
      </c>
      <c r="F287" s="45">
        <f>IF(OR($A287="",$B287="",$C287=""),"",B287*'MPTO_working_3-way'!$I286)</f>
        <v>3.4360728393872244</v>
      </c>
      <c r="G287" s="46">
        <f>IF(OR($A287="",$B287="",$C287=""),"",C287*'MPTO_working_3-way'!$I286)</f>
        <v>2.1884511536573394</v>
      </c>
      <c r="H287" s="44">
        <f>IF(OR($A287="",$B287="",$C287=""),"",'MPTO_working_3-way'!E286)</f>
        <v>3.9970413884690568</v>
      </c>
      <c r="I287" s="45">
        <f>IF(OR($A287="",$B287="",$C287=""),"",'MPTO_working_3-way'!F286)</f>
        <v>3.447418299533668</v>
      </c>
      <c r="J287" s="46">
        <f>IF(OR($A287="",$B287="",$C287=""),"",'MPTO_working_3-way'!G286)</f>
        <v>2.1751291725885498</v>
      </c>
      <c r="K287" s="44">
        <f>IF(OR($A287="",$B287="",$C287=""),"",'OddsRatio_working_3-way'!H286)</f>
        <v>3.9827519491589949</v>
      </c>
      <c r="L287" s="45">
        <f>IF(OR($A287="",$B287="",$C287=""),"",'OddsRatio_working_3-way'!I286)</f>
        <v>3.4441995138941777</v>
      </c>
      <c r="M287" s="46">
        <f>IF(OR($A287="",$B287="",$C287=""),"",'OddsRatio_working_3-way'!J286)</f>
        <v>2.1806726465421025</v>
      </c>
      <c r="N287" s="47">
        <f t="shared" si="55"/>
        <v>25.202590920561924</v>
      </c>
      <c r="O287" s="48">
        <f t="shared" si="56"/>
        <v>29.102991896363179</v>
      </c>
      <c r="P287" s="48">
        <f t="shared" si="57"/>
        <v>45.69441718307489</v>
      </c>
      <c r="Q287" t="s">
        <v>406</v>
      </c>
      <c r="R287" t="s">
        <v>400</v>
      </c>
      <c r="S287" s="38">
        <v>44232</v>
      </c>
      <c r="T287" s="50">
        <v>100</v>
      </c>
      <c r="U287" s="50">
        <f t="shared" si="58"/>
        <v>74.226804123711347</v>
      </c>
      <c r="V287" s="50">
        <f t="shared" si="59"/>
        <v>70.238095238095241</v>
      </c>
      <c r="W287" s="50">
        <f t="shared" si="60"/>
        <v>53.271028037383175</v>
      </c>
      <c r="X287" s="50">
        <f t="shared" si="61"/>
        <v>76.490876724521584</v>
      </c>
      <c r="Y287" s="50">
        <f t="shared" si="62"/>
        <v>72.502167838905478</v>
      </c>
      <c r="Z287" s="50">
        <f t="shared" si="63"/>
        <v>55.535100638193427</v>
      </c>
      <c r="AA287" s="50">
        <f t="shared" si="64"/>
        <v>-2.2640726008102376</v>
      </c>
      <c r="AB287" s="50">
        <f t="shared" si="65"/>
        <v>-2.2640726008102376</v>
      </c>
      <c r="AC287" s="50">
        <f t="shared" si="66"/>
        <v>-2.2640726008102519</v>
      </c>
      <c r="AF287">
        <v>2.1800000000000002</v>
      </c>
      <c r="AG287">
        <v>1.75</v>
      </c>
      <c r="AH287" s="66"/>
      <c r="AJ287" t="s">
        <v>440</v>
      </c>
    </row>
    <row r="288" spans="1:36" ht="15" x14ac:dyDescent="0.25">
      <c r="A288">
        <v>1.88</v>
      </c>
      <c r="B288">
        <v>3.8</v>
      </c>
      <c r="C288">
        <v>4.38</v>
      </c>
      <c r="D288" s="43">
        <f t="shared" si="67"/>
        <v>2.3383290636968423E-2</v>
      </c>
      <c r="E288" s="44">
        <f>IF(OR($A288="",$B288="",$C288=""),"",A288*'MPTO_working_3-way'!$I287)</f>
        <v>1.9239605863975004</v>
      </c>
      <c r="F288" s="45">
        <f>IF(OR($A288="",$B288="",$C288=""),"",B288*'MPTO_working_3-way'!$I287)</f>
        <v>3.8888565044204797</v>
      </c>
      <c r="G288" s="46">
        <f>IF(OR($A288="",$B288="",$C288=""),"",C288*'MPTO_working_3-way'!$I287)</f>
        <v>4.4824188129899216</v>
      </c>
      <c r="H288" s="44">
        <f>IF(OR($A288="",$B288="",$C288=""),"",'MPTO_working_3-way'!E287)</f>
        <v>1.9079583222222944</v>
      </c>
      <c r="I288" s="45">
        <f>IF(OR($A288="",$B288="",$C288=""),"",'MPTO_working_3-way'!F287)</f>
        <v>3.9159869712058302</v>
      </c>
      <c r="J288" s="46">
        <f>IF(OR($A288="",$B288="",$C288=""),"",'MPTO_working_3-way'!G287)</f>
        <v>4.5348168530728028</v>
      </c>
      <c r="K288" s="44">
        <f>IF(OR($A288="",$B288="",$C288=""),"",'OddsRatio_working_3-way'!H287)</f>
        <v>1.9140596094988385</v>
      </c>
      <c r="L288" s="45">
        <f>IF(OR($A288="",$B288="",$C288=""),"",'OddsRatio_working_3-way'!I287)</f>
        <v>3.9083714847690314</v>
      </c>
      <c r="M288" s="46">
        <f>IF(OR($A288="",$B288="",$C288=""),"",'OddsRatio_working_3-way'!J287)</f>
        <v>4.5108198637569021</v>
      </c>
      <c r="N288" s="47">
        <f t="shared" si="55"/>
        <v>51.976116718297192</v>
      </c>
      <c r="O288" s="48">
        <f t="shared" si="56"/>
        <v>25.714499850104929</v>
      </c>
      <c r="P288" s="48">
        <f t="shared" si="57"/>
        <v>22.309383431597883</v>
      </c>
      <c r="Q288" t="s">
        <v>401</v>
      </c>
      <c r="R288" t="s">
        <v>397</v>
      </c>
      <c r="S288" s="38">
        <v>44232</v>
      </c>
      <c r="T288" s="50">
        <v>100</v>
      </c>
      <c r="U288" s="50">
        <f t="shared" si="58"/>
        <v>46.808510638297875</v>
      </c>
      <c r="V288" s="50">
        <f t="shared" si="59"/>
        <v>73.68421052631578</v>
      </c>
      <c r="W288" s="50">
        <f t="shared" si="60"/>
        <v>77.168949771689498</v>
      </c>
      <c r="X288" s="50">
        <f t="shared" si="61"/>
        <v>49.146839701994715</v>
      </c>
      <c r="Y288" s="50">
        <f t="shared" si="62"/>
        <v>76.022539590012627</v>
      </c>
      <c r="Z288" s="50">
        <f t="shared" si="63"/>
        <v>79.50727883538633</v>
      </c>
      <c r="AA288" s="50">
        <f t="shared" si="64"/>
        <v>-2.3383290636968397</v>
      </c>
      <c r="AB288" s="50">
        <f t="shared" si="65"/>
        <v>-2.3383290636968468</v>
      </c>
      <c r="AC288" s="50">
        <f t="shared" si="66"/>
        <v>-2.3383290636968326</v>
      </c>
      <c r="AF288">
        <v>2.1800000000000002</v>
      </c>
      <c r="AG288">
        <v>1.76</v>
      </c>
      <c r="AH288" s="66"/>
      <c r="AJ288" t="s">
        <v>440</v>
      </c>
    </row>
    <row r="289" spans="1:36" ht="15" x14ac:dyDescent="0.25">
      <c r="A289">
        <v>2.3199999999999998</v>
      </c>
      <c r="B289">
        <v>3.45</v>
      </c>
      <c r="C289">
        <v>3.32</v>
      </c>
      <c r="D289" s="43">
        <f t="shared" si="67"/>
        <v>2.2094374499497249E-2</v>
      </c>
      <c r="E289" s="44">
        <f>IF(OR($A289="",$B289="",$C289=""),"",A289*'MPTO_working_3-way'!$I288)</f>
        <v>2.3712589488388334</v>
      </c>
      <c r="F289" s="45">
        <f>IF(OR($A289="",$B289="",$C289=""),"",B289*'MPTO_working_3-way'!$I288)</f>
        <v>3.5262255920232657</v>
      </c>
      <c r="G289" s="46">
        <f>IF(OR($A289="",$B289="",$C289=""),"",C289*'MPTO_working_3-way'!$I288)</f>
        <v>3.3933533233383306</v>
      </c>
      <c r="H289" s="44">
        <f>IF(OR($A289="",$B289="",$C289=""),"",'MPTO_working_3-way'!E288)</f>
        <v>2.3603293335165065</v>
      </c>
      <c r="I289" s="45">
        <f>IF(OR($A289="",$B289="",$C289=""),"",'MPTO_working_3-way'!F288)</f>
        <v>3.5399447959332297</v>
      </c>
      <c r="J289" s="46">
        <f>IF(OR($A289="",$B289="",$C289=""),"",'MPTO_working_3-way'!G288)</f>
        <v>3.4032123110129056</v>
      </c>
      <c r="K289" s="44">
        <f>IF(OR($A289="",$B289="",$C289=""),"",'OddsRatio_working_3-way'!H288)</f>
        <v>2.3650687910233392</v>
      </c>
      <c r="L289" s="45">
        <f>IF(OR($A289="",$B289="",$C289=""),"",'OddsRatio_working_3-way'!I288)</f>
        <v>3.533650407581197</v>
      </c>
      <c r="M289" s="46">
        <f>IF(OR($A289="",$B289="",$C289=""),"",'OddsRatio_working_3-way'!J288)</f>
        <v>3.3992118145258683</v>
      </c>
      <c r="N289" s="47">
        <f t="shared" si="55"/>
        <v>42.171691138569386</v>
      </c>
      <c r="O289" s="48">
        <f t="shared" si="56"/>
        <v>28.358934330864049</v>
      </c>
      <c r="P289" s="48">
        <f t="shared" si="57"/>
        <v>29.469374530566562</v>
      </c>
      <c r="Q289" t="s">
        <v>398</v>
      </c>
      <c r="R289" t="s">
        <v>404</v>
      </c>
      <c r="S289" s="38">
        <v>44232</v>
      </c>
      <c r="T289" s="50">
        <v>100</v>
      </c>
      <c r="U289" s="50">
        <f t="shared" si="58"/>
        <v>56.896551724137922</v>
      </c>
      <c r="V289" s="50">
        <f t="shared" si="59"/>
        <v>71.014492753623188</v>
      </c>
      <c r="W289" s="50">
        <f t="shared" si="60"/>
        <v>69.879518072289159</v>
      </c>
      <c r="X289" s="50">
        <f t="shared" si="61"/>
        <v>59.105989174087661</v>
      </c>
      <c r="Y289" s="50">
        <f t="shared" si="62"/>
        <v>73.22393020357292</v>
      </c>
      <c r="Z289" s="50">
        <f t="shared" si="63"/>
        <v>72.088955522238891</v>
      </c>
      <c r="AA289" s="50">
        <f t="shared" si="64"/>
        <v>-2.2094374499497391</v>
      </c>
      <c r="AB289" s="50">
        <f t="shared" si="65"/>
        <v>-2.209437449949732</v>
      </c>
      <c r="AC289" s="50">
        <f t="shared" si="66"/>
        <v>-2.209437449949732</v>
      </c>
      <c r="AF289">
        <v>2.15</v>
      </c>
      <c r="AG289">
        <v>1.78</v>
      </c>
      <c r="AH289" s="66"/>
      <c r="AJ289" t="s">
        <v>440</v>
      </c>
    </row>
    <row r="290" spans="1:36" ht="15" x14ac:dyDescent="0.25">
      <c r="A290">
        <v>2.4900000000000002</v>
      </c>
      <c r="B290">
        <v>3.45</v>
      </c>
      <c r="C290">
        <v>3.02</v>
      </c>
      <c r="D290" s="43">
        <f t="shared" si="67"/>
        <v>2.2587325981148876E-2</v>
      </c>
      <c r="E290" s="44">
        <f>IF(OR($A290="",$B290="",$C290=""),"",A290*'MPTO_working_3-way'!$I289)</f>
        <v>2.5462424416930611</v>
      </c>
      <c r="F290" s="45">
        <f>IF(OR($A290="",$B290="",$C290=""),"",B290*'MPTO_working_3-way'!$I289)</f>
        <v>3.527926274634964</v>
      </c>
      <c r="G290" s="46">
        <f>IF(OR($A290="",$B290="",$C290=""),"",C290*'MPTO_working_3-way'!$I289)</f>
        <v>3.0882137244630696</v>
      </c>
      <c r="H290" s="44">
        <f>IF(OR($A290="",$B290="",$C290=""),"",'MPTO_working_3-way'!E289)</f>
        <v>2.5375731024182122</v>
      </c>
      <c r="I290" s="45">
        <f>IF(OR($A290="",$B290="",$C290=""),"",'MPTO_working_3-way'!F289)</f>
        <v>3.5420050870574942</v>
      </c>
      <c r="J290" s="46">
        <f>IF(OR($A290="",$B290="",$C290=""),"",'MPTO_working_3-way'!G289)</f>
        <v>3.09026618877283</v>
      </c>
      <c r="K290" s="44">
        <f>IF(OR($A290="",$B290="",$C290=""),"",'OddsRatio_working_3-way'!H289)</f>
        <v>2.5415535550244472</v>
      </c>
      <c r="L290" s="45">
        <f>IF(OR($A290="",$B290="",$C290=""),"",'OddsRatio_working_3-way'!I289)</f>
        <v>3.5347692683287879</v>
      </c>
      <c r="M290" s="46">
        <f>IF(OR($A290="",$B290="",$C290=""),"",'OddsRatio_working_3-way'!J289)</f>
        <v>3.0898913967445516</v>
      </c>
      <c r="N290" s="47">
        <f t="shared" si="55"/>
        <v>39.273557915210723</v>
      </c>
      <c r="O290" s="48">
        <f t="shared" si="56"/>
        <v>28.345263538804261</v>
      </c>
      <c r="P290" s="48">
        <f t="shared" si="57"/>
        <v>32.381178545985009</v>
      </c>
      <c r="Q290" t="s">
        <v>319</v>
      </c>
      <c r="R290" t="s">
        <v>396</v>
      </c>
      <c r="S290" s="38">
        <v>44232</v>
      </c>
      <c r="T290" s="50">
        <v>100</v>
      </c>
      <c r="U290" s="50">
        <f t="shared" si="58"/>
        <v>59.839357429718881</v>
      </c>
      <c r="V290" s="50">
        <f t="shared" si="59"/>
        <v>71.014492753623188</v>
      </c>
      <c r="W290" s="50">
        <f t="shared" si="60"/>
        <v>66.88741721854305</v>
      </c>
      <c r="X290" s="50">
        <f t="shared" si="61"/>
        <v>62.098090027833777</v>
      </c>
      <c r="Y290" s="50">
        <f t="shared" si="62"/>
        <v>73.273225351738077</v>
      </c>
      <c r="Z290" s="50">
        <f t="shared" si="63"/>
        <v>69.146149816657925</v>
      </c>
      <c r="AA290" s="50">
        <f t="shared" si="64"/>
        <v>-2.2587325981148965</v>
      </c>
      <c r="AB290" s="50">
        <f t="shared" si="65"/>
        <v>-2.2587325981148894</v>
      </c>
      <c r="AC290" s="50">
        <f t="shared" si="66"/>
        <v>-2.2587325981148751</v>
      </c>
      <c r="AF290">
        <v>1.79</v>
      </c>
      <c r="AG290">
        <v>2.12</v>
      </c>
      <c r="AH290" s="66"/>
      <c r="AJ290" t="s">
        <v>440</v>
      </c>
    </row>
    <row r="291" spans="1:36" ht="15" x14ac:dyDescent="0.25">
      <c r="A291">
        <v>2.35</v>
      </c>
      <c r="B291">
        <v>3.71</v>
      </c>
      <c r="C291">
        <v>3.06</v>
      </c>
      <c r="D291" s="43">
        <f t="shared" si="67"/>
        <v>2.1871079490273226E-2</v>
      </c>
      <c r="E291" s="44">
        <f>IF(OR($A291="",$B291="",$C291=""),"",A291*'MPTO_working_3-way'!$I290)</f>
        <v>2.401397036802142</v>
      </c>
      <c r="F291" s="45">
        <f>IF(OR($A291="",$B291="",$C291=""),"",B291*'MPTO_working_3-way'!$I290)</f>
        <v>3.7911417049089136</v>
      </c>
      <c r="G291" s="46">
        <f>IF(OR($A291="",$B291="",$C291=""),"",C291*'MPTO_working_3-way'!$I290)</f>
        <v>3.1269255032402361</v>
      </c>
      <c r="H291" s="44">
        <f>IF(OR($A291="",$B291="",$C291=""),"",'MPTO_working_3-way'!E290)</f>
        <v>2.3909628010256223</v>
      </c>
      <c r="I291" s="45">
        <f>IF(OR($A291="",$B291="",$C291=""),"",'MPTO_working_3-way'!F290)</f>
        <v>3.8131347515973446</v>
      </c>
      <c r="J291" s="46">
        <f>IF(OR($A291="",$B291="",$C291=""),"",'MPTO_working_3-way'!G290)</f>
        <v>3.1298216291953582</v>
      </c>
      <c r="K291" s="44">
        <f>IF(OR($A291="",$B291="",$C291=""),"",'OddsRatio_working_3-way'!H290)</f>
        <v>2.3956317085575267</v>
      </c>
      <c r="L291" s="45">
        <f>IF(OR($A291="",$B291="",$C291=""),"",'OddsRatio_working_3-way'!I290)</f>
        <v>3.801601429771035</v>
      </c>
      <c r="M291" s="46">
        <f>IF(OR($A291="",$B291="",$C291=""),"",'OddsRatio_working_3-way'!J290)</f>
        <v>3.1296306071322255</v>
      </c>
      <c r="N291" s="47">
        <f t="shared" si="55"/>
        <v>41.642426665590698</v>
      </c>
      <c r="O291" s="48">
        <f t="shared" si="56"/>
        <v>26.377278346128879</v>
      </c>
      <c r="P291" s="48">
        <f t="shared" si="57"/>
        <v>31.980294988280434</v>
      </c>
      <c r="Q291" t="s">
        <v>408</v>
      </c>
      <c r="R291" t="s">
        <v>247</v>
      </c>
      <c r="S291" s="38">
        <v>44232</v>
      </c>
      <c r="T291" s="50">
        <v>100</v>
      </c>
      <c r="U291" s="50">
        <f t="shared" si="58"/>
        <v>57.446808510638299</v>
      </c>
      <c r="V291" s="50">
        <f t="shared" si="59"/>
        <v>73.045822102425873</v>
      </c>
      <c r="W291" s="50">
        <f t="shared" si="60"/>
        <v>67.320261437908499</v>
      </c>
      <c r="X291" s="50">
        <f t="shared" si="61"/>
        <v>59.633916459665627</v>
      </c>
      <c r="Y291" s="50">
        <f t="shared" si="62"/>
        <v>75.232930051453209</v>
      </c>
      <c r="Z291" s="50">
        <f t="shared" si="63"/>
        <v>69.507369386935821</v>
      </c>
      <c r="AA291" s="50">
        <f t="shared" si="64"/>
        <v>-2.1871079490273289</v>
      </c>
      <c r="AB291" s="50">
        <f t="shared" si="65"/>
        <v>-2.187107949027336</v>
      </c>
      <c r="AC291" s="50">
        <f t="shared" si="66"/>
        <v>-2.1871079490273218</v>
      </c>
      <c r="AF291">
        <v>1.63</v>
      </c>
      <c r="AG291">
        <v>2.4</v>
      </c>
      <c r="AH291" s="66"/>
      <c r="AJ291" t="s">
        <v>440</v>
      </c>
    </row>
    <row r="292" spans="1:36" ht="15" x14ac:dyDescent="0.25">
      <c r="A292">
        <v>1.4</v>
      </c>
      <c r="B292">
        <v>5.1100000000000003</v>
      </c>
      <c r="C292">
        <v>8.5500000000000007</v>
      </c>
      <c r="D292" s="43">
        <f t="shared" si="67"/>
        <v>2.6939494855861223E-2</v>
      </c>
      <c r="E292" s="44">
        <f>IF(OR($A292="",$B292="",$C292=""),"",A292*'MPTO_working_3-way'!$I291)</f>
        <v>1.4377152927982055</v>
      </c>
      <c r="F292" s="45">
        <f>IF(OR($A292="",$B292="",$C292=""),"",B292*'MPTO_working_3-way'!$I291)</f>
        <v>5.2476608187134515</v>
      </c>
      <c r="G292" s="46">
        <f>IF(OR($A292="",$B292="",$C292=""),"",C292*'MPTO_working_3-way'!$I291)</f>
        <v>8.7803326810176134</v>
      </c>
      <c r="H292" s="44">
        <f>IF(OR($A292="",$B292="",$C292=""),"",'MPTO_working_3-way'!E291)</f>
        <v>1.417824556089804</v>
      </c>
      <c r="I292" s="45">
        <f>IF(OR($A292="",$B292="",$C292=""),"",'MPTO_working_3-way'!F291)</f>
        <v>5.3557594083275459</v>
      </c>
      <c r="J292" s="46">
        <f>IF(OR($A292="",$B292="",$C292=""),"",'MPTO_working_3-way'!G291)</f>
        <v>9.261040062177635</v>
      </c>
      <c r="K292" s="44">
        <f>IF(OR($A292="",$B292="",$C292=""),"",'OddsRatio_working_3-way'!H291)</f>
        <v>1.4240063292148872</v>
      </c>
      <c r="L292" s="45">
        <f>IF(OR($A292="",$B292="",$C292=""),"",'OddsRatio_working_3-way'!I291)</f>
        <v>5.3566650326829635</v>
      </c>
      <c r="M292" s="46">
        <f>IF(OR($A292="",$B292="",$C292=""),"",'OddsRatio_working_3-way'!J291)</f>
        <v>9.0031194639309913</v>
      </c>
      <c r="N292" s="47">
        <f t="shared" si="55"/>
        <v>69.554800245166319</v>
      </c>
      <c r="O292" s="48">
        <f t="shared" si="56"/>
        <v>19.056109656209948</v>
      </c>
      <c r="P292" s="48">
        <f t="shared" si="57"/>
        <v>11.389090098623726</v>
      </c>
      <c r="Q292" t="s">
        <v>51</v>
      </c>
      <c r="R292" t="s">
        <v>96</v>
      </c>
      <c r="S292" s="38">
        <v>44232</v>
      </c>
      <c r="T292" s="50">
        <v>100</v>
      </c>
      <c r="U292" s="50">
        <f t="shared" si="58"/>
        <v>28.571428571428573</v>
      </c>
      <c r="V292" s="50">
        <f t="shared" si="59"/>
        <v>80.430528375733857</v>
      </c>
      <c r="W292" s="50">
        <f t="shared" si="60"/>
        <v>88.304093567251471</v>
      </c>
      <c r="X292" s="50">
        <f t="shared" si="61"/>
        <v>31.265378057014679</v>
      </c>
      <c r="Y292" s="50">
        <f t="shared" si="62"/>
        <v>83.124477861319974</v>
      </c>
      <c r="Z292" s="50">
        <f t="shared" si="63"/>
        <v>90.998043052837573</v>
      </c>
      <c r="AA292" s="50">
        <f t="shared" si="64"/>
        <v>-2.6939494855861064</v>
      </c>
      <c r="AB292" s="50">
        <f t="shared" si="65"/>
        <v>-2.693949485586117</v>
      </c>
      <c r="AC292" s="50">
        <f t="shared" si="66"/>
        <v>-2.6939494855861028</v>
      </c>
      <c r="AF292">
        <v>1.66</v>
      </c>
      <c r="AG292">
        <v>2.34</v>
      </c>
      <c r="AH292" s="66"/>
      <c r="AJ292" t="s">
        <v>441</v>
      </c>
    </row>
    <row r="293" spans="1:36" s="50" customFormat="1" ht="15" x14ac:dyDescent="0.25">
      <c r="A293">
        <v>3.06</v>
      </c>
      <c r="B293">
        <v>3.33</v>
      </c>
      <c r="C293">
        <v>2.5299999999999998</v>
      </c>
      <c r="D293" s="43">
        <f t="shared" si="67"/>
        <v>2.2354602917262767E-2</v>
      </c>
      <c r="E293" s="44">
        <f>IF(OR($A293="",$B293="",$C293=""),"",A293*'MPTO_working_3-way'!$I292)</f>
        <v>3.1284050849268241</v>
      </c>
      <c r="F293" s="45">
        <f>IF(OR($A293="",$B293="",$C293=""),"",B293*'MPTO_working_3-way'!$I292)</f>
        <v>3.4044408277144851</v>
      </c>
      <c r="G293" s="46">
        <f>IF(OR($A293="",$B293="",$C293=""),"",C293*'MPTO_working_3-way'!$I292)</f>
        <v>2.5865571453806746</v>
      </c>
      <c r="H293" s="44">
        <f>IF(OR($A293="",$B293="",$C293=""),"",'MPTO_working_3-way'!E292)</f>
        <v>3.1314012562922104</v>
      </c>
      <c r="I293" s="45">
        <f>IF(OR($A293="",$B293="",$C293=""),"",'MPTO_working_3-way'!F292)</f>
        <v>3.4147318210609221</v>
      </c>
      <c r="J293" s="46">
        <f>IF(OR($A293="",$B293="",$C293=""),"",'MPTO_working_3-way'!G292)</f>
        <v>2.578612996711843</v>
      </c>
      <c r="K293" s="44">
        <f>IF(OR($A293="",$B293="",$C293=""),"",'OddsRatio_working_3-way'!H292)</f>
        <v>3.1303638217930891</v>
      </c>
      <c r="L293" s="45">
        <f>IF(OR($A293="",$B293="",$C293=""),"",'OddsRatio_working_3-way'!I292)</f>
        <v>3.4095862644552897</v>
      </c>
      <c r="M293" s="46">
        <f>IF(OR($A293="",$B293="",$C293=""),"",'OddsRatio_working_3-way'!J292)</f>
        <v>2.5822605084191386</v>
      </c>
      <c r="N293" s="47">
        <f t="shared" si="55"/>
        <v>31.965169882192246</v>
      </c>
      <c r="O293" s="48">
        <f t="shared" si="56"/>
        <v>29.373399351203688</v>
      </c>
      <c r="P293" s="48">
        <f t="shared" si="57"/>
        <v>38.661430766604063</v>
      </c>
      <c r="Q293" t="s">
        <v>100</v>
      </c>
      <c r="R293" t="s">
        <v>94</v>
      </c>
      <c r="S293" s="38">
        <v>44232</v>
      </c>
      <c r="T293" s="50">
        <v>100</v>
      </c>
      <c r="U293" s="50">
        <f t="shared" si="58"/>
        <v>67.320261437908499</v>
      </c>
      <c r="V293" s="50">
        <f t="shared" si="59"/>
        <v>69.969969969969966</v>
      </c>
      <c r="W293" s="50">
        <f t="shared" si="60"/>
        <v>60.474308300395251</v>
      </c>
      <c r="X293" s="50">
        <f t="shared" si="61"/>
        <v>69.555721729634783</v>
      </c>
      <c r="Y293" s="50">
        <f t="shared" si="62"/>
        <v>72.20543026169625</v>
      </c>
      <c r="Z293" s="50">
        <f t="shared" si="63"/>
        <v>62.709768592121542</v>
      </c>
      <c r="AA293" s="50">
        <f t="shared" si="64"/>
        <v>-2.2354602917262838</v>
      </c>
      <c r="AB293" s="50">
        <f t="shared" si="65"/>
        <v>-2.2354602917262838</v>
      </c>
      <c r="AC293" s="50">
        <f t="shared" si="66"/>
        <v>-2.2354602917262909</v>
      </c>
      <c r="AD293" s="51"/>
      <c r="AF293">
        <v>1.81</v>
      </c>
      <c r="AG293">
        <v>2.1</v>
      </c>
      <c r="AH293" s="66"/>
      <c r="AI293" s="51"/>
      <c r="AJ293" t="s">
        <v>441</v>
      </c>
    </row>
    <row r="294" spans="1:36" ht="15" x14ac:dyDescent="0.25">
      <c r="A294">
        <v>1.41</v>
      </c>
      <c r="B294">
        <v>5.07</v>
      </c>
      <c r="C294">
        <v>8.33</v>
      </c>
      <c r="D294" s="43">
        <f t="shared" si="67"/>
        <v>2.6506536140831871E-2</v>
      </c>
      <c r="E294" s="44">
        <f>IF(OR($A294="",$B294="",$C294=""),"",A294*'MPTO_working_3-way'!$I293)</f>
        <v>1.447374215958573</v>
      </c>
      <c r="F294" s="45">
        <f>IF(OR($A294="",$B294="",$C294=""),"",B294*'MPTO_working_3-way'!$I293)</f>
        <v>5.2043881382340178</v>
      </c>
      <c r="G294" s="46">
        <f>IF(OR($A294="",$B294="",$C294=""),"",C294*'MPTO_working_3-way'!$I293)</f>
        <v>8.55079944605313</v>
      </c>
      <c r="H294" s="44">
        <f>IF(OR($A294="",$B294="",$C294=""),"",'MPTO_working_3-way'!E293)</f>
        <v>1.4277874791968159</v>
      </c>
      <c r="I294" s="45">
        <f>IF(OR($A294="",$B294="",$C294=""),"",'MPTO_working_3-way'!F293)</f>
        <v>5.3077669739357436</v>
      </c>
      <c r="J294" s="46">
        <f>IF(OR($A294="",$B294="",$C294=""),"",'MPTO_working_3-way'!G293)</f>
        <v>8.9917944081115539</v>
      </c>
      <c r="K294" s="44">
        <f>IF(OR($A294="",$B294="",$C294=""),"",'OddsRatio_working_3-way'!H293)</f>
        <v>1.4339100719171314</v>
      </c>
      <c r="L294" s="45">
        <f>IF(OR($A294="",$B294="",$C294=""),"",'OddsRatio_working_3-way'!I293)</f>
        <v>5.3073512017139617</v>
      </c>
      <c r="M294" s="46">
        <f>IF(OR($A294="",$B294="",$C294=""),"",'OddsRatio_working_3-way'!J293)</f>
        <v>8.7574654320794441</v>
      </c>
      <c r="N294" s="47">
        <f t="shared" si="55"/>
        <v>69.090632469068538</v>
      </c>
      <c r="O294" s="48">
        <f t="shared" si="56"/>
        <v>19.214554591989476</v>
      </c>
      <c r="P294" s="48">
        <f t="shared" si="57"/>
        <v>11.694812938941974</v>
      </c>
      <c r="Q294" t="s">
        <v>97</v>
      </c>
      <c r="R294" t="s">
        <v>95</v>
      </c>
      <c r="S294" s="38">
        <v>44232</v>
      </c>
      <c r="T294" s="50">
        <v>100</v>
      </c>
      <c r="U294" s="50">
        <f t="shared" si="58"/>
        <v>29.078014184397166</v>
      </c>
      <c r="V294" s="50">
        <f t="shared" si="59"/>
        <v>80.276134122287957</v>
      </c>
      <c r="W294" s="50">
        <f t="shared" si="60"/>
        <v>87.995198079231685</v>
      </c>
      <c r="X294" s="50">
        <f t="shared" si="61"/>
        <v>31.728667798480338</v>
      </c>
      <c r="Y294" s="50">
        <f t="shared" si="62"/>
        <v>82.926787736371139</v>
      </c>
      <c r="Z294" s="50">
        <f t="shared" si="63"/>
        <v>90.645851693314867</v>
      </c>
      <c r="AA294" s="50">
        <f t="shared" si="64"/>
        <v>-2.650653614083172</v>
      </c>
      <c r="AB294" s="50">
        <f t="shared" si="65"/>
        <v>-2.6506536140831827</v>
      </c>
      <c r="AC294" s="50">
        <f t="shared" si="66"/>
        <v>-2.6506536140831827</v>
      </c>
      <c r="AF294">
        <v>1.59</v>
      </c>
      <c r="AG294">
        <v>2.5</v>
      </c>
      <c r="AH294" s="66"/>
      <c r="AJ294" t="s">
        <v>441</v>
      </c>
    </row>
    <row r="295" spans="1:36" ht="15" x14ac:dyDescent="0.25">
      <c r="A295">
        <v>6.29</v>
      </c>
      <c r="B295">
        <v>4.8899999999999997</v>
      </c>
      <c r="C295">
        <v>1.51</v>
      </c>
      <c r="D295" s="43">
        <f t="shared" si="67"/>
        <v>2.573314505794011E-2</v>
      </c>
      <c r="E295" s="44">
        <f>IF(OR($A295="",$B295="",$C295=""),"",A295*'MPTO_working_3-way'!$I294)</f>
        <v>6.4518614824144436</v>
      </c>
      <c r="F295" s="45">
        <f>IF(OR($A295="",$B295="",$C295=""),"",B295*'MPTO_working_3-way'!$I294)</f>
        <v>5.0158350793333266</v>
      </c>
      <c r="G295" s="46">
        <f>IF(OR($A295="",$B295="",$C295=""),"",C295*'MPTO_working_3-way'!$I294)</f>
        <v>1.5488570490374896</v>
      </c>
      <c r="H295" s="44">
        <f>IF(OR($A295="",$B295="",$C295=""),"",'MPTO_working_3-way'!E294)</f>
        <v>6.6487241137381012</v>
      </c>
      <c r="I295" s="45">
        <f>IF(OR($A295="",$B295="",$C295=""),"",'MPTO_working_3-way'!F294)</f>
        <v>5.1040912421258131</v>
      </c>
      <c r="J295" s="46">
        <f>IF(OR($A295="",$B295="",$C295=""),"",'MPTO_working_3-way'!G294)</f>
        <v>1.5298146948723086</v>
      </c>
      <c r="K295" s="44">
        <f>IF(OR($A295="",$B295="",$C295=""),"",'OddsRatio_working_3-way'!H294)</f>
        <v>6.5598672871156971</v>
      </c>
      <c r="L295" s="45">
        <f>IF(OR($A295="",$B295="",$C295=""),"",'OddsRatio_working_3-way'!I294)</f>
        <v>5.0884468330586134</v>
      </c>
      <c r="M295" s="46">
        <f>IF(OR($A295="",$B295="",$C295=""),"",'OddsRatio_working_3-way'!J294)</f>
        <v>1.5360174511207951</v>
      </c>
      <c r="N295" s="47">
        <f t="shared" si="55"/>
        <v>15.499402811508837</v>
      </c>
      <c r="O295" s="48">
        <f t="shared" si="56"/>
        <v>19.936859649159633</v>
      </c>
      <c r="P295" s="48">
        <f t="shared" si="57"/>
        <v>64.563737539331512</v>
      </c>
      <c r="Q295" t="s">
        <v>101</v>
      </c>
      <c r="R295" t="s">
        <v>98</v>
      </c>
      <c r="S295" s="38">
        <v>44232</v>
      </c>
      <c r="T295" s="50">
        <v>100</v>
      </c>
      <c r="U295" s="50">
        <f t="shared" si="58"/>
        <v>84.101748807631168</v>
      </c>
      <c r="V295" s="50">
        <f t="shared" si="59"/>
        <v>79.550102249488745</v>
      </c>
      <c r="W295" s="50">
        <f t="shared" si="60"/>
        <v>33.774834437086092</v>
      </c>
      <c r="X295" s="50">
        <f t="shared" si="61"/>
        <v>86.675063313425156</v>
      </c>
      <c r="Y295" s="50">
        <f t="shared" si="62"/>
        <v>82.123416755282747</v>
      </c>
      <c r="Z295" s="50">
        <f t="shared" si="63"/>
        <v>36.348148942880087</v>
      </c>
      <c r="AA295" s="50">
        <f t="shared" si="64"/>
        <v>-2.5733145057939879</v>
      </c>
      <c r="AB295" s="50">
        <f t="shared" si="65"/>
        <v>-2.5733145057940021</v>
      </c>
      <c r="AC295" s="50">
        <f t="shared" si="66"/>
        <v>-2.573314505793995</v>
      </c>
      <c r="AF295">
        <v>1.41</v>
      </c>
      <c r="AG295">
        <v>3.08</v>
      </c>
      <c r="AH295" s="66"/>
      <c r="AJ295" t="s">
        <v>441</v>
      </c>
    </row>
    <row r="296" spans="1:36" ht="15" x14ac:dyDescent="0.25">
      <c r="A296">
        <v>7.1</v>
      </c>
      <c r="B296">
        <v>4.76</v>
      </c>
      <c r="C296">
        <v>1.48</v>
      </c>
      <c r="D296" s="43">
        <f t="shared" si="67"/>
        <v>2.6604779711656201E-2</v>
      </c>
      <c r="E296" s="44">
        <f>IF(OR($A296="",$B296="",$C296=""),"",A296*'MPTO_working_3-way'!$I295)</f>
        <v>7.2888939359527587</v>
      </c>
      <c r="F296" s="45">
        <f>IF(OR($A296="",$B296="",$C296=""),"",B296*'MPTO_working_3-way'!$I295)</f>
        <v>4.8866387514274834</v>
      </c>
      <c r="G296" s="46">
        <f>IF(OR($A296="",$B296="",$C296=""),"",C296*'MPTO_working_3-way'!$I295)</f>
        <v>1.5193750739732512</v>
      </c>
      <c r="H296" s="44">
        <f>IF(OR($A296="",$B296="",$C296=""),"",'MPTO_working_3-way'!E295)</f>
        <v>7.5770887027057574</v>
      </c>
      <c r="I296" s="45">
        <f>IF(OR($A296="",$B296="",$C296=""),"",'MPTO_working_3-way'!F295)</f>
        <v>4.9697893041100532</v>
      </c>
      <c r="J296" s="46">
        <f>IF(OR($A296="",$B296="",$C296=""),"",'MPTO_working_3-way'!G295)</f>
        <v>1.4996833813591572</v>
      </c>
      <c r="K296" s="44">
        <f>IF(OR($A296="",$B296="",$C296=""),"",'OddsRatio_working_3-way'!H295)</f>
        <v>7.431143354377979</v>
      </c>
      <c r="L296" s="45">
        <f>IF(OR($A296="",$B296="",$C296=""),"",'OddsRatio_working_3-way'!I295)</f>
        <v>4.9641145922067542</v>
      </c>
      <c r="M296" s="46">
        <f>IF(OR($A296="",$B296="",$C296=""),"",'OddsRatio_working_3-way'!J295)</f>
        <v>1.5060571819838413</v>
      </c>
      <c r="N296" s="47">
        <f t="shared" si="55"/>
        <v>13.71950269529181</v>
      </c>
      <c r="O296" s="48">
        <f t="shared" si="56"/>
        <v>20.463964104321818</v>
      </c>
      <c r="P296" s="48">
        <f t="shared" si="57"/>
        <v>65.816533200386388</v>
      </c>
      <c r="Q296" t="s">
        <v>141</v>
      </c>
      <c r="R296" t="s">
        <v>53</v>
      </c>
      <c r="S296" s="38">
        <v>44232</v>
      </c>
      <c r="T296" s="50">
        <v>100</v>
      </c>
      <c r="U296" s="50">
        <f t="shared" si="58"/>
        <v>85.91549295774648</v>
      </c>
      <c r="V296" s="50">
        <f t="shared" si="59"/>
        <v>78.991596638655466</v>
      </c>
      <c r="W296" s="50">
        <f t="shared" si="60"/>
        <v>32.432432432432435</v>
      </c>
      <c r="X296" s="50">
        <f t="shared" si="61"/>
        <v>88.575970928912113</v>
      </c>
      <c r="Y296" s="50">
        <f t="shared" si="62"/>
        <v>81.652074609821085</v>
      </c>
      <c r="Z296" s="50">
        <f t="shared" si="63"/>
        <v>35.092910403598061</v>
      </c>
      <c r="AA296" s="50">
        <f t="shared" si="64"/>
        <v>-2.6604779711656334</v>
      </c>
      <c r="AB296" s="50">
        <f t="shared" si="65"/>
        <v>-2.6604779711656192</v>
      </c>
      <c r="AC296" s="50">
        <f t="shared" si="66"/>
        <v>-2.6604779711656263</v>
      </c>
      <c r="AF296">
        <v>1.7</v>
      </c>
      <c r="AG296">
        <v>2.27</v>
      </c>
      <c r="AH296" s="66"/>
      <c r="AJ296" t="s">
        <v>441</v>
      </c>
    </row>
    <row r="297" spans="1:36" ht="15" x14ac:dyDescent="0.25">
      <c r="A297">
        <v>2.89</v>
      </c>
      <c r="B297">
        <v>3.83</v>
      </c>
      <c r="C297">
        <v>2.41</v>
      </c>
      <c r="D297" s="43">
        <f t="shared" si="67"/>
        <v>2.2055126325899455E-2</v>
      </c>
      <c r="E297" s="44">
        <f>IF(OR($A297="",$B297="",$C297=""),"",A297*'MPTO_working_3-way'!$I296)</f>
        <v>2.9537393150818496</v>
      </c>
      <c r="F297" s="45">
        <f>IF(OR($A297="",$B297="",$C297=""),"",B297*'MPTO_working_3-way'!$I296)</f>
        <v>3.914471133828195</v>
      </c>
      <c r="G297" s="46">
        <f>IF(OR($A297="",$B297="",$C297=""),"",C297*'MPTO_working_3-way'!$I296)</f>
        <v>2.463152854445418</v>
      </c>
      <c r="H297" s="44">
        <f>IF(OR($A297="",$B297="",$C297=""),"",'MPTO_working_3-way'!E296)</f>
        <v>2.9527351043906647</v>
      </c>
      <c r="I297" s="45">
        <f>IF(OR($A297="",$B297="",$C297=""),"",'MPTO_working_3-way'!F296)</f>
        <v>3.9409659541758493</v>
      </c>
      <c r="J297" s="46">
        <f>IF(OR($A297="",$B297="",$C297=""),"",'MPTO_working_3-way'!G296)</f>
        <v>2.4534696381882917</v>
      </c>
      <c r="K297" s="44">
        <f>IF(OR($A297="",$B297="",$C297=""),"",'OddsRatio_working_3-way'!H296)</f>
        <v>2.9543700917516005</v>
      </c>
      <c r="L297" s="45">
        <f>IF(OR($A297="",$B297="",$C297=""),"",'OddsRatio_working_3-way'!I296)</f>
        <v>3.9263848463793818</v>
      </c>
      <c r="M297" s="46">
        <f>IF(OR($A297="",$B297="",$C297=""),"",'OddsRatio_working_3-way'!J296)</f>
        <v>2.4580221319416702</v>
      </c>
      <c r="N297" s="47">
        <f t="shared" si="55"/>
        <v>33.855391194950101</v>
      </c>
      <c r="O297" s="48">
        <f t="shared" si="56"/>
        <v>25.546235131437545</v>
      </c>
      <c r="P297" s="48">
        <f t="shared" si="57"/>
        <v>40.598373673612365</v>
      </c>
      <c r="Q297" t="s">
        <v>99</v>
      </c>
      <c r="R297" t="s">
        <v>102</v>
      </c>
      <c r="S297" s="38">
        <v>44232</v>
      </c>
      <c r="T297" s="50">
        <v>100</v>
      </c>
      <c r="U297" s="50">
        <f t="shared" si="58"/>
        <v>65.397923875432525</v>
      </c>
      <c r="V297" s="50">
        <f t="shared" si="59"/>
        <v>73.890339425587456</v>
      </c>
      <c r="W297" s="50">
        <f t="shared" si="60"/>
        <v>58.50622406639004</v>
      </c>
      <c r="X297" s="50">
        <f t="shared" si="61"/>
        <v>67.603436508022483</v>
      </c>
      <c r="Y297" s="50">
        <f t="shared" si="62"/>
        <v>76.095852058177428</v>
      </c>
      <c r="Z297" s="50">
        <f t="shared" si="63"/>
        <v>60.711736698980005</v>
      </c>
      <c r="AA297" s="50">
        <f t="shared" si="64"/>
        <v>-2.2055126325899579</v>
      </c>
      <c r="AB297" s="50">
        <f t="shared" si="65"/>
        <v>-2.2055126325899721</v>
      </c>
      <c r="AC297" s="50">
        <f t="shared" si="66"/>
        <v>-2.205512632589965</v>
      </c>
      <c r="AF297">
        <v>1.6</v>
      </c>
      <c r="AG297">
        <v>2.4700000000000002</v>
      </c>
      <c r="AH297" s="66"/>
      <c r="AJ297" t="s">
        <v>441</v>
      </c>
    </row>
    <row r="298" spans="1:36" ht="15" x14ac:dyDescent="0.25">
      <c r="A298">
        <v>8.58</v>
      </c>
      <c r="B298">
        <v>5.49</v>
      </c>
      <c r="C298">
        <v>1.36</v>
      </c>
      <c r="D298" s="43">
        <f t="shared" si="67"/>
        <v>3.399359667440649E-2</v>
      </c>
      <c r="E298" s="44">
        <f>IF(OR($A298="",$B298="",$C298=""),"",A298*'MPTO_working_3-way'!$I297)</f>
        <v>8.871665059466407</v>
      </c>
      <c r="F298" s="45">
        <f>IF(OR($A298="",$B298="",$C298=""),"",B298*'MPTO_working_3-way'!$I297)</f>
        <v>5.6766248457424915</v>
      </c>
      <c r="G298" s="46">
        <f>IF(OR($A298="",$B298="",$C298=""),"",C298*'MPTO_working_3-way'!$I297)</f>
        <v>1.4062312914771928</v>
      </c>
      <c r="H298" s="44">
        <f>IF(OR($A298="",$B298="",$C298=""),"",'MPTO_working_3-way'!E297)</f>
        <v>9.5039943600656525</v>
      </c>
      <c r="I298" s="45">
        <f>IF(OR($A298="",$B298="",$C298=""),"",'MPTO_working_3-way'!F297)</f>
        <v>5.8541783789750852</v>
      </c>
      <c r="J298" s="46">
        <f>IF(OR($A298="",$B298="",$C298=""),"",'MPTO_working_3-way'!G297)</f>
        <v>1.3812862152095944</v>
      </c>
      <c r="K298" s="44">
        <f>IF(OR($A298="",$B298="",$C298=""),"",'OddsRatio_working_3-way'!H297)</f>
        <v>9.1839129313186127</v>
      </c>
      <c r="L298" s="45">
        <f>IF(OR($A298="",$B298="",$C298=""),"",'OddsRatio_working_3-way'!I297)</f>
        <v>5.8477267891319995</v>
      </c>
      <c r="M298" s="46">
        <f>IF(OR($A298="",$B298="",$C298=""),"",'OddsRatio_working_3-way'!J297)</f>
        <v>1.3886818806431003</v>
      </c>
      <c r="N298" s="47">
        <f t="shared" si="55"/>
        <v>11.271841230445931</v>
      </c>
      <c r="O298" s="48">
        <f t="shared" si="56"/>
        <v>17.616101595123148</v>
      </c>
      <c r="P298" s="48">
        <f t="shared" si="57"/>
        <v>71.112057174430944</v>
      </c>
      <c r="Q298" t="s">
        <v>428</v>
      </c>
      <c r="R298" t="s">
        <v>422</v>
      </c>
      <c r="S298" s="38">
        <v>44232</v>
      </c>
      <c r="T298" s="50">
        <v>100</v>
      </c>
      <c r="U298" s="50">
        <f t="shared" si="58"/>
        <v>88.344988344988337</v>
      </c>
      <c r="V298" s="50">
        <f t="shared" si="59"/>
        <v>81.785063752276869</v>
      </c>
      <c r="W298" s="50">
        <f t="shared" si="60"/>
        <v>26.470588235294116</v>
      </c>
      <c r="X298" s="50">
        <f t="shared" si="61"/>
        <v>91.744348012429015</v>
      </c>
      <c r="Y298" s="50">
        <f t="shared" si="62"/>
        <v>85.184423419717518</v>
      </c>
      <c r="Z298" s="50">
        <f t="shared" si="63"/>
        <v>29.869947902734783</v>
      </c>
      <c r="AA298" s="50">
        <f t="shared" si="64"/>
        <v>-3.3993596674406774</v>
      </c>
      <c r="AB298" s="50">
        <f t="shared" si="65"/>
        <v>-3.399359667440649</v>
      </c>
      <c r="AC298" s="50">
        <f t="shared" si="66"/>
        <v>-3.3993596674406668</v>
      </c>
      <c r="AF298">
        <v>1.47</v>
      </c>
      <c r="AG298">
        <v>2.79</v>
      </c>
      <c r="AH298" s="66"/>
      <c r="AJ298" t="s">
        <v>448</v>
      </c>
    </row>
    <row r="299" spans="1:36" ht="15" x14ac:dyDescent="0.25">
      <c r="A299">
        <v>1.1399999999999999</v>
      </c>
      <c r="B299">
        <v>9.08</v>
      </c>
      <c r="C299">
        <v>20.04</v>
      </c>
      <c r="D299" s="43">
        <f t="shared" si="67"/>
        <v>3.722534064724714E-2</v>
      </c>
      <c r="E299" s="44">
        <f>IF(OR($A299="",$B299="",$C299=""),"",A299*'MPTO_working_3-way'!$I298)</f>
        <v>1.1824368883378615</v>
      </c>
      <c r="F299" s="45">
        <f>IF(OR($A299="",$B299="",$C299=""),"",B299*'MPTO_working_3-way'!$I298)</f>
        <v>9.418006093077004</v>
      </c>
      <c r="G299" s="46">
        <f>IF(OR($A299="",$B299="",$C299=""),"",C299*'MPTO_working_3-way'!$I298)</f>
        <v>20.785995826570833</v>
      </c>
      <c r="H299" s="44">
        <f>IF(OR($A299="",$B299="",$C299=""),"",'MPTO_working_3-way'!E298)</f>
        <v>1.1563574033346575</v>
      </c>
      <c r="I299" s="45">
        <f>IF(OR($A299="",$B299="",$C299=""),"",'MPTO_working_3-way'!F298)</f>
        <v>10.232931010532166</v>
      </c>
      <c r="J299" s="46">
        <f>IF(OR($A299="",$B299="",$C299=""),"",'MPTO_working_3-way'!G298)</f>
        <v>26.672532690361184</v>
      </c>
      <c r="K299" s="44">
        <f>IF(OR($A299="",$B299="",$C299=""),"",'OddsRatio_working_3-way'!H298)</f>
        <v>1.1624069122880971</v>
      </c>
      <c r="L299" s="45">
        <f>IF(OR($A299="",$B299="",$C299=""),"",'OddsRatio_working_3-way'!I298)</f>
        <v>10.373198937770185</v>
      </c>
      <c r="M299" s="46">
        <f>IF(OR($A299="",$B299="",$C299=""),"",'OddsRatio_working_3-way'!J298)</f>
        <v>23.087340071181224</v>
      </c>
      <c r="N299" s="47">
        <f t="shared" si="55"/>
        <v>84.57110987172338</v>
      </c>
      <c r="O299" s="48">
        <f t="shared" si="56"/>
        <v>10.617958728388176</v>
      </c>
      <c r="P299" s="48">
        <f t="shared" si="57"/>
        <v>4.8109313998884549</v>
      </c>
      <c r="Q299" t="s">
        <v>427</v>
      </c>
      <c r="R299" t="s">
        <v>425</v>
      </c>
      <c r="S299" s="38">
        <v>44232</v>
      </c>
      <c r="T299" s="50">
        <v>100</v>
      </c>
      <c r="U299" s="50">
        <f t="shared" si="58"/>
        <v>12.280701754385953</v>
      </c>
      <c r="V299" s="50">
        <f t="shared" si="59"/>
        <v>88.986784140969164</v>
      </c>
      <c r="W299" s="50">
        <f t="shared" si="60"/>
        <v>95.009980039920165</v>
      </c>
      <c r="X299" s="50">
        <f t="shared" si="61"/>
        <v>16.003235819110678</v>
      </c>
      <c r="Y299" s="50">
        <f t="shared" si="62"/>
        <v>92.709318205693876</v>
      </c>
      <c r="Z299" s="50">
        <f t="shared" si="63"/>
        <v>98.732514104644878</v>
      </c>
      <c r="AA299" s="50">
        <f t="shared" si="64"/>
        <v>-3.7225340647247247</v>
      </c>
      <c r="AB299" s="50">
        <f t="shared" si="65"/>
        <v>-3.7225340647247123</v>
      </c>
      <c r="AC299" s="50">
        <f t="shared" si="66"/>
        <v>-3.7225340647247123</v>
      </c>
      <c r="AF299">
        <v>1.31</v>
      </c>
      <c r="AG299">
        <v>3.56</v>
      </c>
      <c r="AH299" s="66"/>
      <c r="AJ299" t="s">
        <v>448</v>
      </c>
    </row>
    <row r="300" spans="1:36" ht="15" x14ac:dyDescent="0.25">
      <c r="A300">
        <v>2.31</v>
      </c>
      <c r="B300">
        <v>3.46</v>
      </c>
      <c r="C300">
        <v>3.27</v>
      </c>
      <c r="D300" s="43">
        <f t="shared" si="67"/>
        <v>2.7728171494412202E-2</v>
      </c>
      <c r="E300" s="44">
        <f>IF(OR($A300="",$B300="",$C300=""),"",A300*'MPTO_working_3-way'!$I299)</f>
        <v>2.3740520761520925</v>
      </c>
      <c r="F300" s="45">
        <f>IF(OR($A300="",$B300="",$C300=""),"",B300*'MPTO_working_3-way'!$I299)</f>
        <v>3.5559394733706662</v>
      </c>
      <c r="G300" s="46">
        <f>IF(OR($A300="",$B300="",$C300=""),"",C300*'MPTO_working_3-way'!$I299)</f>
        <v>3.3606711207867281</v>
      </c>
      <c r="H300" s="44">
        <f>IF(OR($A300="",$B300="",$C300=""),"",'MPTO_working_3-way'!E299)</f>
        <v>2.360396090036029</v>
      </c>
      <c r="I300" s="45">
        <f>IF(OR($A300="",$B300="",$C300=""),"",'MPTO_working_3-way'!F299)</f>
        <v>3.5743056678118861</v>
      </c>
      <c r="J300" s="46">
        <f>IF(OR($A300="",$B300="",$C300=""),"",'MPTO_working_3-way'!G299)</f>
        <v>3.3719116701074978</v>
      </c>
      <c r="K300" s="44">
        <f>IF(OR($A300="",$B300="",$C300=""),"",'OddsRatio_working_3-way'!H299)</f>
        <v>2.3662994740576684</v>
      </c>
      <c r="L300" s="45">
        <f>IF(OR($A300="",$B300="",$C300=""),"",'OddsRatio_working_3-way'!I299)</f>
        <v>3.5657226764747048</v>
      </c>
      <c r="M300" s="46">
        <f>IF(OR($A300="",$B300="",$C300=""),"",'OddsRatio_working_3-way'!J299)</f>
        <v>3.367557103901456</v>
      </c>
      <c r="N300" s="47">
        <f t="shared" si="55"/>
        <v>42.122075166136142</v>
      </c>
      <c r="O300" s="48">
        <f t="shared" si="56"/>
        <v>28.121963477969508</v>
      </c>
      <c r="P300" s="48">
        <f t="shared" si="57"/>
        <v>29.755961355894339</v>
      </c>
      <c r="Q300" t="s">
        <v>357</v>
      </c>
      <c r="R300" t="s">
        <v>429</v>
      </c>
      <c r="S300" s="38">
        <v>44232</v>
      </c>
      <c r="T300" s="50">
        <v>100</v>
      </c>
      <c r="U300" s="50">
        <f t="shared" si="58"/>
        <v>56.709956709956707</v>
      </c>
      <c r="V300" s="50">
        <f t="shared" si="59"/>
        <v>71.098265895953759</v>
      </c>
      <c r="W300" s="50">
        <f t="shared" si="60"/>
        <v>69.418960244648318</v>
      </c>
      <c r="X300" s="50">
        <f t="shared" si="61"/>
        <v>59.48277385939793</v>
      </c>
      <c r="Y300" s="50">
        <f t="shared" si="62"/>
        <v>73.871083045394968</v>
      </c>
      <c r="Z300" s="50">
        <f t="shared" si="63"/>
        <v>72.191777394089527</v>
      </c>
      <c r="AA300" s="50">
        <f t="shared" si="64"/>
        <v>-2.7728171494412237</v>
      </c>
      <c r="AB300" s="50">
        <f t="shared" si="65"/>
        <v>-2.7728171494412095</v>
      </c>
      <c r="AC300" s="50">
        <f t="shared" si="66"/>
        <v>-2.7728171494412095</v>
      </c>
      <c r="AF300">
        <v>2.09</v>
      </c>
      <c r="AG300">
        <v>1.8</v>
      </c>
      <c r="AH300" s="66"/>
      <c r="AJ300" t="s">
        <v>448</v>
      </c>
    </row>
    <row r="301" spans="1:36" s="50" customFormat="1" ht="15" x14ac:dyDescent="0.25">
      <c r="A301">
        <v>1.28</v>
      </c>
      <c r="B301">
        <v>6.35</v>
      </c>
      <c r="C301">
        <v>10.220000000000001</v>
      </c>
      <c r="D301" s="43">
        <f t="shared" si="67"/>
        <v>3.6577673081960693E-2</v>
      </c>
      <c r="E301" s="44">
        <f>IF(OR($A301="",$B301="",$C301=""),"",A301*'MPTO_working_3-way'!$I300)</f>
        <v>1.3268194215449096</v>
      </c>
      <c r="F301" s="45">
        <f>IF(OR($A301="",$B301="",$C301=""),"",B301*'MPTO_working_3-way'!$I300)</f>
        <v>6.5822682240704502</v>
      </c>
      <c r="G301" s="46">
        <f>IF(OR($A301="",$B301="",$C301=""),"",C301*'MPTO_working_3-way'!$I300)</f>
        <v>10.593823818897638</v>
      </c>
      <c r="H301" s="44">
        <f>IF(OR($A301="",$B301="",$C301=""),"",'MPTO_working_3-way'!E300)</f>
        <v>1.3002929885204768</v>
      </c>
      <c r="I301" s="45">
        <f>IF(OR($A301="",$B301="",$C301=""),"",'MPTO_working_3-way'!F300)</f>
        <v>6.8828923979102017</v>
      </c>
      <c r="J301" s="46">
        <f>IF(OR($A301="",$B301="",$C301=""),"",'MPTO_working_3-way'!G300)</f>
        <v>11.674768898075294</v>
      </c>
      <c r="K301" s="44">
        <f>IF(OR($A301="",$B301="",$C301=""),"",'OddsRatio_working_3-way'!H300)</f>
        <v>1.307616956626984</v>
      </c>
      <c r="L301" s="45">
        <f>IF(OR($A301="",$B301="",$C301=""),"",'OddsRatio_working_3-way'!I300)</f>
        <v>6.877681135551299</v>
      </c>
      <c r="M301" s="46">
        <f>IF(OR($A301="",$B301="",$C301=""),"",'OddsRatio_working_3-way'!J300)</f>
        <v>11.129386928931403</v>
      </c>
      <c r="N301" s="47">
        <f t="shared" si="55"/>
        <v>75.36820638603777</v>
      </c>
      <c r="O301" s="48">
        <f t="shared" si="56"/>
        <v>15.192331366004463</v>
      </c>
      <c r="P301" s="48">
        <f t="shared" si="57"/>
        <v>9.4394622479577635</v>
      </c>
      <c r="Q301" t="s">
        <v>423</v>
      </c>
      <c r="R301" t="s">
        <v>421</v>
      </c>
      <c r="S301" s="38">
        <v>44232</v>
      </c>
      <c r="T301" s="50">
        <v>100</v>
      </c>
      <c r="U301" s="50">
        <f t="shared" si="58"/>
        <v>21.875</v>
      </c>
      <c r="V301" s="50">
        <f t="shared" si="59"/>
        <v>84.251968503937007</v>
      </c>
      <c r="W301" s="50">
        <f t="shared" si="60"/>
        <v>90.215264187866936</v>
      </c>
      <c r="X301" s="50">
        <f t="shared" si="61"/>
        <v>25.532767308196064</v>
      </c>
      <c r="Y301" s="50">
        <f t="shared" si="62"/>
        <v>87.909735812133079</v>
      </c>
      <c r="Z301" s="50">
        <f t="shared" si="63"/>
        <v>93.873031496062993</v>
      </c>
      <c r="AA301" s="50">
        <f t="shared" si="64"/>
        <v>-3.657767308196064</v>
      </c>
      <c r="AB301" s="50">
        <f t="shared" si="65"/>
        <v>-3.6577673081960711</v>
      </c>
      <c r="AC301" s="50">
        <f t="shared" si="66"/>
        <v>-3.6577673081960569</v>
      </c>
      <c r="AD301" s="51"/>
      <c r="AF301">
        <v>1.33</v>
      </c>
      <c r="AG301">
        <v>3.42</v>
      </c>
      <c r="AH301" s="66"/>
      <c r="AI301" s="51"/>
      <c r="AJ301" t="s">
        <v>448</v>
      </c>
    </row>
    <row r="302" spans="1:36" ht="15" x14ac:dyDescent="0.25">
      <c r="A302">
        <v>2.5499999999999998</v>
      </c>
      <c r="B302">
        <v>3.47</v>
      </c>
      <c r="C302">
        <v>2.88</v>
      </c>
      <c r="D302" s="43">
        <f t="shared" si="67"/>
        <v>2.7563523007666291E-2</v>
      </c>
      <c r="E302" s="44">
        <f>IF(OR($A302="",$B302="",$C302=""),"",A302*'MPTO_working_3-way'!$I301)</f>
        <v>2.620286983669549</v>
      </c>
      <c r="F302" s="45">
        <f>IF(OR($A302="",$B302="",$C302=""),"",B302*'MPTO_working_3-way'!$I301)</f>
        <v>3.5656454248366023</v>
      </c>
      <c r="G302" s="46">
        <f>IF(OR($A302="",$B302="",$C302=""),"",C302*'MPTO_working_3-way'!$I301)</f>
        <v>2.9593829462620787</v>
      </c>
      <c r="H302" s="44">
        <f>IF(OR($A302="",$B302="",$C302=""),"",'MPTO_working_3-way'!E301)</f>
        <v>2.611177257758114</v>
      </c>
      <c r="I302" s="45">
        <f>IF(OR($A302="",$B302="",$C302=""),"",'MPTO_working_3-way'!F301)</f>
        <v>3.5842731080499486</v>
      </c>
      <c r="J302" s="46">
        <f>IF(OR($A302="",$B302="",$C302=""),"",'MPTO_working_3-way'!G301)</f>
        <v>2.9582789667485461</v>
      </c>
      <c r="K302" s="44">
        <f>IF(OR($A302="",$B302="",$C302=""),"",'OddsRatio_working_3-way'!H301)</f>
        <v>2.615515267402853</v>
      </c>
      <c r="L302" s="45">
        <f>IF(OR($A302="",$B302="",$C302=""),"",'OddsRatio_working_3-way'!I301)</f>
        <v>3.5744017487000299</v>
      </c>
      <c r="M302" s="46">
        <f>IF(OR($A302="",$B302="",$C302=""),"",'OddsRatio_working_3-way'!J301)</f>
        <v>2.9594636791724938</v>
      </c>
      <c r="N302" s="47">
        <f t="shared" si="55"/>
        <v>38.163758635306507</v>
      </c>
      <c r="O302" s="48">
        <f t="shared" si="56"/>
        <v>28.045413406349162</v>
      </c>
      <c r="P302" s="48">
        <f t="shared" si="57"/>
        <v>33.790827958344309</v>
      </c>
      <c r="Q302" t="s">
        <v>511</v>
      </c>
      <c r="R302" t="s">
        <v>366</v>
      </c>
      <c r="S302" s="38">
        <v>44232</v>
      </c>
      <c r="T302" s="50">
        <v>100</v>
      </c>
      <c r="U302" s="50">
        <f t="shared" si="58"/>
        <v>60.784313725490193</v>
      </c>
      <c r="V302" s="50">
        <f t="shared" si="59"/>
        <v>71.181556195965413</v>
      </c>
      <c r="W302" s="50">
        <f t="shared" si="60"/>
        <v>65.277777777777771</v>
      </c>
      <c r="X302" s="50">
        <f t="shared" si="61"/>
        <v>63.540666026256808</v>
      </c>
      <c r="Y302" s="50">
        <f t="shared" si="62"/>
        <v>73.937908496732035</v>
      </c>
      <c r="Z302" s="50">
        <f t="shared" si="63"/>
        <v>68.034130078544393</v>
      </c>
      <c r="AA302" s="50">
        <f t="shared" si="64"/>
        <v>-2.7563523007666149</v>
      </c>
      <c r="AB302" s="50">
        <f t="shared" si="65"/>
        <v>-2.756352300766622</v>
      </c>
      <c r="AC302" s="50">
        <f t="shared" si="66"/>
        <v>-2.756352300766622</v>
      </c>
      <c r="AF302">
        <v>2</v>
      </c>
      <c r="AG302">
        <v>1.88</v>
      </c>
      <c r="AH302" s="66"/>
      <c r="AJ302" t="s">
        <v>449</v>
      </c>
    </row>
    <row r="303" spans="1:36" ht="15" x14ac:dyDescent="0.25">
      <c r="A303">
        <v>3.31</v>
      </c>
      <c r="B303">
        <v>3.58</v>
      </c>
      <c r="C303">
        <v>2.27</v>
      </c>
      <c r="D303" s="43">
        <f t="shared" si="67"/>
        <v>2.1973046925158446E-2</v>
      </c>
      <c r="E303" s="44">
        <f>IF(OR($A303="",$B303="",$C303=""),"",A303*'MPTO_working_3-way'!$I302)</f>
        <v>3.3827307853222743</v>
      </c>
      <c r="F303" s="45">
        <f>IF(OR($A303="",$B303="",$C303=""),"",B303*'MPTO_working_3-way'!$I302)</f>
        <v>3.6586635079920673</v>
      </c>
      <c r="G303" s="46">
        <f>IF(OR($A303="",$B303="",$C303=""),"",C303*'MPTO_working_3-way'!$I302)</f>
        <v>2.3198788165201099</v>
      </c>
      <c r="H303" s="44">
        <f>IF(OR($A303="",$B303="",$C303=""),"",'MPTO_working_3-way'!E302)</f>
        <v>3.3922400953795537</v>
      </c>
      <c r="I303" s="45">
        <f>IF(OR($A303="",$B303="",$C303=""),"",'MPTO_working_3-way'!F302)</f>
        <v>3.6763994936502633</v>
      </c>
      <c r="J303" s="46">
        <f>IF(OR($A303="",$B303="",$C303=""),"",'MPTO_working_3-way'!G302)</f>
        <v>2.3083797500030463</v>
      </c>
      <c r="K303" s="44">
        <f>IF(OR($A303="",$B303="",$C303=""),"",'OddsRatio_working_3-way'!H302)</f>
        <v>3.3887841246952548</v>
      </c>
      <c r="L303" s="45">
        <f>IF(OR($A303="",$B303="",$C303=""),"",'OddsRatio_working_3-way'!I302)</f>
        <v>3.6679926587505451</v>
      </c>
      <c r="M303" s="46">
        <f>IF(OR($A303="",$B303="",$C303=""),"",'OddsRatio_working_3-way'!J302)</f>
        <v>2.3133142157415469</v>
      </c>
      <c r="N303" s="47">
        <f t="shared" si="55"/>
        <v>29.561915016678736</v>
      </c>
      <c r="O303" s="48">
        <f t="shared" si="56"/>
        <v>27.332385113186202</v>
      </c>
      <c r="P303" s="48">
        <f t="shared" si="57"/>
        <v>43.105699870135069</v>
      </c>
      <c r="Q303" t="s">
        <v>55</v>
      </c>
      <c r="R303" t="s">
        <v>110</v>
      </c>
      <c r="S303" s="38">
        <v>44232</v>
      </c>
      <c r="T303" s="50">
        <v>100</v>
      </c>
      <c r="U303" s="50">
        <f t="shared" si="58"/>
        <v>69.78851963746223</v>
      </c>
      <c r="V303" s="50">
        <f t="shared" si="59"/>
        <v>72.067039106145245</v>
      </c>
      <c r="W303" s="50">
        <f t="shared" si="60"/>
        <v>55.947136563876647</v>
      </c>
      <c r="X303" s="50">
        <f t="shared" si="61"/>
        <v>71.985824329978087</v>
      </c>
      <c r="Y303" s="50">
        <f t="shared" si="62"/>
        <v>74.264343798661116</v>
      </c>
      <c r="Z303" s="50">
        <f t="shared" si="63"/>
        <v>58.144441256392511</v>
      </c>
      <c r="AA303" s="50">
        <f t="shared" si="64"/>
        <v>-2.197304692515857</v>
      </c>
      <c r="AB303" s="50">
        <f t="shared" si="65"/>
        <v>-2.1973046925158712</v>
      </c>
      <c r="AC303" s="50">
        <f t="shared" si="66"/>
        <v>-2.1973046925158641</v>
      </c>
      <c r="AF303">
        <v>2.0699999999999998</v>
      </c>
      <c r="AG303">
        <v>1.85</v>
      </c>
      <c r="AH303" s="66"/>
      <c r="AJ303" t="s">
        <v>436</v>
      </c>
    </row>
    <row r="304" spans="1:36" s="50" customFormat="1" ht="15" x14ac:dyDescent="0.25">
      <c r="A304">
        <v>2.2400000000000002</v>
      </c>
      <c r="B304">
        <v>3.08</v>
      </c>
      <c r="C304">
        <v>3.97</v>
      </c>
      <c r="D304" s="43">
        <f t="shared" si="67"/>
        <v>2.2993064869639035E-2</v>
      </c>
      <c r="E304" s="44">
        <f>IF(OR($A304="",$B304="",$C304=""),"",A304*'MPTO_working_3-way'!$I303)</f>
        <v>2.2915044653079915</v>
      </c>
      <c r="F304" s="45">
        <f>IF(OR($A304="",$B304="",$C304=""),"",B304*'MPTO_working_3-way'!$I303)</f>
        <v>3.1508186397984881</v>
      </c>
      <c r="G304" s="46">
        <f>IF(OR($A304="",$B304="",$C304=""),"",C304*'MPTO_working_3-way'!$I303)</f>
        <v>4.0612824675324672</v>
      </c>
      <c r="H304" s="44">
        <f>IF(OR($A304="",$B304="",$C304=""),"",'MPTO_working_3-way'!E303)</f>
        <v>2.2791284303918582</v>
      </c>
      <c r="I304" s="45">
        <f>IF(OR($A304="",$B304="",$C304=""),"",'MPTO_working_3-way'!F303)</f>
        <v>3.1544649728906977</v>
      </c>
      <c r="J304" s="46">
        <f>IF(OR($A304="",$B304="",$C304=""),"",'MPTO_working_3-way'!G303)</f>
        <v>4.0945880330622781</v>
      </c>
      <c r="K304" s="44">
        <f>IF(OR($A304="",$B304="",$C304=""),"",'OddsRatio_working_3-way'!H303)</f>
        <v>2.2845570876595485</v>
      </c>
      <c r="L304" s="45">
        <f>IF(OR($A304="",$B304="",$C304=""),"",'OddsRatio_working_3-way'!I303)</f>
        <v>3.154740921235371</v>
      </c>
      <c r="M304" s="46">
        <f>IF(OR($A304="",$B304="",$C304=""),"",'OddsRatio_working_3-way'!J303)</f>
        <v>4.0767214115716595</v>
      </c>
      <c r="N304" s="47">
        <f t="shared" si="55"/>
        <v>43.639452383331673</v>
      </c>
      <c r="O304" s="48">
        <f t="shared" si="56"/>
        <v>31.737783551513949</v>
      </c>
      <c r="P304" s="48">
        <f t="shared" si="57"/>
        <v>24.622764065154392</v>
      </c>
      <c r="Q304" t="s">
        <v>113</v>
      </c>
      <c r="R304" t="s">
        <v>112</v>
      </c>
      <c r="S304" s="38">
        <v>44232</v>
      </c>
      <c r="T304" s="50">
        <v>100</v>
      </c>
      <c r="U304" s="50">
        <f t="shared" si="58"/>
        <v>55.357142857142868</v>
      </c>
      <c r="V304" s="50">
        <f t="shared" si="59"/>
        <v>67.532467532467535</v>
      </c>
      <c r="W304" s="50">
        <f t="shared" si="60"/>
        <v>74.811083123425689</v>
      </c>
      <c r="X304" s="50">
        <f t="shared" si="61"/>
        <v>57.656449344106775</v>
      </c>
      <c r="Y304" s="50">
        <f t="shared" si="62"/>
        <v>69.83177401943145</v>
      </c>
      <c r="Z304" s="50">
        <f t="shared" si="63"/>
        <v>77.110389610389603</v>
      </c>
      <c r="AA304" s="50">
        <f t="shared" si="64"/>
        <v>-2.299306486963907</v>
      </c>
      <c r="AB304" s="50">
        <f t="shared" si="65"/>
        <v>-2.2993064869639142</v>
      </c>
      <c r="AC304" s="50">
        <f t="shared" si="66"/>
        <v>-2.2993064869639142</v>
      </c>
      <c r="AD304" s="51"/>
      <c r="AF304">
        <v>2.54</v>
      </c>
      <c r="AG304">
        <v>1.57</v>
      </c>
      <c r="AH304" s="66"/>
      <c r="AI304" s="51"/>
      <c r="AJ304" t="s">
        <v>436</v>
      </c>
    </row>
    <row r="305" spans="1:36" ht="15" x14ac:dyDescent="0.25">
      <c r="A305">
        <v>1.83</v>
      </c>
      <c r="B305">
        <v>3.53</v>
      </c>
      <c r="C305">
        <v>5.12</v>
      </c>
      <c r="D305" s="43">
        <f t="shared" si="67"/>
        <v>2.5046706411863795E-2</v>
      </c>
      <c r="E305" s="44">
        <f>IF(OR($A305="",$B305="",$C305=""),"",A305*'MPTO_working_3-way'!$I304)</f>
        <v>1.8758354727337108</v>
      </c>
      <c r="F305" s="45">
        <f>IF(OR($A305="",$B305="",$C305=""),"",B305*'MPTO_working_3-way'!$I304)</f>
        <v>3.618414873633879</v>
      </c>
      <c r="G305" s="46">
        <f>IF(OR($A305="",$B305="",$C305=""),"",C305*'MPTO_working_3-way'!$I304)</f>
        <v>5.2482391368287429</v>
      </c>
      <c r="H305" s="44">
        <f>IF(OR($A305="",$B305="",$C305=""),"",'MPTO_working_3-way'!E304)</f>
        <v>1.858393447395535</v>
      </c>
      <c r="I305" s="45">
        <f>IF(OR($A305="",$B305="",$C305=""),"",'MPTO_working_3-way'!F304)</f>
        <v>3.6371940164487389</v>
      </c>
      <c r="J305" s="46">
        <f>IF(OR($A305="",$B305="",$C305=""),"",'MPTO_working_3-way'!G304)</f>
        <v>5.3486347686478677</v>
      </c>
      <c r="K305" s="44">
        <f>IF(OR($A305="",$B305="",$C305=""),"",'OddsRatio_working_3-way'!H304)</f>
        <v>1.8651023521776553</v>
      </c>
      <c r="L305" s="45">
        <f>IF(OR($A305="",$B305="",$C305=""),"",'OddsRatio_working_3-way'!I304)</f>
        <v>3.6369987361559857</v>
      </c>
      <c r="M305" s="46">
        <f>IF(OR($A305="",$B305="",$C305=""),"",'OddsRatio_working_3-way'!J304)</f>
        <v>5.2942430011710115</v>
      </c>
      <c r="N305" s="47">
        <f t="shared" si="55"/>
        <v>53.309579359999539</v>
      </c>
      <c r="O305" s="48">
        <f t="shared" si="56"/>
        <v>27.636410829688145</v>
      </c>
      <c r="P305" s="48">
        <f t="shared" si="57"/>
        <v>19.054009810312333</v>
      </c>
      <c r="Q305" t="s">
        <v>177</v>
      </c>
      <c r="R305" t="s">
        <v>63</v>
      </c>
      <c r="S305" s="38">
        <v>44232</v>
      </c>
      <c r="T305" s="50">
        <v>100</v>
      </c>
      <c r="U305" s="50">
        <f t="shared" si="58"/>
        <v>45.355191256830594</v>
      </c>
      <c r="V305" s="50">
        <f t="shared" si="59"/>
        <v>71.671388101982998</v>
      </c>
      <c r="W305" s="50">
        <f t="shared" si="60"/>
        <v>80.46875</v>
      </c>
      <c r="X305" s="50">
        <f t="shared" si="61"/>
        <v>47.859861898016995</v>
      </c>
      <c r="Y305" s="50">
        <f t="shared" si="62"/>
        <v>74.176058743169392</v>
      </c>
      <c r="Z305" s="50">
        <f t="shared" si="63"/>
        <v>82.973420641186394</v>
      </c>
      <c r="AA305" s="50">
        <f t="shared" si="64"/>
        <v>-2.5046706411864008</v>
      </c>
      <c r="AB305" s="50">
        <f t="shared" si="65"/>
        <v>-2.5046706411863937</v>
      </c>
      <c r="AC305" s="50">
        <f t="shared" si="66"/>
        <v>-2.5046706411863937</v>
      </c>
      <c r="AF305">
        <v>2.31</v>
      </c>
      <c r="AG305">
        <v>1.68</v>
      </c>
      <c r="AH305" s="66"/>
      <c r="AJ305" t="s">
        <v>436</v>
      </c>
    </row>
    <row r="306" spans="1:36" ht="15" x14ac:dyDescent="0.25">
      <c r="A306">
        <v>7.12</v>
      </c>
      <c r="B306">
        <v>5.55</v>
      </c>
      <c r="C306">
        <v>1.42</v>
      </c>
      <c r="D306" s="43">
        <f t="shared" si="67"/>
        <v>2.4854970495103546E-2</v>
      </c>
      <c r="E306" s="44">
        <f>IF(OR($A306="",$B306="",$C306=""),"",A306*'MPTO_working_3-way'!$I305)</f>
        <v>7.296967389925137</v>
      </c>
      <c r="F306" s="45">
        <f>IF(OR($A306="",$B306="",$C306=""),"",B306*'MPTO_working_3-way'!$I305)</f>
        <v>5.6879450862478249</v>
      </c>
      <c r="G306" s="46">
        <f>IF(OR($A306="",$B306="",$C306=""),"",C306*'MPTO_working_3-way'!$I305)</f>
        <v>1.4552940581030469</v>
      </c>
      <c r="H306" s="44">
        <f>IF(OR($A306="",$B306="",$C306=""),"",'MPTO_working_3-way'!E305)</f>
        <v>7.5663313005206714</v>
      </c>
      <c r="I306" s="45">
        <f>IF(OR($A306="",$B306="",$C306=""),"",'MPTO_working_3-way'!F305)</f>
        <v>5.8174984414158999</v>
      </c>
      <c r="J306" s="46">
        <f>IF(OR($A306="",$B306="",$C306=""),"",'MPTO_working_3-way'!G305)</f>
        <v>1.4369047330455509</v>
      </c>
      <c r="K306" s="44">
        <f>IF(OR($A306="",$B306="",$C306=""),"",'OddsRatio_working_3-way'!H305)</f>
        <v>7.4493266871325154</v>
      </c>
      <c r="L306" s="45">
        <f>IF(OR($A306="",$B306="",$C306=""),"",'OddsRatio_working_3-way'!I305)</f>
        <v>5.7948425533419847</v>
      </c>
      <c r="M306" s="46">
        <f>IF(OR($A306="",$B306="",$C306=""),"",'OddsRatio_working_3-way'!J305)</f>
        <v>1.4426008510777215</v>
      </c>
      <c r="N306" s="47">
        <f t="shared" si="55"/>
        <v>13.704323269700941</v>
      </c>
      <c r="O306" s="48">
        <f t="shared" si="56"/>
        <v>17.58104174419292</v>
      </c>
      <c r="P306" s="48">
        <f t="shared" si="57"/>
        <v>68.714634986106134</v>
      </c>
      <c r="Q306" t="s">
        <v>54</v>
      </c>
      <c r="R306" t="s">
        <v>114</v>
      </c>
      <c r="S306" s="38">
        <v>44232</v>
      </c>
      <c r="T306" s="50">
        <v>100</v>
      </c>
      <c r="U306" s="50">
        <f t="shared" si="58"/>
        <v>85.955056179775283</v>
      </c>
      <c r="V306" s="50">
        <f t="shared" si="59"/>
        <v>81.981981981981988</v>
      </c>
      <c r="W306" s="50">
        <f t="shared" si="60"/>
        <v>29.577464788732396</v>
      </c>
      <c r="X306" s="50">
        <f t="shared" si="61"/>
        <v>88.440553229285641</v>
      </c>
      <c r="Y306" s="50">
        <f t="shared" si="62"/>
        <v>84.467479031492331</v>
      </c>
      <c r="Z306" s="50">
        <f t="shared" si="63"/>
        <v>32.062961838242742</v>
      </c>
      <c r="AA306" s="50">
        <f t="shared" si="64"/>
        <v>-2.4854970495103572</v>
      </c>
      <c r="AB306" s="50">
        <f t="shared" si="65"/>
        <v>-2.485497049510343</v>
      </c>
      <c r="AC306" s="50">
        <f t="shared" si="66"/>
        <v>-2.4854970495103466</v>
      </c>
      <c r="AF306">
        <v>1.41</v>
      </c>
      <c r="AG306">
        <v>3.07</v>
      </c>
      <c r="AH306" s="66"/>
      <c r="AJ306" t="s">
        <v>436</v>
      </c>
    </row>
    <row r="307" spans="1:36" ht="15" x14ac:dyDescent="0.25">
      <c r="A307">
        <v>2.0099999999999998</v>
      </c>
      <c r="B307">
        <v>3.34</v>
      </c>
      <c r="C307">
        <v>4.1900000000000004</v>
      </c>
      <c r="D307" s="43">
        <f t="shared" si="67"/>
        <v>3.5577119902609367E-2</v>
      </c>
      <c r="E307" s="44">
        <f>IF(OR($A307="",$B307="",$C307=""),"",A307*'MPTO_working_3-way'!$I306)</f>
        <v>2.0815100110042448</v>
      </c>
      <c r="F307" s="45">
        <f>IF(OR($A307="",$B307="",$C307=""),"",B307*'MPTO_working_3-way'!$I306)</f>
        <v>3.4588275804747153</v>
      </c>
      <c r="G307" s="46">
        <f>IF(OR($A307="",$B307="",$C307=""),"",C307*'MPTO_working_3-way'!$I306)</f>
        <v>4.339068132391934</v>
      </c>
      <c r="H307" s="44">
        <f>IF(OR($A307="",$B307="",$C307=""),"",'MPTO_working_3-way'!E306)</f>
        <v>2.059081650495183</v>
      </c>
      <c r="I307" s="45">
        <f>IF(OR($A307="",$B307="",$C307=""),"",'MPTO_working_3-way'!F306)</f>
        <v>3.4777509086564633</v>
      </c>
      <c r="J307" s="46">
        <f>IF(OR($A307="",$B307="",$C307=""),"",'MPTO_working_3-way'!G306)</f>
        <v>4.4090846725657586</v>
      </c>
      <c r="K307" s="44">
        <f>IF(OR($A307="",$B307="",$C307=""),"",'OddsRatio_working_3-way'!H306)</f>
        <v>2.0680788177247291</v>
      </c>
      <c r="L307" s="45">
        <f>IF(OR($A307="",$B307="",$C307=""),"",'OddsRatio_working_3-way'!I306)</f>
        <v>3.47455884502561</v>
      </c>
      <c r="M307" s="46">
        <f>IF(OR($A307="",$B307="",$C307=""),"",'OddsRatio_working_3-way'!J306)</f>
        <v>4.3734370579622643</v>
      </c>
      <c r="N307" s="47">
        <f t="shared" si="55"/>
        <v>48.042046145026234</v>
      </c>
      <c r="O307" s="48">
        <f t="shared" si="56"/>
        <v>28.911530763922975</v>
      </c>
      <c r="P307" s="48">
        <f t="shared" si="57"/>
        <v>23.046423091050769</v>
      </c>
      <c r="Q307" t="s">
        <v>60</v>
      </c>
      <c r="R307" t="s">
        <v>431</v>
      </c>
      <c r="S307" s="38">
        <v>44232</v>
      </c>
      <c r="T307" s="50">
        <v>100</v>
      </c>
      <c r="U307" s="50">
        <f t="shared" si="58"/>
        <v>50.248756218905463</v>
      </c>
      <c r="V307" s="50">
        <f t="shared" si="59"/>
        <v>70.059880239520965</v>
      </c>
      <c r="W307" s="50">
        <f t="shared" si="60"/>
        <v>76.133651551312653</v>
      </c>
      <c r="X307" s="50">
        <f t="shared" si="61"/>
        <v>53.80646820916639</v>
      </c>
      <c r="Y307" s="50">
        <f t="shared" si="62"/>
        <v>73.617592229781877</v>
      </c>
      <c r="Z307" s="50">
        <f t="shared" si="63"/>
        <v>79.69136354157358</v>
      </c>
      <c r="AA307" s="50">
        <f t="shared" si="64"/>
        <v>-3.5577119902609269</v>
      </c>
      <c r="AB307" s="50">
        <f t="shared" si="65"/>
        <v>-3.5577119902609127</v>
      </c>
      <c r="AC307" s="50">
        <f t="shared" si="66"/>
        <v>-3.5577119902609269</v>
      </c>
      <c r="AF307">
        <v>2.75</v>
      </c>
      <c r="AG307">
        <v>1.48</v>
      </c>
      <c r="AH307" s="66"/>
      <c r="AJ307" t="s">
        <v>437</v>
      </c>
    </row>
    <row r="308" spans="1:36" ht="15" x14ac:dyDescent="0.25">
      <c r="A308">
        <v>1.32</v>
      </c>
      <c r="B308">
        <v>5.13</v>
      </c>
      <c r="C308">
        <v>11.43</v>
      </c>
      <c r="D308" s="43">
        <f t="shared" si="67"/>
        <v>3.9996595321916573E-2</v>
      </c>
      <c r="E308" s="44">
        <f>IF(OR($A308="",$B308="",$C308=""),"",A308*'MPTO_working_3-way'!$I307)</f>
        <v>1.3727955058249299</v>
      </c>
      <c r="F308" s="45">
        <f>IF(OR($A308="",$B308="",$C308=""),"",B308*'MPTO_working_3-way'!$I307)</f>
        <v>5.3351825340014321</v>
      </c>
      <c r="G308" s="46">
        <f>IF(OR($A308="",$B308="",$C308=""),"",C308*'MPTO_working_3-way'!$I307)</f>
        <v>11.887161084529506</v>
      </c>
      <c r="H308" s="44">
        <f>IF(OR($A308="",$B308="",$C308=""),"",'MPTO_working_3-way'!E307)</f>
        <v>1.3436461595476814</v>
      </c>
      <c r="I308" s="45">
        <f>IF(OR($A308="",$B308="",$C308=""),"",'MPTO_working_3-way'!F307)</f>
        <v>5.5066208034095228</v>
      </c>
      <c r="J308" s="46">
        <f>IF(OR($A308="",$B308="",$C308=""),"",'MPTO_working_3-way'!G307)</f>
        <v>13.484928121628744</v>
      </c>
      <c r="K308" s="44">
        <f>IF(OR($A308="",$B308="",$C308=""),"",'OddsRatio_working_3-way'!H307)</f>
        <v>1.35219201921209</v>
      </c>
      <c r="L308" s="45">
        <f>IF(OR($A308="",$B308="",$C308=""),"",'OddsRatio_working_3-way'!I307)</f>
        <v>5.5454782479560354</v>
      </c>
      <c r="M308" s="46">
        <f>IF(OR($A308="",$B308="",$C308=""),"",'OddsRatio_working_3-way'!J307)</f>
        <v>12.479258626194056</v>
      </c>
      <c r="N308" s="47">
        <f t="shared" si="55"/>
        <v>72.84406131553348</v>
      </c>
      <c r="O308" s="48">
        <f t="shared" si="56"/>
        <v>18.743501157213295</v>
      </c>
      <c r="P308" s="48">
        <f t="shared" si="57"/>
        <v>8.4124375272532106</v>
      </c>
      <c r="Q308" t="s">
        <v>115</v>
      </c>
      <c r="R308" t="s">
        <v>116</v>
      </c>
      <c r="S308" s="38">
        <v>44232</v>
      </c>
      <c r="T308" s="50">
        <v>100</v>
      </c>
      <c r="U308" s="50">
        <f t="shared" si="58"/>
        <v>24.242424242424242</v>
      </c>
      <c r="V308" s="50">
        <f t="shared" si="59"/>
        <v>80.50682261208577</v>
      </c>
      <c r="W308" s="50">
        <f t="shared" si="60"/>
        <v>91.251093613298352</v>
      </c>
      <c r="X308" s="50">
        <f t="shared" si="61"/>
        <v>28.242083774615896</v>
      </c>
      <c r="Y308" s="50">
        <f t="shared" si="62"/>
        <v>84.506482144277413</v>
      </c>
      <c r="Z308" s="50">
        <f t="shared" si="63"/>
        <v>95.250753145489981</v>
      </c>
      <c r="AA308" s="50">
        <f t="shared" si="64"/>
        <v>-3.9996595321916537</v>
      </c>
      <c r="AB308" s="50">
        <f t="shared" si="65"/>
        <v>-3.9996595321916431</v>
      </c>
      <c r="AC308" s="50">
        <f t="shared" si="66"/>
        <v>-3.9996595321916288</v>
      </c>
      <c r="AF308">
        <v>1.96</v>
      </c>
      <c r="AG308">
        <v>1.91</v>
      </c>
      <c r="AH308" s="66"/>
      <c r="AJ308" t="s">
        <v>437</v>
      </c>
    </row>
    <row r="309" spans="1:36" ht="15" x14ac:dyDescent="0.25">
      <c r="A309">
        <v>2.56</v>
      </c>
      <c r="B309">
        <v>2.78</v>
      </c>
      <c r="C309">
        <v>3.53</v>
      </c>
      <c r="D309" s="43">
        <f t="shared" si="67"/>
        <v>3.362334919599741E-2</v>
      </c>
      <c r="E309" s="44">
        <f>IF(OR($A309="",$B309="",$C309=""),"",A309*'MPTO_working_3-way'!$I308)</f>
        <v>2.6460757739417535</v>
      </c>
      <c r="F309" s="45">
        <f>IF(OR($A309="",$B309="",$C309=""),"",B309*'MPTO_working_3-way'!$I308)</f>
        <v>2.8734729107648724</v>
      </c>
      <c r="G309" s="46">
        <f>IF(OR($A309="",$B309="",$C309=""),"",C309*'MPTO_working_3-way'!$I308)</f>
        <v>3.6486904226618706</v>
      </c>
      <c r="H309" s="44">
        <f>IF(OR($A309="",$B309="",$C309=""),"",'MPTO_working_3-way'!E308)</f>
        <v>2.6356210402866131</v>
      </c>
      <c r="I309" s="45">
        <f>IF(OR($A309="",$B309="",$C309=""),"",'MPTO_working_3-way'!F308)</f>
        <v>2.869403843125621</v>
      </c>
      <c r="J309" s="46">
        <f>IF(OR($A309="",$B309="",$C309=""),"",'MPTO_working_3-way'!G308)</f>
        <v>3.6754120707096916</v>
      </c>
      <c r="K309" s="44">
        <f>IF(OR($A309="",$B309="",$C309=""),"",'OddsRatio_working_3-way'!H308)</f>
        <v>2.6407634290550188</v>
      </c>
      <c r="L309" s="45">
        <f>IF(OR($A309="",$B309="",$C309=""),"",'OddsRatio_working_3-way'!I308)</f>
        <v>2.8721531434089314</v>
      </c>
      <c r="M309" s="46">
        <f>IF(OR($A309="",$B309="",$C309=""),"",'OddsRatio_working_3-way'!J308)</f>
        <v>3.6609817150699988</v>
      </c>
      <c r="N309" s="47">
        <f t="shared" si="55"/>
        <v>37.791812685331379</v>
      </c>
      <c r="O309" s="48">
        <f t="shared" si="56"/>
        <v>34.801093695844727</v>
      </c>
      <c r="P309" s="48">
        <f t="shared" si="57"/>
        <v>27.40709361882389</v>
      </c>
      <c r="Q309" t="s">
        <v>378</v>
      </c>
      <c r="R309" t="s">
        <v>237</v>
      </c>
      <c r="S309" s="38">
        <v>44232</v>
      </c>
      <c r="T309" s="50">
        <v>100</v>
      </c>
      <c r="U309" s="50">
        <f t="shared" si="58"/>
        <v>60.9375</v>
      </c>
      <c r="V309" s="50">
        <f t="shared" si="59"/>
        <v>64.02877697841727</v>
      </c>
      <c r="W309" s="50">
        <f t="shared" si="60"/>
        <v>71.671388101982998</v>
      </c>
      <c r="X309" s="50">
        <f t="shared" si="61"/>
        <v>64.299834919599746</v>
      </c>
      <c r="Y309" s="50">
        <f t="shared" si="62"/>
        <v>67.391111898017002</v>
      </c>
      <c r="Z309" s="50">
        <f t="shared" si="63"/>
        <v>75.03372302158273</v>
      </c>
      <c r="AA309" s="50">
        <f t="shared" si="64"/>
        <v>-3.3623349195997463</v>
      </c>
      <c r="AB309" s="50">
        <f t="shared" si="65"/>
        <v>-3.3623349195997321</v>
      </c>
      <c r="AC309" s="50">
        <f t="shared" si="66"/>
        <v>-3.3623349195997321</v>
      </c>
      <c r="AF309">
        <v>3.14</v>
      </c>
      <c r="AG309">
        <v>1.38</v>
      </c>
      <c r="AH309" s="66"/>
      <c r="AJ309" t="s">
        <v>437</v>
      </c>
    </row>
    <row r="310" spans="1:36" s="50" customFormat="1" ht="15" x14ac:dyDescent="0.25">
      <c r="A310">
        <v>2.2999999999999998</v>
      </c>
      <c r="B310">
        <v>2.83</v>
      </c>
      <c r="C310">
        <v>4.0599999999999996</v>
      </c>
      <c r="D310" s="43">
        <f t="shared" si="67"/>
        <v>3.4444917874227876E-2</v>
      </c>
      <c r="E310" s="44">
        <f>IF(OR($A310="",$B310="",$C310=""),"",A310*'MPTO_working_3-way'!$I309)</f>
        <v>2.3792233111107239</v>
      </c>
      <c r="F310" s="45">
        <f>IF(OR($A310="",$B310="",$C310=""),"",B310*'MPTO_working_3-way'!$I309)</f>
        <v>2.9274791175840651</v>
      </c>
      <c r="G310" s="46">
        <f>IF(OR($A310="",$B310="",$C310=""),"",C310*'MPTO_working_3-way'!$I309)</f>
        <v>4.1998463665693651</v>
      </c>
      <c r="H310" s="44">
        <f>IF(OR($A310="",$B310="",$C310=""),"",'MPTO_working_3-way'!E309)</f>
        <v>2.3623853293022403</v>
      </c>
      <c r="I310" s="45">
        <f>IF(OR($A310="",$B310="",$C310=""),"",'MPTO_working_3-way'!F309)</f>
        <v>2.9250435548747147</v>
      </c>
      <c r="J310" s="46">
        <f>IF(OR($A310="",$B310="",$C310=""),"",'MPTO_working_3-way'!G309)</f>
        <v>4.2585125000402853</v>
      </c>
      <c r="K310" s="44">
        <f>IF(OR($A310="",$B310="",$C310=""),"",'OddsRatio_working_3-way'!H309)</f>
        <v>2.3702268069049688</v>
      </c>
      <c r="L310" s="45">
        <f>IF(OR($A310="",$B310="",$C310=""),"",'OddsRatio_working_3-way'!I309)</f>
        <v>2.9288577358739185</v>
      </c>
      <c r="M310" s="46">
        <f>IF(OR($A310="",$B310="",$C310=""),"",'OddsRatio_working_3-way'!J309)</f>
        <v>4.2253030993301586</v>
      </c>
      <c r="N310" s="47">
        <f t="shared" si="55"/>
        <v>42.030522958063862</v>
      </c>
      <c r="O310" s="48">
        <f t="shared" si="56"/>
        <v>34.159082262737414</v>
      </c>
      <c r="P310" s="48">
        <f t="shared" si="57"/>
        <v>23.810394779198738</v>
      </c>
      <c r="Q310" t="s">
        <v>151</v>
      </c>
      <c r="R310" t="s">
        <v>157</v>
      </c>
      <c r="S310" s="38">
        <v>44232</v>
      </c>
      <c r="T310" s="50">
        <v>100</v>
      </c>
      <c r="U310" s="50">
        <f t="shared" si="58"/>
        <v>56.521739130434774</v>
      </c>
      <c r="V310" s="50">
        <f t="shared" si="59"/>
        <v>64.664310954063609</v>
      </c>
      <c r="W310" s="50">
        <f t="shared" si="60"/>
        <v>75.369458128078819</v>
      </c>
      <c r="X310" s="50">
        <f t="shared" si="61"/>
        <v>59.96623091785758</v>
      </c>
      <c r="Y310" s="50">
        <f t="shared" si="62"/>
        <v>68.108802741486414</v>
      </c>
      <c r="Z310" s="50">
        <f t="shared" si="63"/>
        <v>78.81394991550161</v>
      </c>
      <c r="AA310" s="50">
        <f t="shared" si="64"/>
        <v>-3.4444917874228054</v>
      </c>
      <c r="AB310" s="50">
        <f t="shared" si="65"/>
        <v>-3.4444917874228054</v>
      </c>
      <c r="AC310" s="50">
        <f t="shared" si="66"/>
        <v>-3.4444917874227912</v>
      </c>
      <c r="AD310" s="51"/>
      <c r="AF310">
        <v>3.3</v>
      </c>
      <c r="AG310">
        <v>1.35</v>
      </c>
      <c r="AH310" s="66"/>
      <c r="AI310" s="51"/>
      <c r="AJ310" t="s">
        <v>437</v>
      </c>
    </row>
    <row r="311" spans="1:36" s="50" customFormat="1" ht="15" x14ac:dyDescent="0.25">
      <c r="A311">
        <v>2.19</v>
      </c>
      <c r="B311">
        <v>3.25</v>
      </c>
      <c r="C311">
        <v>3.71</v>
      </c>
      <c r="D311" s="43">
        <f t="shared" si="67"/>
        <v>3.3855091234259005E-2</v>
      </c>
      <c r="E311" s="44">
        <f>IF(OR($A311="",$B311="",$C311=""),"",A311*'MPTO_working_3-way'!$I310)</f>
        <v>2.264142649803027</v>
      </c>
      <c r="F311" s="45">
        <f>IF(OR($A311="",$B311="",$C311=""),"",B311*'MPTO_working_3-way'!$I310)</f>
        <v>3.3600290465113418</v>
      </c>
      <c r="G311" s="46">
        <f>IF(OR($A311="",$B311="",$C311=""),"",C311*'MPTO_working_3-way'!$I310)</f>
        <v>3.8356023884791011</v>
      </c>
      <c r="H311" s="44">
        <f>IF(OR($A311="",$B311="",$C311=""),"",'MPTO_working_3-way'!E310)</f>
        <v>2.2454956662728955</v>
      </c>
      <c r="I311" s="45">
        <f>IF(OR($A311="",$B311="",$C311=""),"",'MPTO_working_3-way'!F310)</f>
        <v>3.3737363305434567</v>
      </c>
      <c r="J311" s="46">
        <f>IF(OR($A311="",$B311="",$C311=""),"",'MPTO_working_3-way'!G310)</f>
        <v>3.8721156583869072</v>
      </c>
      <c r="K311" s="44">
        <f>IF(OR($A311="",$B311="",$C311=""),"",'OddsRatio_working_3-way'!H310)</f>
        <v>2.2533339210508183</v>
      </c>
      <c r="L311" s="45">
        <f>IF(OR($A311="",$B311="",$C311=""),"",'OddsRatio_working_3-way'!I310)</f>
        <v>3.3697490103902026</v>
      </c>
      <c r="M311" s="46">
        <f>IF(OR($A311="",$B311="",$C311=""),"",'OddsRatio_working_3-way'!J310)</f>
        <v>3.8542310302922003</v>
      </c>
      <c r="N311" s="47">
        <f t="shared" si="55"/>
        <v>44.166828449921063</v>
      </c>
      <c r="O311" s="48">
        <f t="shared" si="56"/>
        <v>29.761647478562193</v>
      </c>
      <c r="P311" s="48">
        <f t="shared" si="57"/>
        <v>26.071524071516745</v>
      </c>
      <c r="Q311" t="s">
        <v>119</v>
      </c>
      <c r="R311" t="s">
        <v>122</v>
      </c>
      <c r="S311" s="38">
        <v>44232</v>
      </c>
      <c r="T311" s="50">
        <v>100</v>
      </c>
      <c r="U311" s="50">
        <f t="shared" si="58"/>
        <v>54.337899543379002</v>
      </c>
      <c r="V311" s="50">
        <f t="shared" si="59"/>
        <v>69.230769230769241</v>
      </c>
      <c r="W311" s="50">
        <f t="shared" si="60"/>
        <v>73.045822102425873</v>
      </c>
      <c r="X311" s="50">
        <f t="shared" si="61"/>
        <v>57.7234086668049</v>
      </c>
      <c r="Y311" s="50">
        <f t="shared" si="62"/>
        <v>72.616278354195131</v>
      </c>
      <c r="Z311" s="50">
        <f t="shared" si="63"/>
        <v>76.431331225851778</v>
      </c>
      <c r="AA311" s="50">
        <f t="shared" si="64"/>
        <v>-3.3855091234258978</v>
      </c>
      <c r="AB311" s="50">
        <f t="shared" si="65"/>
        <v>-3.3855091234258907</v>
      </c>
      <c r="AC311" s="50">
        <f t="shared" si="66"/>
        <v>-3.3855091234259049</v>
      </c>
      <c r="AD311" s="51"/>
      <c r="AF311">
        <v>2.37</v>
      </c>
      <c r="AG311">
        <v>1.62</v>
      </c>
      <c r="AH311" s="66"/>
      <c r="AI311" s="51"/>
      <c r="AJ311" t="s">
        <v>437</v>
      </c>
    </row>
    <row r="312" spans="1:36" s="50" customFormat="1" ht="15" x14ac:dyDescent="0.25">
      <c r="A312">
        <v>2.81</v>
      </c>
      <c r="B312">
        <v>3.45</v>
      </c>
      <c r="C312">
        <v>2.62</v>
      </c>
      <c r="D312" s="43">
        <f t="shared" si="67"/>
        <v>2.7406347897741767E-2</v>
      </c>
      <c r="E312" s="44">
        <f>IF(OR($A312="",$B312="",$C312=""),"",A312*'MPTO_working_3-way'!$I311)</f>
        <v>2.8870118375926546</v>
      </c>
      <c r="F312" s="45">
        <f>IF(OR($A312="",$B312="",$C312=""),"",B312*'MPTO_working_3-way'!$I311)</f>
        <v>3.5445519002472095</v>
      </c>
      <c r="G312" s="46">
        <f>IF(OR($A312="",$B312="",$C312=""),"",C312*'MPTO_working_3-way'!$I311)</f>
        <v>2.6918046314920834</v>
      </c>
      <c r="H312" s="44">
        <f>IF(OR($A312="",$B312="",$C312=""),"",'MPTO_working_3-way'!E311)</f>
        <v>2.8840349435617045</v>
      </c>
      <c r="I312" s="45">
        <f>IF(OR($A312="",$B312="",$C312=""),"",'MPTO_working_3-way'!F311)</f>
        <v>3.5622732345074857</v>
      </c>
      <c r="J312" s="46">
        <f>IF(OR($A312="",$B312="",$C312=""),"",'MPTO_working_3-way'!G311)</f>
        <v>2.6842471252200362</v>
      </c>
      <c r="K312" s="44">
        <f>IF(OR($A312="",$B312="",$C312=""),"",'OddsRatio_working_3-way'!H311)</f>
        <v>2.8859528940667807</v>
      </c>
      <c r="L312" s="45">
        <f>IF(OR($A312="",$B312="",$C312=""),"",'OddsRatio_working_3-way'!I311)</f>
        <v>3.5528091660019965</v>
      </c>
      <c r="M312" s="46">
        <f>IF(OR($A312="",$B312="",$C312=""),"",'OddsRatio_working_3-way'!J311)</f>
        <v>2.6879799383360141</v>
      </c>
      <c r="N312" s="47">
        <f t="shared" si="55"/>
        <v>34.63789053368945</v>
      </c>
      <c r="O312" s="48">
        <f t="shared" si="56"/>
        <v>28.212310840483291</v>
      </c>
      <c r="P312" s="48">
        <f t="shared" si="57"/>
        <v>37.149798625827238</v>
      </c>
      <c r="Q312" t="s">
        <v>127</v>
      </c>
      <c r="R312" t="s">
        <v>130</v>
      </c>
      <c r="S312" s="38">
        <v>44232</v>
      </c>
      <c r="T312" s="50">
        <v>100</v>
      </c>
      <c r="U312" s="50">
        <f t="shared" si="58"/>
        <v>64.412811387900362</v>
      </c>
      <c r="V312" s="50">
        <f t="shared" si="59"/>
        <v>71.014492753623188</v>
      </c>
      <c r="W312" s="50">
        <f t="shared" si="60"/>
        <v>61.832061068702288</v>
      </c>
      <c r="X312" s="50">
        <f t="shared" si="61"/>
        <v>67.15344617767451</v>
      </c>
      <c r="Y312" s="50">
        <f t="shared" si="62"/>
        <v>73.75512754339735</v>
      </c>
      <c r="Z312" s="50">
        <f t="shared" si="63"/>
        <v>64.572695858476465</v>
      </c>
      <c r="AA312" s="50">
        <f t="shared" si="64"/>
        <v>-2.7406347897741483</v>
      </c>
      <c r="AB312" s="50">
        <f t="shared" si="65"/>
        <v>-2.7406347897741625</v>
      </c>
      <c r="AC312" s="50">
        <f t="shared" si="66"/>
        <v>-2.7406347897741767</v>
      </c>
      <c r="AD312" s="51"/>
      <c r="AF312">
        <v>1.76</v>
      </c>
      <c r="AG312">
        <v>1.98</v>
      </c>
      <c r="AH312" s="66"/>
      <c r="AI312" s="51"/>
      <c r="AJ312" t="s">
        <v>442</v>
      </c>
    </row>
    <row r="313" spans="1:36" ht="15" x14ac:dyDescent="0.25">
      <c r="A313">
        <v>3.09</v>
      </c>
      <c r="B313">
        <v>3.62</v>
      </c>
      <c r="C313">
        <v>2.34</v>
      </c>
      <c r="D313" s="43">
        <f t="shared" si="67"/>
        <v>2.7218116742335097E-2</v>
      </c>
      <c r="E313" s="44">
        <f>IF(OR($A313="",$B313="",$C313=""),"",A313*'MPTO_working_3-way'!$I312)</f>
        <v>3.1741039807338152</v>
      </c>
      <c r="F313" s="45">
        <f>IF(OR($A313="",$B313="",$C313=""),"",B313*'MPTO_working_3-way'!$I312)</f>
        <v>3.7185295826072533</v>
      </c>
      <c r="G313" s="46">
        <f>IF(OR($A313="",$B313="",$C313=""),"",C313*'MPTO_working_3-way'!$I312)</f>
        <v>2.4036903931770639</v>
      </c>
      <c r="H313" s="44">
        <f>IF(OR($A313="",$B313="",$C313=""),"",'MPTO_working_3-way'!E312)</f>
        <v>3.1791257091303589</v>
      </c>
      <c r="I313" s="45">
        <f>IF(OR($A313="",$B313="",$C313=""),"",'MPTO_working_3-way'!F312)</f>
        <v>3.7429297692991006</v>
      </c>
      <c r="J313" s="46">
        <f>IF(OR($A313="",$B313="",$C313=""),"",'MPTO_working_3-way'!G312)</f>
        <v>2.3907560645812089</v>
      </c>
      <c r="K313" s="44">
        <f>IF(OR($A313="",$B313="",$C313=""),"",'OddsRatio_working_3-way'!H312)</f>
        <v>3.1780866840060114</v>
      </c>
      <c r="L313" s="45">
        <f>IF(OR($A313="",$B313="",$C313=""),"",'OddsRatio_working_3-way'!I312)</f>
        <v>3.7304244555482051</v>
      </c>
      <c r="M313" s="46">
        <f>IF(OR($A313="",$B313="",$C313=""),"",'OddsRatio_working_3-way'!J312)</f>
        <v>2.3964766299368678</v>
      </c>
      <c r="N313" s="47">
        <f t="shared" si="55"/>
        <v>31.504954030170492</v>
      </c>
      <c r="O313" s="48">
        <f t="shared" si="56"/>
        <v>26.892350263322317</v>
      </c>
      <c r="P313" s="48">
        <f t="shared" si="57"/>
        <v>41.602695706507184</v>
      </c>
      <c r="Q313" t="s">
        <v>67</v>
      </c>
      <c r="R313" t="s">
        <v>164</v>
      </c>
      <c r="S313" s="38">
        <v>44232</v>
      </c>
      <c r="T313" s="50">
        <v>100</v>
      </c>
      <c r="U313" s="50">
        <f t="shared" si="58"/>
        <v>67.637540453074436</v>
      </c>
      <c r="V313" s="50">
        <f t="shared" si="59"/>
        <v>72.375690607734811</v>
      </c>
      <c r="W313" s="50">
        <f t="shared" si="60"/>
        <v>57.264957264957268</v>
      </c>
      <c r="X313" s="50">
        <f t="shared" si="61"/>
        <v>70.359352127307929</v>
      </c>
      <c r="Y313" s="50">
        <f t="shared" si="62"/>
        <v>75.097502281968303</v>
      </c>
      <c r="Z313" s="50">
        <f t="shared" si="63"/>
        <v>59.986768939190767</v>
      </c>
      <c r="AA313" s="50">
        <f t="shared" si="64"/>
        <v>-2.7218116742334928</v>
      </c>
      <c r="AB313" s="50">
        <f t="shared" si="65"/>
        <v>-2.7218116742334928</v>
      </c>
      <c r="AC313" s="50">
        <f t="shared" si="66"/>
        <v>-2.7218116742334999</v>
      </c>
      <c r="AF313">
        <v>1.83</v>
      </c>
      <c r="AG313">
        <v>2.06</v>
      </c>
      <c r="AH313" s="66"/>
      <c r="AJ313" t="s">
        <v>442</v>
      </c>
    </row>
    <row r="314" spans="1:36" ht="15" x14ac:dyDescent="0.25">
      <c r="A314">
        <v>2.37</v>
      </c>
      <c r="B314">
        <v>3.36</v>
      </c>
      <c r="C314">
        <v>3.24</v>
      </c>
      <c r="D314" s="43">
        <f t="shared" si="67"/>
        <v>2.8201951197731834E-2</v>
      </c>
      <c r="E314" s="44">
        <f>IF(OR($A314="",$B314="",$C314=""),"",A314*'MPTO_working_3-way'!$I313)</f>
        <v>2.4368386243386246</v>
      </c>
      <c r="F314" s="45">
        <f>IF(OR($A314="",$B314="",$C314=""),"",B314*'MPTO_working_3-way'!$I313)</f>
        <v>3.454758556024379</v>
      </c>
      <c r="G314" s="46">
        <f>IF(OR($A314="",$B314="",$C314=""),"",C314*'MPTO_working_3-way'!$I313)</f>
        <v>3.3313743218806513</v>
      </c>
      <c r="H314" s="44">
        <f>IF(OR($A314="",$B314="",$C314=""),"",'MPTO_working_3-way'!E313)</f>
        <v>2.4240057362670071</v>
      </c>
      <c r="I314" s="45">
        <f>IF(OR($A314="",$B314="",$C314=""),"",'MPTO_working_3-way'!F313)</f>
        <v>3.4695911490943834</v>
      </c>
      <c r="J314" s="46">
        <f>IF(OR($A314="",$B314="",$C314=""),"",'MPTO_working_3-way'!G313)</f>
        <v>3.3417844286806719</v>
      </c>
      <c r="K314" s="44">
        <f>IF(OR($A314="",$B314="",$C314=""),"",'OddsRatio_working_3-way'!H313)</f>
        <v>2.4296328510435674</v>
      </c>
      <c r="L314" s="45">
        <f>IF(OR($A314="",$B314="",$C314=""),"",'OddsRatio_working_3-way'!I313)</f>
        <v>3.4627252032575329</v>
      </c>
      <c r="M314" s="46">
        <f>IF(OR($A314="",$B314="",$C314=""),"",'OddsRatio_working_3-way'!J313)</f>
        <v>3.3375018878376586</v>
      </c>
      <c r="N314" s="47">
        <f t="shared" si="55"/>
        <v>41.036775681910704</v>
      </c>
      <c r="O314" s="48">
        <f t="shared" si="56"/>
        <v>28.945582847062013</v>
      </c>
      <c r="P314" s="48">
        <f t="shared" si="57"/>
        <v>30.017641471027272</v>
      </c>
      <c r="Q314" t="s">
        <v>169</v>
      </c>
      <c r="R314" t="s">
        <v>251</v>
      </c>
      <c r="S314" s="38">
        <v>44232</v>
      </c>
      <c r="T314" s="50">
        <v>100</v>
      </c>
      <c r="U314" s="50">
        <f t="shared" si="58"/>
        <v>57.805907172995774</v>
      </c>
      <c r="V314" s="50">
        <f t="shared" si="59"/>
        <v>70.238095238095241</v>
      </c>
      <c r="W314" s="50">
        <f t="shared" si="60"/>
        <v>69.135802469135797</v>
      </c>
      <c r="X314" s="50">
        <f t="shared" si="61"/>
        <v>60.626102292768955</v>
      </c>
      <c r="Y314" s="50">
        <f t="shared" si="62"/>
        <v>73.058290357868415</v>
      </c>
      <c r="Z314" s="50">
        <f t="shared" si="63"/>
        <v>71.955997588908986</v>
      </c>
      <c r="AA314" s="50">
        <f t="shared" si="64"/>
        <v>-2.8201951197731816</v>
      </c>
      <c r="AB314" s="50">
        <f t="shared" si="65"/>
        <v>-2.8201951197731745</v>
      </c>
      <c r="AC314" s="50">
        <f t="shared" si="66"/>
        <v>-2.8201951197731887</v>
      </c>
      <c r="AF314">
        <v>1.99</v>
      </c>
      <c r="AG314">
        <v>1.9</v>
      </c>
      <c r="AH314" s="66"/>
      <c r="AJ314" t="s">
        <v>442</v>
      </c>
    </row>
    <row r="315" spans="1:36" ht="15" x14ac:dyDescent="0.25">
      <c r="A315">
        <v>6.04</v>
      </c>
      <c r="B315">
        <v>4.38</v>
      </c>
      <c r="C315">
        <v>1.57</v>
      </c>
      <c r="D315" s="43">
        <f t="shared" si="67"/>
        <v>3.0816091349625374E-2</v>
      </c>
      <c r="E315" s="44">
        <f>IF(OR($A315="",$B315="",$C315=""),"",A315*'MPTO_working_3-way'!$I314)</f>
        <v>6.2261291917517374</v>
      </c>
      <c r="F315" s="45">
        <f>IF(OR($A315="",$B315="",$C315=""),"",B315*'MPTO_working_3-way'!$I314)</f>
        <v>4.5149744801113592</v>
      </c>
      <c r="G315" s="46">
        <f>IF(OR($A315="",$B315="",$C315=""),"",C315*'MPTO_working_3-way'!$I314)</f>
        <v>1.6183812634189119</v>
      </c>
      <c r="H315" s="44">
        <f>IF(OR($A315="",$B315="",$C315=""),"",'MPTO_working_3-way'!E314)</f>
        <v>6.4395280504297077</v>
      </c>
      <c r="I315" s="45">
        <f>IF(OR($A315="",$B315="",$C315=""),"",'MPTO_working_3-way'!F314)</f>
        <v>4.5863465818310525</v>
      </c>
      <c r="J315" s="46">
        <f>IF(OR($A315="",$B315="",$C315=""),"",'MPTO_working_3-way'!G314)</f>
        <v>1.5957345512231285</v>
      </c>
      <c r="K315" s="44">
        <f>IF(OR($A315="",$B315="",$C315=""),"",'OddsRatio_working_3-way'!H314)</f>
        <v>6.3348613119020607</v>
      </c>
      <c r="L315" s="45">
        <f>IF(OR($A315="",$B315="",$C315=""),"",'OddsRatio_working_3-way'!I314)</f>
        <v>4.5777442925057477</v>
      </c>
      <c r="M315" s="46">
        <f>IF(OR($A315="",$B315="",$C315=""),"",'OddsRatio_working_3-way'!J314)</f>
        <v>1.6033474102746377</v>
      </c>
      <c r="N315" s="47">
        <f t="shared" ref="N315:N343" si="68">(1/E315)* 100</f>
        <v>16.061343560374265</v>
      </c>
      <c r="O315" s="48">
        <f t="shared" ref="O315:O343" si="69">(1/F315)* 100</f>
        <v>22.148519430287799</v>
      </c>
      <c r="P315" s="48">
        <f t="shared" ref="P315:P343" si="70">(1/G315)* 100</f>
        <v>61.79013700933794</v>
      </c>
      <c r="Q315" t="s">
        <v>64</v>
      </c>
      <c r="R315" t="s">
        <v>129</v>
      </c>
      <c r="S315" s="38">
        <v>44232</v>
      </c>
      <c r="T315" s="50">
        <v>100</v>
      </c>
      <c r="U315" s="50">
        <f t="shared" ref="U315:U343" si="71">(1/A315)*((T315*A315)-T315)</f>
        <v>83.443708609271525</v>
      </c>
      <c r="V315" s="50">
        <f t="shared" ref="V315:V343" si="72">(1/B315)*((T315*B315)-T315)</f>
        <v>77.168949771689498</v>
      </c>
      <c r="W315" s="50">
        <f t="shared" ref="W315:W343" si="73">(1/C315)*((T315*C315)-T315)</f>
        <v>36.30573248407643</v>
      </c>
      <c r="X315" s="50">
        <f t="shared" ref="X315:X343" si="74">((1/B315)+(1/C315))*T315</f>
        <v>86.525317744234059</v>
      </c>
      <c r="Y315" s="50">
        <f t="shared" ref="Y315:Y343" si="75">((1/A315)+(1/C315))*T315</f>
        <v>80.250558906652046</v>
      </c>
      <c r="Z315" s="50">
        <f t="shared" ref="Z315:Z343" si="76">((1/A315)+(1/B315))*T315</f>
        <v>39.387341619038985</v>
      </c>
      <c r="AA315" s="50">
        <f t="shared" ref="AA315:AA343" si="77">U315-X315</f>
        <v>-3.0816091349625339</v>
      </c>
      <c r="AB315" s="50">
        <f t="shared" ref="AB315:AB343" si="78">V315-Y315</f>
        <v>-3.0816091349625481</v>
      </c>
      <c r="AC315" s="50">
        <f t="shared" ref="AC315:AC343" si="79">W315-Z315</f>
        <v>-3.0816091349625552</v>
      </c>
      <c r="AF315">
        <v>1.65</v>
      </c>
      <c r="AG315">
        <v>2.34</v>
      </c>
      <c r="AH315" s="66"/>
      <c r="AJ315" t="s">
        <v>442</v>
      </c>
    </row>
    <row r="316" spans="1:36" ht="15" x14ac:dyDescent="0.25">
      <c r="A316">
        <v>2.42</v>
      </c>
      <c r="B316">
        <v>3.57</v>
      </c>
      <c r="C316">
        <v>3.04</v>
      </c>
      <c r="D316" s="43">
        <f t="shared" si="67"/>
        <v>2.2282553734847665E-2</v>
      </c>
      <c r="E316" s="44">
        <f>IF(OR($A316="",$B316="",$C316=""),"",A316*'MPTO_working_3-way'!$I315)</f>
        <v>2.4739237800383314</v>
      </c>
      <c r="F316" s="45">
        <f>IF(OR($A316="",$B316="",$C316=""),"",B316*'MPTO_working_3-way'!$I315)</f>
        <v>3.6495487168334062</v>
      </c>
      <c r="G316" s="46">
        <f>IF(OR($A316="",$B316="",$C316=""),"",C316*'MPTO_working_3-way'!$I315)</f>
        <v>3.107738963353937</v>
      </c>
      <c r="H316" s="44">
        <f>IF(OR($A316="",$B316="",$C316=""),"",'MPTO_working_3-way'!E315)</f>
        <v>2.4642946950281073</v>
      </c>
      <c r="I316" s="45">
        <f>IF(OR($A316="",$B316="",$C316=""),"",'MPTO_working_3-way'!F315)</f>
        <v>3.6672414505703843</v>
      </c>
      <c r="J316" s="46">
        <f>IF(OR($A316="",$B316="",$C316=""),"",'MPTO_working_3-way'!G315)</f>
        <v>3.1102278705825963</v>
      </c>
      <c r="K316" s="44">
        <f>IF(OR($A316="",$B316="",$C316=""),"",'OddsRatio_working_3-way'!H315)</f>
        <v>2.4686590173856611</v>
      </c>
      <c r="L316" s="45">
        <f>IF(OR($A316="",$B316="",$C316=""),"",'OddsRatio_working_3-way'!I315)</f>
        <v>3.6580659680853151</v>
      </c>
      <c r="M316" s="46">
        <f>IF(OR($A316="",$B316="",$C316=""),"",'OddsRatio_working_3-way'!J315)</f>
        <v>3.1099045038498221</v>
      </c>
      <c r="N316" s="47">
        <f t="shared" si="68"/>
        <v>40.421617192446639</v>
      </c>
      <c r="O316" s="48">
        <f t="shared" si="69"/>
        <v>27.400648068829376</v>
      </c>
      <c r="P316" s="48">
        <f t="shared" si="70"/>
        <v>32.17773473872397</v>
      </c>
      <c r="Q316" t="s">
        <v>241</v>
      </c>
      <c r="R316" t="s">
        <v>264</v>
      </c>
      <c r="S316" s="38">
        <v>44260</v>
      </c>
      <c r="T316" s="50">
        <v>100</v>
      </c>
      <c r="U316" s="50">
        <f t="shared" si="71"/>
        <v>58.677685950413228</v>
      </c>
      <c r="V316" s="50">
        <f t="shared" si="72"/>
        <v>71.988795518207283</v>
      </c>
      <c r="W316" s="50">
        <f t="shared" si="73"/>
        <v>67.10526315789474</v>
      </c>
      <c r="X316" s="50">
        <f t="shared" si="74"/>
        <v>60.905941323897984</v>
      </c>
      <c r="Y316" s="50">
        <f t="shared" si="75"/>
        <v>74.21705089169204</v>
      </c>
      <c r="Z316" s="50">
        <f t="shared" si="76"/>
        <v>69.333518531379497</v>
      </c>
      <c r="AA316" s="50">
        <f t="shared" si="77"/>
        <v>-2.2282553734847568</v>
      </c>
      <c r="AB316" s="50">
        <f t="shared" si="78"/>
        <v>-2.2282553734847568</v>
      </c>
      <c r="AC316" s="50">
        <f t="shared" si="79"/>
        <v>-2.2282553734847568</v>
      </c>
      <c r="AF316">
        <v>1.89</v>
      </c>
      <c r="AG316">
        <v>2.0099999999999998</v>
      </c>
      <c r="AH316" s="66"/>
      <c r="AJ316" t="s">
        <v>230</v>
      </c>
    </row>
    <row r="317" spans="1:36" ht="15" x14ac:dyDescent="0.25">
      <c r="A317">
        <v>1.94</v>
      </c>
      <c r="B317">
        <v>3.58</v>
      </c>
      <c r="C317">
        <v>4.16</v>
      </c>
      <c r="D317" s="43">
        <f t="shared" si="67"/>
        <v>3.5178141848936084E-2</v>
      </c>
      <c r="E317" s="44">
        <f>IF(OR($A317="",$B317="",$C317=""),"",A317*'MPTO_working_3-way'!$I316)</f>
        <v>2.0082455951869358</v>
      </c>
      <c r="F317" s="45">
        <f>IF(OR($A317="",$B317="",$C317=""),"",B317*'MPTO_working_3-way'!$I316)</f>
        <v>3.7059377478191911</v>
      </c>
      <c r="G317" s="46">
        <f>IF(OR($A317="",$B317="",$C317=""),"",C317*'MPTO_working_3-way'!$I316)</f>
        <v>4.3063410700915741</v>
      </c>
      <c r="H317" s="44">
        <f>IF(OR($A317="",$B317="",$C317=""),"",'MPTO_working_3-way'!E316)</f>
        <v>1.9851594630318625</v>
      </c>
      <c r="I317" s="45">
        <f>IF(OR($A317="",$B317="",$C317=""),"",'MPTO_working_3-way'!F316)</f>
        <v>3.7368710409284276</v>
      </c>
      <c r="J317" s="46">
        <f>IF(OR($A317="",$B317="",$C317=""),"",'MPTO_working_3-way'!G316)</f>
        <v>4.3733327305518195</v>
      </c>
      <c r="K317" s="44">
        <f>IF(OR($A317="",$B317="",$C317=""),"",'OddsRatio_working_3-way'!H316)</f>
        <v>1.9941004224089622</v>
      </c>
      <c r="L317" s="45">
        <f>IF(OR($A317="",$B317="",$C317=""),"",'OddsRatio_working_3-way'!I316)</f>
        <v>3.7284883934203452</v>
      </c>
      <c r="M317" s="46">
        <f>IF(OR($A317="",$B317="",$C317=""),"",'OddsRatio_working_3-way'!J316)</f>
        <v>4.3418695051194929</v>
      </c>
      <c r="N317" s="47">
        <f t="shared" si="68"/>
        <v>49.794706503858457</v>
      </c>
      <c r="O317" s="48">
        <f t="shared" si="69"/>
        <v>26.983723636169106</v>
      </c>
      <c r="P317" s="48">
        <f t="shared" si="70"/>
        <v>23.221569859972448</v>
      </c>
      <c r="Q317" t="s">
        <v>244</v>
      </c>
      <c r="R317" t="s">
        <v>226</v>
      </c>
      <c r="S317" s="38">
        <v>44260</v>
      </c>
      <c r="T317" s="50">
        <v>100</v>
      </c>
      <c r="U317" s="50">
        <f t="shared" si="71"/>
        <v>48.453608247422686</v>
      </c>
      <c r="V317" s="50">
        <f t="shared" si="72"/>
        <v>72.067039106145245</v>
      </c>
      <c r="W317" s="50">
        <f t="shared" si="73"/>
        <v>75.961538461538453</v>
      </c>
      <c r="X317" s="50">
        <f t="shared" si="74"/>
        <v>51.971422432316281</v>
      </c>
      <c r="Y317" s="50">
        <f t="shared" si="75"/>
        <v>75.584853291038854</v>
      </c>
      <c r="Z317" s="50">
        <f t="shared" si="76"/>
        <v>79.479352646432062</v>
      </c>
      <c r="AA317" s="50">
        <f t="shared" si="77"/>
        <v>-3.5178141848935951</v>
      </c>
      <c r="AB317" s="50">
        <f t="shared" si="78"/>
        <v>-3.5178141848936093</v>
      </c>
      <c r="AC317" s="50">
        <f t="shared" si="79"/>
        <v>-3.5178141848936093</v>
      </c>
      <c r="AF317">
        <v>1.84</v>
      </c>
      <c r="AG317">
        <v>2.04</v>
      </c>
      <c r="AH317" s="66"/>
      <c r="AJ317" t="s">
        <v>231</v>
      </c>
    </row>
    <row r="318" spans="1:36" ht="15" x14ac:dyDescent="0.25">
      <c r="A318">
        <v>2.97</v>
      </c>
      <c r="B318">
        <v>3.25</v>
      </c>
      <c r="C318">
        <v>2.65</v>
      </c>
      <c r="D318" s="43">
        <f t="shared" si="67"/>
        <v>2.1751134958682083E-2</v>
      </c>
      <c r="E318" s="44">
        <f>IF(OR($A318="",$B318="",$C318=""),"",A318*'MPTO_working_3-way'!$I317)</f>
        <v>3.034600870827286</v>
      </c>
      <c r="F318" s="45">
        <f>IF(OR($A318="",$B318="",$C318=""),"",B318*'MPTO_working_3-way'!$I317)</f>
        <v>3.3206911886157169</v>
      </c>
      <c r="G318" s="46">
        <f>IF(OR($A318="",$B318="",$C318=""),"",C318*'MPTO_working_3-way'!$I317)</f>
        <v>2.7076405076405075</v>
      </c>
      <c r="H318" s="44">
        <f>IF(OR($A318="",$B318="",$C318=""),"",'MPTO_working_3-way'!E317)</f>
        <v>3.0353623503700882</v>
      </c>
      <c r="I318" s="45">
        <f>IF(OR($A318="",$B318="",$C318=""),"",'MPTO_working_3-way'!F317)</f>
        <v>3.3284302297211572</v>
      </c>
      <c r="J318" s="46">
        <f>IF(OR($A318="",$B318="",$C318=""),"",'MPTO_working_3-way'!G317)</f>
        <v>2.7019132164658966</v>
      </c>
      <c r="K318" s="44">
        <f>IF(OR($A318="",$B318="",$C318=""),"",'OddsRatio_working_3-way'!H317)</f>
        <v>3.035221052272266</v>
      </c>
      <c r="L318" s="45">
        <f>IF(OR($A318="",$B318="",$C318=""),"",'OddsRatio_working_3-way'!I317)</f>
        <v>3.3244910495495414</v>
      </c>
      <c r="M318" s="46">
        <f>IF(OR($A318="",$B318="",$C318=""),"",'OddsRatio_working_3-way'!J317)</f>
        <v>2.7046267696696633</v>
      </c>
      <c r="N318" s="47">
        <f t="shared" si="68"/>
        <v>32.953262803466551</v>
      </c>
      <c r="O318" s="48">
        <f t="shared" si="69"/>
        <v>30.114212469629432</v>
      </c>
      <c r="P318" s="48">
        <f t="shared" si="70"/>
        <v>36.93252472690402</v>
      </c>
      <c r="Q318" t="s">
        <v>78</v>
      </c>
      <c r="R318" t="s">
        <v>71</v>
      </c>
      <c r="S318" s="38">
        <v>44260</v>
      </c>
      <c r="T318" s="50">
        <v>100</v>
      </c>
      <c r="U318" s="50">
        <f t="shared" si="71"/>
        <v>66.329966329966325</v>
      </c>
      <c r="V318" s="50">
        <f t="shared" si="72"/>
        <v>69.230769230769241</v>
      </c>
      <c r="W318" s="50">
        <f t="shared" si="73"/>
        <v>62.264150943396231</v>
      </c>
      <c r="X318" s="50">
        <f t="shared" si="74"/>
        <v>68.505079825834542</v>
      </c>
      <c r="Y318" s="50">
        <f t="shared" si="75"/>
        <v>71.405882726637444</v>
      </c>
      <c r="Z318" s="50">
        <f t="shared" si="76"/>
        <v>64.439264439264448</v>
      </c>
      <c r="AA318" s="50">
        <f t="shared" si="77"/>
        <v>-2.1751134958682172</v>
      </c>
      <c r="AB318" s="50">
        <f t="shared" si="78"/>
        <v>-2.175113495868203</v>
      </c>
      <c r="AC318" s="50">
        <f t="shared" si="79"/>
        <v>-2.1751134958682172</v>
      </c>
      <c r="AF318">
        <v>2.2200000000000002</v>
      </c>
      <c r="AG318">
        <v>1.73</v>
      </c>
      <c r="AH318" s="66"/>
      <c r="AJ318" t="s">
        <v>443</v>
      </c>
    </row>
    <row r="319" spans="1:36" s="50" customFormat="1" ht="15" x14ac:dyDescent="0.25">
      <c r="A319">
        <v>3.21</v>
      </c>
      <c r="B319">
        <v>3.54</v>
      </c>
      <c r="C319">
        <v>2.33</v>
      </c>
      <c r="D319" s="43">
        <f t="shared" si="67"/>
        <v>2.319690481321679E-2</v>
      </c>
      <c r="E319" s="44">
        <f>IF(OR($A319="",$B319="",$C319=""),"",A319*'MPTO_working_3-way'!$I318)</f>
        <v>3.2844620644504259</v>
      </c>
      <c r="F319" s="45">
        <f>IF(OR($A319="",$B319="",$C319=""),"",B319*'MPTO_working_3-way'!$I318)</f>
        <v>3.6221170430387875</v>
      </c>
      <c r="G319" s="46">
        <f>IF(OR($A319="",$B319="",$C319=""),"",C319*'MPTO_working_3-way'!$I318)</f>
        <v>2.3840487882147952</v>
      </c>
      <c r="H319" s="44">
        <f>IF(OR($A319="",$B319="",$C319=""),"",'MPTO_working_3-way'!E318)</f>
        <v>3.2917023166855515</v>
      </c>
      <c r="I319" s="45">
        <f>IF(OR($A319="",$B319="",$C319=""),"",'MPTO_working_3-way'!F318)</f>
        <v>3.6396250832007491</v>
      </c>
      <c r="J319" s="46">
        <f>IF(OR($A319="",$B319="",$C319=""),"",'MPTO_working_3-way'!G318)</f>
        <v>2.3727480523223461</v>
      </c>
      <c r="K319" s="44">
        <f>IF(OR($A319="",$B319="",$C319=""),"",'OddsRatio_working_3-way'!H318)</f>
        <v>3.2892367636577804</v>
      </c>
      <c r="L319" s="45">
        <f>IF(OR($A319="",$B319="",$C319=""),"",'OddsRatio_working_3-way'!I318)</f>
        <v>3.6310684975976302</v>
      </c>
      <c r="M319" s="46">
        <f>IF(OR($A319="",$B319="",$C319=""),"",'OddsRatio_working_3-way'!J318)</f>
        <v>2.3776854731515145</v>
      </c>
      <c r="N319" s="47">
        <f t="shared" si="68"/>
        <v>30.446386055834246</v>
      </c>
      <c r="O319" s="48">
        <f t="shared" si="69"/>
        <v>27.608163626900545</v>
      </c>
      <c r="P319" s="48">
        <f t="shared" si="70"/>
        <v>41.945450317265205</v>
      </c>
      <c r="Q319" t="s">
        <v>73</v>
      </c>
      <c r="R319" t="s">
        <v>72</v>
      </c>
      <c r="S319" s="38">
        <v>44260</v>
      </c>
      <c r="T319" s="50">
        <v>100</v>
      </c>
      <c r="U319" s="50">
        <f t="shared" si="71"/>
        <v>68.847352024922117</v>
      </c>
      <c r="V319" s="50">
        <f t="shared" si="72"/>
        <v>71.751412429378533</v>
      </c>
      <c r="W319" s="50">
        <f t="shared" si="73"/>
        <v>57.081545064377686</v>
      </c>
      <c r="X319" s="50">
        <f t="shared" si="74"/>
        <v>71.167042506243789</v>
      </c>
      <c r="Y319" s="50">
        <f t="shared" si="75"/>
        <v>74.071102910700205</v>
      </c>
      <c r="Z319" s="50">
        <f t="shared" si="76"/>
        <v>59.40123554569935</v>
      </c>
      <c r="AA319" s="50">
        <f t="shared" si="77"/>
        <v>-2.3196904813216719</v>
      </c>
      <c r="AB319" s="50">
        <f t="shared" si="78"/>
        <v>-2.3196904813216719</v>
      </c>
      <c r="AC319" s="50">
        <f t="shared" si="79"/>
        <v>-2.3196904813216648</v>
      </c>
      <c r="AD319" s="51"/>
      <c r="AF319">
        <v>1.95</v>
      </c>
      <c r="AG319">
        <v>1.95</v>
      </c>
      <c r="AH319" s="66"/>
      <c r="AI319" s="51"/>
      <c r="AJ319" t="s">
        <v>443</v>
      </c>
    </row>
    <row r="320" spans="1:36" ht="15" x14ac:dyDescent="0.25">
      <c r="A320">
        <v>3.38</v>
      </c>
      <c r="B320">
        <v>3.65</v>
      </c>
      <c r="C320">
        <v>2.1</v>
      </c>
      <c r="D320" s="43">
        <f t="shared" si="67"/>
        <v>4.6021067095882717E-2</v>
      </c>
      <c r="E320" s="44">
        <f>IF(OR($A320="",$B320="",$C320=""),"",A320*'MPTO_working_3-way'!$I319)</f>
        <v>3.5355512067840835</v>
      </c>
      <c r="F320" s="45">
        <f>IF(OR($A320="",$B320="",$C320=""),"",B320*'MPTO_working_3-way'!$I319)</f>
        <v>3.8179768948999717</v>
      </c>
      <c r="G320" s="46">
        <f>IF(OR($A320="",$B320="",$C320=""),"",C320*'MPTO_working_3-way'!$I319)</f>
        <v>2.196644240901354</v>
      </c>
      <c r="H320" s="44">
        <f>IF(OR($A320="",$B320="",$C320=""),"",'MPTO_working_3-way'!E319)</f>
        <v>3.5648382998435979</v>
      </c>
      <c r="I320" s="45">
        <f>IF(OR($A320="",$B320="",$C320=""),"",'MPTO_working_3-way'!F319)</f>
        <v>3.8664938786271805</v>
      </c>
      <c r="J320" s="46">
        <f>IF(OR($A320="",$B320="",$C320=""),"",'MPTO_working_3-way'!G319)</f>
        <v>2.1699028719635276</v>
      </c>
      <c r="K320" s="44">
        <f>IF(OR($A320="",$B320="",$C320=""),"",'OddsRatio_working_3-way'!H319)</f>
        <v>3.5546500195360968</v>
      </c>
      <c r="L320" s="45">
        <f>IF(OR($A320="",$B320="",$C320=""),"",'OddsRatio_working_3-way'!I319)</f>
        <v>3.8444632570464949</v>
      </c>
      <c r="M320" s="46">
        <f>IF(OR($A320="",$B320="",$C320=""),"",'OddsRatio_working_3-way'!J319)</f>
        <v>2.1807205972645827</v>
      </c>
      <c r="N320" s="47">
        <f t="shared" si="68"/>
        <v>28.284132841328415</v>
      </c>
      <c r="O320" s="48">
        <f t="shared" si="69"/>
        <v>26.191881918819188</v>
      </c>
      <c r="P320" s="48">
        <f t="shared" si="70"/>
        <v>45.523985239852394</v>
      </c>
      <c r="Q320" t="s">
        <v>328</v>
      </c>
      <c r="R320" t="s">
        <v>324</v>
      </c>
      <c r="S320" s="38">
        <v>44260</v>
      </c>
      <c r="T320" s="50">
        <v>100</v>
      </c>
      <c r="U320" s="50">
        <f t="shared" si="71"/>
        <v>70.414201183431956</v>
      </c>
      <c r="V320" s="50">
        <f t="shared" si="72"/>
        <v>72.602739726027394</v>
      </c>
      <c r="W320" s="50">
        <f t="shared" si="73"/>
        <v>52.38095238095238</v>
      </c>
      <c r="X320" s="50">
        <f t="shared" si="74"/>
        <v>75.016307893020212</v>
      </c>
      <c r="Y320" s="50">
        <f t="shared" si="75"/>
        <v>77.204846435615664</v>
      </c>
      <c r="Z320" s="50">
        <f t="shared" si="76"/>
        <v>56.983059090540642</v>
      </c>
      <c r="AA320" s="50">
        <f t="shared" si="77"/>
        <v>-4.6021067095882557</v>
      </c>
      <c r="AB320" s="50">
        <f t="shared" si="78"/>
        <v>-4.60210670958827</v>
      </c>
      <c r="AC320" s="50">
        <f t="shared" si="79"/>
        <v>-4.6021067095882628</v>
      </c>
      <c r="AF320">
        <v>2.11</v>
      </c>
      <c r="AG320">
        <v>1.75</v>
      </c>
      <c r="AH320" s="66"/>
      <c r="AJ320" t="s">
        <v>446</v>
      </c>
    </row>
    <row r="321" spans="1:36" ht="15" x14ac:dyDescent="0.25">
      <c r="A321">
        <v>1.6</v>
      </c>
      <c r="B321">
        <v>4.46</v>
      </c>
      <c r="C321">
        <v>5.69</v>
      </c>
      <c r="D321" s="43">
        <f t="shared" si="67"/>
        <v>2.4962171065593841E-2</v>
      </c>
      <c r="E321" s="44">
        <f>IF(OR($A321="",$B321="",$C321=""),"",A321*'MPTO_working_3-way'!$I320)</f>
        <v>1.6399394737049502</v>
      </c>
      <c r="F321" s="45">
        <f>IF(OR($A321="",$B321="",$C321=""),"",B321*'MPTO_working_3-way'!$I320)</f>
        <v>4.5713312829525483</v>
      </c>
      <c r="G321" s="46">
        <f>IF(OR($A321="",$B321="",$C321=""),"",C321*'MPTO_working_3-way'!$I320)</f>
        <v>5.8320347533632297</v>
      </c>
      <c r="H321" s="44">
        <f>IF(OR($A321="",$B321="",$C321=""),"",'MPTO_working_3-way'!E320)</f>
        <v>1.6215884632629136</v>
      </c>
      <c r="I321" s="45">
        <f>IF(OR($A321="",$B321="",$C321=""),"",'MPTO_working_3-way'!F320)</f>
        <v>4.6318914734105894</v>
      </c>
      <c r="J321" s="46">
        <f>IF(OR($A321="",$B321="",$C321=""),"",'MPTO_working_3-way'!G320)</f>
        <v>5.9727808167324037</v>
      </c>
      <c r="K321" s="44">
        <f>IF(OR($A321="",$B321="",$C321=""),"",'OddsRatio_working_3-way'!H320)</f>
        <v>1.6278500306682682</v>
      </c>
      <c r="L321" s="45">
        <f>IF(OR($A321="",$B321="",$C321=""),"",'OddsRatio_working_3-way'!I320)</f>
        <v>4.6206018435203475</v>
      </c>
      <c r="M321" s="46">
        <f>IF(OR($A321="",$B321="",$C321=""),"",'OddsRatio_working_3-way'!J320)</f>
        <v>5.9076944063902985</v>
      </c>
      <c r="N321" s="47">
        <f t="shared" si="68"/>
        <v>60.977860221926406</v>
      </c>
      <c r="O321" s="48">
        <f t="shared" si="69"/>
        <v>21.87546555046687</v>
      </c>
      <c r="P321" s="48">
        <f t="shared" si="70"/>
        <v>17.14667422760672</v>
      </c>
      <c r="Q321" t="s">
        <v>104</v>
      </c>
      <c r="R321" t="s">
        <v>103</v>
      </c>
      <c r="S321" s="38">
        <v>44260</v>
      </c>
      <c r="T321" s="50">
        <v>100</v>
      </c>
      <c r="U321" s="50">
        <f t="shared" si="71"/>
        <v>37.5</v>
      </c>
      <c r="V321" s="50">
        <f t="shared" si="72"/>
        <v>77.578475336322867</v>
      </c>
      <c r="W321" s="50">
        <f t="shared" si="73"/>
        <v>82.425307557117748</v>
      </c>
      <c r="X321" s="50">
        <f t="shared" si="74"/>
        <v>39.996217106559378</v>
      </c>
      <c r="Y321" s="50">
        <f t="shared" si="75"/>
        <v>80.074692442882238</v>
      </c>
      <c r="Z321" s="50">
        <f t="shared" si="76"/>
        <v>84.921524663677133</v>
      </c>
      <c r="AA321" s="50">
        <f t="shared" si="77"/>
        <v>-2.4962171065593779</v>
      </c>
      <c r="AB321" s="50">
        <f t="shared" si="78"/>
        <v>-2.4962171065593708</v>
      </c>
      <c r="AC321" s="50">
        <f t="shared" si="79"/>
        <v>-2.496217106559385</v>
      </c>
      <c r="AF321">
        <v>1.58</v>
      </c>
      <c r="AG321">
        <v>2.52</v>
      </c>
      <c r="AH321" s="66"/>
      <c r="AJ321" t="s">
        <v>441</v>
      </c>
    </row>
    <row r="322" spans="1:36" ht="15" x14ac:dyDescent="0.25">
      <c r="A322">
        <v>1.62</v>
      </c>
      <c r="B322">
        <v>4.12</v>
      </c>
      <c r="C322">
        <v>6.12</v>
      </c>
      <c r="D322" s="43">
        <f t="shared" si="67"/>
        <v>2.3401090029683269E-2</v>
      </c>
      <c r="E322" s="44">
        <f>IF(OR($A322="",$B322="",$C322=""),"",A322*'MPTO_working_3-way'!$I321)</f>
        <v>1.657909765848087</v>
      </c>
      <c r="F322" s="45">
        <f>IF(OR($A322="",$B322="",$C322=""),"",B322*'MPTO_working_3-way'!$I321)</f>
        <v>4.2164124909222949</v>
      </c>
      <c r="G322" s="46">
        <f>IF(OR($A322="",$B322="",$C322=""),"",C322*'MPTO_working_3-way'!$I321)</f>
        <v>6.2632146709816618</v>
      </c>
      <c r="H322" s="44">
        <f>IF(OR($A322="",$B322="",$C322=""),"",'MPTO_working_3-way'!E321)</f>
        <v>1.6407332713790483</v>
      </c>
      <c r="I322" s="45">
        <f>IF(OR($A322="",$B322="",$C322=""),"",'MPTO_working_3-way'!F321)</f>
        <v>4.2568029933170601</v>
      </c>
      <c r="J322" s="46">
        <f>IF(OR($A322="",$B322="",$C322=""),"",'MPTO_working_3-way'!G321)</f>
        <v>6.4268042171404414</v>
      </c>
      <c r="K322" s="44">
        <f>IF(OR($A322="",$B322="",$C322=""),"",'OddsRatio_working_3-way'!H321)</f>
        <v>1.6467523068034309</v>
      </c>
      <c r="L322" s="45">
        <f>IF(OR($A322="",$B322="",$C322=""),"",'OddsRatio_working_3-way'!I321)</f>
        <v>4.2546245116559742</v>
      </c>
      <c r="M322" s="46">
        <f>IF(OR($A322="",$B322="",$C322=""),"",'OddsRatio_working_3-way'!J321)</f>
        <v>6.3409222755380101</v>
      </c>
      <c r="N322" s="47">
        <f t="shared" si="68"/>
        <v>60.3169135377196</v>
      </c>
      <c r="O322" s="48">
        <f t="shared" si="69"/>
        <v>23.716844643472271</v>
      </c>
      <c r="P322" s="48">
        <f t="shared" si="70"/>
        <v>15.966241818808127</v>
      </c>
      <c r="Q322" t="s">
        <v>155</v>
      </c>
      <c r="R322" t="s">
        <v>154</v>
      </c>
      <c r="S322" s="38">
        <v>44260</v>
      </c>
      <c r="T322" s="50">
        <v>100</v>
      </c>
      <c r="U322" s="50">
        <f t="shared" si="71"/>
        <v>38.271604938271601</v>
      </c>
      <c r="V322" s="50">
        <f t="shared" si="72"/>
        <v>75.728155339805824</v>
      </c>
      <c r="W322" s="50">
        <f t="shared" si="73"/>
        <v>83.66013071895425</v>
      </c>
      <c r="X322" s="50">
        <f t="shared" si="74"/>
        <v>40.611713941239927</v>
      </c>
      <c r="Y322" s="50">
        <f t="shared" si="75"/>
        <v>78.068264342774143</v>
      </c>
      <c r="Z322" s="50">
        <f t="shared" si="76"/>
        <v>86.000239721922568</v>
      </c>
      <c r="AA322" s="50">
        <f t="shared" si="77"/>
        <v>-2.340109002968326</v>
      </c>
      <c r="AB322" s="50">
        <f t="shared" si="78"/>
        <v>-2.3401090029683189</v>
      </c>
      <c r="AC322" s="50">
        <f t="shared" si="79"/>
        <v>-2.3401090029683189</v>
      </c>
      <c r="AF322">
        <v>2.14</v>
      </c>
      <c r="AG322">
        <v>1.78</v>
      </c>
      <c r="AH322" s="66"/>
      <c r="AJ322" t="s">
        <v>436</v>
      </c>
    </row>
    <row r="323" spans="1:36" ht="15" x14ac:dyDescent="0.25">
      <c r="A323">
        <v>4.26</v>
      </c>
      <c r="B323">
        <v>3.26</v>
      </c>
      <c r="C323">
        <v>2.0299999999999998</v>
      </c>
      <c r="D323" s="43">
        <f t="shared" si="67"/>
        <v>3.410108773365117E-2</v>
      </c>
      <c r="E323" s="44">
        <f>IF(OR($A323="",$B323="",$C323=""),"",A323*'MPTO_working_3-way'!$I322)</f>
        <v>4.4052706337453538</v>
      </c>
      <c r="F323" s="45">
        <f>IF(OR($A323="",$B323="",$C323=""),"",B323*'MPTO_working_3-way'!$I322)</f>
        <v>3.3711695460117026</v>
      </c>
      <c r="G323" s="46">
        <f>IF(OR($A323="",$B323="",$C323=""),"",C323*'MPTO_working_3-way'!$I322)</f>
        <v>2.0992252080993117</v>
      </c>
      <c r="H323" s="44">
        <f>IF(OR($A323="",$B323="",$C323=""),"",'MPTO_working_3-way'!E322)</f>
        <v>4.4767816350896794</v>
      </c>
      <c r="I323" s="45">
        <f>IF(OR($A323="",$B323="",$C323=""),"",'MPTO_working_3-way'!F322)</f>
        <v>3.3854530945205892</v>
      </c>
      <c r="J323" s="46">
        <f>IF(OR($A323="",$B323="",$C323=""),"",'MPTO_working_3-way'!G322)</f>
        <v>2.0779488129998782</v>
      </c>
      <c r="K323" s="44">
        <f>IF(OR($A323="",$B323="",$C323=""),"",'OddsRatio_working_3-way'!H322)</f>
        <v>4.4391905171208519</v>
      </c>
      <c r="L323" s="45">
        <f>IF(OR($A323="",$B323="",$C323=""),"",'OddsRatio_working_3-way'!I322)</f>
        <v>3.3842241008261116</v>
      </c>
      <c r="M323" s="46">
        <f>IF(OR($A323="",$B323="",$C323=""),"",'OddsRatio_working_3-way'!J322)</f>
        <v>2.0866154087835818</v>
      </c>
      <c r="N323" s="47">
        <f t="shared" si="68"/>
        <v>22.700080951662251</v>
      </c>
      <c r="O323" s="48">
        <f t="shared" si="69"/>
        <v>29.663295967509569</v>
      </c>
      <c r="P323" s="48">
        <f t="shared" si="70"/>
        <v>47.63662308082818</v>
      </c>
      <c r="Q323" t="s">
        <v>236</v>
      </c>
      <c r="R323" t="s">
        <v>158</v>
      </c>
      <c r="S323" s="38">
        <v>44260</v>
      </c>
      <c r="T323" s="50">
        <v>100</v>
      </c>
      <c r="U323" s="50">
        <f t="shared" si="71"/>
        <v>76.525821596244128</v>
      </c>
      <c r="V323" s="50">
        <f t="shared" si="72"/>
        <v>69.325153374233125</v>
      </c>
      <c r="W323" s="50">
        <f t="shared" si="73"/>
        <v>50.73891625615763</v>
      </c>
      <c r="X323" s="50">
        <f t="shared" si="74"/>
        <v>79.935930369609238</v>
      </c>
      <c r="Y323" s="50">
        <f t="shared" si="75"/>
        <v>72.735262147598249</v>
      </c>
      <c r="Z323" s="50">
        <f t="shared" si="76"/>
        <v>54.149025029522747</v>
      </c>
      <c r="AA323" s="50">
        <f t="shared" si="77"/>
        <v>-3.4101087733651099</v>
      </c>
      <c r="AB323" s="50">
        <f t="shared" si="78"/>
        <v>-3.4101087733651241</v>
      </c>
      <c r="AC323" s="50">
        <f t="shared" si="79"/>
        <v>-3.410108773365117</v>
      </c>
      <c r="AF323">
        <v>2.3199999999999998</v>
      </c>
      <c r="AG323">
        <v>1.65</v>
      </c>
      <c r="AH323" s="66"/>
      <c r="AJ323" t="s">
        <v>437</v>
      </c>
    </row>
    <row r="324" spans="1:36" ht="15" x14ac:dyDescent="0.25">
      <c r="A324">
        <v>2.98</v>
      </c>
      <c r="B324">
        <v>2.85</v>
      </c>
      <c r="C324">
        <v>2.89</v>
      </c>
      <c r="D324" s="43">
        <f t="shared" si="67"/>
        <v>3.2468424026788512E-2</v>
      </c>
      <c r="E324" s="44">
        <f>IF(OR($A324="",$B324="",$C324=""),"",A324*'MPTO_working_3-way'!$I323)</f>
        <v>3.0767559035998295</v>
      </c>
      <c r="F324" s="45">
        <f>IF(OR($A324="",$B324="",$C324=""),"",B324*'MPTO_working_3-way'!$I323)</f>
        <v>2.9425350084763475</v>
      </c>
      <c r="G324" s="46">
        <f>IF(OR($A324="",$B324="",$C324=""),"",C324*'MPTO_working_3-way'!$I323)</f>
        <v>2.9838337454374191</v>
      </c>
      <c r="H324" s="44">
        <f>IF(OR($A324="",$B324="",$C324=""),"",'MPTO_working_3-way'!E323)</f>
        <v>3.0793139340522573</v>
      </c>
      <c r="I324" s="45">
        <f>IF(OR($A324="",$B324="",$C324=""),"",'MPTO_working_3-way'!F323)</f>
        <v>2.940706087580228</v>
      </c>
      <c r="J324" s="46">
        <f>IF(OR($A324="",$B324="",$C324=""),"",'MPTO_working_3-way'!G323)</f>
        <v>2.9833117724728924</v>
      </c>
      <c r="K324" s="44">
        <f>IF(OR($A324="",$B324="",$C324=""),"",'OddsRatio_working_3-way'!H323)</f>
        <v>3.078040544597926</v>
      </c>
      <c r="L324" s="45">
        <f>IF(OR($A324="",$B324="",$C324=""),"",'OddsRatio_working_3-way'!I323)</f>
        <v>2.9416035391445274</v>
      </c>
      <c r="M324" s="46">
        <f>IF(OR($A324="",$B324="",$C324=""),"",'OddsRatio_working_3-way'!J323)</f>
        <v>2.9835841562071121</v>
      </c>
      <c r="N324" s="47">
        <f t="shared" si="68"/>
        <v>32.501765864168547</v>
      </c>
      <c r="O324" s="48">
        <f t="shared" si="69"/>
        <v>33.984302552709565</v>
      </c>
      <c r="P324" s="48">
        <f t="shared" si="70"/>
        <v>33.513931583121895</v>
      </c>
      <c r="Q324" t="s">
        <v>156</v>
      </c>
      <c r="R324" t="s">
        <v>121</v>
      </c>
      <c r="S324" s="38">
        <v>44260</v>
      </c>
      <c r="T324" s="50">
        <v>100</v>
      </c>
      <c r="U324" s="50">
        <f t="shared" si="71"/>
        <v>66.442953020134226</v>
      </c>
      <c r="V324" s="50">
        <f t="shared" si="72"/>
        <v>64.912280701754383</v>
      </c>
      <c r="W324" s="50">
        <f t="shared" si="73"/>
        <v>65.397923875432525</v>
      </c>
      <c r="X324" s="50">
        <f t="shared" si="74"/>
        <v>69.689795422813077</v>
      </c>
      <c r="Y324" s="50">
        <f t="shared" si="75"/>
        <v>68.159123104433235</v>
      </c>
      <c r="Z324" s="50">
        <f t="shared" si="76"/>
        <v>68.644766278111376</v>
      </c>
      <c r="AA324" s="50">
        <f t="shared" si="77"/>
        <v>-3.2468424026788512</v>
      </c>
      <c r="AB324" s="50">
        <f t="shared" si="78"/>
        <v>-3.2468424026788512</v>
      </c>
      <c r="AC324" s="50">
        <f t="shared" si="79"/>
        <v>-3.2468424026788512</v>
      </c>
      <c r="AF324">
        <v>2.93</v>
      </c>
      <c r="AG324">
        <v>1.42</v>
      </c>
      <c r="AH324" s="66"/>
      <c r="AJ324" t="s">
        <v>437</v>
      </c>
    </row>
    <row r="325" spans="1:36" ht="15" x14ac:dyDescent="0.25">
      <c r="A325">
        <v>1.8</v>
      </c>
      <c r="B325">
        <v>3.75</v>
      </c>
      <c r="C325">
        <v>4.7</v>
      </c>
      <c r="D325" s="43">
        <f t="shared" si="67"/>
        <v>3.4988179669030783E-2</v>
      </c>
      <c r="E325" s="44">
        <f>IF(OR($A325="",$B325="",$C325=""),"",A325*'MPTO_working_3-way'!$I324)</f>
        <v>1.8629787234042554</v>
      </c>
      <c r="F325" s="45">
        <f>IF(OR($A325="",$B325="",$C325=""),"",B325*'MPTO_working_3-way'!$I324)</f>
        <v>3.8812056737588656</v>
      </c>
      <c r="G325" s="46">
        <f>IF(OR($A325="",$B325="",$C325=""),"",C325*'MPTO_working_3-way'!$I324)</f>
        <v>4.8644444444444446</v>
      </c>
      <c r="H325" s="44">
        <f>IF(OR($A325="",$B325="",$C325=""),"",'MPTO_working_3-way'!E324)</f>
        <v>1.8385975079687049</v>
      </c>
      <c r="I325" s="45">
        <f>IF(OR($A325="",$B325="",$C325=""),"",'MPTO_working_3-way'!F324)</f>
        <v>3.921508034610631</v>
      </c>
      <c r="J325" s="46">
        <f>IF(OR($A325="",$B325="",$C325=""),"",'MPTO_working_3-way'!G324)</f>
        <v>4.9725705329153618</v>
      </c>
      <c r="K325" s="44">
        <f>IF(OR($A325="",$B325="",$C325=""),"",'OddsRatio_working_3-way'!H324)</f>
        <v>1.8476086276377188</v>
      </c>
      <c r="L325" s="45">
        <f>IF(OR($A325="",$B325="",$C325=""),"",'OddsRatio_working_3-way'!I324)</f>
        <v>3.9136546575046602</v>
      </c>
      <c r="M325" s="46">
        <f>IF(OR($A325="",$B325="",$C325=""),"",'OddsRatio_working_3-way'!J324)</f>
        <v>4.9201899028244513</v>
      </c>
      <c r="N325" s="47">
        <f t="shared" si="68"/>
        <v>53.677478300593876</v>
      </c>
      <c r="O325" s="48">
        <f t="shared" si="69"/>
        <v>25.765189584285057</v>
      </c>
      <c r="P325" s="48">
        <f t="shared" si="70"/>
        <v>20.55733211512106</v>
      </c>
      <c r="Q325" t="s">
        <v>66</v>
      </c>
      <c r="R325" t="s">
        <v>131</v>
      </c>
      <c r="S325" s="38">
        <v>44260</v>
      </c>
      <c r="T325" s="50">
        <v>100</v>
      </c>
      <c r="U325" s="50">
        <f t="shared" si="71"/>
        <v>44.444444444444443</v>
      </c>
      <c r="V325" s="50">
        <f t="shared" si="72"/>
        <v>73.333333333333329</v>
      </c>
      <c r="W325" s="50">
        <f t="shared" si="73"/>
        <v>78.723404255319153</v>
      </c>
      <c r="X325" s="50">
        <f t="shared" si="74"/>
        <v>47.943262411347519</v>
      </c>
      <c r="Y325" s="50">
        <f t="shared" si="75"/>
        <v>76.832151300236404</v>
      </c>
      <c r="Z325" s="50">
        <f t="shared" si="76"/>
        <v>82.222222222222214</v>
      </c>
      <c r="AA325" s="50">
        <f t="shared" si="77"/>
        <v>-3.4988179669030757</v>
      </c>
      <c r="AB325" s="50">
        <f t="shared" si="78"/>
        <v>-3.4988179669030757</v>
      </c>
      <c r="AC325" s="50">
        <f t="shared" si="79"/>
        <v>-3.4988179669030615</v>
      </c>
      <c r="AF325">
        <v>1.88</v>
      </c>
      <c r="AG325">
        <v>1.99</v>
      </c>
      <c r="AH325" s="66"/>
      <c r="AJ325" t="s">
        <v>442</v>
      </c>
    </row>
    <row r="326" spans="1:36" ht="15" x14ac:dyDescent="0.25">
      <c r="A326">
        <v>3.02</v>
      </c>
      <c r="B326">
        <v>3.59</v>
      </c>
      <c r="C326">
        <v>2.36</v>
      </c>
      <c r="D326" s="43">
        <f t="shared" si="67"/>
        <v>3.3406173407317885E-2</v>
      </c>
      <c r="E326" s="44">
        <f>IF(OR($A326="",$B326="",$C326=""),"",A326*'MPTO_working_3-way'!$I325)</f>
        <v>3.1208866436900999</v>
      </c>
      <c r="F326" s="45">
        <f>IF(OR($A326="",$B326="",$C326=""),"",B326*'MPTO_working_3-way'!$I325)</f>
        <v>3.7099281625322709</v>
      </c>
      <c r="G326" s="46">
        <f>IF(OR($A326="",$B326="",$C326=""),"",C326*'MPTO_working_3-way'!$I325)</f>
        <v>2.4388385692412702</v>
      </c>
      <c r="H326" s="44">
        <f>IF(OR($A326="",$B326="",$C326=""),"",'MPTO_working_3-way'!E325)</f>
        <v>3.125093394599757</v>
      </c>
      <c r="I326" s="45">
        <f>IF(OR($A326="",$B326="",$C326=""),"",'MPTO_working_3-way'!F325)</f>
        <v>3.7394900571193399</v>
      </c>
      <c r="J326" s="46">
        <f>IF(OR($A326="",$B326="",$C326=""),"",'MPTO_working_3-way'!G325)</f>
        <v>2.4236935095233925</v>
      </c>
      <c r="K326" s="44">
        <f>IF(OR($A326="",$B326="",$C326=""),"",'OddsRatio_working_3-way'!H325)</f>
        <v>3.1246387184459752</v>
      </c>
      <c r="L326" s="45">
        <f>IF(OR($A326="",$B326="",$C326=""),"",'OddsRatio_working_3-way'!I325)</f>
        <v>3.7241654855322159</v>
      </c>
      <c r="M326" s="46">
        <f>IF(OR($A326="",$B326="",$C326=""),"",'OddsRatio_working_3-way'!J325)</f>
        <v>2.4304498302408546</v>
      </c>
      <c r="N326" s="47">
        <f t="shared" si="68"/>
        <v>32.042176284160441</v>
      </c>
      <c r="O326" s="48">
        <f t="shared" si="69"/>
        <v>26.954699826786783</v>
      </c>
      <c r="P326" s="48">
        <f t="shared" si="70"/>
        <v>41.003123889052766</v>
      </c>
      <c r="Q326" t="s">
        <v>167</v>
      </c>
      <c r="R326" t="s">
        <v>128</v>
      </c>
      <c r="S326" s="38">
        <v>44260</v>
      </c>
      <c r="T326" s="50">
        <v>100</v>
      </c>
      <c r="U326" s="50">
        <f t="shared" si="71"/>
        <v>66.88741721854305</v>
      </c>
      <c r="V326" s="50">
        <f t="shared" si="72"/>
        <v>72.14484679665739</v>
      </c>
      <c r="W326" s="50">
        <f t="shared" si="73"/>
        <v>57.627118644067799</v>
      </c>
      <c r="X326" s="50">
        <f t="shared" si="74"/>
        <v>70.228034559274818</v>
      </c>
      <c r="Y326" s="50">
        <f t="shared" si="75"/>
        <v>75.485464137389172</v>
      </c>
      <c r="Z326" s="50">
        <f t="shared" si="76"/>
        <v>60.967735984799575</v>
      </c>
      <c r="AA326" s="50">
        <f t="shared" si="77"/>
        <v>-3.3406173407317681</v>
      </c>
      <c r="AB326" s="50">
        <f t="shared" si="78"/>
        <v>-3.3406173407317823</v>
      </c>
      <c r="AC326" s="50">
        <f t="shared" si="79"/>
        <v>-3.3406173407317752</v>
      </c>
      <c r="AF326">
        <v>1.88</v>
      </c>
      <c r="AG326">
        <v>1.98</v>
      </c>
      <c r="AH326" s="66"/>
      <c r="AJ326" t="s">
        <v>442</v>
      </c>
    </row>
    <row r="327" spans="1:36" ht="15" x14ac:dyDescent="0.25">
      <c r="A327">
        <v>2.33</v>
      </c>
      <c r="B327">
        <v>3.46</v>
      </c>
      <c r="C327">
        <v>3.17</v>
      </c>
      <c r="D327" s="43">
        <f t="shared" ref="D327:D343" si="80">IF(OR($A327="",$B327="",$C327=""),"",(1/A327)+(1/B327)+(1/C327)-1)</f>
        <v>3.3659303645896976E-2</v>
      </c>
      <c r="E327" s="44">
        <f>IF(OR($A327="",$B327="",$C327=""),"",A327*'MPTO_working_3-way'!$I326)</f>
        <v>2.40842617749494</v>
      </c>
      <c r="F327" s="45">
        <f>IF(OR($A327="",$B327="",$C327=""),"",B327*'MPTO_working_3-way'!$I326)</f>
        <v>3.5764611906148036</v>
      </c>
      <c r="G327" s="46">
        <f>IF(OR($A327="",$B327="",$C327=""),"",C327*'MPTO_working_3-way'!$I326)</f>
        <v>3.2766999925574933</v>
      </c>
      <c r="H327" s="44">
        <f>IF(OR($A327="",$B327="",$C327=""),"",'MPTO_working_3-way'!E326)</f>
        <v>2.3925460812099311</v>
      </c>
      <c r="I327" s="45">
        <f>IF(OR($A327="",$B327="",$C327=""),"",'MPTO_working_3-way'!F326)</f>
        <v>3.5997434701470636</v>
      </c>
      <c r="J327" s="46">
        <f>IF(OR($A327="",$B327="",$C327=""),"",'MPTO_working_3-way'!G326)</f>
        <v>3.2869042185522392</v>
      </c>
      <c r="K327" s="44">
        <f>IF(OR($A327="",$B327="",$C327=""),"",'OddsRatio_working_3-way'!H326)</f>
        <v>2.3994583805352154</v>
      </c>
      <c r="L327" s="45">
        <f>IF(OR($A327="",$B327="",$C327=""),"",'OddsRatio_working_3-way'!I326)</f>
        <v>3.5884718918170146</v>
      </c>
      <c r="M327" s="46">
        <f>IF(OR($A327="",$B327="",$C327=""),"",'OddsRatio_working_3-way'!J326)</f>
        <v>3.2833268313995623</v>
      </c>
      <c r="N327" s="47">
        <f t="shared" si="68"/>
        <v>41.520890668948098</v>
      </c>
      <c r="O327" s="48">
        <f t="shared" si="69"/>
        <v>27.960599785736729</v>
      </c>
      <c r="P327" s="48">
        <f t="shared" si="70"/>
        <v>30.518509545315169</v>
      </c>
      <c r="Q327" t="s">
        <v>125</v>
      </c>
      <c r="R327" t="s">
        <v>165</v>
      </c>
      <c r="S327" s="38">
        <v>44260</v>
      </c>
      <c r="T327" s="50">
        <v>100</v>
      </c>
      <c r="U327" s="50">
        <f t="shared" si="71"/>
        <v>57.081545064377686</v>
      </c>
      <c r="V327" s="50">
        <f t="shared" si="72"/>
        <v>71.098265895953759</v>
      </c>
      <c r="W327" s="50">
        <f t="shared" si="73"/>
        <v>68.454258675078862</v>
      </c>
      <c r="X327" s="50">
        <f t="shared" si="74"/>
        <v>60.44747542896738</v>
      </c>
      <c r="Y327" s="50">
        <f t="shared" si="75"/>
        <v>74.46419626054346</v>
      </c>
      <c r="Z327" s="50">
        <f t="shared" si="76"/>
        <v>71.820189039668563</v>
      </c>
      <c r="AA327" s="50">
        <f t="shared" si="77"/>
        <v>-3.3659303645896941</v>
      </c>
      <c r="AB327" s="50">
        <f t="shared" si="78"/>
        <v>-3.3659303645897012</v>
      </c>
      <c r="AC327" s="50">
        <f t="shared" si="79"/>
        <v>-3.3659303645897012</v>
      </c>
      <c r="AF327">
        <v>1.93</v>
      </c>
      <c r="AG327">
        <v>1.94</v>
      </c>
      <c r="AH327" s="66"/>
      <c r="AJ327" t="s">
        <v>442</v>
      </c>
    </row>
    <row r="328" spans="1:36" ht="15" x14ac:dyDescent="0.25">
      <c r="A328">
        <v>1.45</v>
      </c>
      <c r="B328">
        <v>4.78</v>
      </c>
      <c r="C328">
        <v>7.26</v>
      </c>
      <c r="D328" s="43">
        <f t="shared" si="80"/>
        <v>3.6601240166251214E-2</v>
      </c>
      <c r="E328" s="44">
        <f>IF(OR($A328="",$B328="",$C328=""),"",A328*'MPTO_working_3-way'!$I327)</f>
        <v>1.5030717982410642</v>
      </c>
      <c r="F328" s="45">
        <f>IF(OR($A328="",$B328="",$C328=""),"",B328*'MPTO_working_3-way'!$I327)</f>
        <v>4.9549539279946808</v>
      </c>
      <c r="G328" s="46">
        <f>IF(OR($A328="",$B328="",$C328=""),"",C328*'MPTO_working_3-way'!$I327)</f>
        <v>7.5257250036069836</v>
      </c>
      <c r="H328" s="44">
        <f>IF(OR($A328="",$B328="",$C328=""),"",'MPTO_working_3-way'!E327)</f>
        <v>1.4761133296032158</v>
      </c>
      <c r="I328" s="45">
        <f>IF(OR($A328="",$B328="",$C328=""),"",'MPTO_working_3-way'!F327)</f>
        <v>5.0760234114769514</v>
      </c>
      <c r="J328" s="46">
        <f>IF(OR($A328="",$B328="",$C328=""),"",'MPTO_working_3-way'!G327)</f>
        <v>7.9655484648514161</v>
      </c>
      <c r="K328" s="44">
        <f>IF(OR($A328="",$B328="",$C328=""),"",'OddsRatio_working_3-way'!H327)</f>
        <v>1.4845730744058192</v>
      </c>
      <c r="L328" s="45">
        <f>IF(OR($A328="",$B328="",$C328=""),"",'OddsRatio_working_3-way'!I327)</f>
        <v>5.070413825008881</v>
      </c>
      <c r="M328" s="46">
        <f>IF(OR($A328="",$B328="",$C328=""),"",'OddsRatio_working_3-way'!J327)</f>
        <v>7.7409498795120628</v>
      </c>
      <c r="N328" s="47">
        <f t="shared" si="68"/>
        <v>66.530421312556555</v>
      </c>
      <c r="O328" s="48">
        <f t="shared" si="69"/>
        <v>20.181822364687658</v>
      </c>
      <c r="P328" s="48">
        <f t="shared" si="70"/>
        <v>13.287756322755783</v>
      </c>
      <c r="Q328" t="s">
        <v>65</v>
      </c>
      <c r="R328" t="s">
        <v>432</v>
      </c>
      <c r="S328" s="38">
        <v>44260</v>
      </c>
      <c r="T328" s="50">
        <v>100</v>
      </c>
      <c r="U328" s="50">
        <f t="shared" si="71"/>
        <v>31.03448275862069</v>
      </c>
      <c r="V328" s="50">
        <f t="shared" si="72"/>
        <v>79.079497907949786</v>
      </c>
      <c r="W328" s="50">
        <f t="shared" si="73"/>
        <v>86.225895316804412</v>
      </c>
      <c r="X328" s="50">
        <f t="shared" si="74"/>
        <v>34.694606775245802</v>
      </c>
      <c r="Y328" s="50">
        <f t="shared" si="75"/>
        <v>82.739621924574919</v>
      </c>
      <c r="Z328" s="50">
        <f t="shared" si="76"/>
        <v>89.886019333429516</v>
      </c>
      <c r="AA328" s="50">
        <f t="shared" si="77"/>
        <v>-3.6601240166251117</v>
      </c>
      <c r="AB328" s="50">
        <f t="shared" si="78"/>
        <v>-3.660124016625133</v>
      </c>
      <c r="AC328" s="50">
        <f t="shared" si="79"/>
        <v>-3.6601240166251046</v>
      </c>
      <c r="AF328">
        <v>1.7</v>
      </c>
      <c r="AG328">
        <v>2.2200000000000002</v>
      </c>
      <c r="AH328" s="66"/>
      <c r="AJ328" t="s">
        <v>442</v>
      </c>
    </row>
    <row r="329" spans="1:36" ht="15" x14ac:dyDescent="0.25">
      <c r="A329">
        <v>2.96</v>
      </c>
      <c r="B329">
        <v>3.41</v>
      </c>
      <c r="C329">
        <v>2.48</v>
      </c>
      <c r="D329" s="43">
        <f t="shared" si="80"/>
        <v>3.4318776254260053E-2</v>
      </c>
      <c r="E329" s="44">
        <f>IF(OR($A329="",$B329="",$C329=""),"",A329*'MPTO_working_3-way'!$I328)</f>
        <v>3.0615835777126099</v>
      </c>
      <c r="F329" s="45">
        <f>IF(OR($A329="",$B329="",$C329=""),"",B329*'MPTO_working_3-way'!$I328)</f>
        <v>3.5270270270270268</v>
      </c>
      <c r="G329" s="46">
        <f>IF(OR($A329="",$B329="",$C329=""),"",C329*'MPTO_working_3-way'!$I328)</f>
        <v>2.5651105651105648</v>
      </c>
      <c r="H329" s="44">
        <f>IF(OR($A329="",$B329="",$C329=""),"",'MPTO_working_3-way'!E328)</f>
        <v>3.0637419563721715</v>
      </c>
      <c r="I329" s="45">
        <f>IF(OR($A329="",$B329="",$C329=""),"",'MPTO_working_3-way'!F328)</f>
        <v>3.5484203618636916</v>
      </c>
      <c r="J329" s="46">
        <f>IF(OR($A329="",$B329="",$C329=""),"",'MPTO_working_3-way'!G328)</f>
        <v>2.5524124211874977</v>
      </c>
      <c r="K329" s="44">
        <f>IF(OR($A329="",$B329="",$C329=""),"",'OddsRatio_working_3-way'!H328)</f>
        <v>3.0636109340975248</v>
      </c>
      <c r="L329" s="45">
        <f>IF(OR($A329="",$B329="",$C329=""),"",'OddsRatio_working_3-way'!I328)</f>
        <v>3.5373991587627738</v>
      </c>
      <c r="M329" s="46">
        <f>IF(OR($A329="",$B329="",$C329=""),"",'OddsRatio_working_3-way'!J328)</f>
        <v>2.558236827787927</v>
      </c>
      <c r="N329" s="47">
        <f t="shared" si="68"/>
        <v>32.662835249042146</v>
      </c>
      <c r="O329" s="48">
        <f t="shared" si="69"/>
        <v>28.35249042145594</v>
      </c>
      <c r="P329" s="48">
        <f t="shared" si="70"/>
        <v>38.984674329501921</v>
      </c>
      <c r="Q329" t="s">
        <v>168</v>
      </c>
      <c r="R329" t="s">
        <v>124</v>
      </c>
      <c r="S329" s="38">
        <v>44260</v>
      </c>
      <c r="T329" s="50">
        <v>100</v>
      </c>
      <c r="U329" s="50">
        <f t="shared" si="71"/>
        <v>66.21621621621621</v>
      </c>
      <c r="V329" s="50">
        <f t="shared" si="72"/>
        <v>70.674486803519059</v>
      </c>
      <c r="W329" s="50">
        <f t="shared" si="73"/>
        <v>59.677419354838712</v>
      </c>
      <c r="X329" s="50">
        <f t="shared" si="74"/>
        <v>69.648093841642236</v>
      </c>
      <c r="Y329" s="50">
        <f t="shared" si="75"/>
        <v>74.106364428945071</v>
      </c>
      <c r="Z329" s="50">
        <f t="shared" si="76"/>
        <v>63.109296980264716</v>
      </c>
      <c r="AA329" s="50">
        <f t="shared" si="77"/>
        <v>-3.4318776254260257</v>
      </c>
      <c r="AB329" s="50">
        <f t="shared" si="78"/>
        <v>-3.4318776254260115</v>
      </c>
      <c r="AC329" s="50">
        <f t="shared" si="79"/>
        <v>-3.4318776254260044</v>
      </c>
      <c r="AF329">
        <v>1.98</v>
      </c>
      <c r="AG329">
        <v>1.88</v>
      </c>
      <c r="AH329" s="66"/>
      <c r="AJ329" t="s">
        <v>442</v>
      </c>
    </row>
    <row r="330" spans="1:36" ht="15" x14ac:dyDescent="0.25">
      <c r="A330">
        <v>3.87</v>
      </c>
      <c r="B330">
        <v>3.92</v>
      </c>
      <c r="C330">
        <v>1.96</v>
      </c>
      <c r="D330" s="43">
        <f t="shared" si="80"/>
        <v>2.3704055265516999E-2</v>
      </c>
      <c r="E330" s="44">
        <f>IF(OR($A330="",$B330="",$C330=""),"",A330*'MPTO_working_3-way'!$I329)</f>
        <v>3.9617346938775508</v>
      </c>
      <c r="F330" s="45">
        <f>IF(OR($A330="",$B330="",$C330=""),"",B330*'MPTO_working_3-way'!$I329)</f>
        <v>4.0129198966408266</v>
      </c>
      <c r="G330" s="46">
        <f>IF(OR($A330="",$B330="",$C330=""),"",C330*'MPTO_working_3-way'!$I329)</f>
        <v>2.0064599483204133</v>
      </c>
      <c r="H330" s="44">
        <f>IF(OR($A330="",$B330="",$C330=""),"",'MPTO_working_3-way'!E329)</f>
        <v>3.9920704536682918</v>
      </c>
      <c r="I330" s="45">
        <f>IF(OR($A330="",$B330="",$C330=""),"",'MPTO_working_3-way'!F329)</f>
        <v>4.0452961672473862</v>
      </c>
      <c r="J330" s="46">
        <f>IF(OR($A330="",$B330="",$C330=""),"",'MPTO_working_3-way'!G329)</f>
        <v>1.9908313065388181</v>
      </c>
      <c r="K330" s="44">
        <f>IF(OR($A330="",$B330="",$C330=""),"",'OddsRatio_working_3-way'!H329)</f>
        <v>3.9803815942284553</v>
      </c>
      <c r="L330" s="45">
        <f>IF(OR($A330="",$B330="",$C330=""),"",'OddsRatio_working_3-way'!I329)</f>
        <v>4.0323046185181504</v>
      </c>
      <c r="M330" s="46">
        <f>IF(OR($A330="",$B330="",$C330=""),"",'OddsRatio_working_3-way'!J329)</f>
        <v>1.9969220663621312</v>
      </c>
      <c r="N330" s="47">
        <f t="shared" si="68"/>
        <v>25.241468126207341</v>
      </c>
      <c r="O330" s="48">
        <f t="shared" si="69"/>
        <v>24.919510624597553</v>
      </c>
      <c r="P330" s="48">
        <f t="shared" si="70"/>
        <v>49.839021249195106</v>
      </c>
      <c r="Q330" t="s">
        <v>135</v>
      </c>
      <c r="R330" t="s">
        <v>39</v>
      </c>
      <c r="S330" t="s">
        <v>512</v>
      </c>
      <c r="T330" s="50">
        <v>100</v>
      </c>
      <c r="U330" s="50">
        <f t="shared" si="71"/>
        <v>74.160206718346245</v>
      </c>
      <c r="V330" s="50">
        <f t="shared" si="72"/>
        <v>74.489795918367349</v>
      </c>
      <c r="W330" s="50">
        <f t="shared" si="73"/>
        <v>48.979591836734699</v>
      </c>
      <c r="X330" s="50">
        <f t="shared" si="74"/>
        <v>76.530612244897966</v>
      </c>
      <c r="Y330" s="50">
        <f t="shared" si="75"/>
        <v>76.860201444919056</v>
      </c>
      <c r="Z330" s="50">
        <f t="shared" si="76"/>
        <v>51.349997363286406</v>
      </c>
      <c r="AA330" s="50">
        <f t="shared" si="77"/>
        <v>-2.3704055265517212</v>
      </c>
      <c r="AB330" s="50">
        <f t="shared" si="78"/>
        <v>-2.370405526551707</v>
      </c>
      <c r="AC330" s="50">
        <f t="shared" si="79"/>
        <v>-2.370405526551707</v>
      </c>
      <c r="AF330">
        <v>1.91</v>
      </c>
      <c r="AG330">
        <v>2</v>
      </c>
      <c r="AH330" s="66"/>
      <c r="AJ330" t="s">
        <v>443</v>
      </c>
    </row>
    <row r="331" spans="1:36" ht="15" x14ac:dyDescent="0.25">
      <c r="A331">
        <v>4.58</v>
      </c>
      <c r="B331">
        <v>3.38</v>
      </c>
      <c r="C331">
        <v>1.92</v>
      </c>
      <c r="D331" s="43">
        <f t="shared" si="80"/>
        <v>3.5031932852725767E-2</v>
      </c>
      <c r="E331" s="44">
        <f>IF(OR($A331="",$B331="",$C331=""),"",A331*'MPTO_working_3-way'!$I330)</f>
        <v>4.7404462524654845</v>
      </c>
      <c r="F331" s="45">
        <f>IF(OR($A331="",$B331="",$C331=""),"",B331*'MPTO_working_3-way'!$I330)</f>
        <v>3.4984079330422131</v>
      </c>
      <c r="G331" s="46">
        <f>IF(OR($A331="",$B331="",$C331=""),"",C331*'MPTO_working_3-way'!$I330)</f>
        <v>1.9872613110772335</v>
      </c>
      <c r="H331" s="44">
        <f>IF(OR($A331="",$B331="",$C331=""),"",'MPTO_working_3-way'!E330)</f>
        <v>4.8387884934137819</v>
      </c>
      <c r="I331" s="45">
        <f>IF(OR($A331="",$B331="",$C331=""),"",'MPTO_working_3-way'!F330)</f>
        <v>3.518888088384144</v>
      </c>
      <c r="J331" s="46">
        <f>IF(OR($A331="",$B331="",$C331=""),"",'MPTO_working_3-way'!G330)</f>
        <v>1.9640345120948104</v>
      </c>
      <c r="K331" s="44">
        <f>IF(OR($A331="",$B331="",$C331=""),"",'OddsRatio_working_3-way'!H330)</f>
        <v>4.7868458426231193</v>
      </c>
      <c r="L331" s="45">
        <f>IF(OR($A331="",$B331="",$C331=""),"",'OddsRatio_working_3-way'!I330)</f>
        <v>3.517512040626543</v>
      </c>
      <c r="M331" s="46">
        <f>IF(OR($A331="",$B331="",$C331=""),"",'OddsRatio_working_3-way'!J330)</f>
        <v>1.9731559148640414</v>
      </c>
      <c r="N331" s="47">
        <f t="shared" si="68"/>
        <v>21.095060396052475</v>
      </c>
      <c r="O331" s="48">
        <f t="shared" si="69"/>
        <v>28.584430950864004</v>
      </c>
      <c r="P331" s="48">
        <f t="shared" si="70"/>
        <v>50.320508653083508</v>
      </c>
      <c r="Q331" t="s">
        <v>460</v>
      </c>
      <c r="R331" t="s">
        <v>298</v>
      </c>
      <c r="S331" t="s">
        <v>512</v>
      </c>
      <c r="T331" s="50">
        <v>100</v>
      </c>
      <c r="U331" s="50">
        <f t="shared" si="71"/>
        <v>78.165938864628828</v>
      </c>
      <c r="V331" s="50">
        <f t="shared" si="72"/>
        <v>70.414201183431956</v>
      </c>
      <c r="W331" s="50">
        <f t="shared" si="73"/>
        <v>47.916666666666671</v>
      </c>
      <c r="X331" s="50">
        <f t="shared" si="74"/>
        <v>81.669132149901387</v>
      </c>
      <c r="Y331" s="50">
        <f t="shared" si="75"/>
        <v>73.917394468704515</v>
      </c>
      <c r="Z331" s="50">
        <f t="shared" si="76"/>
        <v>51.41985995193923</v>
      </c>
      <c r="AA331" s="50">
        <f t="shared" si="77"/>
        <v>-3.5031932852725589</v>
      </c>
      <c r="AB331" s="50">
        <f t="shared" si="78"/>
        <v>-3.5031932852725589</v>
      </c>
      <c r="AC331" s="50">
        <f t="shared" si="79"/>
        <v>-3.5031932852725589</v>
      </c>
      <c r="AF331">
        <v>2.2200000000000002</v>
      </c>
      <c r="AG331">
        <v>1.7</v>
      </c>
      <c r="AH331" s="66"/>
      <c r="AJ331" t="s">
        <v>439</v>
      </c>
    </row>
    <row r="332" spans="1:36" ht="15" x14ac:dyDescent="0.25">
      <c r="A332">
        <v>1.9</v>
      </c>
      <c r="B332">
        <v>3.76</v>
      </c>
      <c r="C332">
        <v>4.32</v>
      </c>
      <c r="D332" s="43">
        <f t="shared" si="80"/>
        <v>2.3754717763676325E-2</v>
      </c>
      <c r="E332" s="44">
        <f>IF(OR($A332="",$B332="",$C332=""),"",A332*'MPTO_working_3-way'!$I331)</f>
        <v>1.945133963750985</v>
      </c>
      <c r="F332" s="45">
        <f>IF(OR($A332="",$B332="",$C332=""),"",B332*'MPTO_working_3-way'!$I331)</f>
        <v>3.8493177387914228</v>
      </c>
      <c r="G332" s="46">
        <f>IF(OR($A332="",$B332="",$C332=""),"",C332*'MPTO_working_3-way'!$I331)</f>
        <v>4.4226203807390823</v>
      </c>
      <c r="H332" s="44">
        <f>IF(OR($A332="",$B332="",$C332=""),"",'MPTO_working_3-way'!E331)</f>
        <v>1.9290214615738486</v>
      </c>
      <c r="I332" s="45">
        <f>IF(OR($A332="",$B332="",$C332=""),"",'MPTO_working_3-way'!F331)</f>
        <v>3.8753800613455844</v>
      </c>
      <c r="J332" s="46">
        <f>IF(OR($A332="",$B332="",$C332=""),"",'MPTO_working_3-way'!G331)</f>
        <v>4.4730072351740766</v>
      </c>
      <c r="K332" s="44">
        <f>IF(OR($A332="",$B332="",$C332=""),"",'OddsRatio_working_3-way'!H331)</f>
        <v>1.9352065221253494</v>
      </c>
      <c r="L332" s="45">
        <f>IF(OR($A332="",$B332="",$C332=""),"",'OddsRatio_working_3-way'!I331)</f>
        <v>3.8679666678510722</v>
      </c>
      <c r="M332" s="46">
        <f>IF(OR($A332="",$B332="",$C332=""),"",'OddsRatio_working_3-way'!J331)</f>
        <v>4.4498729482846224</v>
      </c>
      <c r="N332" s="47">
        <f t="shared" si="68"/>
        <v>51.410340811262465</v>
      </c>
      <c r="O332" s="48">
        <f t="shared" si="69"/>
        <v>25.978629665265611</v>
      </c>
      <c r="P332" s="48">
        <f t="shared" si="70"/>
        <v>22.611029523471917</v>
      </c>
      <c r="Q332" t="s">
        <v>321</v>
      </c>
      <c r="R332" t="s">
        <v>403</v>
      </c>
      <c r="S332" t="s">
        <v>512</v>
      </c>
      <c r="T332" s="50">
        <v>100</v>
      </c>
      <c r="U332" s="50">
        <f t="shared" si="71"/>
        <v>47.368421052631575</v>
      </c>
      <c r="V332" s="50">
        <f t="shared" si="72"/>
        <v>73.40425531914893</v>
      </c>
      <c r="W332" s="50">
        <f t="shared" si="73"/>
        <v>76.851851851851848</v>
      </c>
      <c r="X332" s="50">
        <f t="shared" si="74"/>
        <v>49.743892828999208</v>
      </c>
      <c r="Y332" s="50">
        <f t="shared" si="75"/>
        <v>75.779727095516563</v>
      </c>
      <c r="Z332" s="50">
        <f t="shared" si="76"/>
        <v>79.22732362821948</v>
      </c>
      <c r="AA332" s="50">
        <f t="shared" si="77"/>
        <v>-2.3754717763676325</v>
      </c>
      <c r="AB332" s="50">
        <f t="shared" si="78"/>
        <v>-2.3754717763676325</v>
      </c>
      <c r="AC332" s="50">
        <f t="shared" si="79"/>
        <v>-2.3754717763676325</v>
      </c>
      <c r="AF332">
        <v>1.96</v>
      </c>
      <c r="AG332">
        <v>1.94</v>
      </c>
      <c r="AH332" s="66"/>
      <c r="AJ332" t="s">
        <v>440</v>
      </c>
    </row>
    <row r="333" spans="1:36" ht="15" x14ac:dyDescent="0.25">
      <c r="A333">
        <v>2.31</v>
      </c>
      <c r="B333">
        <v>3.21</v>
      </c>
      <c r="C333">
        <v>3.52</v>
      </c>
      <c r="D333" s="43">
        <f t="shared" si="80"/>
        <v>2.8517821742120919E-2</v>
      </c>
      <c r="E333" s="44">
        <f>IF(OR($A333="",$B333="",$C333=""),"",A333*'MPTO_working_3-way'!$I332)</f>
        <v>2.3758761682242993</v>
      </c>
      <c r="F333" s="45">
        <f>IF(OR($A333="",$B333="",$C333=""),"",B333*'MPTO_working_3-way'!$I332)</f>
        <v>3.3015422077922083</v>
      </c>
      <c r="G333" s="46">
        <f>IF(OR($A333="",$B333="",$C333=""),"",C333*'MPTO_working_3-way'!$I332)</f>
        <v>3.6203827325322657</v>
      </c>
      <c r="H333" s="44">
        <f>IF(OR($A333="",$B333="",$C333=""),"",'MPTO_working_3-way'!E332)</f>
        <v>2.3618635058786994</v>
      </c>
      <c r="I333" s="45">
        <f>IF(OR($A333="",$B333="",$C333=""),"",'MPTO_working_3-way'!F332)</f>
        <v>3.3110330931396903</v>
      </c>
      <c r="J333" s="46">
        <f>IF(OR($A333="",$B333="",$C333=""),"",'MPTO_working_3-way'!G332)</f>
        <v>3.6418599511314671</v>
      </c>
      <c r="K333" s="44">
        <f>IF(OR($A333="",$B333="",$C333=""),"",'OddsRatio_working_3-way'!H332)</f>
        <v>2.3679404600112059</v>
      </c>
      <c r="L333" s="45">
        <f>IF(OR($A333="",$B333="",$C333=""),"",'OddsRatio_working_3-way'!I332)</f>
        <v>3.3077468829196683</v>
      </c>
      <c r="M333" s="46">
        <f>IF(OR($A333="",$B333="",$C333=""),"",'OddsRatio_working_3-way'!J332)</f>
        <v>3.6314579841436943</v>
      </c>
      <c r="N333" s="47">
        <f t="shared" si="68"/>
        <v>42.089735709895507</v>
      </c>
      <c r="O333" s="48">
        <f t="shared" si="69"/>
        <v>30.288875230485552</v>
      </c>
      <c r="P333" s="48">
        <f t="shared" si="70"/>
        <v>27.621389059618927</v>
      </c>
      <c r="Q333" t="s">
        <v>174</v>
      </c>
      <c r="R333" t="s">
        <v>185</v>
      </c>
      <c r="S333" t="s">
        <v>512</v>
      </c>
      <c r="T333" s="50">
        <v>100</v>
      </c>
      <c r="U333" s="50">
        <f t="shared" si="71"/>
        <v>56.709956709956707</v>
      </c>
      <c r="V333" s="50">
        <f t="shared" si="72"/>
        <v>68.847352024922117</v>
      </c>
      <c r="W333" s="50">
        <f t="shared" si="73"/>
        <v>71.590909090909093</v>
      </c>
      <c r="X333" s="50">
        <f t="shared" si="74"/>
        <v>59.56173888416879</v>
      </c>
      <c r="Y333" s="50">
        <f t="shared" si="75"/>
        <v>71.699134199134207</v>
      </c>
      <c r="Z333" s="50">
        <f t="shared" si="76"/>
        <v>74.442691265121169</v>
      </c>
      <c r="AA333" s="50">
        <f t="shared" si="77"/>
        <v>-2.851782174212083</v>
      </c>
      <c r="AB333" s="50">
        <f t="shared" si="78"/>
        <v>-2.8517821742120901</v>
      </c>
      <c r="AC333" s="50">
        <f t="shared" si="79"/>
        <v>-2.8517821742120759</v>
      </c>
      <c r="AF333">
        <v>2.62</v>
      </c>
      <c r="AG333">
        <v>1.53</v>
      </c>
      <c r="AH333" s="66"/>
      <c r="AJ333" t="s">
        <v>435</v>
      </c>
    </row>
    <row r="334" spans="1:36" ht="15" x14ac:dyDescent="0.25">
      <c r="A334">
        <v>2.02</v>
      </c>
      <c r="B334">
        <v>3.29</v>
      </c>
      <c r="C334">
        <v>4.3600000000000003</v>
      </c>
      <c r="D334" s="43">
        <f t="shared" si="80"/>
        <v>2.8358670896787563E-2</v>
      </c>
      <c r="E334" s="44">
        <f>IF(OR($A334="",$B334="",$C334=""),"",A334*'MPTO_working_3-way'!$I333)</f>
        <v>2.0772845152115109</v>
      </c>
      <c r="F334" s="45">
        <f>IF(OR($A334="",$B334="",$C334=""),"",B334*'MPTO_working_3-way'!$I333)</f>
        <v>3.383300027250431</v>
      </c>
      <c r="G334" s="46">
        <f>IF(OR($A334="",$B334="",$C334=""),"",C334*'MPTO_working_3-way'!$I333)</f>
        <v>4.4836438051099945</v>
      </c>
      <c r="H334" s="44">
        <f>IF(OR($A334="",$B334="",$C334=""),"",'MPTO_working_3-way'!E333)</f>
        <v>2.0593224290032137</v>
      </c>
      <c r="I334" s="45">
        <f>IF(OR($A334="",$B334="",$C334=""),"",'MPTO_working_3-way'!F333)</f>
        <v>3.3956032932644078</v>
      </c>
      <c r="J334" s="46">
        <f>IF(OR($A334="",$B334="",$C334=""),"",'MPTO_working_3-way'!G333)</f>
        <v>4.5474201085516777</v>
      </c>
      <c r="K334" s="44">
        <f>IF(OR($A334="",$B334="",$C334=""),"",'OddsRatio_working_3-way'!H333)</f>
        <v>2.066646531561632</v>
      </c>
      <c r="L334" s="45">
        <f>IF(OR($A334="",$B334="",$C334=""),"",'OddsRatio_working_3-way'!I333)</f>
        <v>3.394726036545233</v>
      </c>
      <c r="M334" s="46">
        <f>IF(OR($A334="",$B334="",$C334=""),"",'OddsRatio_working_3-way'!J333)</f>
        <v>4.5136591627912592</v>
      </c>
      <c r="N334" s="47">
        <f t="shared" si="68"/>
        <v>48.139770584010691</v>
      </c>
      <c r="O334" s="48">
        <f t="shared" si="69"/>
        <v>29.556941209635745</v>
      </c>
      <c r="P334" s="48">
        <f t="shared" si="70"/>
        <v>22.303288206353574</v>
      </c>
      <c r="Q334" t="s">
        <v>430</v>
      </c>
      <c r="R334" t="s">
        <v>182</v>
      </c>
      <c r="S334" t="s">
        <v>512</v>
      </c>
      <c r="T334" s="50">
        <v>100</v>
      </c>
      <c r="U334" s="50">
        <f t="shared" si="71"/>
        <v>50.495049504950494</v>
      </c>
      <c r="V334" s="50">
        <f t="shared" si="72"/>
        <v>69.6048632218845</v>
      </c>
      <c r="W334" s="50">
        <f t="shared" si="73"/>
        <v>77.064220183486242</v>
      </c>
      <c r="X334" s="50">
        <f t="shared" si="74"/>
        <v>53.330916594629265</v>
      </c>
      <c r="Y334" s="50">
        <f t="shared" si="75"/>
        <v>72.440730311563257</v>
      </c>
      <c r="Z334" s="50">
        <f t="shared" si="76"/>
        <v>79.900087273164999</v>
      </c>
      <c r="AA334" s="50">
        <f t="shared" si="77"/>
        <v>-2.8358670896787714</v>
      </c>
      <c r="AB334" s="50">
        <f t="shared" si="78"/>
        <v>-2.8358670896787572</v>
      </c>
      <c r="AC334" s="50">
        <f t="shared" si="79"/>
        <v>-2.8358670896787572</v>
      </c>
      <c r="AF334">
        <v>2.15</v>
      </c>
      <c r="AG334">
        <v>1.76</v>
      </c>
      <c r="AH334" s="66"/>
      <c r="AJ334" t="s">
        <v>435</v>
      </c>
    </row>
    <row r="335" spans="1:36" ht="15" x14ac:dyDescent="0.25">
      <c r="A335">
        <v>10.92</v>
      </c>
      <c r="B335">
        <v>5.74</v>
      </c>
      <c r="C335">
        <v>1.3</v>
      </c>
      <c r="D335" s="43">
        <f t="shared" si="80"/>
        <v>3.5021888680425217E-2</v>
      </c>
      <c r="E335" s="44">
        <f>IF(OR($A335="",$B335="",$C335=""),"",A335*'MPTO_working_3-way'!$I334)</f>
        <v>11.302439024390244</v>
      </c>
      <c r="F335" s="45">
        <f>IF(OR($A335="",$B335="",$C335=""),"",B335*'MPTO_working_3-way'!$I334)</f>
        <v>5.9410256410256412</v>
      </c>
      <c r="G335" s="46">
        <f>IF(OR($A335="",$B335="",$C335=""),"",C335*'MPTO_working_3-way'!$I334)</f>
        <v>1.3455284552845528</v>
      </c>
      <c r="H335" s="44">
        <f>IF(OR($A335="",$B335="",$C335=""),"",'MPTO_working_3-way'!E334)</f>
        <v>12.515467759970178</v>
      </c>
      <c r="I335" s="45">
        <f>IF(OR($A335="",$B335="",$C335=""),"",'MPTO_working_3-way'!F334)</f>
        <v>6.1522535727372647</v>
      </c>
      <c r="J335" s="46">
        <f>IF(OR($A335="",$B335="",$C335=""),"",'MPTO_working_3-way'!G334)</f>
        <v>1.3200330214639517</v>
      </c>
      <c r="K335" s="44">
        <f>IF(OR($A335="",$B335="",$C335=""),"",'OddsRatio_working_3-way'!H334)</f>
        <v>11.823572953170009</v>
      </c>
      <c r="L335" s="45">
        <f>IF(OR($A335="",$B335="",$C335=""),"",'OddsRatio_working_3-way'!I334)</f>
        <v>6.1717475602848628</v>
      </c>
      <c r="M335" s="46">
        <f>IF(OR($A335="",$B335="",$C335=""),"",'OddsRatio_working_3-way'!J334)</f>
        <v>1.3273257949547381</v>
      </c>
      <c r="N335" s="47">
        <f t="shared" si="68"/>
        <v>8.8476478204574889</v>
      </c>
      <c r="O335" s="48">
        <f t="shared" si="69"/>
        <v>16.832110487699612</v>
      </c>
      <c r="P335" s="48">
        <f t="shared" si="70"/>
        <v>74.320241691842909</v>
      </c>
      <c r="Q335" t="s">
        <v>146</v>
      </c>
      <c r="R335" t="s">
        <v>149</v>
      </c>
      <c r="S335" t="s">
        <v>512</v>
      </c>
      <c r="T335" s="50">
        <v>100</v>
      </c>
      <c r="U335" s="50">
        <f t="shared" si="71"/>
        <v>90.842490842490832</v>
      </c>
      <c r="V335" s="50">
        <f t="shared" si="72"/>
        <v>82.57839721254355</v>
      </c>
      <c r="W335" s="50">
        <f t="shared" si="73"/>
        <v>23.076923076923073</v>
      </c>
      <c r="X335" s="50">
        <f t="shared" si="74"/>
        <v>94.34467971053337</v>
      </c>
      <c r="Y335" s="50">
        <f t="shared" si="75"/>
        <v>86.080586080586073</v>
      </c>
      <c r="Z335" s="50">
        <f t="shared" si="76"/>
        <v>26.5791119449656</v>
      </c>
      <c r="AA335" s="50">
        <f t="shared" si="77"/>
        <v>-3.5021888680425377</v>
      </c>
      <c r="AB335" s="50">
        <f t="shared" si="78"/>
        <v>-3.5021888680425235</v>
      </c>
      <c r="AC335" s="50">
        <f t="shared" si="79"/>
        <v>-3.502188868042527</v>
      </c>
      <c r="AF335">
        <v>1.51</v>
      </c>
      <c r="AG335">
        <v>2.67</v>
      </c>
      <c r="AH335" s="66"/>
      <c r="AJ335" t="s">
        <v>435</v>
      </c>
    </row>
    <row r="336" spans="1:36" ht="15" x14ac:dyDescent="0.25">
      <c r="A336">
        <v>1.39</v>
      </c>
      <c r="B336">
        <v>5.15</v>
      </c>
      <c r="C336">
        <v>8.36</v>
      </c>
      <c r="D336" s="43">
        <f t="shared" si="80"/>
        <v>3.3216442593591022E-2</v>
      </c>
      <c r="E336" s="44">
        <f>IF(OR($A336="",$B336="",$C336=""),"",A336*'MPTO_working_3-way'!$I335)</f>
        <v>1.4361708552050914</v>
      </c>
      <c r="F336" s="45">
        <f>IF(OR($A336="",$B336="",$C336=""),"",B336*'MPTO_working_3-way'!$I335)</f>
        <v>5.3210646793569945</v>
      </c>
      <c r="G336" s="46">
        <f>IF(OR($A336="",$B336="",$C336=""),"",C336*'MPTO_working_3-way'!$I335)</f>
        <v>8.6376894600824201</v>
      </c>
      <c r="H336" s="44">
        <f>IF(OR($A336="",$B336="",$C336=""),"",'MPTO_working_3-way'!E335)</f>
        <v>1.4117268791081461</v>
      </c>
      <c r="I336" s="45">
        <f>IF(OR($A336="",$B336="",$C336=""),"",'MPTO_working_3-way'!F335)</f>
        <v>5.4614186076506952</v>
      </c>
      <c r="J336" s="46">
        <f>IF(OR($A336="",$B336="",$C336=""),"",'MPTO_working_3-way'!G335)</f>
        <v>9.212762332676169</v>
      </c>
      <c r="K336" s="44">
        <f>IF(OR($A336="",$B336="",$C336=""),"",'OddsRatio_working_3-way'!H335)</f>
        <v>1.4191711892050685</v>
      </c>
      <c r="L336" s="45">
        <f>IF(OR($A336="",$B336="",$C336=""),"",'OddsRatio_working_3-way'!I335)</f>
        <v>5.4604113723103493</v>
      </c>
      <c r="M336" s="46">
        <f>IF(OR($A336="",$B336="",$C336=""),"",'OddsRatio_working_3-way'!J335)</f>
        <v>8.9105126988443786</v>
      </c>
      <c r="N336" s="47">
        <f t="shared" si="68"/>
        <v>69.629598482361331</v>
      </c>
      <c r="O336" s="48">
        <f t="shared" si="69"/>
        <v>18.79323143504509</v>
      </c>
      <c r="P336" s="48">
        <f t="shared" si="70"/>
        <v>11.57717008259357</v>
      </c>
      <c r="Q336" t="s">
        <v>147</v>
      </c>
      <c r="R336" t="s">
        <v>148</v>
      </c>
      <c r="S336" t="s">
        <v>512</v>
      </c>
      <c r="T336" s="50">
        <v>100</v>
      </c>
      <c r="U336" s="50">
        <f t="shared" si="71"/>
        <v>28.057553956834536</v>
      </c>
      <c r="V336" s="50">
        <f t="shared" si="72"/>
        <v>80.582524271844662</v>
      </c>
      <c r="W336" s="50">
        <f t="shared" si="73"/>
        <v>88.038277511961738</v>
      </c>
      <c r="X336" s="50">
        <f t="shared" si="74"/>
        <v>31.379198216193615</v>
      </c>
      <c r="Y336" s="50">
        <f t="shared" si="75"/>
        <v>83.904168531203752</v>
      </c>
      <c r="Z336" s="50">
        <f t="shared" si="76"/>
        <v>91.359921771320813</v>
      </c>
      <c r="AA336" s="50">
        <f t="shared" si="77"/>
        <v>-3.3216442593590791</v>
      </c>
      <c r="AB336" s="50">
        <f t="shared" si="78"/>
        <v>-3.3216442593590898</v>
      </c>
      <c r="AC336" s="50">
        <f t="shared" si="79"/>
        <v>-3.3216442593590756</v>
      </c>
      <c r="AF336">
        <v>1.74</v>
      </c>
      <c r="AG336">
        <v>2.1800000000000002</v>
      </c>
      <c r="AH336" s="66"/>
      <c r="AJ336" t="s">
        <v>435</v>
      </c>
    </row>
    <row r="337" spans="1:36" ht="15" x14ac:dyDescent="0.25">
      <c r="A337">
        <v>4.34</v>
      </c>
      <c r="B337">
        <v>3.87</v>
      </c>
      <c r="C337">
        <v>1.83</v>
      </c>
      <c r="D337" s="43">
        <f t="shared" si="80"/>
        <v>3.5260766792010179E-2</v>
      </c>
      <c r="E337" s="44">
        <f>IF(OR($A337="",$B337="",$C337=""),"",A337*'MPTO_working_3-way'!$I336)</f>
        <v>4.493031727877324</v>
      </c>
      <c r="F337" s="45">
        <f>IF(OR($A337="",$B337="",$C337=""),"",B337*'MPTO_working_3-way'!$I336)</f>
        <v>4.0064591674850796</v>
      </c>
      <c r="G337" s="46">
        <f>IF(OR($A337="",$B337="",$C337=""),"",C337*'MPTO_working_3-way'!$I336)</f>
        <v>1.8945272032293787</v>
      </c>
      <c r="H337" s="44">
        <f>IF(OR($A337="",$B337="",$C337=""),"",'MPTO_working_3-way'!E336)</f>
        <v>4.5732859503532142</v>
      </c>
      <c r="I337" s="45">
        <f>IF(OR($A337="",$B337="",$C337=""),"",'MPTO_working_3-way'!F336)</f>
        <v>4.0544209700699305</v>
      </c>
      <c r="J337" s="46">
        <f>IF(OR($A337="",$B337="",$C337=""),"",'MPTO_working_3-way'!G336)</f>
        <v>1.8702268357041738</v>
      </c>
      <c r="K337" s="44">
        <f>IF(OR($A337="",$B337="",$C337=""),"",'OddsRatio_working_3-way'!H336)</f>
        <v>4.5381050694577265</v>
      </c>
      <c r="L337" s="45">
        <f>IF(OR($A337="",$B337="",$C337=""),"",'OddsRatio_working_3-way'!I336)</f>
        <v>4.0402280087855305</v>
      </c>
      <c r="M337" s="46">
        <f>IF(OR($A337="",$B337="",$C337=""),"",'OddsRatio_working_3-way'!J336)</f>
        <v>1.8792297028891956</v>
      </c>
      <c r="N337" s="47">
        <f t="shared" si="68"/>
        <v>22.256686811166528</v>
      </c>
      <c r="O337" s="48">
        <f t="shared" si="69"/>
        <v>24.959695286941276</v>
      </c>
      <c r="P337" s="48">
        <f t="shared" si="70"/>
        <v>52.7836179018922</v>
      </c>
      <c r="Q337" t="s">
        <v>372</v>
      </c>
      <c r="R337" t="s">
        <v>474</v>
      </c>
      <c r="S337" t="s">
        <v>512</v>
      </c>
      <c r="T337" s="50">
        <v>100</v>
      </c>
      <c r="U337" s="50">
        <f t="shared" si="71"/>
        <v>76.958525345622121</v>
      </c>
      <c r="V337" s="50">
        <f t="shared" si="72"/>
        <v>74.160206718346245</v>
      </c>
      <c r="W337" s="50">
        <f t="shared" si="73"/>
        <v>45.355191256830594</v>
      </c>
      <c r="X337" s="50">
        <f t="shared" si="74"/>
        <v>80.484602024823133</v>
      </c>
      <c r="Y337" s="50">
        <f t="shared" si="75"/>
        <v>77.686283397547271</v>
      </c>
      <c r="Z337" s="50">
        <f t="shared" si="76"/>
        <v>48.881267936031627</v>
      </c>
      <c r="AA337" s="50">
        <f t="shared" si="77"/>
        <v>-3.5260766792010116</v>
      </c>
      <c r="AB337" s="50">
        <f t="shared" si="78"/>
        <v>-3.5260766792010259</v>
      </c>
      <c r="AC337" s="50">
        <f t="shared" si="79"/>
        <v>-3.526076679201033</v>
      </c>
      <c r="AF337">
        <v>1.79</v>
      </c>
      <c r="AG337">
        <v>2.09</v>
      </c>
      <c r="AH337" s="66"/>
      <c r="AJ337" t="s">
        <v>450</v>
      </c>
    </row>
    <row r="338" spans="1:36" ht="15" x14ac:dyDescent="0.25">
      <c r="A338">
        <v>2.13</v>
      </c>
      <c r="B338">
        <v>3.16</v>
      </c>
      <c r="C338">
        <v>4.0199999999999996</v>
      </c>
      <c r="D338" s="43">
        <f t="shared" si="80"/>
        <v>3.4695483183121656E-2</v>
      </c>
      <c r="E338" s="44">
        <f>IF(OR($A338="",$B338="",$C338=""),"",A338*'MPTO_working_3-way'!$I337)</f>
        <v>2.2039013791800488</v>
      </c>
      <c r="F338" s="45">
        <f>IF(OR($A338="",$B338="",$C338=""),"",B338*'MPTO_working_3-way'!$I337)</f>
        <v>3.2696377268586647</v>
      </c>
      <c r="G338" s="46">
        <f>IF(OR($A338="",$B338="",$C338=""),"",C338*'MPTO_working_3-way'!$I337)</f>
        <v>4.1594758423961489</v>
      </c>
      <c r="H338" s="44">
        <f>IF(OR($A338="",$B338="",$C338=""),"",'MPTO_working_3-way'!E337)</f>
        <v>2.1837951580078303</v>
      </c>
      <c r="I338" s="45">
        <f>IF(OR($A338="",$B338="",$C338=""),"",'MPTO_working_3-way'!F337)</f>
        <v>3.2798656722352115</v>
      </c>
      <c r="J338" s="46">
        <f>IF(OR($A338="",$B338="",$C338=""),"",'MPTO_working_3-way'!G337)</f>
        <v>4.2160105405654704</v>
      </c>
      <c r="K338" s="44">
        <f>IF(OR($A338="",$B338="",$C338=""),"",'OddsRatio_working_3-way'!H337)</f>
        <v>2.192240325680777</v>
      </c>
      <c r="L338" s="45">
        <f>IF(OR($A338="",$B338="",$C338=""),"",'OddsRatio_working_3-way'!I337)</f>
        <v>3.2789726579384766</v>
      </c>
      <c r="M338" s="46">
        <f>IF(OR($A338="",$B338="",$C338=""),"",'OddsRatio_working_3-way'!J337)</f>
        <v>4.1863414013769438</v>
      </c>
      <c r="N338" s="47">
        <f t="shared" si="68"/>
        <v>45.374081138423961</v>
      </c>
      <c r="O338" s="48">
        <f t="shared" si="69"/>
        <v>30.584428109127533</v>
      </c>
      <c r="P338" s="48">
        <f t="shared" si="70"/>
        <v>24.041490752448514</v>
      </c>
      <c r="Q338" t="s">
        <v>377</v>
      </c>
      <c r="R338" t="s">
        <v>376</v>
      </c>
      <c r="S338" t="s">
        <v>512</v>
      </c>
      <c r="T338" s="50">
        <v>100</v>
      </c>
      <c r="U338" s="50">
        <f t="shared" si="71"/>
        <v>53.051643192488264</v>
      </c>
      <c r="V338" s="50">
        <f t="shared" si="72"/>
        <v>68.35443037974683</v>
      </c>
      <c r="W338" s="50">
        <f t="shared" si="73"/>
        <v>75.124378109452735</v>
      </c>
      <c r="X338" s="50">
        <f t="shared" si="74"/>
        <v>56.521191510800428</v>
      </c>
      <c r="Y338" s="50">
        <f t="shared" si="75"/>
        <v>71.823978698059008</v>
      </c>
      <c r="Z338" s="50">
        <f t="shared" si="76"/>
        <v>78.593926427764899</v>
      </c>
      <c r="AA338" s="50">
        <f t="shared" si="77"/>
        <v>-3.4695483183121638</v>
      </c>
      <c r="AB338" s="50">
        <f t="shared" si="78"/>
        <v>-3.469548318312178</v>
      </c>
      <c r="AC338" s="50">
        <f t="shared" si="79"/>
        <v>-3.4695483183121638</v>
      </c>
      <c r="AF338">
        <v>2.83</v>
      </c>
      <c r="AG338">
        <v>1.45</v>
      </c>
      <c r="AH338" s="66"/>
      <c r="AJ338" t="s">
        <v>450</v>
      </c>
    </row>
    <row r="339" spans="1:36" ht="15" x14ac:dyDescent="0.25">
      <c r="A339">
        <v>2.52</v>
      </c>
      <c r="B339">
        <v>3</v>
      </c>
      <c r="C339">
        <v>3.29</v>
      </c>
      <c r="D339" s="43">
        <f t="shared" si="80"/>
        <v>3.4110097939885176E-2</v>
      </c>
      <c r="E339" s="44">
        <f>IF(OR($A339="",$B339="",$C339=""),"",A339*'MPTO_working_3-way'!$I338)</f>
        <v>2.6059574468085107</v>
      </c>
      <c r="F339" s="45">
        <f>IF(OR($A339="",$B339="",$C339=""),"",B339*'MPTO_working_3-way'!$I338)</f>
        <v>3.1023302938196555</v>
      </c>
      <c r="G339" s="46">
        <f>IF(OR($A339="",$B339="",$C339=""),"",C339*'MPTO_working_3-way'!$I338)</f>
        <v>3.4022222222222225</v>
      </c>
      <c r="H339" s="44">
        <f>IF(OR($A339="",$B339="",$C339=""),"",'MPTO_working_3-way'!E338)</f>
        <v>2.5943341121495331</v>
      </c>
      <c r="I339" s="45">
        <f>IF(OR($A339="",$B339="",$C339=""),"",'MPTO_working_3-way'!F338)</f>
        <v>3.1059440559440561</v>
      </c>
      <c r="J339" s="46">
        <f>IF(OR($A339="",$B339="",$C339=""),"",'MPTO_working_3-way'!G338)</f>
        <v>3.4178530203924589</v>
      </c>
      <c r="K339" s="44">
        <f>IF(OR($A339="",$B339="",$C339=""),"",'OddsRatio_working_3-way'!H338)</f>
        <v>2.5996597776847707</v>
      </c>
      <c r="L339" s="45">
        <f>IF(OR($A339="",$B339="",$C339=""),"",'OddsRatio_working_3-way'!I338)</f>
        <v>3.1048154969536461</v>
      </c>
      <c r="M339" s="46">
        <f>IF(OR($A339="",$B339="",$C339=""),"",'OddsRatio_working_3-way'!J338)</f>
        <v>3.4100137440119247</v>
      </c>
      <c r="N339" s="47">
        <f t="shared" si="68"/>
        <v>38.373612018288696</v>
      </c>
      <c r="O339" s="48">
        <f t="shared" si="69"/>
        <v>32.233834095362504</v>
      </c>
      <c r="P339" s="48">
        <f t="shared" si="70"/>
        <v>29.392553886348789</v>
      </c>
      <c r="Q339" t="s">
        <v>374</v>
      </c>
      <c r="R339" t="s">
        <v>472</v>
      </c>
      <c r="S339" t="s">
        <v>512</v>
      </c>
      <c r="T339" s="50">
        <v>100</v>
      </c>
      <c r="U339" s="50">
        <f t="shared" si="71"/>
        <v>60.317460317460316</v>
      </c>
      <c r="V339" s="50">
        <f t="shared" si="72"/>
        <v>66.666666666666657</v>
      </c>
      <c r="W339" s="50">
        <f t="shared" si="73"/>
        <v>69.6048632218845</v>
      </c>
      <c r="X339" s="50">
        <f t="shared" si="74"/>
        <v>63.728470111448829</v>
      </c>
      <c r="Y339" s="50">
        <f t="shared" si="75"/>
        <v>70.077676460655184</v>
      </c>
      <c r="Z339" s="50">
        <f t="shared" si="76"/>
        <v>73.015873015873012</v>
      </c>
      <c r="AA339" s="50">
        <f t="shared" si="77"/>
        <v>-3.4110097939885122</v>
      </c>
      <c r="AB339" s="50">
        <f t="shared" si="78"/>
        <v>-3.4110097939885264</v>
      </c>
      <c r="AC339" s="50">
        <f t="shared" si="79"/>
        <v>-3.4110097939885122</v>
      </c>
      <c r="AF339">
        <v>2.39</v>
      </c>
      <c r="AG339">
        <v>1.61</v>
      </c>
      <c r="AH339" s="66"/>
      <c r="AJ339" t="s">
        <v>450</v>
      </c>
    </row>
    <row r="340" spans="1:36" ht="15" x14ac:dyDescent="0.25">
      <c r="A340">
        <v>4.6900000000000004</v>
      </c>
      <c r="B340">
        <v>3.79</v>
      </c>
      <c r="C340">
        <v>1.79</v>
      </c>
      <c r="D340" s="43">
        <f t="shared" si="80"/>
        <v>3.5731076825848973E-2</v>
      </c>
      <c r="E340" s="44">
        <f>IF(OR($A340="",$B340="",$C340=""),"",A340*'MPTO_working_3-way'!$I339)</f>
        <v>4.8575787503132322</v>
      </c>
      <c r="F340" s="45">
        <f>IF(OR($A340="",$B340="",$C340=""),"",B340*'MPTO_working_3-way'!$I339)</f>
        <v>3.9254207811699677</v>
      </c>
      <c r="G340" s="46">
        <f>IF(OR($A340="",$B340="",$C340=""),"",C340*'MPTO_working_3-way'!$I339)</f>
        <v>1.8539586275182698</v>
      </c>
      <c r="H340" s="44">
        <f>IF(OR($A340="",$B340="",$C340=""),"",'MPTO_working_3-way'!E339)</f>
        <v>4.9674814442081923</v>
      </c>
      <c r="I340" s="45">
        <f>IF(OR($A340="",$B340="",$C340=""),"",'MPTO_working_3-way'!F339)</f>
        <v>3.9691693374232466</v>
      </c>
      <c r="J340" s="46">
        <f>IF(OR($A340="",$B340="",$C340=""),"",'MPTO_working_3-way'!G339)</f>
        <v>1.8289933004114762</v>
      </c>
      <c r="K340" s="44">
        <f>IF(OR($A340="",$B340="",$C340=""),"",'OddsRatio_working_3-way'!H339)</f>
        <v>4.9149698155793757</v>
      </c>
      <c r="L340" s="45">
        <f>IF(OR($A340="",$B340="",$C340=""),"",'OddsRatio_working_3-way'!I339)</f>
        <v>3.9600991288526979</v>
      </c>
      <c r="M340" s="46">
        <f>IF(OR($A340="",$B340="",$C340=""),"",'OddsRatio_working_3-way'!J339)</f>
        <v>1.8381642694600833</v>
      </c>
      <c r="N340" s="47">
        <f t="shared" si="68"/>
        <v>20.586387815854078</v>
      </c>
      <c r="O340" s="48">
        <f t="shared" si="69"/>
        <v>25.474975951545019</v>
      </c>
      <c r="P340" s="48">
        <f t="shared" si="70"/>
        <v>53.938636232600913</v>
      </c>
      <c r="Q340" t="s">
        <v>375</v>
      </c>
      <c r="R340" t="s">
        <v>473</v>
      </c>
      <c r="S340" t="s">
        <v>512</v>
      </c>
      <c r="T340" s="50">
        <v>100</v>
      </c>
      <c r="U340" s="50">
        <f t="shared" si="71"/>
        <v>78.678038379530932</v>
      </c>
      <c r="V340" s="50">
        <f t="shared" si="72"/>
        <v>73.614775725593674</v>
      </c>
      <c r="W340" s="50">
        <f t="shared" si="73"/>
        <v>44.134078212290497</v>
      </c>
      <c r="X340" s="50">
        <f t="shared" si="74"/>
        <v>82.251146062115836</v>
      </c>
      <c r="Y340" s="50">
        <f t="shared" si="75"/>
        <v>77.187883408178564</v>
      </c>
      <c r="Z340" s="50">
        <f t="shared" si="76"/>
        <v>47.707185894875415</v>
      </c>
      <c r="AA340" s="50">
        <f t="shared" si="77"/>
        <v>-3.5731076825849044</v>
      </c>
      <c r="AB340" s="50">
        <f t="shared" si="78"/>
        <v>-3.5731076825848902</v>
      </c>
      <c r="AC340" s="50">
        <f t="shared" si="79"/>
        <v>-3.5731076825849186</v>
      </c>
      <c r="AF340">
        <v>1.79</v>
      </c>
      <c r="AG340">
        <v>2.09</v>
      </c>
      <c r="AH340" s="66"/>
      <c r="AJ340" t="s">
        <v>450</v>
      </c>
    </row>
    <row r="341" spans="1:36" ht="15" x14ac:dyDescent="0.25">
      <c r="A341">
        <v>4</v>
      </c>
      <c r="B341">
        <v>3.75</v>
      </c>
      <c r="C341">
        <v>1.93</v>
      </c>
      <c r="D341" s="43">
        <f t="shared" si="80"/>
        <v>3.4801381692573408E-2</v>
      </c>
      <c r="E341" s="44">
        <f>IF(OR($A341="",$B341="",$C341=""),"",A341*'MPTO_working_3-way'!$I340)</f>
        <v>4.1392055267702936</v>
      </c>
      <c r="F341" s="45">
        <f>IF(OR($A341="",$B341="",$C341=""),"",B341*'MPTO_working_3-way'!$I340)</f>
        <v>3.8805051813471501</v>
      </c>
      <c r="G341" s="46">
        <f>IF(OR($A341="",$B341="",$C341=""),"",C341*'MPTO_working_3-way'!$I340)</f>
        <v>1.9971666666666665</v>
      </c>
      <c r="H341" s="44">
        <f>IF(OR($A341="",$B341="",$C341=""),"",'MPTO_working_3-way'!E340)</f>
        <v>4.1946389760927314</v>
      </c>
      <c r="I341" s="45">
        <f>IF(OR($A341="",$B341="",$C341=""),"",'MPTO_working_3-way'!F340)</f>
        <v>3.9205507279088136</v>
      </c>
      <c r="J341" s="46">
        <f>IF(OR($A341="",$B341="",$C341=""),"",'MPTO_working_3-way'!G340)</f>
        <v>1.9742001477524578</v>
      </c>
      <c r="K341" s="44">
        <f>IF(OR($A341="",$B341="",$C341=""),"",'OddsRatio_working_3-way'!H340)</f>
        <v>4.1710091008832189</v>
      </c>
      <c r="L341" s="45">
        <f>IF(OR($A341="",$B341="",$C341=""),"",'OddsRatio_working_3-way'!I340)</f>
        <v>3.9067583424762837</v>
      </c>
      <c r="M341" s="46">
        <f>IF(OR($A341="",$B341="",$C341=""),"",'OddsRatio_working_3-way'!J340)</f>
        <v>1.9830128212737976</v>
      </c>
      <c r="N341" s="47">
        <f t="shared" si="68"/>
        <v>24.15922556955687</v>
      </c>
      <c r="O341" s="48">
        <f t="shared" si="69"/>
        <v>25.769840607527332</v>
      </c>
      <c r="P341" s="48">
        <f t="shared" si="70"/>
        <v>50.070933822915798</v>
      </c>
      <c r="Q341" t="s">
        <v>471</v>
      </c>
      <c r="R341" t="s">
        <v>373</v>
      </c>
      <c r="S341" t="s">
        <v>512</v>
      </c>
      <c r="T341" s="50">
        <v>100</v>
      </c>
      <c r="U341" s="50">
        <f t="shared" si="71"/>
        <v>75</v>
      </c>
      <c r="V341" s="50">
        <f t="shared" si="72"/>
        <v>73.333333333333329</v>
      </c>
      <c r="W341" s="50">
        <f t="shared" si="73"/>
        <v>48.186528497409334</v>
      </c>
      <c r="X341" s="50">
        <f t="shared" si="74"/>
        <v>78.480138169257344</v>
      </c>
      <c r="Y341" s="50">
        <f t="shared" si="75"/>
        <v>76.813471502590687</v>
      </c>
      <c r="Z341" s="50">
        <f t="shared" si="76"/>
        <v>51.666666666666657</v>
      </c>
      <c r="AA341" s="50">
        <f t="shared" si="77"/>
        <v>-3.4801381692573443</v>
      </c>
      <c r="AB341" s="50">
        <f t="shared" si="78"/>
        <v>-3.4801381692573585</v>
      </c>
      <c r="AC341" s="50">
        <f t="shared" si="79"/>
        <v>-3.480138169257323</v>
      </c>
      <c r="AF341">
        <v>1.75</v>
      </c>
      <c r="AG341">
        <v>2.15</v>
      </c>
      <c r="AH341" s="66"/>
      <c r="AJ341" t="s">
        <v>450</v>
      </c>
    </row>
    <row r="342" spans="1:36" ht="15" x14ac:dyDescent="0.25">
      <c r="A342">
        <v>1.88</v>
      </c>
      <c r="B342">
        <v>3.66</v>
      </c>
      <c r="C342">
        <v>4.5199999999999996</v>
      </c>
      <c r="D342" s="43">
        <f t="shared" si="80"/>
        <v>2.6377875385965588E-2</v>
      </c>
      <c r="E342" s="44">
        <f>IF(OR($A342="",$B342="",$C342=""),"",A342*'MPTO_working_3-way'!$I341)</f>
        <v>1.9295904057256152</v>
      </c>
      <c r="F342" s="45">
        <f>IF(OR($A342="",$B342="",$C342=""),"",B342*'MPTO_working_3-way'!$I341)</f>
        <v>3.7565430239126343</v>
      </c>
      <c r="G342" s="46">
        <f>IF(OR($A342="",$B342="",$C342=""),"",C342*'MPTO_working_3-way'!$I341)</f>
        <v>4.6392279967445642</v>
      </c>
      <c r="H342" s="44">
        <f>IF(OR($A342="",$B342="",$C342=""),"",'MPTO_working_3-way'!E341)</f>
        <v>1.9115989898301171</v>
      </c>
      <c r="I342" s="45">
        <f>IF(OR($A342="",$B342="",$C342=""),"",'MPTO_working_3-way'!F341)</f>
        <v>3.7816988818606174</v>
      </c>
      <c r="J342" s="46">
        <f>IF(OR($A342="",$B342="",$C342=""),"",'MPTO_working_3-way'!G341)</f>
        <v>4.7070715713275577</v>
      </c>
      <c r="K342" s="44">
        <f>IF(OR($A342="",$B342="",$C342=""),"",'OddsRatio_working_3-way'!H341)</f>
        <v>1.9184914073111974</v>
      </c>
      <c r="L342" s="45">
        <f>IF(OR($A342="",$B342="",$C342=""),"",'OddsRatio_working_3-way'!I341)</f>
        <v>3.7763490266452098</v>
      </c>
      <c r="M342" s="46">
        <f>IF(OR($A342="",$B342="",$C342=""),"",'OddsRatio_working_3-way'!J341)</f>
        <v>4.6739656292447895</v>
      </c>
      <c r="N342" s="47">
        <f t="shared" si="68"/>
        <v>51.824469951380891</v>
      </c>
      <c r="O342" s="48">
        <f t="shared" si="69"/>
        <v>26.620219537867772</v>
      </c>
      <c r="P342" s="48">
        <f t="shared" si="70"/>
        <v>21.555310510751344</v>
      </c>
      <c r="Q342" t="s">
        <v>56</v>
      </c>
      <c r="R342" t="s">
        <v>153</v>
      </c>
      <c r="S342" t="s">
        <v>512</v>
      </c>
      <c r="T342" s="50">
        <v>100</v>
      </c>
      <c r="U342" s="50">
        <f t="shared" si="71"/>
        <v>46.808510638297875</v>
      </c>
      <c r="V342" s="50">
        <f t="shared" si="72"/>
        <v>72.67759562841529</v>
      </c>
      <c r="W342" s="50">
        <f t="shared" si="73"/>
        <v>77.876106194690252</v>
      </c>
      <c r="X342" s="50">
        <f t="shared" si="74"/>
        <v>49.44629817689443</v>
      </c>
      <c r="Y342" s="50">
        <f t="shared" si="75"/>
        <v>75.315383167011859</v>
      </c>
      <c r="Z342" s="50">
        <f t="shared" si="76"/>
        <v>80.513893733286821</v>
      </c>
      <c r="AA342" s="50">
        <f t="shared" si="77"/>
        <v>-2.6377875385965552</v>
      </c>
      <c r="AB342" s="50">
        <f t="shared" si="78"/>
        <v>-2.6377875385965694</v>
      </c>
      <c r="AC342" s="50">
        <f t="shared" si="79"/>
        <v>-2.6377875385965694</v>
      </c>
      <c r="AF342">
        <v>1.75</v>
      </c>
      <c r="AG342">
        <v>2.1800000000000002</v>
      </c>
      <c r="AH342" s="66"/>
      <c r="AJ342" t="s">
        <v>436</v>
      </c>
    </row>
    <row r="343" spans="1:36" ht="15" x14ac:dyDescent="0.25">
      <c r="A343">
        <v>3.11</v>
      </c>
      <c r="B343">
        <v>2.82</v>
      </c>
      <c r="C343">
        <v>2.84</v>
      </c>
      <c r="D343" s="43">
        <f t="shared" si="80"/>
        <v>2.8266013494480768E-2</v>
      </c>
      <c r="E343" s="44">
        <f>IF(OR($A343="",$B343="",$C343=""),"",A343*'MPTO_working_3-way'!$I342)</f>
        <v>3.197907301967835</v>
      </c>
      <c r="F343" s="45">
        <f>IF(OR($A343="",$B343="",$C343=""),"",B343*'MPTO_working_3-way'!$I342)</f>
        <v>2.8997101580544355</v>
      </c>
      <c r="G343" s="46">
        <f>IF(OR($A343="",$B343="",$C343=""),"",C343*'MPTO_working_3-way'!$I342)</f>
        <v>2.9202754783243252</v>
      </c>
      <c r="H343" s="44">
        <f>IF(OR($A343="",$B343="",$C343=""),"",'MPTO_working_3-way'!E342)</f>
        <v>3.2038815269530092</v>
      </c>
      <c r="I343" s="45">
        <f>IF(OR($A343="",$B343="",$C343=""),"",'MPTO_working_3-way'!F342)</f>
        <v>2.8969727177367273</v>
      </c>
      <c r="J343" s="46">
        <f>IF(OR($A343="",$B343="",$C343=""),"",'MPTO_working_3-way'!G342)</f>
        <v>2.918083516697747</v>
      </c>
      <c r="K343" s="44">
        <f>IF(OR($A343="",$B343="",$C343=""),"",'OddsRatio_working_3-way'!H342)</f>
        <v>3.2008368237117537</v>
      </c>
      <c r="L343" s="45">
        <f>IF(OR($A343="",$B343="",$C343=""),"",'OddsRatio_working_3-way'!I342)</f>
        <v>2.8983521417798066</v>
      </c>
      <c r="M343" s="46">
        <f>IF(OR($A343="",$B343="",$C343=""),"",'OddsRatio_working_3-way'!J342)</f>
        <v>2.9192131543268371</v>
      </c>
      <c r="N343" s="47">
        <f t="shared" si="68"/>
        <v>31.270449877788803</v>
      </c>
      <c r="O343" s="48">
        <f t="shared" si="69"/>
        <v>34.486205361674884</v>
      </c>
      <c r="P343" s="48">
        <f t="shared" si="70"/>
        <v>34.243344760536324</v>
      </c>
      <c r="Q343" t="s">
        <v>123</v>
      </c>
      <c r="R343" t="s">
        <v>163</v>
      </c>
      <c r="S343" t="s">
        <v>512</v>
      </c>
      <c r="T343" s="50">
        <v>100</v>
      </c>
      <c r="U343" s="50">
        <f t="shared" si="71"/>
        <v>67.845659163987136</v>
      </c>
      <c r="V343" s="50">
        <f t="shared" si="72"/>
        <v>64.539007092198588</v>
      </c>
      <c r="W343" s="50">
        <f t="shared" si="73"/>
        <v>64.788732394366207</v>
      </c>
      <c r="X343" s="50">
        <f t="shared" si="74"/>
        <v>70.672260513435219</v>
      </c>
      <c r="Y343" s="50">
        <f t="shared" si="75"/>
        <v>67.365608441646671</v>
      </c>
      <c r="Z343" s="50">
        <f t="shared" si="76"/>
        <v>67.615333743814276</v>
      </c>
      <c r="AA343" s="50">
        <f t="shared" si="77"/>
        <v>-2.8266013494480831</v>
      </c>
      <c r="AB343" s="50">
        <f t="shared" si="78"/>
        <v>-2.8266013494480831</v>
      </c>
      <c r="AC343" s="50">
        <f t="shared" si="79"/>
        <v>-2.8266013494480688</v>
      </c>
      <c r="AF343">
        <v>2.99</v>
      </c>
      <c r="AG343">
        <v>1.42</v>
      </c>
      <c r="AH343" s="66"/>
      <c r="AJ343" t="s">
        <v>437</v>
      </c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2021-04-30T04:42:58Z</dcterms:modified>
</cp:coreProperties>
</file>