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S27" i="8" l="1"/>
  <c r="T27" i="8"/>
  <c r="O27" i="8"/>
  <c r="P27" i="8"/>
  <c r="Q27" i="8"/>
  <c r="R27" i="8"/>
  <c r="L27" i="8"/>
  <c r="M27" i="8"/>
  <c r="O26" i="8"/>
  <c r="P26" i="8"/>
  <c r="Q26" i="8"/>
  <c r="R26" i="8"/>
  <c r="T26" i="8" s="1"/>
  <c r="S26" i="8"/>
  <c r="L26" i="8"/>
  <c r="M26" i="8"/>
  <c r="O25" i="8" l="1"/>
  <c r="P25" i="8"/>
  <c r="Q25" i="8"/>
  <c r="R25" i="8"/>
  <c r="T25" i="8" s="1"/>
  <c r="S25" i="8"/>
  <c r="U280" i="2"/>
  <c r="V280" i="2"/>
  <c r="W280" i="2"/>
  <c r="X280" i="2"/>
  <c r="AA280" i="2" s="1"/>
  <c r="Y280" i="2"/>
  <c r="Z280" i="2"/>
  <c r="AB280" i="2"/>
  <c r="AC280" i="2"/>
  <c r="U281" i="2"/>
  <c r="V281" i="2"/>
  <c r="W281" i="2"/>
  <c r="AC281" i="2" s="1"/>
  <c r="X281" i="2"/>
  <c r="Y281" i="2"/>
  <c r="Z281" i="2"/>
  <c r="AA281" i="2"/>
  <c r="AB281" i="2"/>
  <c r="U282" i="2"/>
  <c r="AA282" i="2" s="1"/>
  <c r="V282" i="2"/>
  <c r="AB282" i="2" s="1"/>
  <c r="W282" i="2"/>
  <c r="X282" i="2"/>
  <c r="Y282" i="2"/>
  <c r="Z282" i="2"/>
  <c r="AC282" i="2" s="1"/>
  <c r="U283" i="2"/>
  <c r="V283" i="2"/>
  <c r="W283" i="2"/>
  <c r="X283" i="2"/>
  <c r="Y283" i="2"/>
  <c r="Z283" i="2"/>
  <c r="AC283" i="2" s="1"/>
  <c r="U284" i="2"/>
  <c r="V284" i="2"/>
  <c r="AB284" i="2" s="1"/>
  <c r="W284" i="2"/>
  <c r="X284" i="2"/>
  <c r="AA284" i="2" s="1"/>
  <c r="Y284" i="2"/>
  <c r="Z284" i="2"/>
  <c r="AC284" i="2" s="1"/>
  <c r="U285" i="2"/>
  <c r="V285" i="2"/>
  <c r="W285" i="2"/>
  <c r="AC285" i="2" s="1"/>
  <c r="X285" i="2"/>
  <c r="Y285" i="2"/>
  <c r="Z285" i="2"/>
  <c r="AA285" i="2"/>
  <c r="AB285" i="2"/>
  <c r="U286" i="2"/>
  <c r="AA286" i="2" s="1"/>
  <c r="V286" i="2"/>
  <c r="AB286" i="2" s="1"/>
  <c r="W286" i="2"/>
  <c r="X286" i="2"/>
  <c r="Y286" i="2"/>
  <c r="Z286" i="2"/>
  <c r="AC286" i="2" s="1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AC288" i="2"/>
  <c r="U289" i="2"/>
  <c r="V289" i="2"/>
  <c r="W289" i="2"/>
  <c r="AC289" i="2" s="1"/>
  <c r="X289" i="2"/>
  <c r="Y289" i="2"/>
  <c r="Z289" i="2"/>
  <c r="AA289" i="2"/>
  <c r="AB289" i="2"/>
  <c r="U290" i="2"/>
  <c r="AA290" i="2" s="1"/>
  <c r="V290" i="2"/>
  <c r="AB290" i="2" s="1"/>
  <c r="W290" i="2"/>
  <c r="X290" i="2"/>
  <c r="Y290" i="2"/>
  <c r="Z290" i="2"/>
  <c r="AC290" i="2" s="1"/>
  <c r="U291" i="2"/>
  <c r="AA291" i="2" s="1"/>
  <c r="V291" i="2"/>
  <c r="W291" i="2"/>
  <c r="X291" i="2"/>
  <c r="Y291" i="2"/>
  <c r="AB291" i="2" s="1"/>
  <c r="Z291" i="2"/>
  <c r="AC291" i="2"/>
  <c r="U292" i="2"/>
  <c r="V292" i="2"/>
  <c r="W292" i="2"/>
  <c r="X292" i="2"/>
  <c r="AA292" i="2" s="1"/>
  <c r="Y292" i="2"/>
  <c r="Z292" i="2"/>
  <c r="AB292" i="2"/>
  <c r="AC292" i="2"/>
  <c r="U279" i="2"/>
  <c r="V279" i="2"/>
  <c r="W279" i="2"/>
  <c r="X279" i="2"/>
  <c r="AA279" i="2" s="1"/>
  <c r="Y279" i="2"/>
  <c r="AB279" i="2" s="1"/>
  <c r="Z279" i="2"/>
  <c r="AC279" i="2" s="1"/>
  <c r="N279" i="2"/>
  <c r="O279" i="2"/>
  <c r="P279" i="2"/>
  <c r="N280" i="2"/>
  <c r="O280" i="2"/>
  <c r="P280" i="2"/>
  <c r="N281" i="2"/>
  <c r="O281" i="2"/>
  <c r="P281" i="2"/>
  <c r="N282" i="2"/>
  <c r="O282" i="2"/>
  <c r="P282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AA283" i="2" l="1"/>
  <c r="AB283" i="2"/>
  <c r="O24" i="8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D24" i="10"/>
  <c r="D26" i="10"/>
  <c r="D25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25" i="11" l="1"/>
  <c r="J22" i="1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G26" i="9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I283" i="5" s="1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2" i="5"/>
  <c r="F281" i="5"/>
  <c r="I282" i="2" s="1"/>
  <c r="F279" i="5"/>
  <c r="I280" i="2" s="1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302" i="5"/>
  <c r="I303" i="2" s="1"/>
  <c r="F298" i="5"/>
  <c r="I299" i="2" s="1"/>
  <c r="F294" i="5"/>
  <c r="I295" i="2" s="1"/>
  <c r="F290" i="5"/>
  <c r="I291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E27" i="8" l="1"/>
  <c r="D27" i="8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J284" i="2" s="1"/>
  <c r="F283" i="5"/>
  <c r="I284" i="2" s="1"/>
  <c r="K24" i="11"/>
  <c r="M24" i="11" s="1"/>
  <c r="H25" i="8" s="1"/>
  <c r="L24" i="11"/>
  <c r="N24" i="11" s="1"/>
  <c r="I25" i="8" s="1"/>
  <c r="E24" i="9"/>
  <c r="G25" i="8" s="1"/>
  <c r="G24" i="9"/>
  <c r="F282" i="5"/>
  <c r="I283" i="2" s="1"/>
  <c r="G285" i="5"/>
  <c r="J286" i="2" s="1"/>
  <c r="F286" i="5"/>
  <c r="I287" i="2" s="1"/>
  <c r="G286" i="5"/>
  <c r="J287" i="2" s="1"/>
  <c r="I278" i="5"/>
  <c r="G279" i="2" s="1"/>
  <c r="F278" i="5"/>
  <c r="I279" i="2" s="1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E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O283" i="2" s="1"/>
  <c r="E283" i="2"/>
  <c r="N283" i="2" s="1"/>
  <c r="G283" i="2"/>
  <c r="P283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N284" i="2" s="1"/>
  <c r="G284" i="2"/>
  <c r="P284" i="2" s="1"/>
  <c r="F284" i="2"/>
  <c r="O284" i="2" s="1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26" i="8" l="1"/>
  <c r="D26" i="8"/>
  <c r="E25" i="8"/>
  <c r="M25" i="8" s="1"/>
  <c r="D25" i="8"/>
  <c r="L25" i="8" s="1"/>
  <c r="F279" i="2"/>
  <c r="E24" i="8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C256" i="4" l="1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Y484" i="4"/>
  <c r="Y58" i="4"/>
  <c r="AF58" i="4" s="1"/>
  <c r="Y277" i="4"/>
  <c r="AA277" i="4" s="1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E298" i="4"/>
  <c r="AC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H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K277" i="4" l="1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O309" i="4" s="1"/>
  <c r="AU309" i="4" s="1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F611" i="4" l="1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<sst xmlns="http://schemas.openxmlformats.org/spreadsheetml/2006/main" count="736" uniqueCount="268">
  <si>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</si>
  <si>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</si>
  <si>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</si>
  <si>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</si>
  <si>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</si>
  <si>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</si>
  <si>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</si>
  <si>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</si>
  <si>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</si>
  <si>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</si>
  <si>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</si>
  <si>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</si>
  <si>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</si>
  <si>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</si>
  <si>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</si>
  <si>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</si>
  <si>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</si>
  <si>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</si>
  <si>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</si>
  <si>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</si>
  <si>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</si>
  <si>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</si>
  <si>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</si>
  <si>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</si>
  <si>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</si>
  <si>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</si>
  <si>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</si>
  <si>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</si>
  <si>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</si>
  <si>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</si>
  <si>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</si>
  <si>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</si>
  <si>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</si>
  <si>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</si>
  <si>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</si>
  <si>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</si>
  <si>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</si>
  <si>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</si>
  <si>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</si>
  <si>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</si>
  <si>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</si>
  <si>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</si>
  <si>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</si>
  <si>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</si>
  <si>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</si>
  <si>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</si>
  <si>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</si>
  <si>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</si>
  <si>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</si>
  <si>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</si>
  <si>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</si>
  <si>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</si>
  <si>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</si>
  <si>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</si>
  <si>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</si>
  <si>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</si>
  <si>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</si>
  <si>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</si>
  <si>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</si>
  <si>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</si>
  <si>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</si>
  <si>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</si>
  <si>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</si>
  <si>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</si>
  <si>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</si>
  <si>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</si>
  <si>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</si>
  <si>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</si>
  <si>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</si>
  <si>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</si>
  <si>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</si>
  <si>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</si>
  <si>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</si>
  <si>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</si>
  <si>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</si>
  <si>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</si>
  <si>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</si>
  <si>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</si>
  <si>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</si>
  <si>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</si>
  <si>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</si>
  <si>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</si>
  <si>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</si>
  <si>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</si>
  <si>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</si>
  <si>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</si>
  <si>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</si>
  <si>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</si>
  <si>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</si>
  <si>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</si>
  <si>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</si>
  <si>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</si>
  <si>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</si>
  <si>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</si>
  <si>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</si>
  <si>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</si>
  <si>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</si>
  <si>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</si>
  <si>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</si>
  <si>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</si>
  <si>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</si>
  <si>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</si>
  <si>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</si>
  <si>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</si>
  <si>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</si>
  <si>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</si>
  <si>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</si>
  <si>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</si>
  <si>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</si>
  <si>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</si>
  <si>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</si>
  <si>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</si>
  <si>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</si>
  <si>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</si>
  <si>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</si>
  <si>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</si>
  <si>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</si>
  <si>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</si>
  <si>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</si>
  <si>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</si>
  <si>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</si>
  <si>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</si>
  <si>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</si>
  <si>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</si>
  <si>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</si>
  <si>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</si>
  <si>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</si>
  <si>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</si>
  <si>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</si>
  <si>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</si>
  <si>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</si>
  <si>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</si>
  <si>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</si>
  <si>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</si>
  <si>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</si>
  <si>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</si>
  <si>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</si>
  <si>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</si>
  <si>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</si>
  <si>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</si>
  <si>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</si>
  <si>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</si>
  <si>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</si>
  <si>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</si>
  <si>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</si>
  <si>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</si>
  <si>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</si>
  <si>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</si>
  <si>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</si>
  <si>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</si>
  <si>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</si>
  <si>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</si>
  <si>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</si>
  <si>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</si>
  <si>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</si>
  <si>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</si>
  <si>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</si>
  <si>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</si>
  <si>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</si>
  <si>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</si>
  <si>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</si>
  <si>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</si>
  <si>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</si>
  <si>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</si>
  <si>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</si>
  <si>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</si>
  <si>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</si>
  <si>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</si>
  <si>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</si>
  <si>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</si>
  <si>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</si>
  <si>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</si>
  <si>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</si>
  <si>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</si>
  <si>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</si>
  <si>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</si>
  <si>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</si>
  <si>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</si>
  <si>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</si>
  <si>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</si>
  <si>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</si>
  <si>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</si>
  <si>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</si>
  <si>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</si>
  <si>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</si>
  <si>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</si>
  <si>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</si>
  <si>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</si>
  <si>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</si>
  <si>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</si>
  <si>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</si>
  <si>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</si>
  <si>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</si>
  <si>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</si>
  <si>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</si>
  <si>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</si>
  <si>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</si>
  <si>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</si>
  <si>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</si>
  <si>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</si>
  <si>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</si>
  <si>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</si>
  <si>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</si>
  <si>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</si>
  <si>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</si>
  <si>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</si>
  <si>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</si>
  <si>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</si>
  <si>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</si>
  <si>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</si>
  <si>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</si>
  <si>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</si>
  <si>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</si>
  <si>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</si>
  <si>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</si>
  <si>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</si>
  <si>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</si>
  <si>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</si>
  <si>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</si>
  <si>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</si>
  <si>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</si>
  <si>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</si>
  <si>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</si>
  <si>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</si>
  <si>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</si>
  <si>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</si>
  <si>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</si>
  <si>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</si>
  <si>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</si>
  <si>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</si>
  <si>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</si>
  <si>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</si>
  <si>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</si>
  <si>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</si>
  <si>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</si>
  <si>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</si>
  <si>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</si>
  <si>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</si>
  <si>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</si>
  <si>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</si>
  <si>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</si>
  <si>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</si>
  <si>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</si>
  <si>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</si>
  <si>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</si>
  <si>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</si>
  <si>
    <t>Mouscron</t>
  </si>
  <si>
    <t>Mechelen</t>
  </si>
  <si>
    <t>Genk</t>
  </si>
  <si>
    <t>Oud-Heverlee Leuven</t>
  </si>
  <si>
    <t>Charleroi</t>
  </si>
  <si>
    <t>Oostende</t>
  </si>
  <si>
    <t>Gent</t>
  </si>
  <si>
    <t>Kortrijk</t>
  </si>
  <si>
    <t>Cercle Brugge</t>
  </si>
  <si>
    <t>Antwerp</t>
  </si>
  <si>
    <t>Beerschot VA</t>
  </si>
  <si>
    <t>Waregem</t>
  </si>
  <si>
    <t>Eupen</t>
  </si>
  <si>
    <t>Club Brugge</t>
  </si>
  <si>
    <t>Anderlecht</t>
  </si>
  <si>
    <t>St Truiden</t>
  </si>
  <si>
    <t>Waasland-Beveren</t>
  </si>
  <si>
    <t>Standard</t>
  </si>
  <si>
    <t>14/08/2020</t>
  </si>
  <si>
    <t>15/08/2020</t>
  </si>
  <si>
    <t>16/08/2020</t>
  </si>
  <si>
    <t>17/08/2020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</si>
</sst>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1.0798489879783906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1.0378768826195999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6.6766145379517328</v>
      </c>
      <c r="I278" s="6">
        <f>IF('Log_working_3-way'!$D278="","",'True_Odds_Calculator_3-way'!O279/'True_Odds_Calculator_3-way'!B279-1)</f>
        <v>6.3410658056680154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3.9498200398097261E-2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1.0629552284734971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58.499994387533512</v>
      </c>
      <c r="I279" s="6">
        <f>IF('Log_working_3-way'!$D279="","",'True_Odds_Calculator_3-way'!O280/'True_Odds_Calculator_3-way'!B280-1)</f>
        <v>1.6657650263236889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4.201898905117063E-2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1.054414089240735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48.638309989608778</v>
      </c>
      <c r="I280" s="6">
        <f>IF('Log_working_3-way'!$D280="","",'True_Odds_Calculator_3-way'!O281/'True_Odds_Calculator_3-way'!B281-1)</f>
        <v>3.027234729026266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4.2685688484812134E-2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1.0519863904843665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47.992202442253941</v>
      </c>
      <c r="I281" s="6">
        <f>IF('Log_working_3-way'!$D281="","",'True_Odds_Calculator_3-way'!O282/'True_Odds_Calculator_3-way'!B282-1)</f>
        <v>2.7802625341245317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4.1398541398541377E-2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1.0643134216137078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4.1858376256112448</v>
      </c>
      <c r="I282" s="6">
        <f>IF('Log_working_3-way'!$D282="","",'True_Odds_Calculator_3-way'!O283/'True_Odds_Calculator_3-way'!B283-1)</f>
        <v>5.1874100522381736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6.2580611876386527E-2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1.0381877087125149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17.489271771429181</v>
      </c>
      <c r="I283" s="6">
        <f>IF('Log_working_3-way'!$D283="","",'True_Odds_Calculator_3-way'!O284/'True_Odds_Calculator_3-way'!B284-1)</f>
        <v>5.871416853255556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4.0424330907572248E-2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1.0497811028620911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0.39487390835788583</v>
      </c>
      <c r="I284" s="6">
        <f>IF('Log_working_3-way'!$D284="","",'True_Odds_Calculator_3-way'!O285/'True_Odds_Calculator_3-way'!B285-1)</f>
        <v>3.8964765958947458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4.0660006466800347E-2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1.0491983091278876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44.689953438026372</v>
      </c>
      <c r="I285" s="6">
        <f>IF('Log_working_3-way'!$D285="","",'True_Odds_Calculator_3-way'!O286/'True_Odds_Calculator_3-way'!B286-1)</f>
        <v>3.2397750469357058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4.0982143880345934E-2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1.0488326898485978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1.8470994934459926</v>
      </c>
      <c r="I286" s="6">
        <f>IF('Log_working_3-way'!$D286="","",'True_Odds_Calculator_3-way'!O287/'True_Odds_Calculator_3-way'!B287-1)</f>
        <v>4.2776359937139459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4.4098252300242669E-2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1.0369338640108769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11.53389269464159</v>
      </c>
      <c r="I287" s="6">
        <f>IF('Log_working_3-way'!$D287="","",'True_Odds_Calculator_3-way'!O288/'True_Odds_Calculator_3-way'!B288-1)</f>
        <v>8.3917290289761173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3.9811196625276102E-2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1.037184980550705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15.979308612128758</v>
      </c>
      <c r="I288" s="6">
        <f>IF('Log_working_3-way'!$D288="","",'True_Odds_Calculator_3-way'!O289/'True_Odds_Calculator_3-way'!B289-1)</f>
        <v>7.7784517942098113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3.9743188312585831E-2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1.0376054228482163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12.687674246380357</v>
      </c>
      <c r="I289" s="6">
        <f>IF('Log_working_3-way'!$D289="","",'True_Odds_Calculator_3-way'!O290/'True_Odds_Calculator_3-way'!B290-1)</f>
        <v>7.0757565549427461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4.0347891388014867E-2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1.0376483173788582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21.899795656780608</v>
      </c>
      <c r="I290" s="6">
        <f>IF('Log_working_3-way'!$D290="","",'True_Odds_Calculator_3-way'!O291/'True_Odds_Calculator_3-way'!B291-1)</f>
        <v>6.6794975300536628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3.910795805607048E-2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1.0525549861774743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0.30163378489140436</v>
      </c>
      <c r="I291" s="6">
        <f>IF('Log_working_3-way'!$D291="","",'True_Odds_Calculator_3-way'!O292/'True_Odds_Calculator_3-way'!B292-1)</f>
        <v>3.0496474616389753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4.1177704856550701E-2</v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9">
        <f t="shared" si="65"/>
        <v>0.27026693304510563</v>
      </c>
      <c r="E278" s="9">
        <f t="shared" si="66"/>
        <v>0.26419475512600349</v>
      </c>
      <c r="F278" s="9">
        <f t="shared" si="67"/>
        <v>0.46553831182889099</v>
      </c>
      <c r="G278" s="9">
        <f t="shared" si="68"/>
        <v>1.0630101130616678</v>
      </c>
      <c r="H278" s="9">
        <f t="shared" si="69"/>
        <v>3.7000456871766372</v>
      </c>
      <c r="I278" s="9">
        <f t="shared" si="70"/>
        <v>3.7850864962215693</v>
      </c>
      <c r="J278" s="9">
        <f t="shared" si="71"/>
        <v>2.1480509221066018</v>
      </c>
      <c r="K278" s="11">
        <f t="shared" si="72"/>
        <v>0.2824858757062147</v>
      </c>
      <c r="L278" s="11">
        <f t="shared" si="73"/>
        <v>0.27624309392265195</v>
      </c>
      <c r="M278" s="11">
        <f t="shared" si="74"/>
        <v>0.48076923076923073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-0.26963955138409701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0.23410431688360336</v>
      </c>
      <c r="Q278" s="11">
        <f>2*'OddsRatio_working_3-way'!K278*'OddsRatio_working_3-way'!L278*'OddsRatio_working_3-way'!M278</f>
        <v>7.5033434898590809E-2</v>
      </c>
      <c r="R278" s="11">
        <f t="shared" si="75"/>
        <v>0</v>
      </c>
      <c r="S278" s="11">
        <f t="shared" si="76"/>
        <v>-0.86821208417650009</v>
      </c>
      <c r="T278" s="11">
        <f t="shared" si="77"/>
        <v>-0.27827310390272436</v>
      </c>
      <c r="U278" s="11">
        <f>'OddsRatio_working_3-way'!S278-'OddsRatio_working_3-way'!R278^2/3</f>
        <v>-0.86821208417650009</v>
      </c>
      <c r="V278" s="11">
        <f>'OddsRatio_working_3-way'!S278*'OddsRatio_working_3-way'!R278/3-2*'OddsRatio_working_3-way'!R278^3/27-'OddsRatio_working_3-way'!T278</f>
        <v>0.27827310390272436</v>
      </c>
      <c r="W278" s="11">
        <f>'OddsRatio_working_3-way'!V278^2+4*'OddsRatio_working_3-way'!U278^3/27</f>
        <v>-1.9519859949893067E-2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0.15568861575718174</v>
      </c>
      <c r="Y278" s="11">
        <f>IF('OddsRatio_working_3-way'!W278&gt;=0,IF('OddsRatio_working_3-way'!V278+SQRT('OddsRatio_working_3-way'!W278)&gt;0,0,PI()),ACOS('OddsRatio_working_3-way'!V278/(2*'OddsRatio_working_3-way'!X278)))</f>
        <v>0.46530486387029879</v>
      </c>
      <c r="Z278" s="11">
        <f>'OddsRatio_working_3-way'!X278^(1/3)*COS('OddsRatio_working_3-way'!Y278/3)</f>
        <v>0.53150505653083391</v>
      </c>
      <c r="AA278" s="11">
        <f>'OddsRatio_working_3-way'!X278^(1/3)*COS(('OddsRatio_working_3-way'!Y278+2*PI())/3)</f>
        <v>-0.33772337101261085</v>
      </c>
      <c r="AB278" s="11">
        <f>'OddsRatio_working_3-way'!X278^(1/3)*COS(('OddsRatio_working_3-way'!Y278+4*PI())/3)</f>
        <v>-0.19378168551822283</v>
      </c>
      <c r="AC278" s="11">
        <f>'OddsRatio_working_3-way'!X278^(1/3)*SIN('OddsRatio_working_3-way'!Y278/3)</f>
        <v>8.3104770867793332E-2</v>
      </c>
      <c r="AD278" s="11">
        <f>'OddsRatio_working_3-way'!X278^(1/3)*SIN(('OddsRatio_working_3-way'!Y278+2*PI())/3)</f>
        <v>0.41874449576168976</v>
      </c>
      <c r="AE278" s="11">
        <f>'OddsRatio_working_3-way'!X278^(1/3)*SIN(('OddsRatio_working_3-way'!Y278+4*PI())/3)</f>
        <v>-0.50184926662948315</v>
      </c>
      <c r="AF278" s="11">
        <f>-'OddsRatio_working_3-way'!U278/(3*'OddsRatio_working_3-way'!X278^(1/3))*COS(('OddsRatio_working_3-way'!Y278)/3)</f>
        <v>0.5315050565308338</v>
      </c>
      <c r="AG278" s="11">
        <f>-'OddsRatio_working_3-way'!U278/(3*'OddsRatio_working_3-way'!X278^(1/3))*COS(('OddsRatio_working_3-way'!Y278+2*PI())/3)</f>
        <v>-0.3377233710126108</v>
      </c>
      <c r="AH278" s="11">
        <f>-'OddsRatio_working_3-way'!U278/(3*'OddsRatio_working_3-way'!X278^(1/3))*COS(('OddsRatio_working_3-way'!Y278+4*PI())/3)</f>
        <v>-0.19378168551822281</v>
      </c>
      <c r="AI278" s="11">
        <f>'OddsRatio_working_3-way'!U278/(3*'OddsRatio_working_3-way'!X278^(1/3))*SIN(('OddsRatio_working_3-way'!Y278)/3)</f>
        <v>-8.3104770867793318E-2</v>
      </c>
      <c r="AJ278" s="11">
        <f>'OddsRatio_working_3-way'!U278/(3*'OddsRatio_working_3-way'!X278^(1/3))*SIN(('OddsRatio_working_3-way'!Y278+2*PI())/3)</f>
        <v>-0.41874449576168971</v>
      </c>
      <c r="AK278" s="11">
        <f>'OddsRatio_working_3-way'!U278/(3*'OddsRatio_working_3-way'!X278^(1/3))*SIN(('OddsRatio_working_3-way'!Y278+4*PI())/3)</f>
        <v>0.50184926662948304</v>
      </c>
      <c r="AL278" s="11">
        <f>'OddsRatio_working_3-way'!Z278+'OddsRatio_working_3-way'!AF278</f>
        <v>1.0630101130616678</v>
      </c>
      <c r="AM278" s="11">
        <f>'OddsRatio_working_3-way'!AA278+'OddsRatio_working_3-way'!AG278</f>
        <v>-0.6754467420252217</v>
      </c>
      <c r="AN278" s="11">
        <f>'OddsRatio_working_3-way'!AB278+'OddsRatio_working_3-way'!AH278</f>
        <v>-0.38756337103644567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1.0630101130616678</v>
      </c>
      <c r="AS278" s="11">
        <f>IF(('OddsRatio_working_3-way'!X278=0),IF(Q278&gt;0,-Q278^(1/3),(-Q278)^(1/3)),'OddsRatio_working_3-way'!AM278-'OddsRatio_working_3-way'!R278/3)</f>
        <v>-0.6754467420252217</v>
      </c>
      <c r="AT278" s="11">
        <f>IF(('OddsRatio_working_3-way'!X278=0),IF(Q278&gt;0,-Q278^(1/3),(-Q278)^(1/3)),'OddsRatio_working_3-way'!AN278-'OddsRatio_working_3-way'!R278/3)</f>
        <v>-0.38756337103644567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9">
        <f t="shared" si="65"/>
        <v>0.76846819498112606</v>
      </c>
      <c r="E279" s="9">
        <f t="shared" si="66"/>
        <v>0.15198850386850252</v>
      </c>
      <c r="F279" s="9">
        <f t="shared" si="67"/>
        <v>7.9543301150371323E-2</v>
      </c>
      <c r="G279" s="9">
        <f t="shared" si="68"/>
        <v>1.1158889975852126</v>
      </c>
      <c r="H279" s="9">
        <f t="shared" si="69"/>
        <v>1.3012900293480076</v>
      </c>
      <c r="I279" s="9">
        <f t="shared" si="70"/>
        <v>6.5794449879260632</v>
      </c>
      <c r="J279" s="9">
        <f t="shared" si="71"/>
        <v>12.571768904958653</v>
      </c>
      <c r="K279" s="11">
        <f t="shared" si="72"/>
        <v>0.78740157480314954</v>
      </c>
      <c r="L279" s="11">
        <f t="shared" si="73"/>
        <v>0.16666666666666666</v>
      </c>
      <c r="M279" s="11">
        <f t="shared" si="74"/>
        <v>8.7950747581354446E-2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-0.16158352897180728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0.18051833230608705</v>
      </c>
      <c r="Q279" s="11">
        <f>2*'OddsRatio_working_3-way'!K279*'OddsRatio_working_3-way'!L279*'OddsRatio_working_3-way'!M279</f>
        <v>2.3084185716890925E-2</v>
      </c>
      <c r="R279" s="11">
        <f t="shared" si="75"/>
        <v>0</v>
      </c>
      <c r="S279" s="11">
        <f t="shared" si="76"/>
        <v>-1.1171827565270187</v>
      </c>
      <c r="T279" s="11">
        <f t="shared" si="77"/>
        <v>-0.14286224508018142</v>
      </c>
      <c r="U279" s="11">
        <f>'OddsRatio_working_3-way'!S279-'OddsRatio_working_3-way'!R279^2/3</f>
        <v>-1.1171827565270187</v>
      </c>
      <c r="V279" s="11">
        <f>'OddsRatio_working_3-way'!S279*'OddsRatio_working_3-way'!R279/3-2*'OddsRatio_working_3-way'!R279^3/27-'OddsRatio_working_3-way'!T279</f>
        <v>0.14286224508018142</v>
      </c>
      <c r="W279" s="11">
        <f>'OddsRatio_working_3-way'!V279^2+4*'OddsRatio_working_3-way'!U279^3/27</f>
        <v>-0.18616116335356109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0.22725029396180707</v>
      </c>
      <c r="Y279" s="11">
        <f>IF('OddsRatio_working_3-way'!W279&gt;=0,IF('OddsRatio_working_3-way'!V279+SQRT('OddsRatio_working_3-way'!W279)&gt;0,0,PI()),ACOS('OddsRatio_working_3-way'!V279/(2*'OddsRatio_working_3-way'!X279)))</f>
        <v>1.2510476714737204</v>
      </c>
      <c r="Z279" s="11">
        <f>'OddsRatio_working_3-way'!X279^(1/3)*COS('OddsRatio_working_3-way'!Y279/3)</f>
        <v>0.55794449879260632</v>
      </c>
      <c r="AA279" s="11">
        <f>'OddsRatio_working_3-way'!X279^(1/3)*COS(('OddsRatio_working_3-way'!Y279+2*PI())/3)</f>
        <v>-0.49302631110047912</v>
      </c>
      <c r="AB279" s="11">
        <f>'OddsRatio_working_3-way'!X279^(1/3)*COS(('OddsRatio_working_3-way'!Y279+4*PI())/3)</f>
        <v>-6.491818769212708E-2</v>
      </c>
      <c r="AC279" s="11">
        <f>'OddsRatio_working_3-way'!X279^(1/3)*SIN('OddsRatio_working_3-way'!Y279/3)</f>
        <v>0.24716834029207749</v>
      </c>
      <c r="AD279" s="11">
        <f>'OddsRatio_working_3-way'!X279^(1/3)*SIN(('OddsRatio_working_3-way'!Y279+2*PI())/3)</f>
        <v>0.35960993971013439</v>
      </c>
      <c r="AE279" s="11">
        <f>'OddsRatio_working_3-way'!X279^(1/3)*SIN(('OddsRatio_working_3-way'!Y279+4*PI())/3)</f>
        <v>-0.6067782800022119</v>
      </c>
      <c r="AF279" s="11">
        <f>-'OddsRatio_working_3-way'!U279/(3*'OddsRatio_working_3-way'!X279^(1/3))*COS(('OddsRatio_working_3-way'!Y279)/3)</f>
        <v>0.55794449879260632</v>
      </c>
      <c r="AG279" s="11">
        <f>-'OddsRatio_working_3-way'!U279/(3*'OddsRatio_working_3-way'!X279^(1/3))*COS(('OddsRatio_working_3-way'!Y279+2*PI())/3)</f>
        <v>-0.49302631110047912</v>
      </c>
      <c r="AH279" s="11">
        <f>-'OddsRatio_working_3-way'!U279/(3*'OddsRatio_working_3-way'!X279^(1/3))*COS(('OddsRatio_working_3-way'!Y279+4*PI())/3)</f>
        <v>-6.491818769212708E-2</v>
      </c>
      <c r="AI279" s="11">
        <f>'OddsRatio_working_3-way'!U279/(3*'OddsRatio_working_3-way'!X279^(1/3))*SIN(('OddsRatio_working_3-way'!Y279)/3)</f>
        <v>-0.24716834029207749</v>
      </c>
      <c r="AJ279" s="11">
        <f>'OddsRatio_working_3-way'!U279/(3*'OddsRatio_working_3-way'!X279^(1/3))*SIN(('OddsRatio_working_3-way'!Y279+2*PI())/3)</f>
        <v>-0.35960993971013439</v>
      </c>
      <c r="AK279" s="11">
        <f>'OddsRatio_working_3-way'!U279/(3*'OddsRatio_working_3-way'!X279^(1/3))*SIN(('OddsRatio_working_3-way'!Y279+4*PI())/3)</f>
        <v>0.6067782800022119</v>
      </c>
      <c r="AL279" s="11">
        <f>'OddsRatio_working_3-way'!Z279+'OddsRatio_working_3-way'!AF279</f>
        <v>1.1158889975852126</v>
      </c>
      <c r="AM279" s="11">
        <f>'OddsRatio_working_3-way'!AA279+'OddsRatio_working_3-way'!AG279</f>
        <v>-0.98605262220095824</v>
      </c>
      <c r="AN279" s="11">
        <f>'OddsRatio_working_3-way'!AB279+'OddsRatio_working_3-way'!AH279</f>
        <v>-0.12983637538425416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1.1158889975852126</v>
      </c>
      <c r="AS279" s="11">
        <f>IF(('OddsRatio_working_3-way'!X279=0),IF(Q279&gt;0,-Q279^(1/3),(-Q279)^(1/3)),'OddsRatio_working_3-way'!AM279-'OddsRatio_working_3-way'!R279/3)</f>
        <v>-0.98605262220095824</v>
      </c>
      <c r="AT279" s="11">
        <f>IF(('OddsRatio_working_3-way'!X279=0),IF(Q279&gt;0,-Q279^(1/3),(-Q279)^(1/3)),'OddsRatio_working_3-way'!AN279-'OddsRatio_working_3-way'!R279/3)</f>
        <v>-0.12983637538425416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9">
        <f t="shared" si="65"/>
        <v>0.70053233719431929</v>
      </c>
      <c r="E280" s="9">
        <f t="shared" si="66"/>
        <v>0.19036972247094452</v>
      </c>
      <c r="F280" s="9">
        <f t="shared" si="67"/>
        <v>0.10909794033473638</v>
      </c>
      <c r="G280" s="9">
        <f t="shared" si="68"/>
        <v>1.0961175684497371</v>
      </c>
      <c r="H280" s="9">
        <f t="shared" si="69"/>
        <v>1.4274858516953972</v>
      </c>
      <c r="I280" s="9">
        <f t="shared" si="70"/>
        <v>5.2529361655849796</v>
      </c>
      <c r="J280" s="9">
        <f t="shared" si="71"/>
        <v>9.1660758849505406</v>
      </c>
      <c r="K280" s="11">
        <f t="shared" si="72"/>
        <v>0.71942446043165476</v>
      </c>
      <c r="L280" s="11">
        <f t="shared" si="73"/>
        <v>0.20491803278688525</v>
      </c>
      <c r="M280" s="11">
        <f t="shared" si="74"/>
        <v>0.1183431952662722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-0.19668048663213189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0.20447314667424082</v>
      </c>
      <c r="Q280" s="11">
        <f>2*'OddsRatio_working_3-way'!K280*'OddsRatio_working_3-way'!L280*'OddsRatio_working_3-way'!M280</f>
        <v>3.4893028442703214E-2</v>
      </c>
      <c r="R280" s="11">
        <f t="shared" si="75"/>
        <v>0</v>
      </c>
      <c r="S280" s="11">
        <f t="shared" si="76"/>
        <v>-1.0396209109279062</v>
      </c>
      <c r="T280" s="11">
        <f t="shared" si="77"/>
        <v>-0.17740971176244133</v>
      </c>
      <c r="U280" s="11">
        <f>'OddsRatio_working_3-way'!S280-'OddsRatio_working_3-way'!R280^2/3</f>
        <v>-1.0396209109279062</v>
      </c>
      <c r="V280" s="11">
        <f>'OddsRatio_working_3-way'!S280*'OddsRatio_working_3-way'!R280/3-2*'OddsRatio_working_3-way'!R280^3/27-'OddsRatio_working_3-way'!T280</f>
        <v>0.17740971176244133</v>
      </c>
      <c r="W280" s="11">
        <f>'OddsRatio_working_3-way'!V280^2+4*'OddsRatio_working_3-way'!U280^3/27</f>
        <v>-0.13499014677903243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0.20400021605789107</v>
      </c>
      <c r="Y280" s="11">
        <f>IF('OddsRatio_working_3-way'!W280&gt;=0,IF('OddsRatio_working_3-way'!V280+SQRT('OddsRatio_working_3-way'!W280)&gt;0,0,PI()),ACOS('OddsRatio_working_3-way'!V280/(2*'OddsRatio_working_3-way'!X280)))</f>
        <v>1.1209498778523757</v>
      </c>
      <c r="Z280" s="11">
        <f>'OddsRatio_working_3-way'!X280^(1/3)*COS('OddsRatio_working_3-way'!Y280/3)</f>
        <v>0.54805878422486853</v>
      </c>
      <c r="AA280" s="11">
        <f>'OddsRatio_working_3-way'!X280^(1/3)*COS(('OddsRatio_working_3-way'!Y280+2*PI())/3)</f>
        <v>-0.46011782406736734</v>
      </c>
      <c r="AB280" s="11">
        <f>'OddsRatio_working_3-way'!X280^(1/3)*COS(('OddsRatio_working_3-way'!Y280+4*PI())/3)</f>
        <v>-8.7940960157501399E-2</v>
      </c>
      <c r="AC280" s="11">
        <f>'OddsRatio_working_3-way'!X280^(1/3)*SIN('OddsRatio_working_3-way'!Y280/3)</f>
        <v>0.2148764125645119</v>
      </c>
      <c r="AD280" s="11">
        <f>'OddsRatio_working_3-way'!X280^(1/3)*SIN(('OddsRatio_working_3-way'!Y280+2*PI())/3)</f>
        <v>0.36719462362369437</v>
      </c>
      <c r="AE280" s="11">
        <f>'OddsRatio_working_3-way'!X280^(1/3)*SIN(('OddsRatio_working_3-way'!Y280+4*PI())/3)</f>
        <v>-0.58207103618820621</v>
      </c>
      <c r="AF280" s="11">
        <f>-'OddsRatio_working_3-way'!U280/(3*'OddsRatio_working_3-way'!X280^(1/3))*COS(('OddsRatio_working_3-way'!Y280)/3)</f>
        <v>0.54805878422486864</v>
      </c>
      <c r="AG280" s="11">
        <f>-'OddsRatio_working_3-way'!U280/(3*'OddsRatio_working_3-way'!X280^(1/3))*COS(('OddsRatio_working_3-way'!Y280+2*PI())/3)</f>
        <v>-0.4601178240673674</v>
      </c>
      <c r="AH280" s="11">
        <f>-'OddsRatio_working_3-way'!U280/(3*'OddsRatio_working_3-way'!X280^(1/3))*COS(('OddsRatio_working_3-way'!Y280+4*PI())/3)</f>
        <v>-8.7940960157501413E-2</v>
      </c>
      <c r="AI280" s="11">
        <f>'OddsRatio_working_3-way'!U280/(3*'OddsRatio_working_3-way'!X280^(1/3))*SIN(('OddsRatio_working_3-way'!Y280)/3)</f>
        <v>-0.21487641256451195</v>
      </c>
      <c r="AJ280" s="11">
        <f>'OddsRatio_working_3-way'!U280/(3*'OddsRatio_working_3-way'!X280^(1/3))*SIN(('OddsRatio_working_3-way'!Y280+2*PI())/3)</f>
        <v>-0.36719462362369448</v>
      </c>
      <c r="AK280" s="11">
        <f>'OddsRatio_working_3-way'!U280/(3*'OddsRatio_working_3-way'!X280^(1/3))*SIN(('OddsRatio_working_3-way'!Y280+4*PI())/3)</f>
        <v>0.58207103618820633</v>
      </c>
      <c r="AL280" s="11">
        <f>'OddsRatio_working_3-way'!Z280+'OddsRatio_working_3-way'!AF280</f>
        <v>1.0961175684497371</v>
      </c>
      <c r="AM280" s="11">
        <f>'OddsRatio_working_3-way'!AA280+'OddsRatio_working_3-way'!AG280</f>
        <v>-0.92023564813473469</v>
      </c>
      <c r="AN280" s="11">
        <f>'OddsRatio_working_3-way'!AB280+'OddsRatio_working_3-way'!AH280</f>
        <v>-0.17588192031500283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1.0961175684497371</v>
      </c>
      <c r="AS280" s="11">
        <f>IF(('OddsRatio_working_3-way'!X280=0),IF(Q280&gt;0,-Q280^(1/3),(-Q280)^(1/3)),'OddsRatio_working_3-way'!AM280-'OddsRatio_working_3-way'!R280/3)</f>
        <v>-0.92023564813473469</v>
      </c>
      <c r="AT280" s="11">
        <f>IF(('OddsRatio_working_3-way'!X280=0),IF(Q280&gt;0,-Q280^(1/3),(-Q280)^(1/3)),'OddsRatio_working_3-way'!AN280-'OddsRatio_working_3-way'!R280/3)</f>
        <v>-0.17588192031500283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9">
        <f t="shared" si="65"/>
        <v>0.69602470794152171</v>
      </c>
      <c r="E281" s="9">
        <f t="shared" si="66"/>
        <v>0.18480943630902225</v>
      </c>
      <c r="F281" s="9">
        <f t="shared" si="67"/>
        <v>0.11916585574945583</v>
      </c>
      <c r="G281" s="9">
        <f t="shared" si="68"/>
        <v>1.0918265134490648</v>
      </c>
      <c r="H281" s="9">
        <f t="shared" si="69"/>
        <v>1.4367306053796263</v>
      </c>
      <c r="I281" s="9">
        <f t="shared" si="70"/>
        <v>5.4109791143342223</v>
      </c>
      <c r="J281" s="9">
        <f t="shared" si="71"/>
        <v>8.3916654960501678</v>
      </c>
      <c r="K281" s="11">
        <f t="shared" si="72"/>
        <v>0.7142857142857143</v>
      </c>
      <c r="L281" s="11">
        <f t="shared" si="73"/>
        <v>0.1984126984126984</v>
      </c>
      <c r="M281" s="11">
        <f t="shared" si="74"/>
        <v>0.1287001287001287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-0.19954940363103624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0.20446831671321469</v>
      </c>
      <c r="Q281" s="11">
        <f>2*'OddsRatio_working_3-way'!K281*'OddsRatio_working_3-way'!L281*'OddsRatio_working_3-way'!M281</f>
        <v>3.6479628316363012E-2</v>
      </c>
      <c r="R281" s="11">
        <f t="shared" si="75"/>
        <v>0</v>
      </c>
      <c r="S281" s="11">
        <f t="shared" si="76"/>
        <v>-1.0246501016423655</v>
      </c>
      <c r="T281" s="11">
        <f t="shared" si="77"/>
        <v>-0.18281000921362453</v>
      </c>
      <c r="U281" s="11">
        <f>'OddsRatio_working_3-way'!S281-'OddsRatio_working_3-way'!R281^2/3</f>
        <v>-1.0246501016423655</v>
      </c>
      <c r="V281" s="11">
        <f>'OddsRatio_working_3-way'!S281*'OddsRatio_working_3-way'!R281/3-2*'OddsRatio_working_3-way'!R281^3/27-'OddsRatio_working_3-way'!T281</f>
        <v>0.18281000921362453</v>
      </c>
      <c r="W281" s="11">
        <f>'OddsRatio_working_3-way'!V281^2+4*'OddsRatio_working_3-way'!U281^3/27</f>
        <v>-0.12595652505575006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0.19960963436444865</v>
      </c>
      <c r="Y281" s="11">
        <f>IF('OddsRatio_working_3-way'!W281&gt;=0,IF('OddsRatio_working_3-way'!V281+SQRT('OddsRatio_working_3-way'!W281)&gt;0,0,PI()),ACOS('OddsRatio_working_3-way'!V281/(2*'OddsRatio_working_3-way'!X281)))</f>
        <v>1.0951436146749731</v>
      </c>
      <c r="Z281" s="11">
        <f>'OddsRatio_working_3-way'!X281^(1/3)*COS('OddsRatio_working_3-way'!Y281/3)</f>
        <v>0.54591325672453239</v>
      </c>
      <c r="AA281" s="11">
        <f>'OddsRatio_working_3-way'!X281^(1/3)*COS(('OddsRatio_working_3-way'!Y281+2*PI())/3)</f>
        <v>-0.45364022615105964</v>
      </c>
      <c r="AB281" s="11">
        <f>'OddsRatio_working_3-way'!X281^(1/3)*COS(('OddsRatio_working_3-way'!Y281+4*PI())/3)</f>
        <v>-9.2273030573472872E-2</v>
      </c>
      <c r="AC281" s="11">
        <f>'OddsRatio_working_3-way'!X281^(1/3)*SIN('OddsRatio_working_3-way'!Y281/3)</f>
        <v>0.20863544764301983</v>
      </c>
      <c r="AD281" s="11">
        <f>'OddsRatio_working_3-way'!X281^(1/3)*SIN(('OddsRatio_working_3-way'!Y281+2*PI())/3)</f>
        <v>0.36845702476463105</v>
      </c>
      <c r="AE281" s="11">
        <f>'OddsRatio_working_3-way'!X281^(1/3)*SIN(('OddsRatio_working_3-way'!Y281+4*PI())/3)</f>
        <v>-0.57709247240765105</v>
      </c>
      <c r="AF281" s="11">
        <f>-'OddsRatio_working_3-way'!U281/(3*'OddsRatio_working_3-way'!X281^(1/3))*COS(('OddsRatio_working_3-way'!Y281)/3)</f>
        <v>0.54591325672453239</v>
      </c>
      <c r="AG281" s="11">
        <f>-'OddsRatio_working_3-way'!U281/(3*'OddsRatio_working_3-way'!X281^(1/3))*COS(('OddsRatio_working_3-way'!Y281+2*PI())/3)</f>
        <v>-0.45364022615105964</v>
      </c>
      <c r="AH281" s="11">
        <f>-'OddsRatio_working_3-way'!U281/(3*'OddsRatio_working_3-way'!X281^(1/3))*COS(('OddsRatio_working_3-way'!Y281+4*PI())/3)</f>
        <v>-9.2273030573472872E-2</v>
      </c>
      <c r="AI281" s="11">
        <f>'OddsRatio_working_3-way'!U281/(3*'OddsRatio_working_3-way'!X281^(1/3))*SIN(('OddsRatio_working_3-way'!Y281)/3)</f>
        <v>-0.20863544764301983</v>
      </c>
      <c r="AJ281" s="11">
        <f>'OddsRatio_working_3-way'!U281/(3*'OddsRatio_working_3-way'!X281^(1/3))*SIN(('OddsRatio_working_3-way'!Y281+2*PI())/3)</f>
        <v>-0.36845702476463105</v>
      </c>
      <c r="AK281" s="11">
        <f>'OddsRatio_working_3-way'!U281/(3*'OddsRatio_working_3-way'!X281^(1/3))*SIN(('OddsRatio_working_3-way'!Y281+4*PI())/3)</f>
        <v>0.57709247240765105</v>
      </c>
      <c r="AL281" s="11">
        <f>'OddsRatio_working_3-way'!Z281+'OddsRatio_working_3-way'!AF281</f>
        <v>1.0918265134490648</v>
      </c>
      <c r="AM281" s="11">
        <f>'OddsRatio_working_3-way'!AA281+'OddsRatio_working_3-way'!AG281</f>
        <v>-0.90728045230211929</v>
      </c>
      <c r="AN281" s="11">
        <f>'OddsRatio_working_3-way'!AB281+'OddsRatio_working_3-way'!AH281</f>
        <v>-0.18454606114694574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1.0918265134490648</v>
      </c>
      <c r="AS281" s="11">
        <f>IF(('OddsRatio_working_3-way'!X281=0),IF(Q281&gt;0,-Q281^(1/3),(-Q281)^(1/3)),'OddsRatio_working_3-way'!AM281-'OddsRatio_working_3-way'!R281/3)</f>
        <v>-0.90728045230211929</v>
      </c>
      <c r="AT281" s="11">
        <f>IF(('OddsRatio_working_3-way'!X281=0),IF(Q281&gt;0,-Q281^(1/3),(-Q281)^(1/3)),'OddsRatio_working_3-way'!AN281-'OddsRatio_working_3-way'!R281/3)</f>
        <v>-0.18454606114694574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9">
        <f t="shared" si="65"/>
        <v>0.21673091719935866</v>
      </c>
      <c r="E282" s="9">
        <f t="shared" si="66"/>
        <v>0.23725228421057018</v>
      </c>
      <c r="F282" s="9">
        <f t="shared" si="67"/>
        <v>0.54601679859007113</v>
      </c>
      <c r="G282" s="9">
        <f t="shared" si="68"/>
        <v>1.1085939787498791</v>
      </c>
      <c r="H282" s="9">
        <f t="shared" si="69"/>
        <v>4.614016370724606</v>
      </c>
      <c r="I282" s="9">
        <f t="shared" si="70"/>
        <v>4.2149225383746485</v>
      </c>
      <c r="J282" s="9">
        <f t="shared" si="71"/>
        <v>1.8314454840624095</v>
      </c>
      <c r="K282" s="11">
        <f t="shared" si="72"/>
        <v>0.23474178403755869</v>
      </c>
      <c r="L282" s="11">
        <f t="shared" si="73"/>
        <v>0.25641025641025644</v>
      </c>
      <c r="M282" s="11">
        <f t="shared" si="74"/>
        <v>0.5714285714285714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-0.24387349739462416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0.23766530808784334</v>
      </c>
      <c r="Q282" s="11">
        <f>2*'OddsRatio_working_3-way'!K282*'OddsRatio_working_3-way'!L282*'OddsRatio_working_3-way'!M282</f>
        <v>6.8788801183167381E-2</v>
      </c>
      <c r="R282" s="11">
        <f t="shared" si="75"/>
        <v>0</v>
      </c>
      <c r="S282" s="11">
        <f t="shared" si="76"/>
        <v>-0.97454340314505339</v>
      </c>
      <c r="T282" s="11">
        <f t="shared" si="77"/>
        <v>-0.28206755517946547</v>
      </c>
      <c r="U282" s="11">
        <f>'OddsRatio_working_3-way'!S282-'OddsRatio_working_3-way'!R282^2/3</f>
        <v>-0.97454340314505339</v>
      </c>
      <c r="V282" s="11">
        <f>'OddsRatio_working_3-way'!S282*'OddsRatio_working_3-way'!R282/3-2*'OddsRatio_working_3-way'!R282^3/27-'OddsRatio_working_3-way'!T282</f>
        <v>0.28206755517946547</v>
      </c>
      <c r="W282" s="11">
        <f>'OddsRatio_working_3-way'!V282^2+4*'OddsRatio_working_3-way'!U282^3/27</f>
        <v>-5.7557572471393245E-2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0.18514837168897411</v>
      </c>
      <c r="Y282" s="11">
        <f>IF('OddsRatio_working_3-way'!W282&gt;=0,IF('OddsRatio_working_3-way'!V282+SQRT('OddsRatio_working_3-way'!W282)&gt;0,0,PI()),ACOS('OddsRatio_working_3-way'!V282/(2*'OddsRatio_working_3-way'!X282)))</f>
        <v>0.70481129373356133</v>
      </c>
      <c r="Z282" s="11">
        <f>'OddsRatio_working_3-way'!X282^(1/3)*COS('OddsRatio_working_3-way'!Y282/3)</f>
        <v>0.55429698937493965</v>
      </c>
      <c r="AA282" s="11">
        <f>'OddsRatio_working_3-way'!X282^(1/3)*COS(('OddsRatio_working_3-way'!Y282+2*PI())/3)</f>
        <v>-0.39204839226650129</v>
      </c>
      <c r="AB282" s="11">
        <f>'OddsRatio_working_3-way'!X282^(1/3)*COS(('OddsRatio_working_3-way'!Y282+4*PI())/3)</f>
        <v>-0.16224859710843856</v>
      </c>
      <c r="AC282" s="11">
        <f>'OddsRatio_working_3-way'!X282^(1/3)*SIN('OddsRatio_working_3-way'!Y282/3)</f>
        <v>0.13267497359422858</v>
      </c>
      <c r="AD282" s="11">
        <f>'OddsRatio_working_3-way'!X282^(1/3)*SIN(('OddsRatio_working_3-way'!Y282+2*PI())/3)</f>
        <v>0.41369778724281664</v>
      </c>
      <c r="AE282" s="11">
        <f>'OddsRatio_working_3-way'!X282^(1/3)*SIN(('OddsRatio_working_3-way'!Y282+4*PI())/3)</f>
        <v>-0.546372760837045</v>
      </c>
      <c r="AF282" s="11">
        <f>-'OddsRatio_working_3-way'!U282/(3*'OddsRatio_working_3-way'!X282^(1/3))*COS(('OddsRatio_working_3-way'!Y282)/3)</f>
        <v>0.55429698937493943</v>
      </c>
      <c r="AG282" s="11">
        <f>-'OddsRatio_working_3-way'!U282/(3*'OddsRatio_working_3-way'!X282^(1/3))*COS(('OddsRatio_working_3-way'!Y282+2*PI())/3)</f>
        <v>-0.39204839226650112</v>
      </c>
      <c r="AH282" s="11">
        <f>-'OddsRatio_working_3-way'!U282/(3*'OddsRatio_working_3-way'!X282^(1/3))*COS(('OddsRatio_working_3-way'!Y282+4*PI())/3)</f>
        <v>-0.1622485971084385</v>
      </c>
      <c r="AI282" s="11">
        <f>'OddsRatio_working_3-way'!U282/(3*'OddsRatio_working_3-way'!X282^(1/3))*SIN(('OddsRatio_working_3-way'!Y282)/3)</f>
        <v>-0.13267497359422853</v>
      </c>
      <c r="AJ282" s="11">
        <f>'OddsRatio_working_3-way'!U282/(3*'OddsRatio_working_3-way'!X282^(1/3))*SIN(('OddsRatio_working_3-way'!Y282+2*PI())/3)</f>
        <v>-0.41369778724281647</v>
      </c>
      <c r="AK282" s="11">
        <f>'OddsRatio_working_3-way'!U282/(3*'OddsRatio_working_3-way'!X282^(1/3))*SIN(('OddsRatio_working_3-way'!Y282+4*PI())/3)</f>
        <v>0.54637276083704478</v>
      </c>
      <c r="AL282" s="11">
        <f>'OddsRatio_working_3-way'!Z282+'OddsRatio_working_3-way'!AF282</f>
        <v>1.1085939787498791</v>
      </c>
      <c r="AM282" s="11">
        <f>'OddsRatio_working_3-way'!AA282+'OddsRatio_working_3-way'!AG282</f>
        <v>-0.78409678453300247</v>
      </c>
      <c r="AN282" s="11">
        <f>'OddsRatio_working_3-way'!AB282+'OddsRatio_working_3-way'!AH282</f>
        <v>-0.32449719421687706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1.1085939787498791</v>
      </c>
      <c r="AS282" s="11">
        <f>IF(('OddsRatio_working_3-way'!X282=0),IF(Q282&gt;0,-Q282^(1/3),(-Q282)^(1/3)),'OddsRatio_working_3-way'!AM282-'OddsRatio_working_3-way'!R282/3)</f>
        <v>-0.78409678453300247</v>
      </c>
      <c r="AT282" s="11">
        <f>IF(('OddsRatio_working_3-way'!X282=0),IF(Q282&gt;0,-Q282^(1/3),(-Q282)^(1/3)),'OddsRatio_working_3-way'!AN282-'OddsRatio_working_3-way'!R282/3)</f>
        <v>-0.32449719421687706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9">
        <f t="shared" si="65"/>
        <v>0.42354420341465426</v>
      </c>
      <c r="E283" s="9">
        <f t="shared" si="66"/>
        <v>0.25552888095547205</v>
      </c>
      <c r="F283" s="9">
        <f t="shared" si="67"/>
        <v>0.3209269156298738</v>
      </c>
      <c r="G283" s="9">
        <f t="shared" si="68"/>
        <v>1.0633036350196443</v>
      </c>
      <c r="H283" s="9">
        <f t="shared" si="69"/>
        <v>2.3610286528251443</v>
      </c>
      <c r="I283" s="9">
        <f t="shared" si="70"/>
        <v>3.913451959953826</v>
      </c>
      <c r="J283" s="9">
        <f t="shared" si="71"/>
        <v>3.1159742336890925</v>
      </c>
      <c r="K283" s="11">
        <f t="shared" si="72"/>
        <v>0.43859649122807021</v>
      </c>
      <c r="L283" s="11">
        <f t="shared" si="73"/>
        <v>0.26737967914438499</v>
      </c>
      <c r="M283" s="11">
        <f t="shared" si="74"/>
        <v>0.33444816053511706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-0.27373855560690941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0.2357202182212278</v>
      </c>
      <c r="Q283" s="11">
        <f>2*'OddsRatio_working_3-way'!K283*'OddsRatio_working_3-way'!L283*'OddsRatio_working_3-way'!M283</f>
        <v>7.8442668293253831E-2</v>
      </c>
      <c r="R283" s="11">
        <f t="shared" si="75"/>
        <v>0</v>
      </c>
      <c r="S283" s="11">
        <f t="shared" si="76"/>
        <v>-0.86111442247735015</v>
      </c>
      <c r="T283" s="11">
        <f t="shared" si="77"/>
        <v>-0.28656053992590685</v>
      </c>
      <c r="U283" s="11">
        <f>'OddsRatio_working_3-way'!S283-'OddsRatio_working_3-way'!R283^2/3</f>
        <v>-0.86111442247735015</v>
      </c>
      <c r="V283" s="11">
        <f>'OddsRatio_working_3-way'!S283*'OddsRatio_working_3-way'!R283/3-2*'OddsRatio_working_3-way'!R283^3/27-'OddsRatio_working_3-way'!T283</f>
        <v>0.28656053992590685</v>
      </c>
      <c r="W283" s="11">
        <f>'OddsRatio_working_3-way'!V283^2+4*'OddsRatio_working_3-way'!U283^3/27</f>
        <v>-1.2480373427806696E-2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0.15378338375002837</v>
      </c>
      <c r="Y283" s="11">
        <f>IF('OddsRatio_working_3-way'!W283&gt;=0,IF('OddsRatio_working_3-way'!V283+SQRT('OddsRatio_working_3-way'!W283)&gt;0,0,PI()),ACOS('OddsRatio_working_3-way'!V283/(2*'OddsRatio_working_3-way'!X283)))</f>
        <v>0.37172576480336628</v>
      </c>
      <c r="Z283" s="11">
        <f>'OddsRatio_working_3-way'!X283^(1/3)*COS('OddsRatio_working_3-way'!Y283/3)</f>
        <v>0.53165181750982227</v>
      </c>
      <c r="AA283" s="11">
        <f>'OddsRatio_working_3-way'!X283^(1/3)*COS(('OddsRatio_working_3-way'!Y283+2*PI())/3)</f>
        <v>-0.323170170222076</v>
      </c>
      <c r="AB283" s="11">
        <f>'OddsRatio_working_3-way'!X283^(1/3)*COS(('OddsRatio_working_3-way'!Y283+4*PI())/3)</f>
        <v>-0.20848164728774615</v>
      </c>
      <c r="AC283" s="11">
        <f>'OddsRatio_working_3-way'!X283^(1/3)*SIN('OddsRatio_working_3-way'!Y283/3)</f>
        <v>6.621544958909592E-2</v>
      </c>
      <c r="AD283" s="11">
        <f>'OddsRatio_working_3-way'!X283^(1/3)*SIN(('OddsRatio_working_3-way'!Y283+2*PI())/3)</f>
        <v>0.42731625513712657</v>
      </c>
      <c r="AE283" s="11">
        <f>'OddsRatio_working_3-way'!X283^(1/3)*SIN(('OddsRatio_working_3-way'!Y283+4*PI())/3)</f>
        <v>-0.49353170472622243</v>
      </c>
      <c r="AF283" s="11">
        <f>-'OddsRatio_working_3-way'!U283/(3*'OddsRatio_working_3-way'!X283^(1/3))*COS(('OddsRatio_working_3-way'!Y283)/3)</f>
        <v>0.53165181750982216</v>
      </c>
      <c r="AG283" s="11">
        <f>-'OddsRatio_working_3-way'!U283/(3*'OddsRatio_working_3-way'!X283^(1/3))*COS(('OddsRatio_working_3-way'!Y283+2*PI())/3)</f>
        <v>-0.32317017022207595</v>
      </c>
      <c r="AH283" s="11">
        <f>-'OddsRatio_working_3-way'!U283/(3*'OddsRatio_working_3-way'!X283^(1/3))*COS(('OddsRatio_working_3-way'!Y283+4*PI())/3)</f>
        <v>-0.20848164728774612</v>
      </c>
      <c r="AI283" s="11">
        <f>'OddsRatio_working_3-way'!U283/(3*'OddsRatio_working_3-way'!X283^(1/3))*SIN(('OddsRatio_working_3-way'!Y283)/3)</f>
        <v>-6.6215449589095907E-2</v>
      </c>
      <c r="AJ283" s="11">
        <f>'OddsRatio_working_3-way'!U283/(3*'OddsRatio_working_3-way'!X283^(1/3))*SIN(('OddsRatio_working_3-way'!Y283+2*PI())/3)</f>
        <v>-0.42731625513712646</v>
      </c>
      <c r="AK283" s="11">
        <f>'OddsRatio_working_3-way'!U283/(3*'OddsRatio_working_3-way'!X283^(1/3))*SIN(('OddsRatio_working_3-way'!Y283+4*PI())/3)</f>
        <v>0.49353170472622232</v>
      </c>
      <c r="AL283" s="11">
        <f>'OddsRatio_working_3-way'!Z283+'OddsRatio_working_3-way'!AF283</f>
        <v>1.0633036350196443</v>
      </c>
      <c r="AM283" s="11">
        <f>'OddsRatio_working_3-way'!AA283+'OddsRatio_working_3-way'!AG283</f>
        <v>-0.6463403404441519</v>
      </c>
      <c r="AN283" s="11">
        <f>'OddsRatio_working_3-way'!AB283+'OddsRatio_working_3-way'!AH283</f>
        <v>-0.4169632945754923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1.0633036350196443</v>
      </c>
      <c r="AS283" s="11">
        <f>IF(('OddsRatio_working_3-way'!X283=0),IF(Q283&gt;0,-Q283^(1/3),(-Q283)^(1/3)),'OddsRatio_working_3-way'!AM283-'OddsRatio_working_3-way'!R283/3)</f>
        <v>-0.6463403404441519</v>
      </c>
      <c r="AT283" s="11">
        <f>IF(('OddsRatio_working_3-way'!X283=0),IF(Q283&gt;0,-Q283^(1/3),(-Q283)^(1/3)),'OddsRatio_working_3-way'!AN283-'OddsRatio_working_3-way'!R283/3)</f>
        <v>-0.4169632945754923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9">
        <f t="shared" si="65"/>
        <v>0.11194530359909262</v>
      </c>
      <c r="E284" s="9">
        <f t="shared" si="66"/>
        <v>0.21153311363974411</v>
      </c>
      <c r="F284" s="9">
        <f t="shared" si="67"/>
        <v>0.67652158276116303</v>
      </c>
      <c r="G284" s="9">
        <f t="shared" si="68"/>
        <v>1.0867032770732774</v>
      </c>
      <c r="H284" s="9">
        <f t="shared" si="69"/>
        <v>8.9329339226349251</v>
      </c>
      <c r="I284" s="9">
        <f t="shared" si="70"/>
        <v>4.7273922403613406</v>
      </c>
      <c r="J284" s="9">
        <f t="shared" si="71"/>
        <v>1.4781494419122423</v>
      </c>
      <c r="K284" s="11">
        <f t="shared" si="72"/>
        <v>0.12048192771084336</v>
      </c>
      <c r="L284" s="11">
        <f t="shared" si="73"/>
        <v>0.22573363431151244</v>
      </c>
      <c r="M284" s="11">
        <f t="shared" si="74"/>
        <v>0.69444444444444442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-0.20807760764653782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0.21096424826469157</v>
      </c>
      <c r="Q284" s="11">
        <f>2*'OddsRatio_working_3-way'!K284*'OddsRatio_working_3-way'!L284*'OddsRatio_working_3-way'!M284</f>
        <v>3.7773365848646656E-2</v>
      </c>
      <c r="R284" s="11">
        <f t="shared" si="75"/>
        <v>0</v>
      </c>
      <c r="S284" s="11">
        <f t="shared" si="76"/>
        <v>-1.0138729037247356</v>
      </c>
      <c r="T284" s="11">
        <f t="shared" si="77"/>
        <v>-0.18153498723809056</v>
      </c>
      <c r="U284" s="11">
        <f>'OddsRatio_working_3-way'!S284-'OddsRatio_working_3-way'!R284^2/3</f>
        <v>-1.0138729037247356</v>
      </c>
      <c r="V284" s="11">
        <f>'OddsRatio_working_3-way'!S284*'OddsRatio_working_3-way'!R284/3-2*'OddsRatio_working_3-way'!R284^3/27-'OddsRatio_working_3-way'!T284</f>
        <v>0.18153498723809056</v>
      </c>
      <c r="W284" s="11">
        <f>'OddsRatio_working_3-way'!V284^2+4*'OddsRatio_working_3-way'!U284^3/27</f>
        <v>-0.12144486374050434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0.19646870955195259</v>
      </c>
      <c r="Y284" s="11">
        <f>IF('OddsRatio_working_3-way'!W284&gt;=0,IF('OddsRatio_working_3-way'!V284+SQRT('OddsRatio_working_3-way'!W284)&gt;0,0,PI()),ACOS('OddsRatio_working_3-way'!V284/(2*'OddsRatio_working_3-way'!X284)))</f>
        <v>1.0905533798137386</v>
      </c>
      <c r="Z284" s="11">
        <f>'OddsRatio_working_3-way'!X284^(1/3)*COS('OddsRatio_working_3-way'!Y284/3)</f>
        <v>0.54335163853663881</v>
      </c>
      <c r="AA284" s="11">
        <f>'OddsRatio_working_3-way'!X284^(1/3)*COS(('OddsRatio_working_3-way'!Y284+2*PI())/3)</f>
        <v>-0.45068691838188363</v>
      </c>
      <c r="AB284" s="11">
        <f>'OddsRatio_working_3-way'!X284^(1/3)*COS(('OddsRatio_working_3-way'!Y284+4*PI())/3)</f>
        <v>-9.2664720154755575E-2</v>
      </c>
      <c r="AC284" s="11">
        <f>'OddsRatio_working_3-way'!X284^(1/3)*SIN('OddsRatio_working_3-way'!Y284/3)</f>
        <v>0.20670421252229421</v>
      </c>
      <c r="AD284" s="11">
        <f>'OddsRatio_working_3-way'!X284^(1/3)*SIN(('OddsRatio_working_3-way'!Y284+2*PI())/3)</f>
        <v>0.36720421589948188</v>
      </c>
      <c r="AE284" s="11">
        <f>'OddsRatio_working_3-way'!X284^(1/3)*SIN(('OddsRatio_working_3-way'!Y284+4*PI())/3)</f>
        <v>-0.57390842842177603</v>
      </c>
      <c r="AF284" s="11">
        <f>-'OddsRatio_working_3-way'!U284/(3*'OddsRatio_working_3-way'!X284^(1/3))*COS(('OddsRatio_working_3-way'!Y284)/3)</f>
        <v>0.54335163853663859</v>
      </c>
      <c r="AG284" s="11">
        <f>-'OddsRatio_working_3-way'!U284/(3*'OddsRatio_working_3-way'!X284^(1/3))*COS(('OddsRatio_working_3-way'!Y284+2*PI())/3)</f>
        <v>-0.45068691838188346</v>
      </c>
      <c r="AH284" s="11">
        <f>-'OddsRatio_working_3-way'!U284/(3*'OddsRatio_working_3-way'!X284^(1/3))*COS(('OddsRatio_working_3-way'!Y284+4*PI())/3)</f>
        <v>-9.2664720154755534E-2</v>
      </c>
      <c r="AI284" s="11">
        <f>'OddsRatio_working_3-way'!U284/(3*'OddsRatio_working_3-way'!X284^(1/3))*SIN(('OddsRatio_working_3-way'!Y284)/3)</f>
        <v>-0.20670421252229415</v>
      </c>
      <c r="AJ284" s="11">
        <f>'OddsRatio_working_3-way'!U284/(3*'OddsRatio_working_3-way'!X284^(1/3))*SIN(('OddsRatio_working_3-way'!Y284+2*PI())/3)</f>
        <v>-0.36720421589948177</v>
      </c>
      <c r="AK284" s="11">
        <f>'OddsRatio_working_3-way'!U284/(3*'OddsRatio_working_3-way'!X284^(1/3))*SIN(('OddsRatio_working_3-way'!Y284+4*PI())/3)</f>
        <v>0.57390842842177581</v>
      </c>
      <c r="AL284" s="11">
        <f>'OddsRatio_working_3-way'!Z284+'OddsRatio_working_3-way'!AF284</f>
        <v>1.0867032770732774</v>
      </c>
      <c r="AM284" s="11">
        <f>'OddsRatio_working_3-way'!AA284+'OddsRatio_working_3-way'!AG284</f>
        <v>-0.90137383676376714</v>
      </c>
      <c r="AN284" s="11">
        <f>'OddsRatio_working_3-way'!AB284+'OddsRatio_working_3-way'!AH284</f>
        <v>-0.1853294403095111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1.0867032770732774</v>
      </c>
      <c r="AS284" s="11">
        <f>IF(('OddsRatio_working_3-way'!X284=0),IF(Q284&gt;0,-Q284^(1/3),(-Q284)^(1/3)),'OddsRatio_working_3-way'!AM284-'OddsRatio_working_3-way'!R284/3)</f>
        <v>-0.90137383676376714</v>
      </c>
      <c r="AT284" s="11">
        <f>IF(('OddsRatio_working_3-way'!X284=0),IF(Q284&gt;0,-Q284^(1/3),(-Q284)^(1/3)),'OddsRatio_working_3-way'!AN284-'OddsRatio_working_3-way'!R284/3)</f>
        <v>-0.1853294403095111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9">
        <f t="shared" si="65"/>
        <v>0.67173757348476271</v>
      </c>
      <c r="E285" s="9">
        <f t="shared" si="66"/>
        <v>0.19672784955776695</v>
      </c>
      <c r="F285" s="9">
        <f t="shared" si="67"/>
        <v>0.13153457695747006</v>
      </c>
      <c r="G285" s="9">
        <f t="shared" si="68"/>
        <v>1.0859479768840061</v>
      </c>
      <c r="H285" s="9">
        <f t="shared" si="69"/>
        <v>1.4886765895978029</v>
      </c>
      <c r="I285" s="9">
        <f t="shared" si="70"/>
        <v>5.0831643930838633</v>
      </c>
      <c r="J285" s="9">
        <f t="shared" si="71"/>
        <v>7.6025636994547572</v>
      </c>
      <c r="K285" s="11">
        <f t="shared" si="72"/>
        <v>0.68965517241379315</v>
      </c>
      <c r="L285" s="11">
        <f t="shared" si="73"/>
        <v>0.21008403361344538</v>
      </c>
      <c r="M285" s="11">
        <f t="shared" si="74"/>
        <v>0.14124293785310735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-0.21052114592184024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0.21057517103860834</v>
      </c>
      <c r="Q285" s="11">
        <f>2*'OddsRatio_working_3-way'!K285*'OddsRatio_working_3-way'!L285*'OddsRatio_working_3-way'!M285</f>
        <v>4.0928118763577909E-2</v>
      </c>
      <c r="R285" s="11">
        <f t="shared" si="75"/>
        <v>0</v>
      </c>
      <c r="S285" s="11">
        <f t="shared" si="76"/>
        <v>-1.0002566256065706</v>
      </c>
      <c r="T285" s="11">
        <f t="shared" si="77"/>
        <v>-0.19441333831031496</v>
      </c>
      <c r="U285" s="11">
        <f>'OddsRatio_working_3-way'!S285-'OddsRatio_working_3-way'!R285^2/3</f>
        <v>-1.0002566256065706</v>
      </c>
      <c r="V285" s="11">
        <f>'OddsRatio_working_3-way'!S285*'OddsRatio_working_3-way'!R285/3-2*'OddsRatio_working_3-way'!R285^3/27-'OddsRatio_working_3-way'!T285</f>
        <v>0.19441333831031496</v>
      </c>
      <c r="W285" s="11">
        <f>'OddsRatio_working_3-way'!V285^2+4*'OddsRatio_working_3-way'!U285^3/27</f>
        <v>-0.11046568713247873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0.19252417591398729</v>
      </c>
      <c r="Y285" s="11">
        <f>IF('OddsRatio_working_3-way'!W285&gt;=0,IF('OddsRatio_working_3-way'!V285+SQRT('OddsRatio_working_3-way'!W285)&gt;0,0,PI()),ACOS('OddsRatio_working_3-way'!V285/(2*'OddsRatio_working_3-way'!X285)))</f>
        <v>1.0415229187523725</v>
      </c>
      <c r="Z285" s="11">
        <f>'OddsRatio_working_3-way'!X285^(1/3)*COS('OddsRatio_working_3-way'!Y285/3)</f>
        <v>0.54297398844200306</v>
      </c>
      <c r="AA285" s="11">
        <f>'OddsRatio_working_3-way'!X285^(1/3)*COS(('OddsRatio_working_3-way'!Y285+2*PI())/3)</f>
        <v>-0.44162985274929917</v>
      </c>
      <c r="AB285" s="11">
        <f>'OddsRatio_working_3-way'!X285^(1/3)*COS(('OddsRatio_working_3-way'!Y285+4*PI())/3)</f>
        <v>-0.10134413569270412</v>
      </c>
      <c r="AC285" s="11">
        <f>'OddsRatio_working_3-way'!X285^(1/3)*SIN('OddsRatio_working_3-way'!Y285/3)</f>
        <v>0.19646405034401021</v>
      </c>
      <c r="AD285" s="11">
        <f>'OddsRatio_working_3-way'!X285^(1/3)*SIN(('OddsRatio_working_3-way'!Y285+2*PI())/3)</f>
        <v>0.37199724241292786</v>
      </c>
      <c r="AE285" s="11">
        <f>'OddsRatio_working_3-way'!X285^(1/3)*SIN(('OddsRatio_working_3-way'!Y285+4*PI())/3)</f>
        <v>-0.56846129275693791</v>
      </c>
      <c r="AF285" s="11">
        <f>-'OddsRatio_working_3-way'!U285/(3*'OddsRatio_working_3-way'!X285^(1/3))*COS(('OddsRatio_working_3-way'!Y285)/3)</f>
        <v>0.54297398844200306</v>
      </c>
      <c r="AG285" s="11">
        <f>-'OddsRatio_working_3-way'!U285/(3*'OddsRatio_working_3-way'!X285^(1/3))*COS(('OddsRatio_working_3-way'!Y285+2*PI())/3)</f>
        <v>-0.44162985274929906</v>
      </c>
      <c r="AH285" s="11">
        <f>-'OddsRatio_working_3-way'!U285/(3*'OddsRatio_working_3-way'!X285^(1/3))*COS(('OddsRatio_working_3-way'!Y285+4*PI())/3)</f>
        <v>-0.10134413569270409</v>
      </c>
      <c r="AI285" s="11">
        <f>'OddsRatio_working_3-way'!U285/(3*'OddsRatio_working_3-way'!X285^(1/3))*SIN(('OddsRatio_working_3-way'!Y285)/3)</f>
        <v>-0.19646405034401015</v>
      </c>
      <c r="AJ285" s="11">
        <f>'OddsRatio_working_3-way'!U285/(3*'OddsRatio_working_3-way'!X285^(1/3))*SIN(('OddsRatio_working_3-way'!Y285+2*PI())/3)</f>
        <v>-0.37199724241292775</v>
      </c>
      <c r="AK285" s="11">
        <f>'OddsRatio_working_3-way'!U285/(3*'OddsRatio_working_3-way'!X285^(1/3))*SIN(('OddsRatio_working_3-way'!Y285+4*PI())/3)</f>
        <v>0.5684612927569378</v>
      </c>
      <c r="AL285" s="11">
        <f>'OddsRatio_working_3-way'!Z285+'OddsRatio_working_3-way'!AF285</f>
        <v>1.0859479768840061</v>
      </c>
      <c r="AM285" s="11">
        <f>'OddsRatio_working_3-way'!AA285+'OddsRatio_working_3-way'!AG285</f>
        <v>-0.88325970549859822</v>
      </c>
      <c r="AN285" s="11">
        <f>'OddsRatio_working_3-way'!AB285+'OddsRatio_working_3-way'!AH285</f>
        <v>-0.20268827138540821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1.0859479768840061</v>
      </c>
      <c r="AS285" s="11">
        <f>IF(('OddsRatio_working_3-way'!X285=0),IF(Q285&gt;0,-Q285^(1/3),(-Q285)^(1/3)),'OddsRatio_working_3-way'!AM285-'OddsRatio_working_3-way'!R285/3)</f>
        <v>-0.88325970549859822</v>
      </c>
      <c r="AT285" s="11">
        <f>IF(('OddsRatio_working_3-way'!X285=0),IF(Q285&gt;0,-Q285^(1/3),(-Q285)^(1/3)),'OddsRatio_working_3-way'!AN285-'OddsRatio_working_3-way'!R285/3)</f>
        <v>-0.20268827138540821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9">
        <f t="shared" si="65"/>
        <v>0.16124109663104755</v>
      </c>
      <c r="E286" s="9">
        <f t="shared" si="66"/>
        <v>0.22060678204275033</v>
      </c>
      <c r="F286" s="9">
        <f t="shared" si="67"/>
        <v>0.61815212132620212</v>
      </c>
      <c r="G286" s="9">
        <f t="shared" si="68"/>
        <v>1.083727671498719</v>
      </c>
      <c r="H286" s="9">
        <f t="shared" si="69"/>
        <v>6.2018928231938508</v>
      </c>
      <c r="I286" s="9">
        <f t="shared" si="70"/>
        <v>4.5329522090858241</v>
      </c>
      <c r="J286" s="9">
        <f t="shared" si="71"/>
        <v>1.6177247727542696</v>
      </c>
      <c r="K286" s="11">
        <f t="shared" si="72"/>
        <v>0.17241379310344829</v>
      </c>
      <c r="L286" s="11">
        <f t="shared" si="73"/>
        <v>0.23474178403755869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-0.22993042816530196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0.22247107360467072</v>
      </c>
      <c r="Q286" s="11">
        <f>2*'OddsRatio_working_3-way'!K286*'OddsRatio_working_3-way'!L286*'OddsRatio_working_3-way'!M286</f>
        <v>5.1557606860873864E-2</v>
      </c>
      <c r="R286" s="11">
        <f t="shared" si="75"/>
        <v>0</v>
      </c>
      <c r="S286" s="11">
        <f t="shared" si="76"/>
        <v>-0.9675582104545617</v>
      </c>
      <c r="T286" s="11">
        <f t="shared" si="77"/>
        <v>-0.22423133498367595</v>
      </c>
      <c r="U286" s="11">
        <f>'OddsRatio_working_3-way'!S286-'OddsRatio_working_3-way'!R286^2/3</f>
        <v>-0.9675582104545617</v>
      </c>
      <c r="V286" s="11">
        <f>'OddsRatio_working_3-way'!S286*'OddsRatio_working_3-way'!R286/3-2*'OddsRatio_working_3-way'!R286^3/27-'OddsRatio_working_3-way'!T286</f>
        <v>0.22423133498367595</v>
      </c>
      <c r="W286" s="11">
        <f>'OddsRatio_working_3-way'!V286^2+4*'OddsRatio_working_3-way'!U286^3/27</f>
        <v>-8.3912589372863278E-2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0.18316132299248167</v>
      </c>
      <c r="Y286" s="11">
        <f>IF('OddsRatio_working_3-way'!W286&gt;=0,IF('OddsRatio_working_3-way'!V286+SQRT('OddsRatio_working_3-way'!W286)&gt;0,0,PI()),ACOS('OddsRatio_working_3-way'!V286/(2*'OddsRatio_working_3-way'!X286)))</f>
        <v>0.91206475125979669</v>
      </c>
      <c r="Z286" s="11">
        <f>'OddsRatio_working_3-way'!X286^(1/3)*COS('OddsRatio_working_3-way'!Y286/3)</f>
        <v>0.54186383574935948</v>
      </c>
      <c r="AA286" s="11">
        <f>'OddsRatio_working_3-way'!X286^(1/3)*COS(('OddsRatio_working_3-way'!Y286+2*PI())/3)</f>
        <v>-0.41816384458856837</v>
      </c>
      <c r="AB286" s="11">
        <f>'OddsRatio_working_3-way'!X286^(1/3)*COS(('OddsRatio_working_3-way'!Y286+4*PI())/3)</f>
        <v>-0.12369999116079117</v>
      </c>
      <c r="AC286" s="11">
        <f>'OddsRatio_working_3-way'!X286^(1/3)*SIN('OddsRatio_working_3-way'!Y286/3)</f>
        <v>0.17000878504314171</v>
      </c>
      <c r="AD286" s="11">
        <f>'OddsRatio_working_3-way'!X286^(1/3)*SIN(('OddsRatio_working_3-way'!Y286+2*PI())/3)</f>
        <v>0.38426345462945288</v>
      </c>
      <c r="AE286" s="11">
        <f>'OddsRatio_working_3-way'!X286^(1/3)*SIN(('OddsRatio_working_3-way'!Y286+4*PI())/3)</f>
        <v>-0.55427223967259465</v>
      </c>
      <c r="AF286" s="11">
        <f>-'OddsRatio_working_3-way'!U286/(3*'OddsRatio_working_3-way'!X286^(1/3))*COS(('OddsRatio_working_3-way'!Y286)/3)</f>
        <v>0.54186383574935937</v>
      </c>
      <c r="AG286" s="11">
        <f>-'OddsRatio_working_3-way'!U286/(3*'OddsRatio_working_3-way'!X286^(1/3))*COS(('OddsRatio_working_3-way'!Y286+2*PI())/3)</f>
        <v>-0.41816384458856831</v>
      </c>
      <c r="AH286" s="11">
        <f>-'OddsRatio_working_3-way'!U286/(3*'OddsRatio_working_3-way'!X286^(1/3))*COS(('OddsRatio_working_3-way'!Y286+4*PI())/3)</f>
        <v>-0.12369999116079114</v>
      </c>
      <c r="AI286" s="11">
        <f>'OddsRatio_working_3-way'!U286/(3*'OddsRatio_working_3-way'!X286^(1/3))*SIN(('OddsRatio_working_3-way'!Y286)/3)</f>
        <v>-0.17000878504314168</v>
      </c>
      <c r="AJ286" s="11">
        <f>'OddsRatio_working_3-way'!U286/(3*'OddsRatio_working_3-way'!X286^(1/3))*SIN(('OddsRatio_working_3-way'!Y286+2*PI())/3)</f>
        <v>-0.38426345462945283</v>
      </c>
      <c r="AK286" s="11">
        <f>'OddsRatio_working_3-way'!U286/(3*'OddsRatio_working_3-way'!X286^(1/3))*SIN(('OddsRatio_working_3-way'!Y286+4*PI())/3)</f>
        <v>0.55427223967259454</v>
      </c>
      <c r="AL286" s="11">
        <f>'OddsRatio_working_3-way'!Z286+'OddsRatio_working_3-way'!AF286</f>
        <v>1.083727671498719</v>
      </c>
      <c r="AM286" s="11">
        <f>'OddsRatio_working_3-way'!AA286+'OddsRatio_working_3-way'!AG286</f>
        <v>-0.83632768917713673</v>
      </c>
      <c r="AN286" s="11">
        <f>'OddsRatio_working_3-way'!AB286+'OddsRatio_working_3-way'!AH286</f>
        <v>-0.24739998232158231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1.083727671498719</v>
      </c>
      <c r="AS286" s="11">
        <f>IF(('OddsRatio_working_3-way'!X286=0),IF(Q286&gt;0,-Q286^(1/3),(-Q286)^(1/3)),'OddsRatio_working_3-way'!AM286-'OddsRatio_working_3-way'!R286/3)</f>
        <v>-0.83632768917713673</v>
      </c>
      <c r="AT286" s="11">
        <f>IF(('OddsRatio_working_3-way'!X286=0),IF(Q286&gt;0,-Q286^(1/3),(-Q286)^(1/3)),'OddsRatio_working_3-way'!AN286-'OddsRatio_working_3-way'!R286/3)</f>
        <v>-0.24739998232158231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9">
        <f t="shared" si="65"/>
        <v>0.34744773321825451</v>
      </c>
      <c r="E287" s="9">
        <f t="shared" si="66"/>
        <v>0.29990405010200161</v>
      </c>
      <c r="F287" s="9">
        <f t="shared" si="67"/>
        <v>0.35264821667974389</v>
      </c>
      <c r="G287" s="9">
        <f t="shared" si="68"/>
        <v>1.0610908110896951</v>
      </c>
      <c r="H287" s="9">
        <f t="shared" si="69"/>
        <v>2.8781307356287602</v>
      </c>
      <c r="I287" s="9">
        <f t="shared" si="70"/>
        <v>3.3343997843973292</v>
      </c>
      <c r="J287" s="9">
        <f t="shared" si="71"/>
        <v>2.8356871031851725</v>
      </c>
      <c r="K287" s="11">
        <f t="shared" si="72"/>
        <v>0.36101083032490977</v>
      </c>
      <c r="L287" s="11">
        <f t="shared" si="73"/>
        <v>0.3125</v>
      </c>
      <c r="M287" s="11">
        <f t="shared" si="74"/>
        <v>0.36630036630036628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-0.27838745189828218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0.23554964890704963</v>
      </c>
      <c r="Q287" s="11">
        <f>2*'OddsRatio_working_3-way'!K287*'OddsRatio_working_3-way'!L287*'OddsRatio_working_3-way'!M287</f>
        <v>8.2648999616508637E-2</v>
      </c>
      <c r="R287" s="11">
        <f t="shared" si="75"/>
        <v>0</v>
      </c>
      <c r="S287" s="11">
        <f t="shared" si="76"/>
        <v>-0.84612164557300262</v>
      </c>
      <c r="T287" s="11">
        <f t="shared" si="77"/>
        <v>-0.29688478792035178</v>
      </c>
      <c r="U287" s="11">
        <f>'OddsRatio_working_3-way'!S287-'OddsRatio_working_3-way'!R287^2/3</f>
        <v>-0.84612164557300262</v>
      </c>
      <c r="V287" s="11">
        <f>'OddsRatio_working_3-way'!S287*'OddsRatio_working_3-way'!R287/3-2*'OddsRatio_working_3-way'!R287^3/27-'OddsRatio_working_3-way'!T287</f>
        <v>0.29688478792035178</v>
      </c>
      <c r="W287" s="11">
        <f>'OddsRatio_working_3-way'!V287^2+4*'OddsRatio_working_3-way'!U287^3/27</f>
        <v>-1.6011952358589571E-3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0.14978465586832584</v>
      </c>
      <c r="Y287" s="11">
        <f>IF('OddsRatio_working_3-way'!W287&gt;=0,IF('OddsRatio_working_3-way'!V287+SQRT('OddsRatio_working_3-way'!W287)&gt;0,0,PI()),ACOS('OddsRatio_working_3-way'!V287/(2*'OddsRatio_working_3-way'!X287)))</f>
        <v>0.13397532561979841</v>
      </c>
      <c r="Z287" s="11">
        <f>'OddsRatio_working_3-way'!X287^(1/3)*COS('OddsRatio_working_3-way'!Y287/3)</f>
        <v>0.53054540554484753</v>
      </c>
      <c r="AA287" s="11">
        <f>'OddsRatio_working_3-way'!X287^(1/3)*COS(('OddsRatio_working_3-way'!Y287+2*PI())/3)</f>
        <v>-0.2858053812311776</v>
      </c>
      <c r="AB287" s="11">
        <f>'OddsRatio_working_3-way'!X287^(1/3)*COS(('OddsRatio_working_3-way'!Y287+4*PI())/3)</f>
        <v>-0.24474002431366965</v>
      </c>
      <c r="AC287" s="11">
        <f>'OddsRatio_working_3-way'!X287^(1/3)*SIN('OddsRatio_working_3-way'!Y287/3)</f>
        <v>2.3709094870691248E-2</v>
      </c>
      <c r="AD287" s="11">
        <f>'OddsRatio_working_3-way'!X287^(1/3)*SIN(('OddsRatio_working_3-way'!Y287+2*PI())/3)</f>
        <v>0.44761125162760979</v>
      </c>
      <c r="AE287" s="11">
        <f>'OddsRatio_working_3-way'!X287^(1/3)*SIN(('OddsRatio_working_3-way'!Y287+4*PI())/3)</f>
        <v>-0.47132034649830107</v>
      </c>
      <c r="AF287" s="11">
        <f>-'OddsRatio_working_3-way'!U287/(3*'OddsRatio_working_3-way'!X287^(1/3))*COS(('OddsRatio_working_3-way'!Y287)/3)</f>
        <v>0.53054540554484764</v>
      </c>
      <c r="AG287" s="11">
        <f>-'OddsRatio_working_3-way'!U287/(3*'OddsRatio_working_3-way'!X287^(1/3))*COS(('OddsRatio_working_3-way'!Y287+2*PI())/3)</f>
        <v>-0.28580538123117766</v>
      </c>
      <c r="AH287" s="11">
        <f>-'OddsRatio_working_3-way'!U287/(3*'OddsRatio_working_3-way'!X287^(1/3))*COS(('OddsRatio_working_3-way'!Y287+4*PI())/3)</f>
        <v>-0.2447400243136697</v>
      </c>
      <c r="AI287" s="11">
        <f>'OddsRatio_working_3-way'!U287/(3*'OddsRatio_working_3-way'!X287^(1/3))*SIN(('OddsRatio_working_3-way'!Y287)/3)</f>
        <v>-2.3709094870691255E-2</v>
      </c>
      <c r="AJ287" s="11">
        <f>'OddsRatio_working_3-way'!U287/(3*'OddsRatio_working_3-way'!X287^(1/3))*SIN(('OddsRatio_working_3-way'!Y287+2*PI())/3)</f>
        <v>-0.4476112516276099</v>
      </c>
      <c r="AK287" s="11">
        <f>'OddsRatio_working_3-way'!U287/(3*'OddsRatio_working_3-way'!X287^(1/3))*SIN(('OddsRatio_working_3-way'!Y287+4*PI())/3)</f>
        <v>0.47132034649830118</v>
      </c>
      <c r="AL287" s="11">
        <f>'OddsRatio_working_3-way'!Z287+'OddsRatio_working_3-way'!AF287</f>
        <v>1.0610908110896951</v>
      </c>
      <c r="AM287" s="11">
        <f>'OddsRatio_working_3-way'!AA287+'OddsRatio_working_3-way'!AG287</f>
        <v>-0.5716107624623552</v>
      </c>
      <c r="AN287" s="11">
        <f>'OddsRatio_working_3-way'!AB287+'OddsRatio_working_3-way'!AH287</f>
        <v>-0.48948004862733935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1.0610908110896951</v>
      </c>
      <c r="AS287" s="11">
        <f>IF(('OddsRatio_working_3-way'!X287=0),IF(Q287&gt;0,-Q287^(1/3),(-Q287)^(1/3)),'OddsRatio_working_3-way'!AM287-'OddsRatio_working_3-way'!R287/3)</f>
        <v>-0.5716107624623552</v>
      </c>
      <c r="AT287" s="11">
        <f>IF(('OddsRatio_working_3-way'!X287=0),IF(Q287&gt;0,-Q287^(1/3),(-Q287)^(1/3)),'OddsRatio_working_3-way'!AN287-'OddsRatio_working_3-way'!R287/3)</f>
        <v>-0.48948004862733935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9">
        <f t="shared" si="65"/>
        <v>0.40568115609403493</v>
      </c>
      <c r="E288" s="9">
        <f t="shared" si="66"/>
        <v>0.28966482576034963</v>
      </c>
      <c r="F288" s="9">
        <f t="shared" si="67"/>
        <v>0.30465401814561544</v>
      </c>
      <c r="G288" s="9">
        <f t="shared" si="68"/>
        <v>1.0615869690963404</v>
      </c>
      <c r="H288" s="9">
        <f t="shared" si="69"/>
        <v>2.46499001735295</v>
      </c>
      <c r="I288" s="9">
        <f t="shared" si="70"/>
        <v>3.4522658986125458</v>
      </c>
      <c r="J288" s="9">
        <f t="shared" si="71"/>
        <v>3.2824119835571319</v>
      </c>
      <c r="K288" s="11">
        <f t="shared" si="72"/>
        <v>0.42016806722689076</v>
      </c>
      <c r="L288" s="11">
        <f t="shared" si="73"/>
        <v>0.30211480362537763</v>
      </c>
      <c r="M288" s="11">
        <f t="shared" si="74"/>
        <v>0.31746031746031744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-0.27619386123029266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0.23534086343500132</v>
      </c>
      <c r="Q288" s="11">
        <f>2*'OddsRatio_working_3-way'!K288*'OddsRatio_working_3-way'!L288*'OddsRatio_working_3-way'!M288</f>
        <v>8.059618610787718E-2</v>
      </c>
      <c r="R288" s="11">
        <f t="shared" si="75"/>
        <v>0</v>
      </c>
      <c r="S288" s="11">
        <f t="shared" si="76"/>
        <v>-0.85208578636283383</v>
      </c>
      <c r="T288" s="11">
        <f t="shared" si="77"/>
        <v>-0.29181020080918973</v>
      </c>
      <c r="U288" s="11">
        <f>'OddsRatio_working_3-way'!S288-'OddsRatio_working_3-way'!R288^2/3</f>
        <v>-0.85208578636283383</v>
      </c>
      <c r="V288" s="11">
        <f>'OddsRatio_working_3-way'!S288*'OddsRatio_working_3-way'!R288/3-2*'OddsRatio_working_3-way'!R288^3/27-'OddsRatio_working_3-way'!T288</f>
        <v>0.29181020080918973</v>
      </c>
      <c r="W288" s="11">
        <f>'OddsRatio_working_3-way'!V288^2+4*'OddsRatio_working_3-way'!U288^3/27</f>
        <v>-6.499702230038415E-3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0.15137114613288927</v>
      </c>
      <c r="Y288" s="11">
        <f>IF('OddsRatio_working_3-way'!W288&gt;=0,IF('OddsRatio_working_3-way'!V288+SQRT('OddsRatio_working_3-way'!W288)&gt;0,0,PI()),ACOS('OddsRatio_working_3-way'!V288/(2*'OddsRatio_working_3-way'!X288)))</f>
        <v>0.26955394357032603</v>
      </c>
      <c r="Z288" s="11">
        <f>'OddsRatio_working_3-way'!X288^(1/3)*COS('OddsRatio_working_3-way'!Y288/3)</f>
        <v>0.53079348454817021</v>
      </c>
      <c r="AA288" s="11">
        <f>'OddsRatio_working_3-way'!X288^(1/3)*COS(('OddsRatio_working_3-way'!Y288+2*PI())/3)</f>
        <v>-0.306811162004621</v>
      </c>
      <c r="AB288" s="11">
        <f>'OddsRatio_working_3-way'!X288^(1/3)*COS(('OddsRatio_working_3-way'!Y288+4*PI())/3)</f>
        <v>-0.22398232254354933</v>
      </c>
      <c r="AC288" s="11">
        <f>'OddsRatio_working_3-way'!X288^(1/3)*SIN('OddsRatio_working_3-way'!Y288/3)</f>
        <v>4.7821252759514071E-2</v>
      </c>
      <c r="AD288" s="11">
        <f>'OddsRatio_working_3-way'!X288^(1/3)*SIN(('OddsRatio_working_3-way'!Y288+2*PI())/3)</f>
        <v>0.43577001540222127</v>
      </c>
      <c r="AE288" s="11">
        <f>'OddsRatio_working_3-way'!X288^(1/3)*SIN(('OddsRatio_working_3-way'!Y288+4*PI())/3)</f>
        <v>-0.48359126816173531</v>
      </c>
      <c r="AF288" s="11">
        <f>-'OddsRatio_working_3-way'!U288/(3*'OddsRatio_working_3-way'!X288^(1/3))*COS(('OddsRatio_working_3-way'!Y288)/3)</f>
        <v>0.53079348454817021</v>
      </c>
      <c r="AG288" s="11">
        <f>-'OddsRatio_working_3-way'!U288/(3*'OddsRatio_working_3-way'!X288^(1/3))*COS(('OddsRatio_working_3-way'!Y288+2*PI())/3)</f>
        <v>-0.306811162004621</v>
      </c>
      <c r="AH288" s="11">
        <f>-'OddsRatio_working_3-way'!U288/(3*'OddsRatio_working_3-way'!X288^(1/3))*COS(('OddsRatio_working_3-way'!Y288+4*PI())/3)</f>
        <v>-0.22398232254354933</v>
      </c>
      <c r="AI288" s="11">
        <f>'OddsRatio_working_3-way'!U288/(3*'OddsRatio_working_3-way'!X288^(1/3))*SIN(('OddsRatio_working_3-way'!Y288)/3)</f>
        <v>-4.7821252759514071E-2</v>
      </c>
      <c r="AJ288" s="11">
        <f>'OddsRatio_working_3-way'!U288/(3*'OddsRatio_working_3-way'!X288^(1/3))*SIN(('OddsRatio_working_3-way'!Y288+2*PI())/3)</f>
        <v>-0.43577001540222127</v>
      </c>
      <c r="AK288" s="11">
        <f>'OddsRatio_working_3-way'!U288/(3*'OddsRatio_working_3-way'!X288^(1/3))*SIN(('OddsRatio_working_3-way'!Y288+4*PI())/3)</f>
        <v>0.48359126816173531</v>
      </c>
      <c r="AL288" s="11">
        <f>'OddsRatio_working_3-way'!Z288+'OddsRatio_working_3-way'!AF288</f>
        <v>1.0615869690963404</v>
      </c>
      <c r="AM288" s="11">
        <f>'OddsRatio_working_3-way'!AA288+'OddsRatio_working_3-way'!AG288</f>
        <v>-0.61362232400924199</v>
      </c>
      <c r="AN288" s="11">
        <f>'OddsRatio_working_3-way'!AB288+'OddsRatio_working_3-way'!AH288</f>
        <v>-0.44796464508709866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1.0615869690963404</v>
      </c>
      <c r="AS288" s="11">
        <f>IF(('OddsRatio_working_3-way'!X288=0),IF(Q288&gt;0,-Q288^(1/3),(-Q288)^(1/3)),'OddsRatio_working_3-way'!AM288-'OddsRatio_working_3-way'!R288/3)</f>
        <v>-0.61362232400924199</v>
      </c>
      <c r="AT288" s="11">
        <f>IF(('OddsRatio_working_3-way'!X288=0),IF(Q288&gt;0,-Q288^(1/3),(-Q288)^(1/3)),'OddsRatio_working_3-way'!AN288-'OddsRatio_working_3-way'!R288/3)</f>
        <v>-0.44796464508709866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9">
        <f t="shared" si="65"/>
        <v>0.36328409392997796</v>
      </c>
      <c r="E289" s="9">
        <f t="shared" si="66"/>
        <v>0.27758929622695477</v>
      </c>
      <c r="F289" s="9">
        <f t="shared" si="67"/>
        <v>0.35912660984306727</v>
      </c>
      <c r="G289" s="9">
        <f t="shared" si="68"/>
        <v>1.0622221957111189</v>
      </c>
      <c r="H289" s="9">
        <f t="shared" si="69"/>
        <v>2.7526666229233459</v>
      </c>
      <c r="I289" s="9">
        <f t="shared" si="70"/>
        <v>3.6024443794922409</v>
      </c>
      <c r="J289" s="9">
        <f t="shared" si="71"/>
        <v>2.7845332887946799</v>
      </c>
      <c r="K289" s="11">
        <f t="shared" si="72"/>
        <v>0.37735849056603776</v>
      </c>
      <c r="L289" s="11">
        <f t="shared" si="73"/>
        <v>0.28985507246376813</v>
      </c>
      <c r="M289" s="11">
        <f t="shared" si="74"/>
        <v>0.37313432835820892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-0.27717850452413895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0.23590007305555899</v>
      </c>
      <c r="Q289" s="11">
        <f>2*'OddsRatio_working_3-way'!K289*'OddsRatio_working_3-way'!L289*'OddsRatio_working_3-way'!M289</f>
        <v>8.1626322856594796E-2</v>
      </c>
      <c r="R289" s="11">
        <f t="shared" si="75"/>
        <v>0</v>
      </c>
      <c r="S289" s="11">
        <f t="shared" si="76"/>
        <v>-0.85107636128044306</v>
      </c>
      <c r="T289" s="11">
        <f t="shared" si="77"/>
        <v>-0.29449009040845775</v>
      </c>
      <c r="U289" s="11">
        <f>'OddsRatio_working_3-way'!S289-'OddsRatio_working_3-way'!R289^2/3</f>
        <v>-0.85107636128044306</v>
      </c>
      <c r="V289" s="11">
        <f>'OddsRatio_working_3-way'!S289*'OddsRatio_working_3-way'!R289/3-2*'OddsRatio_working_3-way'!R289^3/27-'OddsRatio_working_3-way'!T289</f>
        <v>0.29449009040845775</v>
      </c>
      <c r="W289" s="11">
        <f>'OddsRatio_working_3-way'!V289^2+4*'OddsRatio_working_3-way'!U289^3/27</f>
        <v>-4.6031375599706881E-3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0.15110224262792421</v>
      </c>
      <c r="Y289" s="11">
        <f>IF('OddsRatio_working_3-way'!W289&gt;=0,IF('OddsRatio_working_3-way'!V289+SQRT('OddsRatio_working_3-way'!W289)&gt;0,0,PI()),ACOS('OddsRatio_working_3-way'!V289/(2*'OddsRatio_working_3-way'!X289)))</f>
        <v>0.22643506779605715</v>
      </c>
      <c r="Z289" s="11">
        <f>'OddsRatio_working_3-way'!X289^(1/3)*COS('OddsRatio_working_3-way'!Y289/3)</f>
        <v>0.53111109785555954</v>
      </c>
      <c r="AA289" s="11">
        <f>'OddsRatio_working_3-way'!X289^(1/3)*COS(('OddsRatio_working_3-way'!Y289+2*PI())/3)</f>
        <v>-0.3003383265786162</v>
      </c>
      <c r="AB289" s="11">
        <f>'OddsRatio_working_3-way'!X289^(1/3)*COS(('OddsRatio_working_3-way'!Y289+4*PI())/3)</f>
        <v>-0.23077277127694348</v>
      </c>
      <c r="AC289" s="11">
        <f>'OddsRatio_working_3-way'!X289^(1/3)*SIN('OddsRatio_working_3-way'!Y289/3)</f>
        <v>4.0163692079746585E-2</v>
      </c>
      <c r="AD289" s="11">
        <f>'OddsRatio_working_3-way'!X289^(1/3)*SIN(('OddsRatio_working_3-way'!Y289+2*PI())/3)</f>
        <v>0.43987385693488418</v>
      </c>
      <c r="AE289" s="11">
        <f>'OddsRatio_working_3-way'!X289^(1/3)*SIN(('OddsRatio_working_3-way'!Y289+4*PI())/3)</f>
        <v>-0.48003754901463075</v>
      </c>
      <c r="AF289" s="11">
        <f>-'OddsRatio_working_3-way'!U289/(3*'OddsRatio_working_3-way'!X289^(1/3))*COS(('OddsRatio_working_3-way'!Y289)/3)</f>
        <v>0.53111109785555932</v>
      </c>
      <c r="AG289" s="11">
        <f>-'OddsRatio_working_3-way'!U289/(3*'OddsRatio_working_3-way'!X289^(1/3))*COS(('OddsRatio_working_3-way'!Y289+2*PI())/3)</f>
        <v>-0.30033832657861609</v>
      </c>
      <c r="AH289" s="11">
        <f>-'OddsRatio_working_3-way'!U289/(3*'OddsRatio_working_3-way'!X289^(1/3))*COS(('OddsRatio_working_3-way'!Y289+4*PI())/3)</f>
        <v>-0.23077277127694337</v>
      </c>
      <c r="AI289" s="11">
        <f>'OddsRatio_working_3-way'!U289/(3*'OddsRatio_working_3-way'!X289^(1/3))*SIN(('OddsRatio_working_3-way'!Y289)/3)</f>
        <v>-4.0163692079746571E-2</v>
      </c>
      <c r="AJ289" s="11">
        <f>'OddsRatio_working_3-way'!U289/(3*'OddsRatio_working_3-way'!X289^(1/3))*SIN(('OddsRatio_working_3-way'!Y289+2*PI())/3)</f>
        <v>-0.43987385693488401</v>
      </c>
      <c r="AK289" s="11">
        <f>'OddsRatio_working_3-way'!U289/(3*'OddsRatio_working_3-way'!X289^(1/3))*SIN(('OddsRatio_working_3-way'!Y289+4*PI())/3)</f>
        <v>0.48003754901463053</v>
      </c>
      <c r="AL289" s="11">
        <f>'OddsRatio_working_3-way'!Z289+'OddsRatio_working_3-way'!AF289</f>
        <v>1.0622221957111189</v>
      </c>
      <c r="AM289" s="11">
        <f>'OddsRatio_working_3-way'!AA289+'OddsRatio_working_3-way'!AG289</f>
        <v>-0.60067665315723229</v>
      </c>
      <c r="AN289" s="11">
        <f>'OddsRatio_working_3-way'!AB289+'OddsRatio_working_3-way'!AH289</f>
        <v>-0.46154554255388686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1.0622221957111189</v>
      </c>
      <c r="AS289" s="11">
        <f>IF(('OddsRatio_working_3-way'!X289=0),IF(Q289&gt;0,-Q289^(1/3),(-Q289)^(1/3)),'OddsRatio_working_3-way'!AM289-'OddsRatio_working_3-way'!R289/3)</f>
        <v>-0.60067665315723229</v>
      </c>
      <c r="AT289" s="11">
        <f>IF(('OddsRatio_working_3-way'!X289=0),IF(Q289&gt;0,-Q289^(1/3),(-Q289)^(1/3)),'OddsRatio_working_3-way'!AN289-'OddsRatio_working_3-way'!R289/3)</f>
        <v>-0.46154554255388686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9">
        <f t="shared" si="65"/>
        <v>0.47263267106305229</v>
      </c>
      <c r="E290" s="9">
        <f t="shared" si="66"/>
        <v>0.27032924918411816</v>
      </c>
      <c r="F290" s="9">
        <f t="shared" si="67"/>
        <v>0.25703807975282938</v>
      </c>
      <c r="G290" s="9">
        <f t="shared" si="68"/>
        <v>1.0626743129244343</v>
      </c>
      <c r="H290" s="9">
        <f t="shared" si="69"/>
        <v>2.115808028570656</v>
      </c>
      <c r="I290" s="9">
        <f t="shared" si="70"/>
        <v>3.6991927548280632</v>
      </c>
      <c r="J290" s="9">
        <f t="shared" si="71"/>
        <v>3.8904741311544613</v>
      </c>
      <c r="K290" s="11">
        <f t="shared" si="72"/>
        <v>0.48780487804878053</v>
      </c>
      <c r="L290" s="11">
        <f t="shared" si="73"/>
        <v>0.2824858757062147</v>
      </c>
      <c r="M290" s="11">
        <f t="shared" si="74"/>
        <v>0.26881720430107525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-0.26871496708406117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0.23373798527487735</v>
      </c>
      <c r="Q290" s="11">
        <f>2*'OddsRatio_working_3-way'!K290*'OddsRatio_working_3-way'!L290*'OddsRatio_working_3-way'!M290</f>
        <v>7.4084939865254315E-2</v>
      </c>
      <c r="R290" s="11">
        <f t="shared" si="75"/>
        <v>0</v>
      </c>
      <c r="S290" s="11">
        <f t="shared" si="76"/>
        <v>-0.86983612342574834</v>
      </c>
      <c r="T290" s="11">
        <f t="shared" si="77"/>
        <v>-0.27570083151370789</v>
      </c>
      <c r="U290" s="11">
        <f>'OddsRatio_working_3-way'!S290-'OddsRatio_working_3-way'!R290^2/3</f>
        <v>-0.86983612342574834</v>
      </c>
      <c r="V290" s="11">
        <f>'OddsRatio_working_3-way'!S290*'OddsRatio_working_3-way'!R290/3-2*'OddsRatio_working_3-way'!R290^3/27-'OddsRatio_working_3-way'!T290</f>
        <v>0.27570083151370789</v>
      </c>
      <c r="W290" s="11">
        <f>'OddsRatio_working_3-way'!V290^2+4*'OddsRatio_working_3-way'!U290^3/27</f>
        <v>-2.1489933806558684E-2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0.15612565636684175</v>
      </c>
      <c r="Y290" s="11">
        <f>IF('OddsRatio_working_3-way'!W290&gt;=0,IF('OddsRatio_working_3-way'!V290+SQRT('OddsRatio_working_3-way'!W290)&gt;0,0,PI()),ACOS('OddsRatio_working_3-way'!V290/(2*'OddsRatio_working_3-way'!X290)))</f>
        <v>0.48869705728280555</v>
      </c>
      <c r="Z290" s="11">
        <f>'OddsRatio_working_3-way'!X290^(1/3)*COS('OddsRatio_working_3-way'!Y290/3)</f>
        <v>0.53133715646221713</v>
      </c>
      <c r="AA290" s="11">
        <f>'OddsRatio_working_3-way'!X290^(1/3)*COS(('OddsRatio_working_3-way'!Y290+2*PI())/3)</f>
        <v>-0.34129694908769387</v>
      </c>
      <c r="AB290" s="11">
        <f>'OddsRatio_working_3-way'!X290^(1/3)*COS(('OddsRatio_working_3-way'!Y290+4*PI())/3)</f>
        <v>-0.19004020737452335</v>
      </c>
      <c r="AC290" s="11">
        <f>'OddsRatio_working_3-way'!X290^(1/3)*SIN('OddsRatio_working_3-way'!Y290/3)</f>
        <v>8.7328120544844762E-2</v>
      </c>
      <c r="AD290" s="11">
        <f>'OddsRatio_working_3-way'!X290^(1/3)*SIN(('OddsRatio_working_3-way'!Y290+2*PI())/3)</f>
        <v>0.41648741519844462</v>
      </c>
      <c r="AE290" s="11">
        <f>'OddsRatio_working_3-way'!X290^(1/3)*SIN(('OddsRatio_working_3-way'!Y290+4*PI())/3)</f>
        <v>-0.5038155357432893</v>
      </c>
      <c r="AF290" s="11">
        <f>-'OddsRatio_working_3-way'!U290/(3*'OddsRatio_working_3-way'!X290^(1/3))*COS(('OddsRatio_working_3-way'!Y290)/3)</f>
        <v>0.53133715646221702</v>
      </c>
      <c r="AG290" s="11">
        <f>-'OddsRatio_working_3-way'!U290/(3*'OddsRatio_working_3-way'!X290^(1/3))*COS(('OddsRatio_working_3-way'!Y290+2*PI())/3)</f>
        <v>-0.34129694908769381</v>
      </c>
      <c r="AH290" s="11">
        <f>-'OddsRatio_working_3-way'!U290/(3*'OddsRatio_working_3-way'!X290^(1/3))*COS(('OddsRatio_working_3-way'!Y290+4*PI())/3)</f>
        <v>-0.19004020737452332</v>
      </c>
      <c r="AI290" s="11">
        <f>'OddsRatio_working_3-way'!U290/(3*'OddsRatio_working_3-way'!X290^(1/3))*SIN(('OddsRatio_working_3-way'!Y290)/3)</f>
        <v>-8.7328120544844734E-2</v>
      </c>
      <c r="AJ290" s="11">
        <f>'OddsRatio_working_3-way'!U290/(3*'OddsRatio_working_3-way'!X290^(1/3))*SIN(('OddsRatio_working_3-way'!Y290+2*PI())/3)</f>
        <v>-0.41648741519844451</v>
      </c>
      <c r="AK290" s="11">
        <f>'OddsRatio_working_3-way'!U290/(3*'OddsRatio_working_3-way'!X290^(1/3))*SIN(('OddsRatio_working_3-way'!Y290+4*PI())/3)</f>
        <v>0.50381553574328919</v>
      </c>
      <c r="AL290" s="11">
        <f>'OddsRatio_working_3-way'!Z290+'OddsRatio_working_3-way'!AF290</f>
        <v>1.0626743129244343</v>
      </c>
      <c r="AM290" s="11">
        <f>'OddsRatio_working_3-way'!AA290+'OddsRatio_working_3-way'!AG290</f>
        <v>-0.68259389817538763</v>
      </c>
      <c r="AN290" s="11">
        <f>'OddsRatio_working_3-way'!AB290+'OddsRatio_working_3-way'!AH290</f>
        <v>-0.38008041474904664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1.0626743129244343</v>
      </c>
      <c r="AS290" s="11">
        <f>IF(('OddsRatio_working_3-way'!X290=0),IF(Q290&gt;0,-Q290^(1/3),(-Q290)^(1/3)),'OddsRatio_working_3-way'!AM290-'OddsRatio_working_3-way'!R290/3)</f>
        <v>-0.68259389817538763</v>
      </c>
      <c r="AT290" s="11">
        <f>IF(('OddsRatio_working_3-way'!X290=0),IF(Q290&gt;0,-Q290^(1/3),(-Q290)^(1/3)),'OddsRatio_working_3-way'!AN290-'OddsRatio_working_3-way'!R290/3)</f>
        <v>-0.38008041474904664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9">
        <f t="shared" si="65"/>
        <v>0.10759300191250815</v>
      </c>
      <c r="E291" s="9">
        <f t="shared" si="66"/>
        <v>0.19123743475314295</v>
      </c>
      <c r="F291" s="9">
        <f t="shared" si="67"/>
        <v>0.70116956333434877</v>
      </c>
      <c r="G291" s="9">
        <f t="shared" si="68"/>
        <v>1.0927911434753927</v>
      </c>
      <c r="H291" s="9">
        <f t="shared" si="69"/>
        <v>9.2942847789782288</v>
      </c>
      <c r="I291" s="9">
        <f t="shared" si="70"/>
        <v>5.2291017252497696</v>
      </c>
      <c r="J291" s="9">
        <f t="shared" si="71"/>
        <v>1.4261885459554033</v>
      </c>
      <c r="K291" s="11">
        <f t="shared" si="72"/>
        <v>0.11641443538998836</v>
      </c>
      <c r="L291" s="11">
        <f t="shared" si="73"/>
        <v>0.20533880903490759</v>
      </c>
      <c r="M291" s="11">
        <f t="shared" si="74"/>
        <v>0.71942446043165476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-0.19700643975978172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0.20378932228906416</v>
      </c>
      <c r="Q291" s="11">
        <f>2*'OddsRatio_working_3-way'!K291*'OddsRatio_working_3-way'!L291*'OddsRatio_working_3-way'!M291</f>
        <v>3.4394822327268218E-2</v>
      </c>
      <c r="R291" s="11">
        <f t="shared" si="75"/>
        <v>0</v>
      </c>
      <c r="S291" s="11">
        <f t="shared" si="76"/>
        <v>-1.0344297503043713</v>
      </c>
      <c r="T291" s="11">
        <f t="shared" si="77"/>
        <v>-0.17458729962942979</v>
      </c>
      <c r="U291" s="11">
        <f>'OddsRatio_working_3-way'!S291-'OddsRatio_working_3-way'!R291^2/3</f>
        <v>-1.0344297503043713</v>
      </c>
      <c r="V291" s="11">
        <f>'OddsRatio_working_3-way'!S291*'OddsRatio_working_3-way'!R291/3-2*'OddsRatio_working_3-way'!R291^3/27-'OddsRatio_working_3-way'!T291</f>
        <v>0.17458729962942979</v>
      </c>
      <c r="W291" s="11">
        <f>'OddsRatio_working_3-way'!V291^2+4*'OddsRatio_working_3-way'!U291^3/27</f>
        <v>-0.13350242848551191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0.20247416728894591</v>
      </c>
      <c r="Y291" s="11">
        <f>IF('OddsRatio_working_3-way'!W291&gt;=0,IF('OddsRatio_working_3-way'!V291+SQRT('OddsRatio_working_3-way'!W291)&gt;0,0,PI()),ACOS('OddsRatio_working_3-way'!V291/(2*'OddsRatio_working_3-way'!X291)))</f>
        <v>1.125046288662964</v>
      </c>
      <c r="Z291" s="11">
        <f>'OddsRatio_working_3-way'!X291^(1/3)*COS('OddsRatio_working_3-way'!Y291/3)</f>
        <v>0.54639557173769637</v>
      </c>
      <c r="AA291" s="11">
        <f>'OddsRatio_working_3-way'!X291^(1/3)*COS(('OddsRatio_working_3-way'!Y291+2*PI())/3)</f>
        <v>-0.45946734045351384</v>
      </c>
      <c r="AB291" s="11">
        <f>'OddsRatio_working_3-way'!X291^(1/3)*COS(('OddsRatio_working_3-way'!Y291+4*PI())/3)</f>
        <v>-8.6928231284182186E-2</v>
      </c>
      <c r="AC291" s="11">
        <f>'OddsRatio_working_3-way'!X291^(1/3)*SIN('OddsRatio_working_3-way'!Y291/3)</f>
        <v>0.21508555496257692</v>
      </c>
      <c r="AD291" s="11">
        <f>'OddsRatio_working_3-way'!X291^(1/3)*SIN(('OddsRatio_working_3-way'!Y291+2*PI())/3)</f>
        <v>0.36564966815887934</v>
      </c>
      <c r="AE291" s="11">
        <f>'OddsRatio_working_3-way'!X291^(1/3)*SIN(('OddsRatio_working_3-way'!Y291+4*PI())/3)</f>
        <v>-0.5807352231214562</v>
      </c>
      <c r="AF291" s="11">
        <f>-'OddsRatio_working_3-way'!U291/(3*'OddsRatio_working_3-way'!X291^(1/3))*COS(('OddsRatio_working_3-way'!Y291)/3)</f>
        <v>0.54639557173769637</v>
      </c>
      <c r="AG291" s="11">
        <f>-'OddsRatio_working_3-way'!U291/(3*'OddsRatio_working_3-way'!X291^(1/3))*COS(('OddsRatio_working_3-way'!Y291+2*PI())/3)</f>
        <v>-0.45946734045351384</v>
      </c>
      <c r="AH291" s="11">
        <f>-'OddsRatio_working_3-way'!U291/(3*'OddsRatio_working_3-way'!X291^(1/3))*COS(('OddsRatio_working_3-way'!Y291+4*PI())/3)</f>
        <v>-8.6928231284182186E-2</v>
      </c>
      <c r="AI291" s="11">
        <f>'OddsRatio_working_3-way'!U291/(3*'OddsRatio_working_3-way'!X291^(1/3))*SIN(('OddsRatio_working_3-way'!Y291)/3)</f>
        <v>-0.21508555496257692</v>
      </c>
      <c r="AJ291" s="11">
        <f>'OddsRatio_working_3-way'!U291/(3*'OddsRatio_working_3-way'!X291^(1/3))*SIN(('OddsRatio_working_3-way'!Y291+2*PI())/3)</f>
        <v>-0.36564966815887934</v>
      </c>
      <c r="AK291" s="11">
        <f>'OddsRatio_working_3-way'!U291/(3*'OddsRatio_working_3-way'!X291^(1/3))*SIN(('OddsRatio_working_3-way'!Y291+4*PI())/3)</f>
        <v>0.5807352231214562</v>
      </c>
      <c r="AL291" s="11">
        <f>'OddsRatio_working_3-way'!Z291+'OddsRatio_working_3-way'!AF291</f>
        <v>1.0927911434753927</v>
      </c>
      <c r="AM291" s="11">
        <f>'OddsRatio_working_3-way'!AA291+'OddsRatio_working_3-way'!AG291</f>
        <v>-0.91893468090702768</v>
      </c>
      <c r="AN291" s="11">
        <f>'OddsRatio_working_3-way'!AB291+'OddsRatio_working_3-way'!AH291</f>
        <v>-0.17385646256836437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1.0927911434753927</v>
      </c>
      <c r="AS291" s="11">
        <f>IF(('OddsRatio_working_3-way'!X291=0),IF(Q291&gt;0,-Q291^(1/3),(-Q291)^(1/3)),'OddsRatio_working_3-way'!AM291-'OddsRatio_working_3-way'!R291/3)</f>
        <v>-0.91893468090702768</v>
      </c>
      <c r="AT291" s="11">
        <f>IF(('OddsRatio_working_3-way'!X291=0),IF(Q291&gt;0,-Q291^(1/3),(-Q291)^(1/3)),'OddsRatio_working_3-way'!AN291-'OddsRatio_working_3-way'!R291/3)</f>
        <v>-0.17385646256836437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5.2486187845303789E-2</v>
      </c>
      <c r="D26" s="4">
        <f t="shared" si="2"/>
        <v>1.9002624671916009</v>
      </c>
      <c r="E26" s="4">
        <f t="shared" si="3"/>
        <v>2.1107871720116615</v>
      </c>
      <c r="G26" s="4">
        <f t="shared" si="1"/>
        <v>1.0524861878453038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>
        <f>IF('True_Odds_Calculator_3-way'!A279="","",'True_Odds_Calculator_3-way'!A279)</f>
        <v>3.54</v>
      </c>
      <c r="B278" s="4">
        <f>IF('True_Odds_Calculator_3-way'!B279="","",'True_Odds_Calculator_3-way'!B279)</f>
        <v>3.62</v>
      </c>
      <c r="C278" s="4">
        <f>IF('True_Odds_Calculator_3-way'!C279="","",'True_Odds_Calculator_3-way'!C279)</f>
        <v>2.08</v>
      </c>
      <c r="D278" s="4">
        <f t="shared" si="20"/>
        <v>3.9498200398097261E-2</v>
      </c>
      <c r="E278" s="4">
        <f t="shared" si="21"/>
        <v>3.7130577362984662</v>
      </c>
      <c r="F278" s="4">
        <f t="shared" si="22"/>
        <v>3.8011680872893874</v>
      </c>
      <c r="G278" s="4">
        <f t="shared" si="23"/>
        <v>2.1385655124960739</v>
      </c>
      <c r="I278" s="4">
        <f t="shared" si="24"/>
        <v>1.0394982003980973</v>
      </c>
    </row>
    <row r="279" spans="1:9" x14ac:dyDescent="0.2">
      <c r="A279" s="4">
        <f>IF('True_Odds_Calculator_3-way'!A280="","",'True_Odds_Calculator_3-way'!A280)</f>
        <v>1.27</v>
      </c>
      <c r="B279" s="4">
        <f>IF('True_Odds_Calculator_3-way'!B280="","",'True_Odds_Calculator_3-way'!B280)</f>
        <v>6</v>
      </c>
      <c r="C279" s="4">
        <f>IF('True_Odds_Calculator_3-way'!C280="","",'True_Odds_Calculator_3-way'!C280)</f>
        <v>11.37</v>
      </c>
      <c r="D279" s="4">
        <f t="shared" si="20"/>
        <v>4.201898905117063E-2</v>
      </c>
      <c r="E279" s="4">
        <f t="shared" si="21"/>
        <v>1.2929999328423361</v>
      </c>
      <c r="F279" s="4">
        <f t="shared" si="22"/>
        <v>6.5504899292324428</v>
      </c>
      <c r="G279" s="4">
        <f t="shared" si="23"/>
        <v>13.523671271365014</v>
      </c>
      <c r="I279" s="4">
        <f t="shared" si="24"/>
        <v>1.0420189890511706</v>
      </c>
    </row>
    <row r="280" spans="1:9" x14ac:dyDescent="0.2">
      <c r="A280" s="4">
        <f>IF('True_Odds_Calculator_3-way'!A281="","",'True_Odds_Calculator_3-way'!A281)</f>
        <v>1.39</v>
      </c>
      <c r="B280" s="4">
        <f>IF('True_Odds_Calculator_3-way'!B281="","",'True_Odds_Calculator_3-way'!B281)</f>
        <v>4.88</v>
      </c>
      <c r="C280" s="4">
        <f>IF('True_Odds_Calculator_3-way'!C281="","",'True_Odds_Calculator_3-way'!C281)</f>
        <v>8.4499999999999993</v>
      </c>
      <c r="D280" s="4">
        <f t="shared" si="20"/>
        <v>4.2685688484812134E-2</v>
      </c>
      <c r="E280" s="4">
        <f t="shared" si="21"/>
        <v>1.418045685459191</v>
      </c>
      <c r="F280" s="4">
        <f t="shared" si="22"/>
        <v>5.2441280591793067</v>
      </c>
      <c r="G280" s="4">
        <f t="shared" si="23"/>
        <v>9.6047978711876372</v>
      </c>
      <c r="I280" s="4">
        <f t="shared" si="24"/>
        <v>1.0426856884848121</v>
      </c>
    </row>
    <row r="281" spans="1:9" x14ac:dyDescent="0.2">
      <c r="A281" s="4">
        <f>IF('True_Odds_Calculator_3-way'!A282="","",'True_Odds_Calculator_3-way'!A282)</f>
        <v>1.4</v>
      </c>
      <c r="B281" s="4">
        <f>IF('True_Odds_Calculator_3-way'!B282="","",'True_Odds_Calculator_3-way'!B282)</f>
        <v>5.04</v>
      </c>
      <c r="C281" s="4">
        <f>IF('True_Odds_Calculator_3-way'!C282="","",'True_Odds_Calculator_3-way'!C282)</f>
        <v>7.77</v>
      </c>
      <c r="D281" s="4">
        <f t="shared" si="20"/>
        <v>4.1398541398541377E-2</v>
      </c>
      <c r="E281" s="4">
        <f t="shared" si="21"/>
        <v>1.4275798713892005</v>
      </c>
      <c r="F281" s="4">
        <f t="shared" si="22"/>
        <v>5.4167312161115424</v>
      </c>
      <c r="G281" s="4">
        <f t="shared" si="23"/>
        <v>8.7031736154324815</v>
      </c>
      <c r="I281" s="4">
        <f t="shared" si="24"/>
        <v>1.0413985413985414</v>
      </c>
    </row>
    <row r="282" spans="1:9" x14ac:dyDescent="0.2">
      <c r="A282" s="4">
        <f>IF('True_Odds_Calculator_3-way'!A283="","",'True_Odds_Calculator_3-way'!A283)</f>
        <v>4.26</v>
      </c>
      <c r="B282" s="4">
        <f>IF('True_Odds_Calculator_3-way'!B283="","",'True_Odds_Calculator_3-way'!B283)</f>
        <v>3.9</v>
      </c>
      <c r="C282" s="4">
        <f>IF('True_Odds_Calculator_3-way'!C283="","",'True_Odds_Calculator_3-way'!C283)</f>
        <v>1.75</v>
      </c>
      <c r="D282" s="4">
        <f t="shared" si="20"/>
        <v>6.2580611876386527E-2</v>
      </c>
      <c r="E282" s="4">
        <f t="shared" si="21"/>
        <v>4.6754844415855912</v>
      </c>
      <c r="F282" s="4">
        <f t="shared" si="22"/>
        <v>4.2453822004818571</v>
      </c>
      <c r="G282" s="4">
        <f t="shared" si="23"/>
        <v>1.8163048570982352</v>
      </c>
      <c r="I282" s="4">
        <f t="shared" si="24"/>
        <v>1.0625806118763865</v>
      </c>
    </row>
    <row r="283" spans="1:9" x14ac:dyDescent="0.2">
      <c r="A283" s="4">
        <f>IF('True_Odds_Calculator_3-way'!A284="","",'True_Odds_Calculator_3-way'!A284)</f>
        <v>2.2799999999999998</v>
      </c>
      <c r="B283" s="4">
        <f>IF('True_Odds_Calculator_3-way'!B284="","",'True_Odds_Calculator_3-way'!B284)</f>
        <v>3.74</v>
      </c>
      <c r="C283" s="4">
        <f>IF('True_Odds_Calculator_3-way'!C284="","",'True_Odds_Calculator_3-way'!C284)</f>
        <v>2.99</v>
      </c>
      <c r="D283" s="4">
        <f t="shared" si="20"/>
        <v>4.0424330907572248E-2</v>
      </c>
      <c r="E283" s="4">
        <f t="shared" si="21"/>
        <v>2.352267518828846</v>
      </c>
      <c r="F283" s="4">
        <f t="shared" si="22"/>
        <v>3.9384824453290799</v>
      </c>
      <c r="G283" s="4">
        <f t="shared" si="23"/>
        <v>3.1155231280870526</v>
      </c>
      <c r="I283" s="4">
        <f t="shared" si="24"/>
        <v>1.0404243309075722</v>
      </c>
    </row>
    <row r="284" spans="1:9" x14ac:dyDescent="0.2">
      <c r="A284" s="4">
        <f>IF('True_Odds_Calculator_3-way'!A285="","",'True_Odds_Calculator_3-way'!A285)</f>
        <v>8.3000000000000007</v>
      </c>
      <c r="B284" s="4">
        <f>IF('True_Odds_Calculator_3-way'!B285="","",'True_Odds_Calculator_3-way'!B285)</f>
        <v>4.43</v>
      </c>
      <c r="C284" s="4">
        <f>IF('True_Odds_Calculator_3-way'!C285="","",'True_Odds_Calculator_3-way'!C285)</f>
        <v>1.44</v>
      </c>
      <c r="D284" s="4">
        <f t="shared" si="20"/>
        <v>4.0660006466800347E-2</v>
      </c>
      <c r="E284" s="4">
        <f t="shared" si="21"/>
        <v>9.3520355895520506</v>
      </c>
      <c r="F284" s="4">
        <f t="shared" si="22"/>
        <v>4.7129729081783429</v>
      </c>
      <c r="G284" s="4">
        <f t="shared" si="23"/>
        <v>1.4686636186717184</v>
      </c>
      <c r="I284" s="4">
        <f t="shared" si="24"/>
        <v>1.0406600064668003</v>
      </c>
    </row>
    <row r="285" spans="1:9" x14ac:dyDescent="0.2">
      <c r="A285" s="4">
        <f>IF('True_Odds_Calculator_3-way'!A286="","",'True_Odds_Calculator_3-way'!A286)</f>
        <v>1.45</v>
      </c>
      <c r="B285" s="4">
        <f>IF('True_Odds_Calculator_3-way'!B286="","",'True_Odds_Calculator_3-way'!B286)</f>
        <v>4.76</v>
      </c>
      <c r="C285" s="4">
        <f>IF('True_Odds_Calculator_3-way'!C286="","",'True_Odds_Calculator_3-way'!C286)</f>
        <v>7.08</v>
      </c>
      <c r="D285" s="4">
        <f t="shared" si="20"/>
        <v>4.0982143880345934E-2</v>
      </c>
      <c r="E285" s="4">
        <f t="shared" si="21"/>
        <v>1.4793020689454746</v>
      </c>
      <c r="F285" s="4">
        <f t="shared" si="22"/>
        <v>5.0910452239527491</v>
      </c>
      <c r="G285" s="4">
        <f t="shared" si="23"/>
        <v>7.8380825691212737</v>
      </c>
      <c r="I285" s="4">
        <f t="shared" si="24"/>
        <v>1.0409821438803459</v>
      </c>
    </row>
    <row r="286" spans="1:9" x14ac:dyDescent="0.2">
      <c r="A286" s="4">
        <f>IF('True_Odds_Calculator_3-way'!A287="","",'True_Odds_Calculator_3-way'!A287)</f>
        <v>5.8</v>
      </c>
      <c r="B286" s="4">
        <f>IF('True_Odds_Calculator_3-way'!B287="","",'True_Odds_Calculator_3-way'!B287)</f>
        <v>4.26</v>
      </c>
      <c r="C286" s="4">
        <f>IF('True_Odds_Calculator_3-way'!C287="","",'True_Odds_Calculator_3-way'!C287)</f>
        <v>1.57</v>
      </c>
      <c r="D286" s="4">
        <f t="shared" si="20"/>
        <v>4.4098252300242669E-2</v>
      </c>
      <c r="E286" s="4">
        <f t="shared" si="21"/>
        <v>6.3405760936604416</v>
      </c>
      <c r="F286" s="4">
        <f t="shared" si="22"/>
        <v>4.5445793709308573</v>
      </c>
      <c r="G286" s="4">
        <f t="shared" si="23"/>
        <v>1.6070885262056613</v>
      </c>
      <c r="I286" s="4">
        <f t="shared" si="24"/>
        <v>1.0440982523002427</v>
      </c>
    </row>
    <row r="287" spans="1:9" x14ac:dyDescent="0.2">
      <c r="A287" s="4">
        <f>IF('True_Odds_Calculator_3-way'!A288="","",'True_Odds_Calculator_3-way'!A288)</f>
        <v>2.77</v>
      </c>
      <c r="B287" s="4">
        <f>IF('True_Odds_Calculator_3-way'!B288="","",'True_Odds_Calculator_3-way'!B288)</f>
        <v>3.2</v>
      </c>
      <c r="C287" s="4">
        <f>IF('True_Odds_Calculator_3-way'!C288="","",'True_Odds_Calculator_3-way'!C288)</f>
        <v>2.73</v>
      </c>
      <c r="D287" s="4">
        <f t="shared" si="20"/>
        <v>3.9811196625276102E-2</v>
      </c>
      <c r="E287" s="4">
        <f t="shared" si="21"/>
        <v>2.8757081706914187</v>
      </c>
      <c r="F287" s="4">
        <f t="shared" si="22"/>
        <v>3.3419153594452315</v>
      </c>
      <c r="G287" s="4">
        <f t="shared" si="23"/>
        <v>2.8326207185560519</v>
      </c>
      <c r="I287" s="4">
        <f t="shared" si="24"/>
        <v>1.0398111966252761</v>
      </c>
    </row>
    <row r="288" spans="1:9" x14ac:dyDescent="0.2">
      <c r="A288" s="4">
        <f>IF('True_Odds_Calculator_3-way'!A289="","",'True_Odds_Calculator_3-way'!A289)</f>
        <v>2.38</v>
      </c>
      <c r="B288" s="4">
        <f>IF('True_Odds_Calculator_3-way'!B289="","",'True_Odds_Calculator_3-way'!B289)</f>
        <v>3.31</v>
      </c>
      <c r="C288" s="4">
        <f>IF('True_Odds_Calculator_3-way'!C289="","",'True_Odds_Calculator_3-way'!C289)</f>
        <v>3.15</v>
      </c>
      <c r="D288" s="4">
        <f t="shared" si="20"/>
        <v>3.9743188312585831E-2</v>
      </c>
      <c r="E288" s="4">
        <f t="shared" si="21"/>
        <v>2.4574834608479046</v>
      </c>
      <c r="F288" s="4">
        <f t="shared" si="22"/>
        <v>3.4617998704473467</v>
      </c>
      <c r="G288" s="4">
        <f t="shared" si="23"/>
        <v>3.2871749538684076</v>
      </c>
      <c r="I288" s="4">
        <f t="shared" si="24"/>
        <v>1.0397431883125858</v>
      </c>
    </row>
    <row r="289" spans="1:9" x14ac:dyDescent="0.2">
      <c r="A289" s="4">
        <f>IF('True_Odds_Calculator_3-way'!A290="","",'True_Odds_Calculator_3-way'!A290)</f>
        <v>2.65</v>
      </c>
      <c r="B289" s="4">
        <f>IF('True_Odds_Calculator_3-way'!B290="","",'True_Odds_Calculator_3-way'!B290)</f>
        <v>3.45</v>
      </c>
      <c r="C289" s="4">
        <f>IF('True_Odds_Calculator_3-way'!C290="","",'True_Odds_Calculator_3-way'!C290)</f>
        <v>2.68</v>
      </c>
      <c r="D289" s="4">
        <f t="shared" si="20"/>
        <v>4.0347891388014867E-2</v>
      </c>
      <c r="E289" s="4">
        <f t="shared" si="21"/>
        <v>2.7479382715126319</v>
      </c>
      <c r="F289" s="4">
        <f t="shared" si="22"/>
        <v>3.617869412424819</v>
      </c>
      <c r="G289" s="4">
        <f t="shared" si="23"/>
        <v>2.7802102205462411</v>
      </c>
      <c r="I289" s="4">
        <f t="shared" si="24"/>
        <v>1.0403478913880149</v>
      </c>
    </row>
    <row r="290" spans="1:9" x14ac:dyDescent="0.2">
      <c r="A290" s="4">
        <f>IF('True_Odds_Calculator_3-way'!A291="","",'True_Odds_Calculator_3-way'!A291)</f>
        <v>2.0499999999999998</v>
      </c>
      <c r="B290" s="4">
        <f>IF('True_Odds_Calculator_3-way'!B291="","",'True_Odds_Calculator_3-way'!B291)</f>
        <v>3.54</v>
      </c>
      <c r="C290" s="4">
        <f>IF('True_Odds_Calculator_3-way'!C291="","",'True_Odds_Calculator_3-way'!C291)</f>
        <v>3.72</v>
      </c>
      <c r="D290" s="4">
        <f t="shared" si="20"/>
        <v>3.910795805607048E-2</v>
      </c>
      <c r="E290" s="4">
        <f t="shared" si="21"/>
        <v>2.1062879577557094</v>
      </c>
      <c r="F290" s="4">
        <f t="shared" si="22"/>
        <v>3.7112652046719314</v>
      </c>
      <c r="G290" s="4">
        <f t="shared" si="23"/>
        <v>3.9095911995226702</v>
      </c>
      <c r="I290" s="4">
        <f t="shared" si="24"/>
        <v>1.0391079580560705</v>
      </c>
    </row>
    <row r="291" spans="1:9" x14ac:dyDescent="0.2">
      <c r="A291" s="4">
        <f>IF('True_Odds_Calculator_3-way'!A292="","",'True_Odds_Calculator_3-way'!A292)</f>
        <v>8.59</v>
      </c>
      <c r="B291" s="4">
        <f>IF('True_Odds_Calculator_3-way'!B292="","",'True_Odds_Calculator_3-way'!B292)</f>
        <v>4.87</v>
      </c>
      <c r="C291" s="4">
        <f>IF('True_Odds_Calculator_3-way'!C292="","",'True_Odds_Calculator_3-way'!C292)</f>
        <v>1.39</v>
      </c>
      <c r="D291" s="4">
        <f t="shared" si="20"/>
        <v>4.1177704856550701E-2</v>
      </c>
      <c r="E291" s="4">
        <f t="shared" si="21"/>
        <v>9.7381855916717956</v>
      </c>
      <c r="F291" s="4">
        <f t="shared" si="22"/>
        <v>5.2188551047276626</v>
      </c>
      <c r="G291" s="4">
        <f t="shared" si="23"/>
        <v>1.4170356273396651</v>
      </c>
      <c r="I291" s="4">
        <f t="shared" si="24"/>
        <v>1.0411777048565507</v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1.81</v>
      </c>
      <c r="B26" s="4">
        <f>IF('True_Odds_Calculator_2-way'!B27="","",'True_Odds_Calculator_2-way'!B27)</f>
        <v>2</v>
      </c>
      <c r="C26" s="4">
        <f t="shared" si="0"/>
        <v>0.5524861878453039</v>
      </c>
      <c r="D26">
        <f t="shared" si="1"/>
        <v>0.5</v>
      </c>
      <c r="E26">
        <f t="shared" si="2"/>
        <v>5.2486187845303789E-2</v>
      </c>
      <c r="F26">
        <f t="shared" si="3"/>
        <v>-0.22375690607734811</v>
      </c>
      <c r="G26">
        <v>0</v>
      </c>
      <c r="H26">
        <f t="shared" si="4"/>
        <v>0.27624309392265195</v>
      </c>
      <c r="I26">
        <f t="shared" si="5"/>
        <v>-1.1111111111111112</v>
      </c>
      <c r="J26">
        <f t="shared" si="6"/>
        <v>1.1111111111111112</v>
      </c>
      <c r="K26">
        <f t="shared" si="7"/>
        <v>0.5263157894736844</v>
      </c>
      <c r="L26">
        <f t="shared" si="8"/>
        <v>0.47368421052631576</v>
      </c>
      <c r="M26">
        <f t="shared" si="9"/>
        <v>1.8999999999999992</v>
      </c>
      <c r="N26">
        <f t="shared" si="10"/>
        <v>2.1111111111111112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tabSelected="1" zoomScaleNormal="100" workbookViewId="0">
      <pane ySplit="2" topLeftCell="A6" activePane="bottomLeft" state="frozen"/>
      <selection pane="bottomLeft" activeCell="S29" sqref="S2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2" t="s">
        <v>9</v>
      </c>
      <c r="B1" s="43"/>
      <c r="C1" s="18"/>
      <c r="D1" s="44" t="s">
        <v>25</v>
      </c>
      <c r="E1" s="43"/>
      <c r="F1" s="44" t="s">
        <v>23</v>
      </c>
      <c r="G1" s="43"/>
      <c r="H1" s="44" t="s">
        <v>11</v>
      </c>
      <c r="I1" s="43"/>
      <c r="J1" s="44" t="s">
        <v>10</v>
      </c>
      <c r="K1" s="43"/>
      <c r="L1" s="40" t="s">
        <v>239</v>
      </c>
      <c r="M1" s="41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:S27" si="45">O26-Q26</f>
        <v>-4.5157563769324369</v>
      </c>
      <c r="T26" s="39">
        <f t="shared" ref="T26:T27" si="46">P26-R26</f>
        <v>-4.5157563769324369</v>
      </c>
    </row>
    <row r="27" spans="1:20" x14ac:dyDescent="0.2">
      <c r="A27" s="14">
        <v>1.81</v>
      </c>
      <c r="B27" s="15">
        <v>2</v>
      </c>
      <c r="C27" s="20">
        <f t="shared" si="0"/>
        <v>5.2486187845303789E-2</v>
      </c>
      <c r="D27" s="17">
        <f>IF(OR($A27="",$B27=""),"",A27*'MPTO_working_2-way'!$G26)</f>
        <v>1.9049999999999998</v>
      </c>
      <c r="E27" s="22">
        <f>IF(OR($A27="",$B27=""),"",B27*'MPTO_working_2-way'!$G26)</f>
        <v>2.1049723756906076</v>
      </c>
      <c r="F27" s="17">
        <f>IF(OR($A27="",$B27=""),"",'MPTO_working_2-way'!D26)</f>
        <v>1.9002624671916009</v>
      </c>
      <c r="G27" s="22">
        <f>IF(OR($A27="",$B27=""),"",'MPTO_working_2-way'!E26)</f>
        <v>2.1107871720116615</v>
      </c>
      <c r="H27" s="17">
        <f>IF(OR($A27="",$B27=""),"",'OddsRatio_working_2-way'!M26)</f>
        <v>1.8999999999999992</v>
      </c>
      <c r="I27" s="17">
        <f>IF(OR($A27="",$B27=""),"",'OddsRatio_working_2-way'!N26)</f>
        <v>2.1111111111111112</v>
      </c>
      <c r="J27" s="17">
        <f>IF('Log_working_2-way'!$D26="","",A27^('Log_working_2-way'!$D26))</f>
        <v>1.8978153207280555</v>
      </c>
      <c r="K27" s="22">
        <f>IF('Log_working_2-way'!$D26="","",B27^('Log_working_2-way'!$D26))</f>
        <v>2.1138148090273745</v>
      </c>
      <c r="L27" s="33">
        <f t="shared" ref="L27" si="47">(1/D27)</f>
        <v>0.52493438320209984</v>
      </c>
      <c r="M27" s="33">
        <f t="shared" ref="M27" si="48">(1/E27)</f>
        <v>0.47506561679790033</v>
      </c>
      <c r="N27" s="4">
        <v>100</v>
      </c>
      <c r="O27" s="4">
        <f t="shared" si="41"/>
        <v>44.751381215469614</v>
      </c>
      <c r="P27" s="4">
        <f t="shared" si="42"/>
        <v>50</v>
      </c>
      <c r="Q27" s="4">
        <f t="shared" si="43"/>
        <v>50</v>
      </c>
      <c r="R27" s="4">
        <f t="shared" si="44"/>
        <v>55.248618784530393</v>
      </c>
      <c r="S27" s="39">
        <f t="shared" ref="S27" si="49">O27-Q27</f>
        <v>-5.248618784530386</v>
      </c>
      <c r="T27" s="39">
        <f t="shared" ref="T27" si="50">P27-R27</f>
        <v>-5.2486187845303931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zoomScaleNormal="100" workbookViewId="0">
      <pane ySplit="2" topLeftCell="A274" activePane="bottomLeft" state="frozen"/>
      <selection pane="bottomLeft" activeCell="A284" sqref="A284:XFD28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2" t="s">
        <v>9</v>
      </c>
      <c r="B1" s="42"/>
      <c r="C1" s="43"/>
      <c r="D1" s="18"/>
      <c r="E1" s="44" t="s">
        <v>25</v>
      </c>
      <c r="F1" s="42"/>
      <c r="G1" s="43"/>
      <c r="H1" s="44" t="s">
        <v>23</v>
      </c>
      <c r="I1" s="42"/>
      <c r="J1" s="43"/>
      <c r="K1" s="44" t="s">
        <v>11</v>
      </c>
      <c r="L1" s="42"/>
      <c r="M1" s="43"/>
      <c r="N1" s="44" t="s">
        <v>181</v>
      </c>
      <c r="O1" s="42"/>
      <c r="P1" s="42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9" si="58">(1/A253)*((T253*A253)-T253)</f>
        <v>18.630934150076566</v>
      </c>
      <c r="V253" s="4">
        <f t="shared" ref="V253:V279" si="59">(1/B253)*((T253*B253)-T253)</f>
        <v>17.268817204301076</v>
      </c>
      <c r="W253" s="4">
        <f t="shared" ref="W253:W279" si="60">(1/C253)*((T253*C253)-T253)</f>
        <v>7.333333333333333</v>
      </c>
      <c r="X253" s="4">
        <f t="shared" ref="X253:X279" si="61">((1/B253)+(1/C253))*T253</f>
        <v>19.397849462365588</v>
      </c>
      <c r="Y253" s="4">
        <f t="shared" ref="Y253:Y279" si="62">((1/A253)+(1/C253))*T253</f>
        <v>18.035732516590095</v>
      </c>
      <c r="Z253" s="4">
        <f t="shared" ref="Z253:Z279" si="63">((1/A253)+(1/B253))*T253</f>
        <v>8.1002486456223544</v>
      </c>
      <c r="AA253" s="4">
        <f t="shared" ref="AA253:AA279" si="64">U253-X253</f>
        <v>-0.76691531228902221</v>
      </c>
      <c r="AB253" s="4">
        <f t="shared" ref="AB253:AB279" si="65">V253-Y253</f>
        <v>-0.76691531228901866</v>
      </c>
      <c r="AC253" s="4">
        <f t="shared" ref="AC253:AC279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ht="15" x14ac:dyDescent="0.25">
      <c r="A279">
        <v>3.54</v>
      </c>
      <c r="B279">
        <v>3.62</v>
      </c>
      <c r="C279">
        <v>2.08</v>
      </c>
      <c r="D279" s="20">
        <f t="shared" si="67"/>
        <v>3.9498200398097261E-2</v>
      </c>
      <c r="E279" s="17">
        <f>IF(OR($A279="",$B279="",$C279=""),"",A279*'MPTO_working_3-way'!$I278)</f>
        <v>3.6798236294092646</v>
      </c>
      <c r="F279" s="21">
        <f>IF(OR($A279="",$B279="",$C279=""),"",B279*'MPTO_working_3-way'!$I278)</f>
        <v>3.7629834854411124</v>
      </c>
      <c r="G279" s="22">
        <f>IF(OR($A279="",$B279="",$C279=""),"",C279*'MPTO_working_3-way'!$I278)</f>
        <v>2.1621562568280424</v>
      </c>
      <c r="H279" s="17">
        <f>IF(OR($A279="",$B279="",$C279=""),"",'MPTO_working_3-way'!E278)</f>
        <v>3.7130577362984662</v>
      </c>
      <c r="I279" s="21">
        <f>IF(OR($A279="",$B279="",$C279=""),"",'MPTO_working_3-way'!F278)</f>
        <v>3.8011680872893874</v>
      </c>
      <c r="J279" s="22">
        <f>IF(OR($A279="",$B279="",$C279=""),"",'MPTO_working_3-way'!G278)</f>
        <v>2.1385655124960739</v>
      </c>
      <c r="K279" s="17">
        <f>IF(OR($A279="",$B279="",$C279=""),"",'OddsRatio_working_3-way'!H278)</f>
        <v>3.7000456871766372</v>
      </c>
      <c r="L279" s="21">
        <f>IF(OR($A279="",$B279="",$C279=""),"",'OddsRatio_working_3-way'!I278)</f>
        <v>3.7850864962215693</v>
      </c>
      <c r="M279" s="22">
        <f>IF(OR($A279="",$B279="",$C279=""),"",'OddsRatio_working_3-way'!J278)</f>
        <v>2.1480509221066018</v>
      </c>
      <c r="N279" s="29">
        <f t="shared" ref="N279:N292" si="68">(1/E279)* 100</f>
        <v>27.175215464349133</v>
      </c>
      <c r="O279" s="30">
        <f t="shared" ref="O279:O292" si="69">(1/F279)* 100</f>
        <v>26.574658216518216</v>
      </c>
      <c r="P279" s="30">
        <f t="shared" ref="P279:P292" si="70">(1/G279)* 100</f>
        <v>46.250126319132661</v>
      </c>
      <c r="Q279" t="s">
        <v>246</v>
      </c>
      <c r="R279" t="s">
        <v>247</v>
      </c>
      <c r="S279" t="s">
        <v>264</v>
      </c>
      <c r="T279" s="4">
        <v>100</v>
      </c>
      <c r="U279" s="4">
        <f t="shared" si="58"/>
        <v>71.751412429378533</v>
      </c>
      <c r="V279" s="4">
        <f t="shared" si="59"/>
        <v>72.375690607734811</v>
      </c>
      <c r="W279" s="4">
        <f t="shared" si="60"/>
        <v>51.92307692307692</v>
      </c>
      <c r="X279" s="4">
        <f t="shared" si="61"/>
        <v>75.70123246918827</v>
      </c>
      <c r="Y279" s="4">
        <f t="shared" si="62"/>
        <v>76.325510647544533</v>
      </c>
      <c r="Z279" s="4">
        <f t="shared" si="63"/>
        <v>55.872896962886664</v>
      </c>
      <c r="AA279" s="4">
        <f t="shared" si="64"/>
        <v>-3.9498200398097367</v>
      </c>
      <c r="AB279" s="4">
        <f t="shared" si="65"/>
        <v>-3.9498200398097225</v>
      </c>
      <c r="AC279" s="4">
        <f t="shared" si="66"/>
        <v>-3.9498200398097438</v>
      </c>
    </row>
    <row r="280" spans="1:29" ht="15" x14ac:dyDescent="0.25">
      <c r="A280">
        <v>1.27</v>
      </c>
      <c r="B280">
        <v>6</v>
      </c>
      <c r="C280">
        <v>11.37</v>
      </c>
      <c r="D280" s="20">
        <f t="shared" si="67"/>
        <v>4.201898905117063E-2</v>
      </c>
      <c r="E280" s="17">
        <f>IF(OR($A280="",$B280="",$C280=""),"",A280*'MPTO_working_3-way'!$I279)</f>
        <v>1.3233641160949867</v>
      </c>
      <c r="F280" s="21">
        <f>IF(OR($A280="",$B280="",$C280=""),"",B280*'MPTO_working_3-way'!$I279)</f>
        <v>6.2521139343070242</v>
      </c>
      <c r="G280" s="22">
        <f>IF(OR($A280="",$B280="",$C280=""),"",C280*'MPTO_working_3-way'!$I279)</f>
        <v>11.847755905511809</v>
      </c>
      <c r="H280" s="17">
        <f>IF(OR($A280="",$B280="",$C280=""),"",'MPTO_working_3-way'!E279)</f>
        <v>1.2929999328423361</v>
      </c>
      <c r="I280" s="21">
        <f>IF(OR($A280="",$B280="",$C280=""),"",'MPTO_working_3-way'!F279)</f>
        <v>6.5504899292324428</v>
      </c>
      <c r="J280" s="22">
        <f>IF(OR($A280="",$B280="",$C280=""),"",'MPTO_working_3-way'!G279)</f>
        <v>13.523671271365014</v>
      </c>
      <c r="K280" s="17">
        <f>IF(OR($A280="",$B280="",$C280=""),"",'OddsRatio_working_3-way'!H279)</f>
        <v>1.3012900293480076</v>
      </c>
      <c r="L280" s="21">
        <f>IF(OR($A280="",$B280="",$C280=""),"",'OddsRatio_working_3-way'!I279)</f>
        <v>6.5794449879260632</v>
      </c>
      <c r="M280" s="22">
        <f>IF(OR($A280="",$B280="",$C280=""),"",'OddsRatio_working_3-way'!J279)</f>
        <v>12.571768904958653</v>
      </c>
      <c r="N280" s="29">
        <f t="shared" si="68"/>
        <v>75.564992872167565</v>
      </c>
      <c r="O280" s="30">
        <f t="shared" si="69"/>
        <v>15.994590157942135</v>
      </c>
      <c r="P280" s="30">
        <f t="shared" si="70"/>
        <v>8.4404169698903093</v>
      </c>
      <c r="Q280" t="s">
        <v>248</v>
      </c>
      <c r="R280" t="s">
        <v>249</v>
      </c>
      <c r="S280" t="s">
        <v>265</v>
      </c>
      <c r="T280" s="4">
        <v>100</v>
      </c>
      <c r="U280" s="4">
        <f t="shared" ref="U280:U292" si="71">(1/A280)*((T280*A280)-T280)</f>
        <v>21.259842519685037</v>
      </c>
      <c r="V280" s="4">
        <f t="shared" ref="V280:V292" si="72">(1/B280)*((T280*B280)-T280)</f>
        <v>83.333333333333329</v>
      </c>
      <c r="W280" s="4">
        <f t="shared" ref="W280:W292" si="73">(1/C280)*((T280*C280)-T280)</f>
        <v>91.204925241864558</v>
      </c>
      <c r="X280" s="4">
        <f t="shared" ref="X280:X292" si="74">((1/B280)+(1/C280))*T280</f>
        <v>25.46174142480211</v>
      </c>
      <c r="Y280" s="4">
        <f t="shared" ref="Y280:Y292" si="75">((1/A280)+(1/C280))*T280</f>
        <v>87.535232238450405</v>
      </c>
      <c r="Z280" s="4">
        <f t="shared" ref="Z280:Z292" si="76">((1/A280)+(1/B280))*T280</f>
        <v>95.40682414698162</v>
      </c>
      <c r="AA280" s="4">
        <f t="shared" ref="AA280:AA292" si="77">U280-X280</f>
        <v>-4.2018989051170728</v>
      </c>
      <c r="AB280" s="4">
        <f t="shared" ref="AB280:AB292" si="78">V280-Y280</f>
        <v>-4.2018989051170763</v>
      </c>
      <c r="AC280" s="4">
        <f t="shared" ref="AC280:AC292" si="79">W280-Z280</f>
        <v>-4.2018989051170621</v>
      </c>
    </row>
    <row r="281" spans="1:29" ht="15" x14ac:dyDescent="0.25">
      <c r="A281">
        <v>1.39</v>
      </c>
      <c r="B281">
        <v>4.88</v>
      </c>
      <c r="C281">
        <v>8.4499999999999993</v>
      </c>
      <c r="D281" s="20">
        <f t="shared" si="67"/>
        <v>4.2685688484812134E-2</v>
      </c>
      <c r="E281" s="17">
        <f>IF(OR($A281="",$B281="",$C281=""),"",A281*'MPTO_working_3-way'!$I280)</f>
        <v>1.4493331069938888</v>
      </c>
      <c r="F281" s="21">
        <f>IF(OR($A281="",$B281="",$C281=""),"",B281*'MPTO_working_3-way'!$I280)</f>
        <v>5.0883061598058834</v>
      </c>
      <c r="G281" s="22">
        <f>IF(OR($A281="",$B281="",$C281=""),"",C281*'MPTO_working_3-way'!$I280)</f>
        <v>8.8106940676966623</v>
      </c>
      <c r="H281" s="17">
        <f>IF(OR($A281="",$B281="",$C281=""),"",'MPTO_working_3-way'!E280)</f>
        <v>1.418045685459191</v>
      </c>
      <c r="I281" s="21">
        <f>IF(OR($A281="",$B281="",$C281=""),"",'MPTO_working_3-way'!F280)</f>
        <v>5.2441280591793067</v>
      </c>
      <c r="J281" s="22">
        <f>IF(OR($A281="",$B281="",$C281=""),"",'MPTO_working_3-way'!G280)</f>
        <v>9.6047978711876372</v>
      </c>
      <c r="K281" s="17">
        <f>IF(OR($A281="",$B281="",$C281=""),"",'OddsRatio_working_3-way'!H280)</f>
        <v>1.4274858516953972</v>
      </c>
      <c r="L281" s="21">
        <f>IF(OR($A281="",$B281="",$C281=""),"",'OddsRatio_working_3-way'!I280)</f>
        <v>5.2529361655849796</v>
      </c>
      <c r="M281" s="22">
        <f>IF(OR($A281="",$B281="",$C281=""),"",'OddsRatio_working_3-way'!J280)</f>
        <v>9.1660758849505406</v>
      </c>
      <c r="N281" s="29">
        <f t="shared" si="68"/>
        <v>68.997250885556198</v>
      </c>
      <c r="O281" s="30">
        <f t="shared" si="69"/>
        <v>19.652905477648176</v>
      </c>
      <c r="P281" s="30">
        <f t="shared" si="70"/>
        <v>11.349843636795635</v>
      </c>
      <c r="Q281" t="s">
        <v>250</v>
      </c>
      <c r="R281" t="s">
        <v>251</v>
      </c>
      <c r="S281" t="s">
        <v>265</v>
      </c>
      <c r="T281" s="4">
        <v>100</v>
      </c>
      <c r="U281" s="4">
        <f t="shared" si="71"/>
        <v>28.057553956834536</v>
      </c>
      <c r="V281" s="4">
        <f t="shared" si="72"/>
        <v>79.508196721311478</v>
      </c>
      <c r="W281" s="4">
        <f t="shared" si="73"/>
        <v>88.165680473372774</v>
      </c>
      <c r="X281" s="4">
        <f t="shared" si="74"/>
        <v>32.326122805315741</v>
      </c>
      <c r="Y281" s="4">
        <f t="shared" si="75"/>
        <v>83.776765569792701</v>
      </c>
      <c r="Z281" s="4">
        <f t="shared" si="76"/>
        <v>92.434249321853997</v>
      </c>
      <c r="AA281" s="4">
        <f t="shared" si="77"/>
        <v>-4.2685688484812054</v>
      </c>
      <c r="AB281" s="4">
        <f t="shared" si="78"/>
        <v>-4.2685688484812232</v>
      </c>
      <c r="AC281" s="4">
        <f t="shared" si="79"/>
        <v>-4.2685688484812232</v>
      </c>
    </row>
    <row r="282" spans="1:29" ht="15" x14ac:dyDescent="0.25">
      <c r="A282">
        <v>1.4</v>
      </c>
      <c r="B282">
        <v>5.04</v>
      </c>
      <c r="C282">
        <v>7.77</v>
      </c>
      <c r="D282" s="20">
        <f t="shared" si="67"/>
        <v>4.1398541398541377E-2</v>
      </c>
      <c r="E282" s="17">
        <f>IF(OR($A282="",$B282="",$C282=""),"",A282*'MPTO_working_3-way'!$I281)</f>
        <v>1.4579579579579578</v>
      </c>
      <c r="F282" s="21">
        <f>IF(OR($A282="",$B282="",$C282=""),"",B282*'MPTO_working_3-way'!$I281)</f>
        <v>5.2486486486486488</v>
      </c>
      <c r="G282" s="22">
        <f>IF(OR($A282="",$B282="",$C282=""),"",C282*'MPTO_working_3-way'!$I281)</f>
        <v>8.0916666666666668</v>
      </c>
      <c r="H282" s="17">
        <f>IF(OR($A282="",$B282="",$C282=""),"",'MPTO_working_3-way'!E281)</f>
        <v>1.4275798713892005</v>
      </c>
      <c r="I282" s="21">
        <f>IF(OR($A282="",$B282="",$C282=""),"",'MPTO_working_3-way'!F281)</f>
        <v>5.4167312161115424</v>
      </c>
      <c r="J282" s="22">
        <f>IF(OR($A282="",$B282="",$C282=""),"",'MPTO_working_3-way'!G281)</f>
        <v>8.7031736154324815</v>
      </c>
      <c r="K282" s="17">
        <f>IF(OR($A282="",$B282="",$C282=""),"",'OddsRatio_working_3-way'!H281)</f>
        <v>1.4367306053796263</v>
      </c>
      <c r="L282" s="21">
        <f>IF(OR($A282="",$B282="",$C282=""),"",'OddsRatio_working_3-way'!I281)</f>
        <v>5.4109791143342223</v>
      </c>
      <c r="M282" s="22">
        <f>IF(OR($A282="",$B282="",$C282=""),"",'OddsRatio_working_3-way'!J281)</f>
        <v>8.3916654960501678</v>
      </c>
      <c r="N282" s="29">
        <f t="shared" si="68"/>
        <v>68.589083419155514</v>
      </c>
      <c r="O282" s="30">
        <f t="shared" si="69"/>
        <v>19.052523171987641</v>
      </c>
      <c r="P282" s="30">
        <f t="shared" si="70"/>
        <v>12.358393408856848</v>
      </c>
      <c r="Q282" t="s">
        <v>252</v>
      </c>
      <c r="R282" t="s">
        <v>253</v>
      </c>
      <c r="S282" t="s">
        <v>265</v>
      </c>
      <c r="T282" s="4">
        <v>100</v>
      </c>
      <c r="U282" s="4">
        <f t="shared" si="71"/>
        <v>28.571428571428573</v>
      </c>
      <c r="V282" s="4">
        <f t="shared" si="72"/>
        <v>80.158730158730151</v>
      </c>
      <c r="W282" s="4">
        <f t="shared" si="73"/>
        <v>87.129987129987128</v>
      </c>
      <c r="X282" s="4">
        <f t="shared" si="74"/>
        <v>32.711282711282706</v>
      </c>
      <c r="Y282" s="4">
        <f t="shared" si="75"/>
        <v>84.298584298584302</v>
      </c>
      <c r="Z282" s="4">
        <f t="shared" si="76"/>
        <v>91.269841269841265</v>
      </c>
      <c r="AA282" s="4">
        <f t="shared" si="77"/>
        <v>-4.1398541398541333</v>
      </c>
      <c r="AB282" s="4">
        <f t="shared" si="78"/>
        <v>-4.1398541398541511</v>
      </c>
      <c r="AC282" s="4">
        <f t="shared" si="79"/>
        <v>-4.1398541398541369</v>
      </c>
    </row>
    <row r="283" spans="1:29" ht="15" x14ac:dyDescent="0.25">
      <c r="A283">
        <v>4.26</v>
      </c>
      <c r="B283">
        <v>3.9</v>
      </c>
      <c r="C283">
        <v>1.75</v>
      </c>
      <c r="D283" s="20">
        <f t="shared" si="67"/>
        <v>6.2580611876386527E-2</v>
      </c>
      <c r="E283" s="17">
        <f>IF(OR($A283="",$B283="",$C283=""),"",A283*'MPTO_working_3-way'!$I282)</f>
        <v>4.5265934065934061</v>
      </c>
      <c r="F283" s="21">
        <f>IF(OR($A283="",$B283="",$C283=""),"",B283*'MPTO_working_3-way'!$I282)</f>
        <v>4.1440643863179076</v>
      </c>
      <c r="G283" s="22">
        <f>IF(OR($A283="",$B283="",$C283=""),"",C283*'MPTO_working_3-way'!$I282)</f>
        <v>1.8595160707836764</v>
      </c>
      <c r="H283" s="17">
        <f>IF(OR($A283="",$B283="",$C283=""),"",'MPTO_working_3-way'!E282)</f>
        <v>4.6754844415855912</v>
      </c>
      <c r="I283" s="21">
        <f>IF(OR($A283="",$B283="",$C283=""),"",'MPTO_working_3-way'!F282)</f>
        <v>4.2453822004818571</v>
      </c>
      <c r="J283" s="22">
        <f>IF(OR($A283="",$B283="",$C283=""),"",'MPTO_working_3-way'!G282)</f>
        <v>1.8163048570982352</v>
      </c>
      <c r="K283" s="17">
        <f>IF(OR($A283="",$B283="",$C283=""),"",'OddsRatio_working_3-way'!H282)</f>
        <v>4.614016370724606</v>
      </c>
      <c r="L283" s="21">
        <f>IF(OR($A283="",$B283="",$C283=""),"",'OddsRatio_working_3-way'!I282)</f>
        <v>4.2149225383746485</v>
      </c>
      <c r="M283" s="22">
        <f>IF(OR($A283="",$B283="",$C283=""),"",'OddsRatio_working_3-way'!J282)</f>
        <v>1.8314454840624095</v>
      </c>
      <c r="N283" s="29">
        <f t="shared" si="68"/>
        <v>22.091668285103903</v>
      </c>
      <c r="O283" s="30">
        <f t="shared" si="69"/>
        <v>24.130899203728877</v>
      </c>
      <c r="P283" s="30">
        <f t="shared" si="70"/>
        <v>53.777432511167213</v>
      </c>
      <c r="Q283" t="s">
        <v>254</v>
      </c>
      <c r="R283" t="s">
        <v>255</v>
      </c>
      <c r="S283" t="s">
        <v>266</v>
      </c>
      <c r="T283" s="4">
        <v>100</v>
      </c>
      <c r="U283" s="4">
        <f t="shared" si="71"/>
        <v>76.525821596244128</v>
      </c>
      <c r="V283" s="4">
        <f t="shared" si="72"/>
        <v>74.358974358974365</v>
      </c>
      <c r="W283" s="4">
        <f t="shared" si="73"/>
        <v>42.857142857142854</v>
      </c>
      <c r="X283" s="4">
        <f t="shared" si="74"/>
        <v>82.783882783882774</v>
      </c>
      <c r="Y283" s="4">
        <f t="shared" si="75"/>
        <v>80.61703554661301</v>
      </c>
      <c r="Z283" s="4">
        <f t="shared" si="76"/>
        <v>49.115204044781514</v>
      </c>
      <c r="AA283" s="4">
        <f t="shared" si="77"/>
        <v>-6.2580611876386456</v>
      </c>
      <c r="AB283" s="4">
        <f t="shared" si="78"/>
        <v>-6.2580611876386456</v>
      </c>
      <c r="AC283" s="4">
        <f t="shared" si="79"/>
        <v>-6.2580611876386598</v>
      </c>
    </row>
    <row r="284" spans="1:29" ht="15" x14ac:dyDescent="0.25">
      <c r="A284">
        <v>2.2799999999999998</v>
      </c>
      <c r="B284">
        <v>3.74</v>
      </c>
      <c r="C284">
        <v>2.99</v>
      </c>
      <c r="D284" s="20">
        <f t="shared" si="67"/>
        <v>4.0424330907572248E-2</v>
      </c>
      <c r="E284" s="17">
        <f>IF(OR($A284="",$B284="",$C284=""),"",A284*'MPTO_working_3-way'!$I283)</f>
        <v>2.3721674744692645</v>
      </c>
      <c r="F284" s="21">
        <f>IF(OR($A284="",$B284="",$C284=""),"",B284*'MPTO_working_3-way'!$I283)</f>
        <v>3.8911869975943203</v>
      </c>
      <c r="G284" s="22">
        <f>IF(OR($A284="",$B284="",$C284=""),"",C284*'MPTO_working_3-way'!$I283)</f>
        <v>3.1108687494136413</v>
      </c>
      <c r="H284" s="17">
        <f>IF(OR($A284="",$B284="",$C284=""),"",'MPTO_working_3-way'!E283)</f>
        <v>2.352267518828846</v>
      </c>
      <c r="I284" s="21">
        <f>IF(OR($A284="",$B284="",$C284=""),"",'MPTO_working_3-way'!F283)</f>
        <v>3.9384824453290799</v>
      </c>
      <c r="J284" s="22">
        <f>IF(OR($A284="",$B284="",$C284=""),"",'MPTO_working_3-way'!G283)</f>
        <v>3.1155231280870526</v>
      </c>
      <c r="K284" s="17">
        <f>IF(OR($A284="",$B284="",$C284=""),"",'OddsRatio_working_3-way'!H283)</f>
        <v>2.3610286528251443</v>
      </c>
      <c r="L284" s="21">
        <f>IF(OR($A284="",$B284="",$C284=""),"",'OddsRatio_working_3-way'!I283)</f>
        <v>3.913451959953826</v>
      </c>
      <c r="M284" s="22">
        <f>IF(OR($A284="",$B284="",$C284=""),"",'OddsRatio_working_3-way'!J283)</f>
        <v>3.1159742336890925</v>
      </c>
      <c r="N284" s="29">
        <f t="shared" si="68"/>
        <v>42.155539638858528</v>
      </c>
      <c r="O284" s="30">
        <f t="shared" si="69"/>
        <v>25.699099031175781</v>
      </c>
      <c r="P284" s="30">
        <f t="shared" si="70"/>
        <v>32.145361329965695</v>
      </c>
      <c r="Q284" t="s">
        <v>256</v>
      </c>
      <c r="R284" t="s">
        <v>257</v>
      </c>
      <c r="S284" t="s">
        <v>266</v>
      </c>
      <c r="T284" s="4">
        <v>100</v>
      </c>
      <c r="U284" s="4">
        <f t="shared" si="71"/>
        <v>56.140350877192972</v>
      </c>
      <c r="V284" s="4">
        <f t="shared" si="72"/>
        <v>73.262032085561486</v>
      </c>
      <c r="W284" s="4">
        <f t="shared" si="73"/>
        <v>66.555183946488299</v>
      </c>
      <c r="X284" s="4">
        <f t="shared" si="74"/>
        <v>60.182783967950201</v>
      </c>
      <c r="Y284" s="4">
        <f t="shared" si="75"/>
        <v>77.304465176318729</v>
      </c>
      <c r="Z284" s="4">
        <f t="shared" si="76"/>
        <v>70.597617037245513</v>
      </c>
      <c r="AA284" s="4">
        <f t="shared" si="77"/>
        <v>-4.0424330907572283</v>
      </c>
      <c r="AB284" s="4">
        <f t="shared" si="78"/>
        <v>-4.0424330907572426</v>
      </c>
      <c r="AC284" s="4">
        <f t="shared" si="79"/>
        <v>-4.0424330907572141</v>
      </c>
    </row>
    <row r="285" spans="1:29" ht="15" x14ac:dyDescent="0.25">
      <c r="A285">
        <v>8.3000000000000007</v>
      </c>
      <c r="B285">
        <v>4.43</v>
      </c>
      <c r="C285">
        <v>1.44</v>
      </c>
      <c r="D285" s="20">
        <f t="shared" si="67"/>
        <v>4.0660006466800347E-2</v>
      </c>
      <c r="E285" s="17">
        <f>IF(OR($A285="",$B285="",$C285=""),"",A285*'MPTO_working_3-way'!$I284)</f>
        <v>8.6374780536744442</v>
      </c>
      <c r="F285" s="21">
        <f>IF(OR($A285="",$B285="",$C285=""),"",B285*'MPTO_working_3-way'!$I284)</f>
        <v>4.6101238286479251</v>
      </c>
      <c r="G285" s="22">
        <f>IF(OR($A285="",$B285="",$C285=""),"",C285*'MPTO_working_3-way'!$I284)</f>
        <v>1.4985504093121924</v>
      </c>
      <c r="H285" s="17">
        <f>IF(OR($A285="",$B285="",$C285=""),"",'MPTO_working_3-way'!E284)</f>
        <v>9.3520355895520506</v>
      </c>
      <c r="I285" s="21">
        <f>IF(OR($A285="",$B285="",$C285=""),"",'MPTO_working_3-way'!F284)</f>
        <v>4.7129729081783429</v>
      </c>
      <c r="J285" s="22">
        <f>IF(OR($A285="",$B285="",$C285=""),"",'MPTO_working_3-way'!G284)</f>
        <v>1.4686636186717184</v>
      </c>
      <c r="K285" s="17">
        <f>IF(OR($A285="",$B285="",$C285=""),"",'OddsRatio_working_3-way'!H284)</f>
        <v>8.9329339226349251</v>
      </c>
      <c r="L285" s="21">
        <f>IF(OR($A285="",$B285="",$C285=""),"",'OddsRatio_working_3-way'!I284)</f>
        <v>4.7273922403613406</v>
      </c>
      <c r="M285" s="22">
        <f>IF(OR($A285="",$B285="",$C285=""),"",'OddsRatio_working_3-way'!J284)</f>
        <v>1.4781494419122423</v>
      </c>
      <c r="N285" s="29">
        <f t="shared" si="68"/>
        <v>11.577453439370453</v>
      </c>
      <c r="O285" s="30">
        <f t="shared" si="69"/>
        <v>21.691391319813722</v>
      </c>
      <c r="P285" s="30">
        <f t="shared" si="70"/>
        <v>66.731155240815824</v>
      </c>
      <c r="Q285" t="s">
        <v>258</v>
      </c>
      <c r="R285" t="s">
        <v>259</v>
      </c>
      <c r="S285" t="s">
        <v>266</v>
      </c>
      <c r="T285" s="4">
        <v>100</v>
      </c>
      <c r="U285" s="4">
        <f t="shared" si="71"/>
        <v>87.951807228915669</v>
      </c>
      <c r="V285" s="4">
        <f t="shared" si="72"/>
        <v>77.426636568848764</v>
      </c>
      <c r="W285" s="4">
        <f t="shared" si="73"/>
        <v>30.555555555555554</v>
      </c>
      <c r="X285" s="4">
        <f t="shared" si="74"/>
        <v>92.017807875595679</v>
      </c>
      <c r="Y285" s="4">
        <f t="shared" si="75"/>
        <v>81.492637215528774</v>
      </c>
      <c r="Z285" s="4">
        <f t="shared" si="76"/>
        <v>34.621556202235581</v>
      </c>
      <c r="AA285" s="4">
        <f t="shared" si="77"/>
        <v>-4.0660006466800098</v>
      </c>
      <c r="AB285" s="4">
        <f t="shared" si="78"/>
        <v>-4.0660006466800098</v>
      </c>
      <c r="AC285" s="4">
        <f t="shared" si="79"/>
        <v>-4.0660006466800276</v>
      </c>
    </row>
    <row r="286" spans="1:29" ht="15" x14ac:dyDescent="0.25">
      <c r="A286">
        <v>1.45</v>
      </c>
      <c r="B286">
        <v>4.76</v>
      </c>
      <c r="C286">
        <v>7.08</v>
      </c>
      <c r="D286" s="20">
        <f t="shared" si="67"/>
        <v>4.0982143880345934E-2</v>
      </c>
      <c r="E286" s="17">
        <f>IF(OR($A286="",$B286="",$C286=""),"",A286*'MPTO_working_3-way'!$I285)</f>
        <v>1.5094241086265014</v>
      </c>
      <c r="F286" s="21">
        <f>IF(OR($A286="",$B286="",$C286=""),"",B286*'MPTO_working_3-way'!$I285)</f>
        <v>4.9550750048704462</v>
      </c>
      <c r="G286" s="22">
        <f>IF(OR($A286="",$B286="",$C286=""),"",C286*'MPTO_working_3-way'!$I285)</f>
        <v>7.3701535786728494</v>
      </c>
      <c r="H286" s="17">
        <f>IF(OR($A286="",$B286="",$C286=""),"",'MPTO_working_3-way'!E285)</f>
        <v>1.4793020689454746</v>
      </c>
      <c r="I286" s="21">
        <f>IF(OR($A286="",$B286="",$C286=""),"",'MPTO_working_3-way'!F285)</f>
        <v>5.0910452239527491</v>
      </c>
      <c r="J286" s="22">
        <f>IF(OR($A286="",$B286="",$C286=""),"",'MPTO_working_3-way'!G285)</f>
        <v>7.8380825691212737</v>
      </c>
      <c r="K286" s="17">
        <f>IF(OR($A286="",$B286="",$C286=""),"",'OddsRatio_working_3-way'!H285)</f>
        <v>1.4886765895978029</v>
      </c>
      <c r="L286" s="21">
        <f>IF(OR($A286="",$B286="",$C286=""),"",'OddsRatio_working_3-way'!I285)</f>
        <v>5.0831643930838633</v>
      </c>
      <c r="M286" s="22">
        <f>IF(OR($A286="",$B286="",$C286=""),"",'OddsRatio_working_3-way'!J285)</f>
        <v>7.6025636994547572</v>
      </c>
      <c r="N286" s="29">
        <f t="shared" si="68"/>
        <v>66.250432485138234</v>
      </c>
      <c r="O286" s="30">
        <f t="shared" si="69"/>
        <v>20.181329223413961</v>
      </c>
      <c r="P286" s="30">
        <f t="shared" si="70"/>
        <v>13.568238291447802</v>
      </c>
      <c r="Q286" t="s">
        <v>260</v>
      </c>
      <c r="R286" t="s">
        <v>261</v>
      </c>
      <c r="S286" t="s">
        <v>266</v>
      </c>
      <c r="T286" s="4">
        <v>100</v>
      </c>
      <c r="U286" s="4">
        <f t="shared" si="71"/>
        <v>31.03448275862069</v>
      </c>
      <c r="V286" s="4">
        <f t="shared" si="72"/>
        <v>78.991596638655466</v>
      </c>
      <c r="W286" s="4">
        <f t="shared" si="73"/>
        <v>85.875706214689274</v>
      </c>
      <c r="X286" s="4">
        <f t="shared" si="74"/>
        <v>35.132697146655275</v>
      </c>
      <c r="Y286" s="4">
        <f t="shared" si="75"/>
        <v>83.089811026690057</v>
      </c>
      <c r="Z286" s="4">
        <f t="shared" si="76"/>
        <v>89.973920602723851</v>
      </c>
      <c r="AA286" s="4">
        <f t="shared" si="77"/>
        <v>-4.0982143880345845</v>
      </c>
      <c r="AB286" s="4">
        <f t="shared" si="78"/>
        <v>-4.0982143880345916</v>
      </c>
      <c r="AC286" s="4">
        <f t="shared" si="79"/>
        <v>-4.0982143880345774</v>
      </c>
    </row>
    <row r="287" spans="1:29" ht="15" x14ac:dyDescent="0.25">
      <c r="A287">
        <v>5.8</v>
      </c>
      <c r="B287">
        <v>4.26</v>
      </c>
      <c r="C287">
        <v>1.57</v>
      </c>
      <c r="D287" s="20">
        <f t="shared" si="67"/>
        <v>4.4098252300242669E-2</v>
      </c>
      <c r="E287" s="17">
        <f>IF(OR($A287="",$B287="",$C287=""),"",A287*'MPTO_working_3-way'!$I286)</f>
        <v>6.055769863341407</v>
      </c>
      <c r="F287" s="21">
        <f>IF(OR($A287="",$B287="",$C287=""),"",B287*'MPTO_working_3-way'!$I286)</f>
        <v>4.4478585547990335</v>
      </c>
      <c r="G287" s="22">
        <f>IF(OR($A287="",$B287="",$C287=""),"",C287*'MPTO_working_3-way'!$I286)</f>
        <v>1.6392342561113811</v>
      </c>
      <c r="H287" s="17">
        <f>IF(OR($A287="",$B287="",$C287=""),"",'MPTO_working_3-way'!E286)</f>
        <v>6.3405760936604416</v>
      </c>
      <c r="I287" s="21">
        <f>IF(OR($A287="",$B287="",$C287=""),"",'MPTO_working_3-way'!F286)</f>
        <v>4.5445793709308573</v>
      </c>
      <c r="J287" s="22">
        <f>IF(OR($A287="",$B287="",$C287=""),"",'MPTO_working_3-way'!G286)</f>
        <v>1.6070885262056613</v>
      </c>
      <c r="K287" s="17">
        <f>IF(OR($A287="",$B287="",$C287=""),"",'OddsRatio_working_3-way'!H286)</f>
        <v>6.2018928231938508</v>
      </c>
      <c r="L287" s="21">
        <f>IF(OR($A287="",$B287="",$C287=""),"",'OddsRatio_working_3-way'!I286)</f>
        <v>4.5329522090858241</v>
      </c>
      <c r="M287" s="22">
        <f>IF(OR($A287="",$B287="",$C287=""),"",'OddsRatio_working_3-way'!J286)</f>
        <v>1.6177247727542696</v>
      </c>
      <c r="N287" s="29">
        <f t="shared" si="68"/>
        <v>16.513177061986756</v>
      </c>
      <c r="O287" s="30">
        <f t="shared" si="69"/>
        <v>22.482729333221407</v>
      </c>
      <c r="P287" s="30">
        <f t="shared" si="70"/>
        <v>61.004093604791834</v>
      </c>
      <c r="Q287" t="s">
        <v>262</v>
      </c>
      <c r="R287" t="s">
        <v>263</v>
      </c>
      <c r="S287" t="s">
        <v>267</v>
      </c>
      <c r="T287" s="4">
        <v>100</v>
      </c>
      <c r="U287" s="4">
        <f t="shared" si="71"/>
        <v>82.758620689655174</v>
      </c>
      <c r="V287" s="4">
        <f t="shared" si="72"/>
        <v>76.525821596244128</v>
      </c>
      <c r="W287" s="4">
        <f t="shared" si="73"/>
        <v>36.30573248407643</v>
      </c>
      <c r="X287" s="4">
        <f t="shared" si="74"/>
        <v>87.168445919679428</v>
      </c>
      <c r="Y287" s="4">
        <f t="shared" si="75"/>
        <v>80.935646826268396</v>
      </c>
      <c r="Z287" s="4">
        <f t="shared" si="76"/>
        <v>40.715557714100697</v>
      </c>
      <c r="AA287" s="4">
        <f t="shared" si="77"/>
        <v>-4.4098252300242535</v>
      </c>
      <c r="AB287" s="4">
        <f t="shared" si="78"/>
        <v>-4.4098252300242677</v>
      </c>
      <c r="AC287" s="4">
        <f t="shared" si="79"/>
        <v>-4.4098252300242677</v>
      </c>
    </row>
    <row r="288" spans="1:29" ht="15" x14ac:dyDescent="0.25">
      <c r="A288">
        <v>2.77</v>
      </c>
      <c r="B288">
        <v>3.2</v>
      </c>
      <c r="C288">
        <v>2.73</v>
      </c>
      <c r="D288" s="20">
        <f t="shared" si="67"/>
        <v>3.9811196625276102E-2</v>
      </c>
      <c r="E288" s="17">
        <f>IF(OR($A288="",$B288="",$C288=""),"",A288*'MPTO_working_3-way'!$I287)</f>
        <v>2.8802770146520147</v>
      </c>
      <c r="F288" s="21">
        <f>IF(OR($A288="",$B288="",$C288=""),"",B288*'MPTO_working_3-way'!$I287)</f>
        <v>3.3273958292008836</v>
      </c>
      <c r="G288" s="22">
        <f>IF(OR($A288="",$B288="",$C288=""),"",C288*'MPTO_working_3-way'!$I287)</f>
        <v>2.8386845667870038</v>
      </c>
      <c r="H288" s="17">
        <f>IF(OR($A288="",$B288="",$C288=""),"",'MPTO_working_3-way'!E287)</f>
        <v>2.8757081706914187</v>
      </c>
      <c r="I288" s="21">
        <f>IF(OR($A288="",$B288="",$C288=""),"",'MPTO_working_3-way'!F287)</f>
        <v>3.3419153594452315</v>
      </c>
      <c r="J288" s="22">
        <f>IF(OR($A288="",$B288="",$C288=""),"",'MPTO_working_3-way'!G287)</f>
        <v>2.8326207185560519</v>
      </c>
      <c r="K288" s="17">
        <f>IF(OR($A288="",$B288="",$C288=""),"",'OddsRatio_working_3-way'!H287)</f>
        <v>2.8781307356287602</v>
      </c>
      <c r="L288" s="21">
        <f>IF(OR($A288="",$B288="",$C288=""),"",'OddsRatio_working_3-way'!I287)</f>
        <v>3.3343997843973292</v>
      </c>
      <c r="M288" s="22">
        <f>IF(OR($A288="",$B288="",$C288=""),"",'OddsRatio_working_3-way'!J287)</f>
        <v>2.8356871031851725</v>
      </c>
      <c r="N288" s="29">
        <f t="shared" si="68"/>
        <v>34.718882764157208</v>
      </c>
      <c r="O288" s="30">
        <f t="shared" si="69"/>
        <v>30.053532892723577</v>
      </c>
      <c r="P288" s="30">
        <f t="shared" si="70"/>
        <v>35.227584343119211</v>
      </c>
      <c r="Q288" t="s">
        <v>235</v>
      </c>
      <c r="R288" t="s">
        <v>232</v>
      </c>
      <c r="S288" t="s">
        <v>265</v>
      </c>
      <c r="T288" s="4">
        <v>100</v>
      </c>
      <c r="U288" s="4">
        <f t="shared" si="71"/>
        <v>63.898916967509031</v>
      </c>
      <c r="V288" s="4">
        <f t="shared" si="72"/>
        <v>68.75</v>
      </c>
      <c r="W288" s="4">
        <f t="shared" si="73"/>
        <v>63.369963369963365</v>
      </c>
      <c r="X288" s="4">
        <f t="shared" si="74"/>
        <v>67.880036630036628</v>
      </c>
      <c r="Y288" s="4">
        <f t="shared" si="75"/>
        <v>72.731119662527604</v>
      </c>
      <c r="Z288" s="4">
        <f t="shared" si="76"/>
        <v>67.351083032490976</v>
      </c>
      <c r="AA288" s="4">
        <f t="shared" si="77"/>
        <v>-3.9811196625275969</v>
      </c>
      <c r="AB288" s="4">
        <f t="shared" si="78"/>
        <v>-3.981119662527604</v>
      </c>
      <c r="AC288" s="4">
        <f t="shared" si="79"/>
        <v>-3.9811196625276111</v>
      </c>
    </row>
    <row r="289" spans="1:29" ht="15" x14ac:dyDescent="0.25">
      <c r="A289">
        <v>2.38</v>
      </c>
      <c r="B289">
        <v>3.31</v>
      </c>
      <c r="C289">
        <v>3.15</v>
      </c>
      <c r="D289" s="20">
        <f t="shared" si="67"/>
        <v>3.9743188312585831E-2</v>
      </c>
      <c r="E289" s="17">
        <f>IF(OR($A289="",$B289="",$C289=""),"",A289*'MPTO_working_3-way'!$I288)</f>
        <v>2.4745887881839543</v>
      </c>
      <c r="F289" s="21">
        <f>IF(OR($A289="",$B289="",$C289=""),"",B289*'MPTO_working_3-way'!$I288)</f>
        <v>3.441549953314659</v>
      </c>
      <c r="G289" s="22">
        <f>IF(OR($A289="",$B289="",$C289=""),"",C289*'MPTO_working_3-way'!$I288)</f>
        <v>3.2751910431846452</v>
      </c>
      <c r="H289" s="17">
        <f>IF(OR($A289="",$B289="",$C289=""),"",'MPTO_working_3-way'!E288)</f>
        <v>2.4574834608479046</v>
      </c>
      <c r="I289" s="21">
        <f>IF(OR($A289="",$B289="",$C289=""),"",'MPTO_working_3-way'!F288)</f>
        <v>3.4617998704473467</v>
      </c>
      <c r="J289" s="22">
        <f>IF(OR($A289="",$B289="",$C289=""),"",'MPTO_working_3-way'!G288)</f>
        <v>3.2871749538684076</v>
      </c>
      <c r="K289" s="17">
        <f>IF(OR($A289="",$B289="",$C289=""),"",'OddsRatio_working_3-way'!H288)</f>
        <v>2.46499001735295</v>
      </c>
      <c r="L289" s="21">
        <f>IF(OR($A289="",$B289="",$C289=""),"",'OddsRatio_working_3-way'!I288)</f>
        <v>3.4522658986125458</v>
      </c>
      <c r="M289" s="22">
        <f>IF(OR($A289="",$B289="",$C289=""),"",'OddsRatio_working_3-way'!J288)</f>
        <v>3.2824119835571319</v>
      </c>
      <c r="N289" s="29">
        <f t="shared" si="68"/>
        <v>40.410754496866439</v>
      </c>
      <c r="O289" s="30">
        <f t="shared" si="69"/>
        <v>29.056675438834478</v>
      </c>
      <c r="P289" s="30">
        <f t="shared" si="70"/>
        <v>30.532570064299087</v>
      </c>
      <c r="Q289" t="s">
        <v>231</v>
      </c>
      <c r="R289" t="s">
        <v>229</v>
      </c>
      <c r="S289" t="s">
        <v>265</v>
      </c>
      <c r="T289" s="4">
        <v>100</v>
      </c>
      <c r="U289" s="4">
        <f t="shared" si="71"/>
        <v>57.983193277310924</v>
      </c>
      <c r="V289" s="4">
        <f t="shared" si="72"/>
        <v>69.78851963746223</v>
      </c>
      <c r="W289" s="4">
        <f t="shared" si="73"/>
        <v>68.253968253968253</v>
      </c>
      <c r="X289" s="4">
        <f t="shared" si="74"/>
        <v>61.957512108569503</v>
      </c>
      <c r="Y289" s="4">
        <f t="shared" si="75"/>
        <v>73.76283846872083</v>
      </c>
      <c r="Z289" s="4">
        <f t="shared" si="76"/>
        <v>72.228287085226839</v>
      </c>
      <c r="AA289" s="4">
        <f t="shared" si="77"/>
        <v>-3.9743188312585787</v>
      </c>
      <c r="AB289" s="4">
        <f t="shared" si="78"/>
        <v>-3.9743188312586</v>
      </c>
      <c r="AC289" s="4">
        <f t="shared" si="79"/>
        <v>-3.9743188312585858</v>
      </c>
    </row>
    <row r="290" spans="1:29" ht="15" x14ac:dyDescent="0.25">
      <c r="A290">
        <v>2.65</v>
      </c>
      <c r="B290">
        <v>3.45</v>
      </c>
      <c r="C290">
        <v>2.68</v>
      </c>
      <c r="D290" s="20">
        <f t="shared" si="67"/>
        <v>4.0347891388014867E-2</v>
      </c>
      <c r="E290" s="17">
        <f>IF(OR($A290="",$B290="",$C290=""),"",A290*'MPTO_working_3-way'!$I289)</f>
        <v>2.7569219121782393</v>
      </c>
      <c r="F290" s="21">
        <f>IF(OR($A290="",$B290="",$C290=""),"",B290*'MPTO_working_3-way'!$I289)</f>
        <v>3.5892002252886517</v>
      </c>
      <c r="G290" s="22">
        <f>IF(OR($A290="",$B290="",$C290=""),"",C290*'MPTO_working_3-way'!$I289)</f>
        <v>2.7881323489198802</v>
      </c>
      <c r="H290" s="17">
        <f>IF(OR($A290="",$B290="",$C290=""),"",'MPTO_working_3-way'!E289)</f>
        <v>2.7479382715126319</v>
      </c>
      <c r="I290" s="21">
        <f>IF(OR($A290="",$B290="",$C290=""),"",'MPTO_working_3-way'!F289)</f>
        <v>3.617869412424819</v>
      </c>
      <c r="J290" s="22">
        <f>IF(OR($A290="",$B290="",$C290=""),"",'MPTO_working_3-way'!G289)</f>
        <v>2.7802102205462411</v>
      </c>
      <c r="K290" s="17">
        <f>IF(OR($A290="",$B290="",$C290=""),"",'OddsRatio_working_3-way'!H289)</f>
        <v>2.7526666229233459</v>
      </c>
      <c r="L290" s="21">
        <f>IF(OR($A290="",$B290="",$C290=""),"",'OddsRatio_working_3-way'!I289)</f>
        <v>3.6024443794922409</v>
      </c>
      <c r="M290" s="22">
        <f>IF(OR($A290="",$B290="",$C290=""),"",'OddsRatio_working_3-way'!J289)</f>
        <v>2.7845332887946799</v>
      </c>
      <c r="N290" s="29">
        <f t="shared" si="68"/>
        <v>36.272336752907947</v>
      </c>
      <c r="O290" s="30">
        <f t="shared" si="69"/>
        <v>27.861360114552475</v>
      </c>
      <c r="P290" s="30">
        <f t="shared" si="70"/>
        <v>35.866303132539571</v>
      </c>
      <c r="Q290" t="s">
        <v>236</v>
      </c>
      <c r="R290" t="s">
        <v>228</v>
      </c>
      <c r="S290" t="s">
        <v>265</v>
      </c>
      <c r="T290" s="4">
        <v>100</v>
      </c>
      <c r="U290" s="4">
        <f t="shared" si="71"/>
        <v>62.264150943396231</v>
      </c>
      <c r="V290" s="4">
        <f t="shared" si="72"/>
        <v>71.014492753623188</v>
      </c>
      <c r="W290" s="4">
        <f t="shared" si="73"/>
        <v>62.686567164179095</v>
      </c>
      <c r="X290" s="4">
        <f t="shared" si="74"/>
        <v>66.298940082197703</v>
      </c>
      <c r="Y290" s="4">
        <f t="shared" si="75"/>
        <v>75.049281892424673</v>
      </c>
      <c r="Z290" s="4">
        <f t="shared" si="76"/>
        <v>66.721356302980595</v>
      </c>
      <c r="AA290" s="4">
        <f t="shared" si="77"/>
        <v>-4.0347891388014716</v>
      </c>
      <c r="AB290" s="4">
        <f t="shared" si="78"/>
        <v>-4.0347891388014858</v>
      </c>
      <c r="AC290" s="4">
        <f t="shared" si="79"/>
        <v>-4.0347891388015</v>
      </c>
    </row>
    <row r="291" spans="1:29" ht="15" x14ac:dyDescent="0.25">
      <c r="A291">
        <v>2.0499999999999998</v>
      </c>
      <c r="B291">
        <v>3.54</v>
      </c>
      <c r="C291">
        <v>3.72</v>
      </c>
      <c r="D291" s="20">
        <f t="shared" si="67"/>
        <v>3.910795805607048E-2</v>
      </c>
      <c r="E291" s="17">
        <f>IF(OR($A291="",$B291="",$C291=""),"",A291*'MPTO_working_3-way'!$I290)</f>
        <v>2.1301713140149441</v>
      </c>
      <c r="F291" s="21">
        <f>IF(OR($A291="",$B291="",$C291=""),"",B291*'MPTO_working_3-way'!$I290)</f>
        <v>3.6784421715184896</v>
      </c>
      <c r="G291" s="22">
        <f>IF(OR($A291="",$B291="",$C291=""),"",C291*'MPTO_working_3-way'!$I290)</f>
        <v>3.8654816039685822</v>
      </c>
      <c r="H291" s="17">
        <f>IF(OR($A291="",$B291="",$C291=""),"",'MPTO_working_3-way'!E290)</f>
        <v>2.1062879577557094</v>
      </c>
      <c r="I291" s="21">
        <f>IF(OR($A291="",$B291="",$C291=""),"",'MPTO_working_3-way'!F290)</f>
        <v>3.7112652046719314</v>
      </c>
      <c r="J291" s="22">
        <f>IF(OR($A291="",$B291="",$C291=""),"",'MPTO_working_3-way'!G290)</f>
        <v>3.9095911995226702</v>
      </c>
      <c r="K291" s="17">
        <f>IF(OR($A291="",$B291="",$C291=""),"",'OddsRatio_working_3-way'!H290)</f>
        <v>2.115808028570656</v>
      </c>
      <c r="L291" s="21">
        <f>IF(OR($A291="",$B291="",$C291=""),"",'OddsRatio_working_3-way'!I290)</f>
        <v>3.6991927548280632</v>
      </c>
      <c r="M291" s="22">
        <f>IF(OR($A291="",$B291="",$C291=""),"",'OddsRatio_working_3-way'!J290)</f>
        <v>3.8904741311544613</v>
      </c>
      <c r="N291" s="29">
        <f t="shared" si="68"/>
        <v>46.944581096400242</v>
      </c>
      <c r="O291" s="30">
        <f t="shared" si="69"/>
        <v>27.185421256389965</v>
      </c>
      <c r="P291" s="30">
        <f t="shared" si="70"/>
        <v>25.869997647209804</v>
      </c>
      <c r="Q291" t="s">
        <v>230</v>
      </c>
      <c r="R291" t="s">
        <v>237</v>
      </c>
      <c r="S291" t="s">
        <v>265</v>
      </c>
      <c r="T291" s="4">
        <v>100</v>
      </c>
      <c r="U291" s="4">
        <f t="shared" si="71"/>
        <v>51.219512195121943</v>
      </c>
      <c r="V291" s="4">
        <f t="shared" si="72"/>
        <v>71.751412429378533</v>
      </c>
      <c r="W291" s="4">
        <f t="shared" si="73"/>
        <v>73.118279569892465</v>
      </c>
      <c r="X291" s="4">
        <f t="shared" si="74"/>
        <v>55.130308000729002</v>
      </c>
      <c r="Y291" s="4">
        <f t="shared" si="75"/>
        <v>75.66220823498557</v>
      </c>
      <c r="Z291" s="4">
        <f t="shared" si="76"/>
        <v>77.029075375499517</v>
      </c>
      <c r="AA291" s="4">
        <f t="shared" si="77"/>
        <v>-3.9107958056070586</v>
      </c>
      <c r="AB291" s="4">
        <f t="shared" si="78"/>
        <v>-3.9107958056070373</v>
      </c>
      <c r="AC291" s="4">
        <f t="shared" si="79"/>
        <v>-3.9107958056070515</v>
      </c>
    </row>
    <row r="292" spans="1:29" ht="15" x14ac:dyDescent="0.25">
      <c r="A292">
        <v>8.59</v>
      </c>
      <c r="B292">
        <v>4.87</v>
      </c>
      <c r="C292">
        <v>1.39</v>
      </c>
      <c r="D292" s="20">
        <f t="shared" si="67"/>
        <v>4.1177704856550701E-2</v>
      </c>
      <c r="E292" s="17">
        <f>IF(OR($A292="",$B292="",$C292=""),"",A292*'MPTO_working_3-way'!$I291)</f>
        <v>8.9437164847177701</v>
      </c>
      <c r="F292" s="21">
        <f>IF(OR($A292="",$B292="",$C292=""),"",B292*'MPTO_working_3-way'!$I291)</f>
        <v>5.0705354226514023</v>
      </c>
      <c r="G292" s="22">
        <f>IF(OR($A292="",$B292="",$C292=""),"",C292*'MPTO_working_3-way'!$I291)</f>
        <v>1.4472370097506053</v>
      </c>
      <c r="H292" s="17">
        <f>IF(OR($A292="",$B292="",$C292=""),"",'MPTO_working_3-way'!E291)</f>
        <v>9.7381855916717956</v>
      </c>
      <c r="I292" s="21">
        <f>IF(OR($A292="",$B292="",$C292=""),"",'MPTO_working_3-way'!F291)</f>
        <v>5.2188551047276626</v>
      </c>
      <c r="J292" s="22">
        <f>IF(OR($A292="",$B292="",$C292=""),"",'MPTO_working_3-way'!G291)</f>
        <v>1.4170356273396651</v>
      </c>
      <c r="K292" s="17">
        <f>IF(OR($A292="",$B292="",$C292=""),"",'OddsRatio_working_3-way'!H291)</f>
        <v>9.2942847789782288</v>
      </c>
      <c r="L292" s="21">
        <f>IF(OR($A292="",$B292="",$C292=""),"",'OddsRatio_working_3-way'!I291)</f>
        <v>5.2291017252497696</v>
      </c>
      <c r="M292" s="22">
        <f>IF(OR($A292="",$B292="",$C292=""),"",'OddsRatio_working_3-way'!J291)</f>
        <v>1.4261885459554033</v>
      </c>
      <c r="N292" s="29">
        <f t="shared" si="68"/>
        <v>11.181034212217163</v>
      </c>
      <c r="O292" s="30">
        <f t="shared" si="69"/>
        <v>19.721783138181809</v>
      </c>
      <c r="P292" s="30">
        <f t="shared" si="70"/>
        <v>69.097182649601024</v>
      </c>
      <c r="Q292" t="s">
        <v>233</v>
      </c>
      <c r="R292" t="s">
        <v>227</v>
      </c>
      <c r="S292" t="s">
        <v>266</v>
      </c>
      <c r="T292" s="4">
        <v>100</v>
      </c>
      <c r="U292" s="4">
        <f t="shared" si="71"/>
        <v>88.358556461001157</v>
      </c>
      <c r="V292" s="4">
        <f t="shared" si="72"/>
        <v>79.466119096509232</v>
      </c>
      <c r="W292" s="4">
        <f t="shared" si="73"/>
        <v>28.057553956834536</v>
      </c>
      <c r="X292" s="4">
        <f t="shared" si="74"/>
        <v>92.476326946656243</v>
      </c>
      <c r="Y292" s="4">
        <f t="shared" si="75"/>
        <v>83.583889582164318</v>
      </c>
      <c r="Z292" s="4">
        <f t="shared" si="76"/>
        <v>32.175324442489597</v>
      </c>
      <c r="AA292" s="4">
        <f t="shared" si="77"/>
        <v>-4.1177704856550861</v>
      </c>
      <c r="AB292" s="4">
        <f t="shared" si="78"/>
        <v>-4.1177704856550861</v>
      </c>
      <c r="AC292" s="4">
        <f t="shared" si="79"/>
        <v>-4.1177704856550612</v>
      </c>
    </row>
    <row r="293" spans="1:29" x14ac:dyDescent="0.2">
      <c r="D293" s="20" t="str">
        <f t="shared" si="67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1:29" x14ac:dyDescent="0.2">
      <c r="D294" s="20" t="str">
        <f t="shared" si="67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1:29" x14ac:dyDescent="0.2">
      <c r="D295" s="20" t="str">
        <f t="shared" si="67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1:29" x14ac:dyDescent="0.2">
      <c r="D296" s="20" t="str">
        <f t="shared" si="67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1:29" x14ac:dyDescent="0.2">
      <c r="D297" s="20" t="str">
        <f t="shared" si="67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1:29" x14ac:dyDescent="0.2">
      <c r="D298" s="20" t="str">
        <f t="shared" si="67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1:29" x14ac:dyDescent="0.2">
      <c r="D299" s="20" t="str">
        <f t="shared" si="67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1:29" x14ac:dyDescent="0.2">
      <c r="D300" s="20" t="str">
        <f t="shared" si="67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1:29" x14ac:dyDescent="0.2">
      <c r="D301" s="20" t="str">
        <f t="shared" si="67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1:29" x14ac:dyDescent="0.2">
      <c r="D302" s="20" t="str">
        <f t="shared" si="67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1:29" x14ac:dyDescent="0.2">
      <c r="D303" s="20" t="str">
        <f t="shared" si="67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1:29" x14ac:dyDescent="0.2">
      <c r="D304" s="20" t="str">
        <f t="shared" si="67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67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67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67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67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67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67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67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67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67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67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67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67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67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67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67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67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67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67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67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80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80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80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80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80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80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80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80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80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80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80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80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80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80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80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80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80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80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80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80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80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80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80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80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80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80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80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80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80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80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80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80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80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80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80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80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80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80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80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80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80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80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80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80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80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80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80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80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80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80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80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80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80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80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80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80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80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80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80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80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80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80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80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80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81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81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81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81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81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81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81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81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81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81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81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81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81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81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81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81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81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81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81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81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81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81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81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81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81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81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81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81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81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81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81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81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81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81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81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81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81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81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81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81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81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81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81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81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81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81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81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81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81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81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81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81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81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81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81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81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81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81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81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81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81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81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81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81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82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82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82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82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82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82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82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82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82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82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82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82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82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82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82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82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82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82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82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82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82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82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82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82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82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82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82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82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82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82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82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82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82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82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82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82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82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82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82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82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82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82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82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82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82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82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82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82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82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82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82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82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82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82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82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82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82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82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82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82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82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82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82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82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83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83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83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83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83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83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83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83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83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83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83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83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83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83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83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83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83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83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83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83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83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83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83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83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83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83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83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83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83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83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83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83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83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83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83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83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83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83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83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83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83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83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83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83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83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83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83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83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83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83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83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83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83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83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83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83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83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83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83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83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83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83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83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83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84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84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84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84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84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84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84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84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84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84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84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84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84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84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84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84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84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84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84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84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84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84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84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84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84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84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84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84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84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84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84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84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84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84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84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84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84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84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84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84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84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84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84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84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84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84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84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84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84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84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84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84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84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84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84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84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84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84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84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84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84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84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84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84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85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85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85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85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85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85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85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85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85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85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85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85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85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85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85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85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85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85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85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85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85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85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85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85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85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85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85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85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85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85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85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85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85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85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85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85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85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85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85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85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85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85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85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85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85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85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85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85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85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85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85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85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85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85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85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85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85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85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85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85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85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85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85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85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86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86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86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86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86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86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86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86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86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86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86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86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86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86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86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86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86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86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86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86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86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86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86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86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86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86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86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86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86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86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86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86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86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86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86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86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86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86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86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86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86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86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86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86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86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86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86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86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86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86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86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86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86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86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86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86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86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86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86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86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86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86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86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86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87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87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87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87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87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87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87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87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87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87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87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87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87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87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87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87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87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87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87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87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87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87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87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87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87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87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87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87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87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87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87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87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87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87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87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87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87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87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87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87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87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87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87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87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87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87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87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87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87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87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87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87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87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87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87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87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87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87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87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87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87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87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87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87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88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88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88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88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88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88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88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88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88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88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88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88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88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88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88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88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88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88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88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88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88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88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88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88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88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88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88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88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88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88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88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88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88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88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88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88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88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88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88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88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88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88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88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88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88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88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88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88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88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88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88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88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88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88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88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88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88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88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88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88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88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88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88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88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89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89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89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89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89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89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89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89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89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89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89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89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89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89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89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89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89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89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89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89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89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89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89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89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89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89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89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89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89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89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89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89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89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89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89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89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89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89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89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89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89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89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89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89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89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89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89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89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89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89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89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89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89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89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89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89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89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89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89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89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89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89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89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89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90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90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90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90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90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90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90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90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90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90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90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90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90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90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90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90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90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90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90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90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90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90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90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90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90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90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90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90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90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90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90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90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90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90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90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90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9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9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2020-08-16T18:46:16Z</dcterms:modified>
</cp:coreProperties>
</file>