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N330" i="2" l="1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U352" i="2"/>
  <c r="V352" i="2"/>
  <c r="W352" i="2"/>
  <c r="X352" i="2"/>
  <c r="AA352" i="2" s="1"/>
  <c r="Y352" i="2"/>
  <c r="Z352" i="2"/>
  <c r="AC352" i="2" s="1"/>
  <c r="AB352" i="2"/>
  <c r="U353" i="2"/>
  <c r="V353" i="2"/>
  <c r="W353" i="2"/>
  <c r="X353" i="2"/>
  <c r="Y353" i="2"/>
  <c r="AB353" i="2" s="1"/>
  <c r="Z353" i="2"/>
  <c r="AA353" i="2"/>
  <c r="AC353" i="2"/>
  <c r="U354" i="2"/>
  <c r="V354" i="2"/>
  <c r="W354" i="2"/>
  <c r="X354" i="2"/>
  <c r="AA354" i="2" s="1"/>
  <c r="Y354" i="2"/>
  <c r="Z354" i="2"/>
  <c r="AC354" i="2" s="1"/>
  <c r="AB354" i="2"/>
  <c r="U355" i="2"/>
  <c r="V355" i="2"/>
  <c r="W355" i="2"/>
  <c r="X355" i="2"/>
  <c r="Y355" i="2"/>
  <c r="AB355" i="2" s="1"/>
  <c r="Z355" i="2"/>
  <c r="AA355" i="2"/>
  <c r="AC355" i="2"/>
  <c r="U356" i="2"/>
  <c r="V356" i="2"/>
  <c r="W356" i="2"/>
  <c r="X356" i="2"/>
  <c r="AA356" i="2" s="1"/>
  <c r="Y356" i="2"/>
  <c r="Z356" i="2"/>
  <c r="AC356" i="2" s="1"/>
  <c r="AB356" i="2"/>
  <c r="U357" i="2"/>
  <c r="V357" i="2"/>
  <c r="W357" i="2"/>
  <c r="X357" i="2"/>
  <c r="Y357" i="2"/>
  <c r="AB357" i="2" s="1"/>
  <c r="Z357" i="2"/>
  <c r="AA357" i="2"/>
  <c r="AC357" i="2"/>
  <c r="U358" i="2"/>
  <c r="V358" i="2"/>
  <c r="W358" i="2"/>
  <c r="X358" i="2"/>
  <c r="AA358" i="2" s="1"/>
  <c r="Y358" i="2"/>
  <c r="Z358" i="2"/>
  <c r="AC358" i="2" s="1"/>
  <c r="AB358" i="2"/>
  <c r="U325" i="2"/>
  <c r="V325" i="2"/>
  <c r="AB325" i="2" s="1"/>
  <c r="W325" i="2"/>
  <c r="X325" i="2"/>
  <c r="AA325" i="2" s="1"/>
  <c r="Y325" i="2"/>
  <c r="Z325" i="2"/>
  <c r="AC325" i="2" s="1"/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O27" i="8" l="1"/>
  <c r="P27" i="8"/>
  <c r="Q27" i="8"/>
  <c r="R27" i="8"/>
  <c r="T27" i="8" s="1"/>
  <c r="O26" i="8"/>
  <c r="P26" i="8"/>
  <c r="Q26" i="8"/>
  <c r="R26" i="8"/>
  <c r="T26" i="8" s="1"/>
  <c r="S26" i="8"/>
  <c r="L26" i="8"/>
  <c r="M26" i="8"/>
  <c r="S27" i="8" l="1"/>
  <c r="O25" i="8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5" i="10"/>
  <c r="D26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25" i="11" l="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46" i="5"/>
  <c r="H347" i="2" s="1"/>
  <c r="E338" i="5"/>
  <c r="H339" i="2" s="1"/>
  <c r="E330" i="5"/>
  <c r="H331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I353" i="5"/>
  <c r="F352" i="5"/>
  <c r="I353" i="2" s="1"/>
  <c r="F350" i="5"/>
  <c r="I351" i="2" s="1"/>
  <c r="I349" i="5"/>
  <c r="F348" i="5"/>
  <c r="I349" i="2" s="1"/>
  <c r="I345" i="5"/>
  <c r="F344" i="5"/>
  <c r="I345" i="2" s="1"/>
  <c r="F342" i="5"/>
  <c r="I343" i="2" s="1"/>
  <c r="I341" i="5"/>
  <c r="F340" i="5"/>
  <c r="I341" i="2" s="1"/>
  <c r="I337" i="5"/>
  <c r="F336" i="5"/>
  <c r="I337" i="2" s="1"/>
  <c r="F334" i="5"/>
  <c r="I335" i="2" s="1"/>
  <c r="I333" i="5"/>
  <c r="F332" i="5"/>
  <c r="I333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3" i="5"/>
  <c r="J354" i="2" s="1"/>
  <c r="G352" i="5"/>
  <c r="J353" i="2" s="1"/>
  <c r="G351" i="5"/>
  <c r="J352" i="2" s="1"/>
  <c r="G349" i="5"/>
  <c r="J350" i="2" s="1"/>
  <c r="G348" i="5"/>
  <c r="J349" i="2" s="1"/>
  <c r="G347" i="5"/>
  <c r="J348" i="2" s="1"/>
  <c r="G345" i="5"/>
  <c r="J346" i="2" s="1"/>
  <c r="G344" i="5"/>
  <c r="J345" i="2" s="1"/>
  <c r="G343" i="5"/>
  <c r="J344" i="2" s="1"/>
  <c r="G341" i="5"/>
  <c r="J342" i="2" s="1"/>
  <c r="G340" i="5"/>
  <c r="J341" i="2" s="1"/>
  <c r="G339" i="5"/>
  <c r="J340" i="2" s="1"/>
  <c r="G337" i="5"/>
  <c r="J338" i="2" s="1"/>
  <c r="G336" i="5"/>
  <c r="J337" i="2" s="1"/>
  <c r="G335" i="5"/>
  <c r="J336" i="2" s="1"/>
  <c r="G333" i="5"/>
  <c r="J334" i="2" s="1"/>
  <c r="G332" i="5"/>
  <c r="J333" i="2" s="1"/>
  <c r="G331" i="5"/>
  <c r="J332" i="2" s="1"/>
  <c r="G329" i="5"/>
  <c r="J330" i="2" s="1"/>
  <c r="G328" i="5"/>
  <c r="J329" i="2" s="1"/>
  <c r="G327" i="5"/>
  <c r="J328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Q483" i="4" s="1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G26" i="9" l="1"/>
  <c r="G326" i="5"/>
  <c r="J327" i="2" s="1"/>
  <c r="G330" i="5"/>
  <c r="J331" i="2" s="1"/>
  <c r="G334" i="5"/>
  <c r="J335" i="2" s="1"/>
  <c r="G338" i="5"/>
  <c r="J339" i="2" s="1"/>
  <c r="G342" i="5"/>
  <c r="J343" i="2" s="1"/>
  <c r="G346" i="5"/>
  <c r="J347" i="2" s="1"/>
  <c r="G350" i="5"/>
  <c r="J351" i="2" s="1"/>
  <c r="G354" i="5"/>
  <c r="J355" i="2" s="1"/>
  <c r="F330" i="5"/>
  <c r="I331" i="2" s="1"/>
  <c r="F338" i="5"/>
  <c r="I339" i="2" s="1"/>
  <c r="F346" i="5"/>
  <c r="I347" i="2" s="1"/>
  <c r="F354" i="5"/>
  <c r="I355" i="2" s="1"/>
  <c r="E326" i="5"/>
  <c r="H327" i="2" s="1"/>
  <c r="E334" i="5"/>
  <c r="H335" i="2" s="1"/>
  <c r="E342" i="5"/>
  <c r="H343" i="2" s="1"/>
  <c r="E350" i="5"/>
  <c r="H351" i="2" s="1"/>
  <c r="I307" i="5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E27" i="8"/>
  <c r="M27" i="8" s="1"/>
  <c r="D27" i="8"/>
  <c r="L27" i="8" s="1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E330" i="2"/>
  <c r="G330" i="2"/>
  <c r="F330" i="2"/>
  <c r="E332" i="2"/>
  <c r="G332" i="2"/>
  <c r="F332" i="2"/>
  <c r="E334" i="2"/>
  <c r="G334" i="2"/>
  <c r="F334" i="2"/>
  <c r="E338" i="2"/>
  <c r="G338" i="2"/>
  <c r="F338" i="2"/>
  <c r="E340" i="2"/>
  <c r="G340" i="2"/>
  <c r="F340" i="2"/>
  <c r="E342" i="2"/>
  <c r="G342" i="2"/>
  <c r="F342" i="2"/>
  <c r="E346" i="2"/>
  <c r="G346" i="2"/>
  <c r="F346" i="2"/>
  <c r="E348" i="2"/>
  <c r="G348" i="2"/>
  <c r="F348" i="2"/>
  <c r="E350" i="2"/>
  <c r="G350" i="2"/>
  <c r="F350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G352" i="2" l="1"/>
  <c r="G344" i="2"/>
  <c r="G336" i="2"/>
  <c r="G328" i="2"/>
  <c r="E26" i="8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W530" i="4" s="1"/>
  <c r="X530" i="4" s="1"/>
  <c r="Y530" i="4" s="1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W498" i="4" s="1"/>
  <c r="X498" i="4" s="1"/>
  <c r="Y498" i="4" s="1"/>
  <c r="V466" i="4"/>
  <c r="V29" i="4"/>
  <c r="V474" i="4"/>
  <c r="V458" i="4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414" i="4"/>
  <c r="X414" i="4" s="1"/>
  <c r="Y414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58" i="4"/>
  <c r="X458" i="4" s="1"/>
  <c r="Y458" i="4" s="1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362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64" i="4" l="1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589" i="4" s="1"/>
  <c r="X589" i="4" s="1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AW450" i="4" s="1"/>
  <c r="W373" i="4"/>
  <c r="W546" i="4"/>
  <c r="X546" i="4" s="1"/>
  <c r="AV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Y542" i="4" s="1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21" i="4"/>
  <c r="X621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Y534" i="4" s="1"/>
  <c r="W550" i="4"/>
  <c r="W524" i="4"/>
  <c r="W540" i="4"/>
  <c r="Y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542" i="4"/>
  <c r="X693" i="4"/>
  <c r="X27" i="4"/>
  <c r="Y27" i="4" s="1"/>
  <c r="X373" i="4"/>
  <c r="Y373" i="4" s="1"/>
  <c r="X382" i="4"/>
  <c r="X953" i="4"/>
  <c r="Y953" i="4"/>
  <c r="AA390" i="4"/>
  <c r="AM390" i="4" s="1"/>
  <c r="AS390" i="4" s="1"/>
  <c r="AC390" i="4"/>
  <c r="AE390" i="4"/>
  <c r="Z390" i="4"/>
  <c r="AB390" i="4"/>
  <c r="AD390" i="4"/>
  <c r="AT390" i="4"/>
  <c r="AA398" i="4"/>
  <c r="AC398" i="4"/>
  <c r="AE398" i="4"/>
  <c r="Z398" i="4"/>
  <c r="AB398" i="4"/>
  <c r="AD398" i="4"/>
  <c r="AT398" i="4"/>
  <c r="AE418" i="4"/>
  <c r="AW418" i="4"/>
  <c r="AD418" i="4"/>
  <c r="AT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D442" i="4"/>
  <c r="AT442" i="4"/>
  <c r="AA458" i="4"/>
  <c r="AC458" i="4"/>
  <c r="AE458" i="4"/>
  <c r="Z458" i="4"/>
  <c r="AB458" i="4"/>
  <c r="AD458" i="4"/>
  <c r="AT458" i="4"/>
  <c r="AA466" i="4"/>
  <c r="AC466" i="4"/>
  <c r="AE466" i="4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D474" i="4"/>
  <c r="AT474" i="4"/>
  <c r="AA490" i="4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V369" i="4"/>
  <c r="AC369" i="4"/>
  <c r="AA369" i="4"/>
  <c r="AE369" i="4"/>
  <c r="AQ369" i="4" s="1"/>
  <c r="AW369" i="4" s="1"/>
  <c r="Z377" i="4"/>
  <c r="AB377" i="4"/>
  <c r="AD377" i="4"/>
  <c r="AT377" i="4"/>
  <c r="AV377" i="4"/>
  <c r="AC377" i="4"/>
  <c r="AA377" i="4"/>
  <c r="AE377" i="4"/>
  <c r="AQ377" i="4" s="1"/>
  <c r="AW377" i="4" s="1"/>
  <c r="Z538" i="4"/>
  <c r="AB538" i="4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585" i="4" l="1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W546" i="4"/>
  <c r="AN442" i="4"/>
  <c r="AB114" i="4"/>
  <c r="X540" i="4"/>
  <c r="AM426" i="4"/>
  <c r="AS426" i="4" s="1"/>
  <c r="AQ390" i="4"/>
  <c r="AW390" i="4" s="1"/>
  <c r="AK114" i="4"/>
  <c r="AC114" i="4"/>
  <c r="Z114" i="4"/>
  <c r="X625" i="4"/>
  <c r="AP949" i="4"/>
  <c r="AV949" i="4" s="1"/>
  <c r="AQ466" i="4"/>
  <c r="Y697" i="4"/>
  <c r="AQ197" i="4"/>
  <c r="AW197" i="4" s="1"/>
  <c r="AN139" i="4"/>
  <c r="AT139" i="4" s="1"/>
  <c r="AM221" i="4"/>
  <c r="AS221" i="4" s="1"/>
  <c r="AQ544" i="4"/>
  <c r="AQ520" i="4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J201" i="4"/>
  <c r="AI418" i="4"/>
  <c r="X729" i="4"/>
  <c r="Y569" i="4"/>
  <c r="AN478" i="4"/>
  <c r="AO217" i="4"/>
  <c r="AU217" i="4" s="1"/>
  <c r="AL937" i="4"/>
  <c r="AR937" i="4" s="1"/>
  <c r="AN538" i="4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M466" i="4"/>
  <c r="AT450" i="4"/>
  <c r="AB418" i="4"/>
  <c r="AN418" i="4" s="1"/>
  <c r="AC418" i="4"/>
  <c r="AN398" i="4"/>
  <c r="AC37" i="4"/>
  <c r="Z37" i="4"/>
  <c r="Y985" i="4"/>
  <c r="AG418" i="4"/>
  <c r="Y506" i="4"/>
  <c r="AK506" i="4" s="1"/>
  <c r="AI201" i="4"/>
  <c r="AQ502" i="4"/>
  <c r="AM197" i="4"/>
  <c r="AS197" i="4" s="1"/>
  <c r="AN123" i="4"/>
  <c r="AT123" i="4" s="1"/>
  <c r="AN474" i="4"/>
  <c r="AH37" i="4"/>
  <c r="AN37" i="4" s="1"/>
  <c r="AT37" i="4" s="1"/>
  <c r="AF418" i="4"/>
  <c r="Y633" i="4"/>
  <c r="X601" i="4"/>
  <c r="X534" i="4"/>
  <c r="AO478" i="4"/>
  <c r="AU478" i="4" s="1"/>
  <c r="AN217" i="4"/>
  <c r="AT217" i="4" s="1"/>
  <c r="AN229" i="4"/>
  <c r="AT229" i="4" s="1"/>
  <c r="AQ105" i="4"/>
  <c r="AW105" i="4" s="1"/>
  <c r="AN486" i="4"/>
  <c r="AL462" i="4"/>
  <c r="AR462" i="4" s="1"/>
  <c r="AB201" i="4"/>
  <c r="AI37" i="4"/>
  <c r="AP965" i="4"/>
  <c r="AV965" i="4" s="1"/>
  <c r="AQ434" i="4"/>
  <c r="AW434" i="4" s="1"/>
  <c r="Z418" i="4"/>
  <c r="AA418" i="4"/>
  <c r="AA37" i="4"/>
  <c r="Y524" i="4"/>
  <c r="X524" i="4"/>
  <c r="Y526" i="4"/>
  <c r="X526" i="4"/>
  <c r="Y721" i="4"/>
  <c r="X721" i="4"/>
  <c r="AI506" i="4"/>
  <c r="AJ506" i="4"/>
  <c r="Z506" i="4"/>
  <c r="Y681" i="4"/>
  <c r="X681" i="4"/>
  <c r="Y546" i="4"/>
  <c r="AK546" i="4" s="1"/>
  <c r="Y450" i="4"/>
  <c r="AG450" i="4" s="1"/>
  <c r="AA450" i="4"/>
  <c r="AE450" i="4"/>
  <c r="Z450" i="4"/>
  <c r="AF450" i="4"/>
  <c r="AL450" i="4" s="1"/>
  <c r="AR450" i="4" s="1"/>
  <c r="X753" i="4"/>
  <c r="Y737" i="4"/>
  <c r="Y561" i="4"/>
  <c r="AM414" i="4"/>
  <c r="AS414" i="4" s="1"/>
  <c r="AM394" i="4"/>
  <c r="AS394" i="4" s="1"/>
  <c r="AD506" i="4"/>
  <c r="AP528" i="4"/>
  <c r="AB450" i="4"/>
  <c r="AC450" i="4"/>
  <c r="AK450" i="4"/>
  <c r="Y657" i="4"/>
  <c r="X657" i="4"/>
  <c r="Y593" i="4"/>
  <c r="X593" i="4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542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D933" i="4" s="1"/>
  <c r="H933" i="4" s="1"/>
  <c r="AQ530" i="4"/>
  <c r="AN490" i="4"/>
  <c r="AQ490" i="4"/>
  <c r="AN466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AD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K387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B542" i="4"/>
  <c r="AN542" i="4" s="1"/>
  <c r="AD542" i="4"/>
  <c r="AT542" i="4"/>
  <c r="AV542" i="4"/>
  <c r="AA542" i="4"/>
  <c r="AE542" i="4"/>
  <c r="AQ542" i="4" s="1"/>
  <c r="AW542" i="4" s="1"/>
  <c r="AC542" i="4"/>
  <c r="AO542" i="4" s="1"/>
  <c r="AU542" i="4" s="1"/>
  <c r="AS542" i="4"/>
  <c r="AT526" i="4"/>
  <c r="AV526" i="4"/>
  <c r="AS526" i="4"/>
  <c r="AW526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G380" i="4"/>
  <c r="AH380" i="4"/>
  <c r="AF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C256" i="4" l="1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A526" i="4"/>
  <c r="AM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O328" i="4" s="1"/>
  <c r="AU328" i="4" s="1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P346" i="4" s="1"/>
  <c r="AV346" i="4" s="1"/>
  <c r="AA346" i="4"/>
  <c r="AG346" i="4"/>
  <c r="AM346" i="4" s="1"/>
  <c r="AS346" i="4" s="1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E506" i="4"/>
  <c r="I506" i="4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F530" i="4"/>
  <c r="J530" i="4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D332" i="4" s="1"/>
  <c r="H332" i="4" s="1"/>
  <c r="K333" i="2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J450" i="4"/>
  <c r="AP450" i="4" s="1"/>
  <c r="AV450" i="4" s="1"/>
  <c r="AI450" i="4"/>
  <c r="AO450" i="4" s="1"/>
  <c r="AU450" i="4" s="1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M342" i="4" s="1"/>
  <c r="AS342" i="4" s="1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L218" i="4" s="1"/>
  <c r="AR218" i="4" s="1"/>
  <c r="AC218" i="4"/>
  <c r="AI218" i="4"/>
  <c r="AH218" i="4"/>
  <c r="AA338" i="4"/>
  <c r="AM338" i="4" s="1"/>
  <c r="AS338" i="4" s="1"/>
  <c r="Z338" i="4"/>
  <c r="AC338" i="4"/>
  <c r="AG338" i="4"/>
  <c r="AF338" i="4"/>
  <c r="AL338" i="4" s="1"/>
  <c r="AR338" i="4" s="1"/>
  <c r="AH338" i="4"/>
  <c r="AA354" i="4"/>
  <c r="AM354" i="4" s="1"/>
  <c r="AS354" i="4" s="1"/>
  <c r="AE354" i="4"/>
  <c r="AG354" i="4"/>
  <c r="AF354" i="4"/>
  <c r="AH354" i="4"/>
  <c r="AN354" i="4" s="1"/>
  <c r="AT354" i="4" s="1"/>
  <c r="E552" i="4"/>
  <c r="I552" i="4" s="1"/>
  <c r="F470" i="4"/>
  <c r="J470" i="4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M395" i="4" s="1"/>
  <c r="AS395" i="4" s="1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AO354" i="4" s="1"/>
  <c r="AU354" i="4" s="1"/>
  <c r="Z354" i="4"/>
  <c r="AK336" i="4"/>
  <c r="AQ336" i="4" s="1"/>
  <c r="AW336" i="4" s="1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AA344" i="4"/>
  <c r="AM344" i="4" s="1"/>
  <c r="AS344" i="4" s="1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G332" i="4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Y484" i="4"/>
  <c r="Y58" i="4"/>
  <c r="AF58" i="4" s="1"/>
  <c r="Y277" i="4"/>
  <c r="AA277" i="4" s="1"/>
  <c r="Y309" i="4"/>
  <c r="Y341" i="4"/>
  <c r="Y20" i="4"/>
  <c r="Y360" i="4"/>
  <c r="Y368" i="4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Q395" i="4"/>
  <c r="AW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N338" i="4"/>
  <c r="AT338" i="4" s="1"/>
  <c r="AP354" i="4"/>
  <c r="AV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N346" i="4"/>
  <c r="AT346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12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E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K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F332" i="4" l="1"/>
  <c r="J332" i="4" s="1"/>
  <c r="M333" i="2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O600" i="4" s="1"/>
  <c r="AU600" i="4" s="1"/>
  <c r="AB592" i="4"/>
  <c r="Z592" i="4"/>
  <c r="AB584" i="4"/>
  <c r="AC584" i="4"/>
  <c r="AO584" i="4" s="1"/>
  <c r="AU584" i="4" s="1"/>
  <c r="AB576" i="4"/>
  <c r="Z576" i="4"/>
  <c r="AB568" i="4"/>
  <c r="AC568" i="4"/>
  <c r="AO568" i="4" s="1"/>
  <c r="AU568" i="4" s="1"/>
  <c r="AB560" i="4"/>
  <c r="Z560" i="4"/>
  <c r="AB517" i="4"/>
  <c r="AC517" i="4"/>
  <c r="AO517" i="4" s="1"/>
  <c r="AU517" i="4" s="1"/>
  <c r="Z944" i="4"/>
  <c r="AB944" i="4"/>
  <c r="AB527" i="4"/>
  <c r="AC527" i="4"/>
  <c r="Z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L514" i="4" s="1"/>
  <c r="AR514" i="4" s="1"/>
  <c r="AC514" i="4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D456" i="4"/>
  <c r="AP456" i="4" s="1"/>
  <c r="AV456" i="4" s="1"/>
  <c r="AF456" i="4"/>
  <c r="AG456" i="4"/>
  <c r="AM456" i="4" s="1"/>
  <c r="AS456" i="4" s="1"/>
  <c r="AH456" i="4"/>
  <c r="AA424" i="4"/>
  <c r="AM424" i="4" s="1"/>
  <c r="AS424" i="4" s="1"/>
  <c r="AE424" i="4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A335" i="4"/>
  <c r="AM335" i="4" s="1"/>
  <c r="AS335" i="4" s="1"/>
  <c r="AE335" i="4"/>
  <c r="AB335" i="4"/>
  <c r="AI335" i="4"/>
  <c r="AJ335" i="4"/>
  <c r="AP335" i="4" s="1"/>
  <c r="AV335" i="4" s="1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Q607" i="4" s="1"/>
  <c r="AW607" i="4" s="1"/>
  <c r="AB627" i="4"/>
  <c r="AA627" i="4"/>
  <c r="AC627" i="4"/>
  <c r="AC349" i="4"/>
  <c r="AO349" i="4" s="1"/>
  <c r="AU349" i="4" s="1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Q604" i="4" s="1"/>
  <c r="AW604" i="4" s="1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L388" i="4" s="1"/>
  <c r="AR388" i="4" s="1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N472" i="4" s="1"/>
  <c r="AT472" i="4" s="1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E595" i="4"/>
  <c r="I595" i="4" s="1"/>
  <c r="G595" i="4"/>
  <c r="D595" i="4"/>
  <c r="H595" i="4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F326" i="4"/>
  <c r="J326" i="4" s="1"/>
  <c r="M327" i="2" s="1"/>
  <c r="E326" i="4"/>
  <c r="I326" i="4" s="1"/>
  <c r="L327" i="2" s="1"/>
  <c r="G409" i="4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L456" i="4"/>
  <c r="AR456" i="4" s="1"/>
  <c r="AQ456" i="4"/>
  <c r="AW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N408" i="4"/>
  <c r="AT408" i="4" s="1"/>
  <c r="AO408" i="4"/>
  <c r="AU408" i="4" s="1"/>
  <c r="AL392" i="4"/>
  <c r="AR392" i="4" s="1"/>
  <c r="AQ392" i="4"/>
  <c r="AW392" i="4" s="1"/>
  <c r="AM392" i="4"/>
  <c r="AS392" i="4" s="1"/>
  <c r="AN351" i="4"/>
  <c r="AT351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O309" i="4" l="1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F407" i="4"/>
  <c r="J407" i="4" s="1"/>
  <c r="M408" i="2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E423" i="4"/>
  <c r="I423" i="4" s="1"/>
  <c r="L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M511" i="4" s="1"/>
  <c r="AS511" i="4" s="1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AQ403" i="4" s="1"/>
  <c r="AW403" i="4" s="1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L403" i="4"/>
  <c r="AR403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Q202" i="4" l="1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19" i="4" l="1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<sst xmlns="http://schemas.openxmlformats.org/spreadsheetml/2006/main" count="900" uniqueCount="311">
  <si>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</si>
  <si>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</si>
  <si>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</si>
  <si>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</si>
  <si>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</si>
  <si>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</si>
  <si>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</si>
  <si>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</si>
  <si>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</si>
  <si>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</si>
  <si>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</si>
  <si>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</si>
  <si>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</si>
  <si>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</si>
  <si>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</si>
  <si>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</si>
  <si>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</si>
  <si>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</si>
  <si>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</si>
  <si>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</si>
  <si>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</si>
  <si>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</si>
  <si>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</si>
  <si>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</si>
  <si>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</si>
  <si>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</si>
  <si>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</si>
  <si>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</si>
  <si>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</si>
  <si>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</si>
  <si>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</si>
  <si>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</si>
  <si>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</si>
  <si>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</si>
  <si>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</si>
  <si>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</si>
  <si>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</si>
  <si>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</si>
  <si>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</si>
  <si>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</si>
  <si>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</si>
  <si>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</si>
  <si>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</si>
  <si>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</si>
  <si>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</si>
  <si>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</si>
  <si>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</si>
  <si>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</si>
  <si>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</si>
  <si>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</si>
  <si>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</si>
  <si>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</si>
  <si>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</si>
  <si>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</si>
  <si>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</si>
  <si>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</si>
  <si>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</si>
  <si>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</si>
  <si>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</si>
  <si>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</si>
  <si>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</si>
  <si>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</si>
  <si>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</si>
  <si>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</si>
  <si>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</si>
  <si>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</si>
  <si>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</si>
  <si>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</si>
  <si>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</si>
  <si>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</si>
  <si>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</si>
  <si>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</si>
  <si>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</si>
  <si>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</si>
  <si>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</si>
  <si>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</si>
  <si>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</si>
  <si>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</si>
  <si>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</si>
  <si>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</si>
  <si>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</si>
  <si>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</si>
  <si>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</si>
  <si>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</si>
  <si>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</si>
  <si>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</si>
  <si>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</si>
  <si>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</si>
  <si>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</si>
  <si>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</si>
  <si>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</si>
  <si>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</si>
  <si>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</si>
  <si>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</si>
  <si>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</si>
  <si>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</si>
  <si>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</si>
  <si>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</si>
  <si>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</si>
  <si>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</si>
  <si>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</si>
  <si>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</si>
  <si>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</si>
  <si>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</si>
  <si>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</si>
  <si>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</si>
  <si>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</si>
  <si>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</si>
  <si>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</si>
  <si>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</si>
  <si>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</si>
  <si>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</si>
  <si>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</si>
  <si>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</si>
  <si>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</si>
  <si>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</si>
  <si>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</si>
  <si>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</si>
  <si>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</si>
  <si>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</si>
  <si>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</si>
  <si>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</si>
  <si>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</si>
  <si>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</si>
  <si>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</si>
  <si>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</si>
  <si>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</si>
  <si>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</si>
  <si>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</si>
  <si>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</si>
  <si>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</si>
  <si>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</si>
  <si>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</si>
  <si>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</si>
  <si>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</si>
  <si>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</si>
  <si>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</si>
  <si>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</si>
  <si>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</si>
  <si>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</si>
  <si>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</si>
  <si>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</si>
  <si>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</si>
  <si>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</si>
  <si>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</si>
  <si>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</si>
  <si>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</si>
  <si>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</si>
  <si>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</si>
  <si>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</si>
  <si>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</si>
  <si>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</si>
  <si>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</si>
  <si>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</si>
  <si>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</si>
  <si>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</si>
  <si>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</si>
  <si>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</si>
  <si>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</si>
  <si>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</si>
  <si>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</si>
  <si>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</si>
  <si>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</si>
  <si>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</si>
  <si>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</si>
  <si>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</si>
  <si>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</si>
  <si>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</si>
  <si>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</si>
  <si>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</si>
  <si>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</si>
  <si>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</si>
  <si>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</si>
  <si>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</si>
  <si>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</si>
  <si>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</si>
  <si>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</si>
  <si>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</si>
  <si>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</si>
  <si>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</si>
  <si>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</si>
  <si>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</si>
  <si>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</si>
  <si>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</si>
  <si>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</si>
  <si>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</si>
  <si>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</si>
  <si>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</si>
  <si>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</si>
  <si>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</si>
  <si>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</si>
  <si>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</si>
  <si>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</si>
  <si>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</si>
  <si>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</si>
  <si>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</si>
  <si>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</si>
  <si>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</si>
  <si>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</si>
  <si>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</si>
  <si>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</si>
  <si>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</si>
  <si>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</si>
  <si>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</si>
  <si>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</si>
  <si>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</si>
  <si>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</si>
  <si>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</si>
  <si>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</si>
  <si>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</si>
  <si>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</si>
  <si>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</si>
  <si>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</si>
  <si>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</si>
  <si>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</si>
  <si>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</si>
  <si>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</si>
  <si>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</si>
  <si>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</si>
  <si>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</si>
  <si>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</si>
  <si>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</si>
  <si>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</si>
  <si>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</si>
  <si>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</si>
  <si>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</si>
  <si>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</si>
  <si>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</si>
  <si>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</si>
  <si>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</si>
  <si>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</si>
  <si>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</si>
  <si>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</si>
  <si>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</si>
  <si>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</si>
  <si>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</si>
  <si>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</si>
  <si>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</si>
  <si>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</si>
  <si>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</si>
  <si>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</si>
  <si>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</si>
  <si>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</si>
  <si>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</si>
  <si>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</si>
  <si>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</si>
  <si>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</si>
  <si>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</si>
  <si>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</si>
  <si>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</si>
  <si>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</si>
  <si>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</si>
  <si>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</si>
  <si>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</si>
  <si>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</si>
  <si>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</si>
  <si>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</si>
  <si>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</si>
  <si>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</si>
  <si>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</si>
  <si>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</si>
  <si>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</si>
  <si>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</si>
  <si>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</si>
  <si>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</si>
  <si>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</si>
  <si>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</si>
  <si>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</si>
  <si>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</si>
  <si>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</si>
  <si>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</si>
  <si>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</si>
  <si>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</si>
  <si>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</si>
  <si>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</si>
  <si>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</si>
  <si>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</si>
  <si>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</si>
  <si>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</si>
  <si>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</si>
  <si>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</si>
  <si>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</si>
  <si>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</si>
  <si>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</si>
  <si>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</si>
  <si>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</si>
  <si>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</si>
  <si>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</si>
  <si>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</si>
  <si>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</si>
  <si>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</si>
  <si>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</si>
  <si>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</si>
  <si>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</si>
  <si>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</si>
  <si>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</si>
  <si>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</si>
  <si>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</si>
  <si>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</si>
  <si>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</si>
  <si>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</si>
  <si>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</si>
  <si>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</si>
  <si>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</si>
  <si>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</si>
  <si>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</si>
  <si>
    <t>Lyon</t>
  </si>
  <si>
    <t>Montpellier</t>
  </si>
  <si>
    <t>Metz</t>
  </si>
  <si>
    <t>St Etienne</t>
  </si>
  <si>
    <t>Marseille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</si>
</sst>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4" borderId="0" xfId="0" applyFill="1"/>
    <xf numFmtId="14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1.0484912502522217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1.042316814735452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6.5603097754544981</v>
      </c>
      <c r="I324" s="6">
        <f>IF('Log_working_3-way'!$D324="","",'True_Odds_Calculator_3-way'!O325/'True_Odds_Calculator_3-way'!B325-1)</f>
        <v>5.7415053908913825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4.3663303605360193E-2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1.0411780566631714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22.742612033555428</v>
      </c>
      <c r="I325" s="6">
        <f>IF('Log_working_3-way'!$D325="","",'True_Odds_Calculator_3-way'!O326/'True_Odds_Calculator_3-way'!B326-1)</f>
        <v>6.2396545463083628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4.2507982806490263E-2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1.0413100314073029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16.952498602250433</v>
      </c>
      <c r="I326" s="6">
        <f>IF('Log_working_3-way'!$D326="","",'True_Odds_Calculator_3-way'!O327/'True_Odds_Calculator_3-way'!B327-1)</f>
        <v>6.9102529884618624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4.3881350208768932E-2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1.0416050113273509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12.531783780458154</v>
      </c>
      <c r="I327" s="6">
        <f>IF('Log_working_3-way'!$D327="","",'True_Odds_Calculator_3-way'!O328/'True_Odds_Calculator_3-way'!B328-1)</f>
        <v>6.5547192050411649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4.4435625253360644E-2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1.0424198405613552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11.2020175877842</v>
      </c>
      <c r="I328" s="6">
        <f>IF('Log_working_3-way'!$D328="","",'True_Odds_Calculator_3-way'!O329/'True_Odds_Calculator_3-way'!B329-1)</f>
        <v>6.9449059362861654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4.5327295183203109E-2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1.0435230470446821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8.0512962671564772</v>
      </c>
      <c r="I329" s="6">
        <f>IF('Log_working_3-way'!$D329="","",'True_Odds_Calculator_3-way'!O330/'True_Odds_Calculator_3-way'!B330-1)</f>
        <v>7.0322887478966845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4.5977873429618343E-2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1.0429366113671532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9.4855050627025719</v>
      </c>
      <c r="I330" s="6">
        <f>IF('Log_working_3-way'!$D330="","",'True_Odds_Calculator_3-way'!O331/'True_Odds_Calculator_3-way'!B331-1)</f>
        <v>6.9882388631321248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4.5675083748649037E-2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1.0421087073001303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18.964666049227993</v>
      </c>
      <c r="I331" s="6">
        <f>IF('Log_working_3-way'!$D331="","",'True_Odds_Calculator_3-way'!O332/'True_Odds_Calculator_3-way'!B332-1)</f>
        <v>6.8613915188465091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4.4358775132716799E-2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1.0432095900030942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29.274407527180028</v>
      </c>
      <c r="I332" s="6">
        <f>IF('Log_working_3-way'!$D332="","",'True_Odds_Calculator_3-way'!O333/'True_Odds_Calculator_3-way'!B333-1)</f>
        <v>5.0860377776089676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4.2519873519812013E-2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1.0525317652310513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55.173129333562457</v>
      </c>
      <c r="I333" s="6">
        <f>IF('Log_working_3-way'!$D333="","",'True_Odds_Calculator_3-way'!O334/'True_Odds_Calculator_3-way'!B334-1)</f>
        <v>1.9879583431278069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3.7358309602213202E-2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1.0356742071653502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21.503001567539982</v>
      </c>
      <c r="I334" s="6">
        <f>IF('Log_working_3-way'!$D334="","",'True_Odds_Calculator_3-way'!O335/'True_Odds_Calculator_3-way'!B335-1)</f>
        <v>7.8008608370453008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3.709575983073421E-2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1.0360372719154163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17.526943726598954</v>
      </c>
      <c r="I335" s="6">
        <f>IF('Log_working_3-way'!$D335="","",'True_Odds_Calculator_3-way'!O336/'True_Odds_Calculator_3-way'!B336-1)</f>
        <v>7.5819081548988159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3.8308773191745749E-2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1.036130293981794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9.2122322997191368</v>
      </c>
      <c r="I336" s="6">
        <f>IF('Log_working_3-way'!$D336="","",'True_Odds_Calculator_3-way'!O337/'True_Odds_Calculator_3-way'!B337-1)</f>
        <v>9.7660169574862525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3.8968938345797177E-2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1.0363486074161181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16.88671812161974</v>
      </c>
      <c r="I337" s="6">
        <f>IF('Log_working_3-way'!$D337="","",'True_Odds_Calculator_3-way'!O338/'True_Odds_Calculator_3-way'!B338-1)</f>
        <v>8.8269321538247887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3.8707738690340276E-2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1.033341871467762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5.6590006248349169</v>
      </c>
      <c r="I338" s="6">
        <f>IF('Log_working_3-way'!$D338="","",'True_Odds_Calculator_3-way'!O339/'True_Odds_Calculator_3-way'!B339-1)</f>
        <v>6.4172787939139608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3.4525006800852465E-2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1.033726318556621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23.408163175699041</v>
      </c>
      <c r="I339" s="6">
        <f>IF('Log_working_3-way'!$D339="","",'True_Odds_Calculator_3-way'!O340/'True_Odds_Calculator_3-way'!B340-1)</f>
        <v>8.0395278167836377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3.4567304258989795E-2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1.0358555201935451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17.208603515446992</v>
      </c>
      <c r="I340" s="6">
        <f>IF('Log_working_3-way'!$D340="","",'True_Odds_Calculator_3-way'!O341/'True_Odds_Calculator_3-way'!B341-1)</f>
        <v>7.9533306622466711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3.8168120162707098E-2</v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1.048603695408721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12.433107686646613</v>
      </c>
      <c r="I342" s="6">
        <f>IF('Log_working_3-way'!$D342="","",'True_Odds_Calculator_3-way'!O343/'True_Odds_Calculator_3-way'!B343-1)</f>
        <v>11.298444276646759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5.2107776042419118E-2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1.0493363746065134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10.137952501459646</v>
      </c>
      <c r="I343" s="6">
        <f>IF('Log_working_3-way'!$D343="","",'True_Odds_Calculator_3-way'!O344/'True_Odds_Calculator_3-way'!B344-1)</f>
        <v>11.200079419386379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5.3001368549095984E-2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1.0485062928809654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8.2847749267156576</v>
      </c>
      <c r="I344" s="6">
        <f>IF('Log_working_3-way'!$D344="","",'True_Odds_Calculator_3-way'!O345/'True_Odds_Calculator_3-way'!B345-1)</f>
        <v>9.4245532267848251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5.1789093120691909E-2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1.0497171351171659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9.3403875924924815</v>
      </c>
      <c r="I345" s="6">
        <f>IF('Log_working_3-way'!$D345="","",'True_Odds_Calculator_3-way'!O346/'True_Odds_Calculator_3-way'!B346-1)</f>
        <v>11.372644560454875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5.336267420495E-2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1.0495448019241895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16.962674089218083</v>
      </c>
      <c r="I346" s="6">
        <f>IF('Log_working_3-way'!$D346="","",'True_Odds_Calculator_3-way'!O347/'True_Odds_Calculator_3-way'!B347-1)</f>
        <v>9.7724320570422112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5.238182180048323E-2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1.0493015995496868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15.77587051341877</v>
      </c>
      <c r="I347" s="6">
        <f>IF('Log_working_3-way'!$D347="","",'True_Odds_Calculator_3-way'!O348/'True_Odds_Calculator_3-way'!B348-1)</f>
        <v>10.299077400262695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5.2351975272867834E-2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1.049915511749911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15.081215452512755</v>
      </c>
      <c r="I348" s="6">
        <f>IF('Log_working_3-way'!$D348="","",'True_Odds_Calculator_3-way'!O349/'True_Odds_Calculator_3-way'!B349-1)</f>
        <v>10.690731809854425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5.3097501145916715E-2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1.0493011981768323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15.776630672461124</v>
      </c>
      <c r="I349" s="6">
        <f>IF('Log_working_3-way'!$D349="","",'True_Odds_Calculator_3-way'!O350/'True_Odds_Calculator_3-way'!B350-1)</f>
        <v>10.617872118574113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5.2304292583455148E-2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1.0483508308326226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13.737647115345757</v>
      </c>
      <c r="I350" s="6">
        <f>IF('Log_working_3-way'!$D350="","",'True_Odds_Calculator_3-way'!O351/'True_Odds_Calculator_3-way'!B351-1)</f>
        <v>10.543348119968032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5.1730366370517977E-2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1.0483238297224979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9.4234040888442223</v>
      </c>
      <c r="I351" s="6">
        <f>IF('Log_working_3-way'!$D351="","",'True_Odds_Calculator_3-way'!O352/'True_Odds_Calculator_3-way'!B352-1)</f>
        <v>11.57065978868031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5.1905048593790415E-2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1.0408445378027884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15.093508333893066</v>
      </c>
      <c r="I352" s="6">
        <f>IF('Log_working_3-way'!$D352="","",'True_Odds_Calculator_3-way'!O353/'True_Odds_Calculator_3-way'!B353-1)</f>
        <v>7.5888980616610286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4.3685423713677896E-2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1.0424250063612779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19.142636254740768</v>
      </c>
      <c r="I353" s="6">
        <f>IF('Log_working_3-way'!$D353="","",'True_Odds_Calculator_3-way'!O354/'True_Odds_Calculator_3-way'!B354-1)</f>
        <v>7.5809696060301608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4.4649745224464077E-2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1.0416641339255315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17.750885580069198</v>
      </c>
      <c r="I354" s="6">
        <f>IF('Log_working_3-way'!$D354="","",'True_Odds_Calculator_3-way'!O355/'True_Odds_Calculator_3-way'!B355-1)</f>
        <v>7.9565995369601712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4.4146261825392052E-2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1.0843968718216492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-0.62369299845493198</v>
      </c>
      <c r="I355" s="6">
        <f>IF('Log_working_3-way'!$D355="","",'True_Odds_Calculator_3-way'!O356/'True_Odds_Calculator_3-way'!B356-1)</f>
        <v>0.76028892771451306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4.5878094645274814E-2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1.0933205274919677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74.136714796327169</v>
      </c>
      <c r="I356" s="6">
        <f>IF('Log_working_3-way'!$D356="","",'True_Odds_Calculator_3-way'!O357/'True_Odds_Calculator_3-way'!B357-1)</f>
        <v>0.14345253622440191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4.2295614729322306E-2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1.0411628386939666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14.201789008874183</v>
      </c>
      <c r="I357" s="6">
        <f>IF('Log_working_3-way'!$D357="","",'True_Odds_Calculator_3-way'!O358/'True_Odds_Calculator_3-way'!B358-1)</f>
        <v>8.0117045179352093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4.4137891607118451E-2</v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9">
        <f t="shared" ref="D324:D387" si="78">(K324/(AR324+K324-(AR324*K324)))</f>
        <v>0.26733766968047606</v>
      </c>
      <c r="E324" s="9">
        <f t="shared" ref="E324:E387" si="79">(L324/(AR324+L324-(AR324*L324)))</f>
        <v>0.2521812709670288</v>
      </c>
      <c r="F324" s="9">
        <f t="shared" ref="F324:F387" si="80">(M324/(AR324+M324-(AR324*M324)))</f>
        <v>0.48048105935249497</v>
      </c>
      <c r="G324" s="9">
        <f t="shared" ref="G324:G387" si="81">AR324</f>
        <v>1.0705420718416818</v>
      </c>
      <c r="H324" s="9">
        <f t="shared" ref="H324:H387" si="82">IF(A324="","",1/D324)</f>
        <v>3.7405877039147057</v>
      </c>
      <c r="I324" s="9">
        <f t="shared" ref="I324:I387" si="83">IF(B324="","",1/E324)</f>
        <v>3.965401539001459</v>
      </c>
      <c r="J324" s="9">
        <f t="shared" ref="J324:J387" si="84">IF(C324="","",1/F324)</f>
        <v>2.0812474925600983</v>
      </c>
      <c r="K324" s="11">
        <f t="shared" ref="K324:K387" si="85">1/A324</f>
        <v>0.2808988764044944</v>
      </c>
      <c r="L324" s="11">
        <f t="shared" ref="L324:L387" si="86">1/B324</f>
        <v>0.26525198938992045</v>
      </c>
      <c r="M324" s="11">
        <f t="shared" ref="M324:M387" si="87">1/C324</f>
        <v>0.49751243781094534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-0.26549338367620068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0.23501839296943597</v>
      </c>
      <c r="Q324" s="11">
        <f>2*'OddsRatio_working_3-way'!K324*'OddsRatio_working_3-way'!L324*'OddsRatio_working_3-way'!M324</f>
        <v>7.4138294312124903E-2</v>
      </c>
      <c r="R324" s="11">
        <f t="shared" ref="R324:R387" si="88">O324/N324</f>
        <v>0</v>
      </c>
      <c r="S324" s="11">
        <f t="shared" ref="S324:S387" si="89">P324/N324</f>
        <v>-0.88521374700646993</v>
      </c>
      <c r="T324" s="11">
        <f t="shared" ref="T324:T387" si="90">Q324/N324</f>
        <v>-0.27924723880330282</v>
      </c>
      <c r="U324" s="11">
        <f>'OddsRatio_working_3-way'!S324-'OddsRatio_working_3-way'!R324^2/3</f>
        <v>-0.88521374700646993</v>
      </c>
      <c r="V324" s="11">
        <f>'OddsRatio_working_3-way'!S324*'OddsRatio_working_3-way'!R324/3-2*'OddsRatio_working_3-way'!R324^3/27-'OddsRatio_working_3-way'!T324</f>
        <v>0.27924723880330282</v>
      </c>
      <c r="W324" s="11">
        <f>'OddsRatio_working_3-way'!V324^2+4*'OddsRatio_working_3-way'!U324^3/27</f>
        <v>-2.4784902925657992E-2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0.16028406292027822</v>
      </c>
      <c r="Y324" s="11">
        <f>IF('OddsRatio_working_3-way'!W324&gt;=0,IF('OddsRatio_working_3-way'!V324+SQRT('OddsRatio_working_3-way'!W324)&gt;0,0,PI()),ACOS('OddsRatio_working_3-way'!V324/(2*'OddsRatio_working_3-way'!X324)))</f>
        <v>0.51335640490076262</v>
      </c>
      <c r="Z324" s="11">
        <f>'OddsRatio_working_3-way'!X324^(1/3)*COS('OddsRatio_working_3-way'!Y324/3)</f>
        <v>0.53527103592084091</v>
      </c>
      <c r="AA324" s="11">
        <f>'OddsRatio_working_3-way'!X324^(1/3)*COS(('OddsRatio_working_3-way'!Y324+2*PI())/3)</f>
        <v>-0.34774247976643263</v>
      </c>
      <c r="AB324" s="11">
        <f>'OddsRatio_working_3-way'!X324^(1/3)*COS(('OddsRatio_working_3-way'!Y324+4*PI())/3)</f>
        <v>-0.18752855615440836</v>
      </c>
      <c r="AC324" s="11">
        <f>'OddsRatio_working_3-way'!X324^(1/3)*SIN('OddsRatio_working_3-way'!Y324/3)</f>
        <v>9.2499551925328383E-2</v>
      </c>
      <c r="AD324" s="11">
        <f>'OddsRatio_working_3-way'!X324^(1/3)*SIN(('OddsRatio_working_3-way'!Y324+2*PI())/3)</f>
        <v>0.41730853905479676</v>
      </c>
      <c r="AE324" s="11">
        <f>'OddsRatio_working_3-way'!X324^(1/3)*SIN(('OddsRatio_working_3-way'!Y324+4*PI())/3)</f>
        <v>-0.50980809098012514</v>
      </c>
      <c r="AF324" s="11">
        <f>-'OddsRatio_working_3-way'!U324/(3*'OddsRatio_working_3-way'!X324^(1/3))*COS(('OddsRatio_working_3-way'!Y324)/3)</f>
        <v>0.53527103592084091</v>
      </c>
      <c r="AG324" s="11">
        <f>-'OddsRatio_working_3-way'!U324/(3*'OddsRatio_working_3-way'!X324^(1/3))*COS(('OddsRatio_working_3-way'!Y324+2*PI())/3)</f>
        <v>-0.34774247976643263</v>
      </c>
      <c r="AH324" s="11">
        <f>-'OddsRatio_working_3-way'!U324/(3*'OddsRatio_working_3-way'!X324^(1/3))*COS(('OddsRatio_working_3-way'!Y324+4*PI())/3)</f>
        <v>-0.18752855615440836</v>
      </c>
      <c r="AI324" s="11">
        <f>'OddsRatio_working_3-way'!U324/(3*'OddsRatio_working_3-way'!X324^(1/3))*SIN(('OddsRatio_working_3-way'!Y324)/3)</f>
        <v>-9.2499551925328383E-2</v>
      </c>
      <c r="AJ324" s="11">
        <f>'OddsRatio_working_3-way'!U324/(3*'OddsRatio_working_3-way'!X324^(1/3))*SIN(('OddsRatio_working_3-way'!Y324+2*PI())/3)</f>
        <v>-0.41730853905479676</v>
      </c>
      <c r="AK324" s="11">
        <f>'OddsRatio_working_3-way'!U324/(3*'OddsRatio_working_3-way'!X324^(1/3))*SIN(('OddsRatio_working_3-way'!Y324+4*PI())/3)</f>
        <v>0.50980809098012514</v>
      </c>
      <c r="AL324" s="11">
        <f>'OddsRatio_working_3-way'!Z324+'OddsRatio_working_3-way'!AF324</f>
        <v>1.0705420718416818</v>
      </c>
      <c r="AM324" s="11">
        <f>'OddsRatio_working_3-way'!AA324+'OddsRatio_working_3-way'!AG324</f>
        <v>-0.69548495953286527</v>
      </c>
      <c r="AN324" s="11">
        <f>'OddsRatio_working_3-way'!AB324+'OddsRatio_working_3-way'!AH324</f>
        <v>-0.37505711230881672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1.0705420718416818</v>
      </c>
      <c r="AS324" s="11">
        <f>IF(('OddsRatio_working_3-way'!X324=0),IF(Q324&gt;0,-Q324^(1/3),(-Q324)^(1/3)),'OddsRatio_working_3-way'!AM324-'OddsRatio_working_3-way'!R324/3)</f>
        <v>-0.69548495953286527</v>
      </c>
      <c r="AT324" s="11">
        <f>IF(('OddsRatio_working_3-way'!X324=0),IF(Q324&gt;0,-Q324^(1/3),(-Q324)^(1/3)),'OddsRatio_working_3-way'!AN324-'OddsRatio_working_3-way'!R324/3)</f>
        <v>-0.37505711230881672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9">
        <f t="shared" si="78"/>
        <v>0.48092468407183186</v>
      </c>
      <c r="E325" s="9">
        <f t="shared" si="79"/>
        <v>0.26169701217614266</v>
      </c>
      <c r="F325" s="9">
        <f t="shared" si="80"/>
        <v>0.25737830375202547</v>
      </c>
      <c r="G325" s="9">
        <f t="shared" si="81"/>
        <v>1.0686412517095101</v>
      </c>
      <c r="H325" s="9">
        <f t="shared" si="82"/>
        <v>2.079327664226605</v>
      </c>
      <c r="I325" s="9">
        <f t="shared" si="83"/>
        <v>3.8212129045131067</v>
      </c>
      <c r="J325" s="9">
        <f t="shared" si="84"/>
        <v>3.8853313796156774</v>
      </c>
      <c r="K325" s="11">
        <f t="shared" si="85"/>
        <v>0.49751243781094534</v>
      </c>
      <c r="L325" s="11">
        <f t="shared" si="86"/>
        <v>0.27472527472527469</v>
      </c>
      <c r="M325" s="11">
        <f t="shared" si="87"/>
        <v>0.27027027027027023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-0.26594381818262414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0.23457113009351818</v>
      </c>
      <c r="Q325" s="11">
        <f>2*'OddsRatio_working_3-way'!K325*'OddsRatio_working_3-way'!L325*'OddsRatio_working_3-way'!M325</f>
        <v>7.3880670895596259E-2</v>
      </c>
      <c r="R325" s="11">
        <f t="shared" si="88"/>
        <v>0</v>
      </c>
      <c r="S325" s="11">
        <f t="shared" si="89"/>
        <v>-0.88203264770921552</v>
      </c>
      <c r="T325" s="11">
        <f t="shared" si="90"/>
        <v>-0.27780555833361115</v>
      </c>
      <c r="U325" s="11">
        <f>'OddsRatio_working_3-way'!S325-'OddsRatio_working_3-way'!R325^2/3</f>
        <v>-0.88203264770921552</v>
      </c>
      <c r="V325" s="11">
        <f>'OddsRatio_working_3-way'!S325*'OddsRatio_working_3-way'!R325/3-2*'OddsRatio_working_3-way'!R325^3/27-'OddsRatio_working_3-way'!T325</f>
        <v>0.27780555833361115</v>
      </c>
      <c r="W325" s="11">
        <f>'OddsRatio_working_3-way'!V325^2+4*'OddsRatio_working_3-way'!U325^3/27</f>
        <v>-2.4484095926352922E-2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0.15942084569418952</v>
      </c>
      <c r="Y325" s="11">
        <f>IF('OddsRatio_working_3-way'!W325&gt;=0,IF('OddsRatio_working_3-way'!V325+SQRT('OddsRatio_working_3-way'!W325)&gt;0,0,PI()),ACOS('OddsRatio_working_3-way'!V325/(2*'OddsRatio_working_3-way'!X325)))</f>
        <v>0.51295891705587282</v>
      </c>
      <c r="Z325" s="11">
        <f>'OddsRatio_working_3-way'!X325^(1/3)*COS('OddsRatio_working_3-way'!Y325/3)</f>
        <v>0.53432062585475515</v>
      </c>
      <c r="AA325" s="11">
        <f>'OddsRatio_working_3-way'!X325^(1/3)*COS(('OddsRatio_working_3-way'!Y325+2*PI())/3)</f>
        <v>-0.34706189937558923</v>
      </c>
      <c r="AB325" s="11">
        <f>'OddsRatio_working_3-way'!X325^(1/3)*COS(('OddsRatio_working_3-way'!Y325+4*PI())/3)</f>
        <v>-0.18725872647916583</v>
      </c>
      <c r="AC325" s="11">
        <f>'OddsRatio_working_3-way'!X325^(1/3)*SIN('OddsRatio_working_3-way'!Y325/3)</f>
        <v>9.2262404889106406E-2</v>
      </c>
      <c r="AD325" s="11">
        <f>'OddsRatio_working_3-way'!X325^(1/3)*SIN(('OddsRatio_working_3-way'!Y325+2*PI())/3)</f>
        <v>0.41660403331166518</v>
      </c>
      <c r="AE325" s="11">
        <f>'OddsRatio_working_3-way'!X325^(1/3)*SIN(('OddsRatio_working_3-way'!Y325+4*PI())/3)</f>
        <v>-0.50886643820077149</v>
      </c>
      <c r="AF325" s="11">
        <f>-'OddsRatio_working_3-way'!U325/(3*'OddsRatio_working_3-way'!X325^(1/3))*COS(('OddsRatio_working_3-way'!Y325)/3)</f>
        <v>0.53432062585475493</v>
      </c>
      <c r="AG325" s="11">
        <f>-'OddsRatio_working_3-way'!U325/(3*'OddsRatio_working_3-way'!X325^(1/3))*COS(('OddsRatio_working_3-way'!Y325+2*PI())/3)</f>
        <v>-0.34706189937558907</v>
      </c>
      <c r="AH325" s="11">
        <f>-'OddsRatio_working_3-way'!U325/(3*'OddsRatio_working_3-way'!X325^(1/3))*COS(('OddsRatio_working_3-way'!Y325+4*PI())/3)</f>
        <v>-0.18725872647916575</v>
      </c>
      <c r="AI325" s="11">
        <f>'OddsRatio_working_3-way'!U325/(3*'OddsRatio_working_3-way'!X325^(1/3))*SIN(('OddsRatio_working_3-way'!Y325)/3)</f>
        <v>-9.2262404889106378E-2</v>
      </c>
      <c r="AJ325" s="11">
        <f>'OddsRatio_working_3-way'!U325/(3*'OddsRatio_working_3-way'!X325^(1/3))*SIN(('OddsRatio_working_3-way'!Y325+2*PI())/3)</f>
        <v>-0.41660403331166501</v>
      </c>
      <c r="AK325" s="11">
        <f>'OddsRatio_working_3-way'!U325/(3*'OddsRatio_working_3-way'!X325^(1/3))*SIN(('OddsRatio_working_3-way'!Y325+4*PI())/3)</f>
        <v>0.50886643820077126</v>
      </c>
      <c r="AL325" s="11">
        <f>'OddsRatio_working_3-way'!Z325+'OddsRatio_working_3-way'!AF325</f>
        <v>1.0686412517095101</v>
      </c>
      <c r="AM325" s="11">
        <f>'OddsRatio_working_3-way'!AA325+'OddsRatio_working_3-way'!AG325</f>
        <v>-0.69412379875117836</v>
      </c>
      <c r="AN325" s="11">
        <f>'OddsRatio_working_3-way'!AB325+'OddsRatio_working_3-way'!AH325</f>
        <v>-0.37451745295833161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1.0686412517095101</v>
      </c>
      <c r="AS325" s="11">
        <f>IF(('OddsRatio_working_3-way'!X325=0),IF(Q325&gt;0,-Q325^(1/3),(-Q325)^(1/3)),'OddsRatio_working_3-way'!AM325-'OddsRatio_working_3-way'!R325/3)</f>
        <v>-0.69412379875117836</v>
      </c>
      <c r="AT325" s="11">
        <f>IF(('OddsRatio_working_3-way'!X325=0),IF(Q325&gt;0,-Q325^(1/3),(-Q325)^(1/3)),'OddsRatio_working_3-way'!AN325-'OddsRatio_working_3-way'!R325/3)</f>
        <v>-0.37451745295833161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0.41671685251399954</v>
      </c>
      <c r="E326" s="9">
        <f t="shared" si="79"/>
        <v>0.27398502609437791</v>
      </c>
      <c r="F326" s="9">
        <f t="shared" si="80"/>
        <v>0.3092981213916226</v>
      </c>
      <c r="G326" s="9">
        <f t="shared" si="81"/>
        <v>1.0684816521622613</v>
      </c>
      <c r="H326" s="9">
        <f t="shared" si="82"/>
        <v>2.3997109643325625</v>
      </c>
      <c r="I326" s="9">
        <f t="shared" si="83"/>
        <v>3.6498344973624079</v>
      </c>
      <c r="J326" s="9">
        <f t="shared" si="84"/>
        <v>3.2331266530191254</v>
      </c>
      <c r="K326" s="11">
        <f t="shared" si="85"/>
        <v>0.4329004329004329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-0.27335030281130057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0.23671600504543258</v>
      </c>
      <c r="Q326" s="11">
        <f>2*'OddsRatio_working_3-way'!K326*'OddsRatio_working_3-way'!L326*'OddsRatio_working_3-way'!M326</f>
        <v>8.0515647974636922E-2</v>
      </c>
      <c r="R326" s="11">
        <f t="shared" si="88"/>
        <v>0</v>
      </c>
      <c r="S326" s="11">
        <f t="shared" si="89"/>
        <v>-0.86598040174421387</v>
      </c>
      <c r="T326" s="11">
        <f t="shared" si="90"/>
        <v>-0.294551157055855</v>
      </c>
      <c r="U326" s="11">
        <f>'OddsRatio_working_3-way'!S326-'OddsRatio_working_3-way'!R326^2/3</f>
        <v>-0.86598040174421387</v>
      </c>
      <c r="V326" s="11">
        <f>'OddsRatio_working_3-way'!S326*'OddsRatio_working_3-way'!R326/3-2*'OddsRatio_working_3-way'!R326^3/27-'OddsRatio_working_3-way'!T326</f>
        <v>0.294551157055855</v>
      </c>
      <c r="W326" s="11">
        <f>'OddsRatio_working_3-way'!V326^2+4*'OddsRatio_working_3-way'!U326^3/27</f>
        <v>-9.4496608413997679E-3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0.15508872054758102</v>
      </c>
      <c r="Y326" s="11">
        <f>IF('OddsRatio_working_3-way'!W326&gt;=0,IF('OddsRatio_working_3-way'!V326+SQRT('OddsRatio_working_3-way'!W326)&gt;0,0,PI()),ACOS('OddsRatio_working_3-way'!V326/(2*'OddsRatio_working_3-way'!X326)))</f>
        <v>0.31877047375606127</v>
      </c>
      <c r="Z326" s="11">
        <f>'OddsRatio_working_3-way'!X326^(1/3)*COS('OddsRatio_working_3-way'!Y326/3)</f>
        <v>0.53424082608113066</v>
      </c>
      <c r="AA326" s="11">
        <f>'OddsRatio_working_3-way'!X326^(1/3)*COS(('OddsRatio_working_3-way'!Y326+2*PI())/3)</f>
        <v>-0.3164677052374717</v>
      </c>
      <c r="AB326" s="11">
        <f>'OddsRatio_working_3-way'!X326^(1/3)*COS(('OddsRatio_working_3-way'!Y326+4*PI())/3)</f>
        <v>-0.21777312084365902</v>
      </c>
      <c r="AC326" s="11">
        <f>'OddsRatio_working_3-way'!X326^(1/3)*SIN('OddsRatio_working_3-way'!Y326/3)</f>
        <v>5.6981344867326117E-2</v>
      </c>
      <c r="AD326" s="11">
        <f>'OddsRatio_working_3-way'!X326^(1/3)*SIN(('OddsRatio_working_3-way'!Y326+2*PI())/3)</f>
        <v>0.43417545469138014</v>
      </c>
      <c r="AE326" s="11">
        <f>'OddsRatio_working_3-way'!X326^(1/3)*SIN(('OddsRatio_working_3-way'!Y326+4*PI())/3)</f>
        <v>-0.49115679955870623</v>
      </c>
      <c r="AF326" s="11">
        <f>-'OddsRatio_working_3-way'!U326/(3*'OddsRatio_working_3-way'!X326^(1/3))*COS(('OddsRatio_working_3-way'!Y326)/3)</f>
        <v>0.53424082608113055</v>
      </c>
      <c r="AG326" s="11">
        <f>-'OddsRatio_working_3-way'!U326/(3*'OddsRatio_working_3-way'!X326^(1/3))*COS(('OddsRatio_working_3-way'!Y326+2*PI())/3)</f>
        <v>-0.31646770523747164</v>
      </c>
      <c r="AH326" s="11">
        <f>-'OddsRatio_working_3-way'!U326/(3*'OddsRatio_working_3-way'!X326^(1/3))*COS(('OddsRatio_working_3-way'!Y326+4*PI())/3)</f>
        <v>-0.21777312084365896</v>
      </c>
      <c r="AI326" s="11">
        <f>'OddsRatio_working_3-way'!U326/(3*'OddsRatio_working_3-way'!X326^(1/3))*SIN(('OddsRatio_working_3-way'!Y326)/3)</f>
        <v>-5.698134486732611E-2</v>
      </c>
      <c r="AJ326" s="11">
        <f>'OddsRatio_working_3-way'!U326/(3*'OddsRatio_working_3-way'!X326^(1/3))*SIN(('OddsRatio_working_3-way'!Y326+2*PI())/3)</f>
        <v>-0.43417545469138008</v>
      </c>
      <c r="AK326" s="11">
        <f>'OddsRatio_working_3-way'!U326/(3*'OddsRatio_working_3-way'!X326^(1/3))*SIN(('OddsRatio_working_3-way'!Y326+4*PI())/3)</f>
        <v>0.49115679955870611</v>
      </c>
      <c r="AL326" s="11">
        <f>'OddsRatio_working_3-way'!Z326+'OddsRatio_working_3-way'!AF326</f>
        <v>1.0684816521622613</v>
      </c>
      <c r="AM326" s="11">
        <f>'OddsRatio_working_3-way'!AA326+'OddsRatio_working_3-way'!AG326</f>
        <v>-0.63293541047494339</v>
      </c>
      <c r="AN326" s="11">
        <f>'OddsRatio_working_3-way'!AB326+'OddsRatio_working_3-way'!AH326</f>
        <v>-0.43554624168731798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1.0684816521622613</v>
      </c>
      <c r="AS326" s="11">
        <f>IF(('OddsRatio_working_3-way'!X326=0),IF(Q326&gt;0,-Q326^(1/3),(-Q326)^(1/3)),'OddsRatio_working_3-way'!AM326-'OddsRatio_working_3-way'!R326/3)</f>
        <v>-0.63293541047494339</v>
      </c>
      <c r="AT326" s="11">
        <f>IF(('OddsRatio_working_3-way'!X326=0),IF(Q326&gt;0,-Q326^(1/3),(-Q326)^(1/3)),'OddsRatio_working_3-way'!AN326-'OddsRatio_working_3-way'!R326/3)</f>
        <v>-0.43554624168731798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9">
        <f t="shared" si="78"/>
        <v>0.36044702761885394</v>
      </c>
      <c r="E327" s="9">
        <f t="shared" si="79"/>
        <v>0.26764299878287195</v>
      </c>
      <c r="F327" s="9">
        <f t="shared" si="80"/>
        <v>0.37190997359827421</v>
      </c>
      <c r="G327" s="9">
        <f t="shared" si="81"/>
        <v>1.0688751616944909</v>
      </c>
      <c r="H327" s="9">
        <f t="shared" si="82"/>
        <v>2.7743327684128554</v>
      </c>
      <c r="I327" s="9">
        <f t="shared" si="83"/>
        <v>3.736320413937896</v>
      </c>
      <c r="J327" s="9">
        <f t="shared" si="84"/>
        <v>2.6888227554772959</v>
      </c>
      <c r="K327" s="11">
        <f t="shared" si="85"/>
        <v>0.37593984962406013</v>
      </c>
      <c r="L327" s="11">
        <f t="shared" si="86"/>
        <v>0.2808988764044944</v>
      </c>
      <c r="M327" s="11">
        <f t="shared" si="87"/>
        <v>0.38759689922480617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-0.27482345791313945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0.23739777979047433</v>
      </c>
      <c r="Q327" s="11">
        <f>2*'OddsRatio_working_3-way'!K327*'OddsRatio_working_3-way'!L327*'OddsRatio_working_3-way'!M327</f>
        <v>8.1861303376025638E-2</v>
      </c>
      <c r="R327" s="11">
        <f t="shared" si="88"/>
        <v>0</v>
      </c>
      <c r="S327" s="11">
        <f t="shared" si="89"/>
        <v>-0.8638192008540484</v>
      </c>
      <c r="T327" s="11">
        <f t="shared" si="90"/>
        <v>-0.29786868994967192</v>
      </c>
      <c r="U327" s="11">
        <f>'OddsRatio_working_3-way'!S327-'OddsRatio_working_3-way'!R327^2/3</f>
        <v>-0.8638192008540484</v>
      </c>
      <c r="V327" s="11">
        <f>'OddsRatio_working_3-way'!S327*'OddsRatio_working_3-way'!R327/3-2*'OddsRatio_working_3-way'!R327^3/27-'OddsRatio_working_3-way'!T327</f>
        <v>0.29786868994967192</v>
      </c>
      <c r="W327" s="11">
        <f>'OddsRatio_working_3-way'!V327^2+4*'OddsRatio_working_3-way'!U327^3/27</f>
        <v>-6.7657592816625922E-3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0.15450850764116225</v>
      </c>
      <c r="Y327" s="11">
        <f>IF('OddsRatio_working_3-way'!W327&gt;=0,IF('OddsRatio_working_3-way'!V327+SQRT('OddsRatio_working_3-way'!W327)&gt;0,0,PI()),ACOS('OddsRatio_working_3-way'!V327/(2*'OddsRatio_working_3-way'!X327)))</f>
        <v>0.26942816997894958</v>
      </c>
      <c r="Z327" s="11">
        <f>'OddsRatio_working_3-way'!X327^(1/3)*COS('OddsRatio_working_3-way'!Y327/3)</f>
        <v>0.53443758084724546</v>
      </c>
      <c r="AA327" s="11">
        <f>'OddsRatio_working_3-way'!X327^(1/3)*COS(('OddsRatio_working_3-way'!Y327+2*PI())/3)</f>
        <v>-0.30889797404230857</v>
      </c>
      <c r="AB327" s="11">
        <f>'OddsRatio_working_3-way'!X327^(1/3)*COS(('OddsRatio_working_3-way'!Y327+4*PI())/3)</f>
        <v>-0.22553960680493701</v>
      </c>
      <c r="AC327" s="11">
        <f>'OddsRatio_working_3-way'!X327^(1/3)*SIN('OddsRatio_working_3-way'!Y327/3)</f>
        <v>4.8126975763704165E-2</v>
      </c>
      <c r="AD327" s="11">
        <f>'OddsRatio_working_3-way'!X327^(1/3)*SIN(('OddsRatio_working_3-way'!Y327+2*PI())/3)</f>
        <v>0.43877303386896216</v>
      </c>
      <c r="AE327" s="11">
        <f>'OddsRatio_working_3-way'!X327^(1/3)*SIN(('OddsRatio_working_3-way'!Y327+4*PI())/3)</f>
        <v>-0.48690000963266633</v>
      </c>
      <c r="AF327" s="11">
        <f>-'OddsRatio_working_3-way'!U327/(3*'OddsRatio_working_3-way'!X327^(1/3))*COS(('OddsRatio_working_3-way'!Y327)/3)</f>
        <v>0.53443758084724546</v>
      </c>
      <c r="AG327" s="11">
        <f>-'OddsRatio_working_3-way'!U327/(3*'OddsRatio_working_3-way'!X327^(1/3))*COS(('OddsRatio_working_3-way'!Y327+2*PI())/3)</f>
        <v>-0.30889797404230857</v>
      </c>
      <c r="AH327" s="11">
        <f>-'OddsRatio_working_3-way'!U327/(3*'OddsRatio_working_3-way'!X327^(1/3))*COS(('OddsRatio_working_3-way'!Y327+4*PI())/3)</f>
        <v>-0.22553960680493701</v>
      </c>
      <c r="AI327" s="11">
        <f>'OddsRatio_working_3-way'!U327/(3*'OddsRatio_working_3-way'!X327^(1/3))*SIN(('OddsRatio_working_3-way'!Y327)/3)</f>
        <v>-4.8126975763704165E-2</v>
      </c>
      <c r="AJ327" s="11">
        <f>'OddsRatio_working_3-way'!U327/(3*'OddsRatio_working_3-way'!X327^(1/3))*SIN(('OddsRatio_working_3-way'!Y327+2*PI())/3)</f>
        <v>-0.43877303386896216</v>
      </c>
      <c r="AK327" s="11">
        <f>'OddsRatio_working_3-way'!U327/(3*'OddsRatio_working_3-way'!X327^(1/3))*SIN(('OddsRatio_working_3-way'!Y327+4*PI())/3)</f>
        <v>0.48690000963266633</v>
      </c>
      <c r="AL327" s="11">
        <f>'OddsRatio_working_3-way'!Z327+'OddsRatio_working_3-way'!AF327</f>
        <v>1.0688751616944909</v>
      </c>
      <c r="AM327" s="11">
        <f>'OddsRatio_working_3-way'!AA327+'OddsRatio_working_3-way'!AG327</f>
        <v>-0.61779594808461713</v>
      </c>
      <c r="AN327" s="11">
        <f>'OddsRatio_working_3-way'!AB327+'OddsRatio_working_3-way'!AH327</f>
        <v>-0.45107921360987402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1.0688751616944909</v>
      </c>
      <c r="AS327" s="11">
        <f>IF(('OddsRatio_working_3-way'!X327=0),IF(Q327&gt;0,-Q327^(1/3),(-Q327)^(1/3)),'OddsRatio_working_3-way'!AM327-'OddsRatio_working_3-way'!R327/3)</f>
        <v>-0.61779594808461713</v>
      </c>
      <c r="AT327" s="11">
        <f>IF(('OddsRatio_working_3-way'!X327=0),IF(Q327&gt;0,-Q327^(1/3),(-Q327)^(1/3)),'OddsRatio_working_3-way'!AN327-'OddsRatio_working_3-way'!R327/3)</f>
        <v>-0.45107921360987402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9">
        <f t="shared" si="78"/>
        <v>0.3417133628620711</v>
      </c>
      <c r="E328" s="9">
        <f t="shared" si="79"/>
        <v>0.27446219020543855</v>
      </c>
      <c r="F328" s="9">
        <f t="shared" si="80"/>
        <v>0.38382444693249018</v>
      </c>
      <c r="G328" s="9">
        <f t="shared" si="81"/>
        <v>1.0702385044203768</v>
      </c>
      <c r="H328" s="9">
        <f t="shared" si="82"/>
        <v>2.9264293079566781</v>
      </c>
      <c r="I328" s="9">
        <f t="shared" si="83"/>
        <v>3.6434891059183303</v>
      </c>
      <c r="J328" s="9">
        <f t="shared" si="84"/>
        <v>2.605357756630565</v>
      </c>
      <c r="K328" s="11">
        <f t="shared" si="85"/>
        <v>0.35714285714285715</v>
      </c>
      <c r="L328" s="11">
        <f t="shared" si="86"/>
        <v>0.28818443804034583</v>
      </c>
      <c r="M328" s="11">
        <f t="shared" si="87"/>
        <v>0.4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-0.27455743104158081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0.23754631535611367</v>
      </c>
      <c r="Q328" s="11">
        <f>2*'OddsRatio_working_3-way'!K328*'OddsRatio_working_3-way'!L328*'OddsRatio_working_3-way'!M328</f>
        <v>8.2338410868670248E-2</v>
      </c>
      <c r="R328" s="11">
        <f t="shared" si="88"/>
        <v>0</v>
      </c>
      <c r="S328" s="11">
        <f t="shared" si="89"/>
        <v>-0.8651971809866551</v>
      </c>
      <c r="T328" s="11">
        <f t="shared" si="90"/>
        <v>-0.29989503673714213</v>
      </c>
      <c r="U328" s="11">
        <f>'OddsRatio_working_3-way'!S328-'OddsRatio_working_3-way'!R328^2/3</f>
        <v>-0.8651971809866551</v>
      </c>
      <c r="V328" s="11">
        <f>'OddsRatio_working_3-way'!S328*'OddsRatio_working_3-way'!R328/3-2*'OddsRatio_working_3-way'!R328^3/27-'OddsRatio_working_3-way'!T328</f>
        <v>0.29989503673714213</v>
      </c>
      <c r="W328" s="11">
        <f>'OddsRatio_working_3-way'!V328^2+4*'OddsRatio_working_3-way'!U328^3/27</f>
        <v>-6.0122014787055977E-3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0.15487836722592785</v>
      </c>
      <c r="Y328" s="11">
        <f>IF('OddsRatio_working_3-way'!W328&gt;=0,IF('OddsRatio_working_3-way'!V328+SQRT('OddsRatio_working_3-way'!W328)&gt;0,0,PI()),ACOS('OddsRatio_working_3-way'!V328/(2*'OddsRatio_working_3-way'!X328)))</f>
        <v>0.25301103513054923</v>
      </c>
      <c r="Z328" s="11">
        <f>'OddsRatio_working_3-way'!X328^(1/3)*COS('OddsRatio_working_3-way'!Y328/3)</f>
        <v>0.53511925221018841</v>
      </c>
      <c r="AA328" s="11">
        <f>'OddsRatio_working_3-way'!X328^(1/3)*COS(('OddsRatio_working_3-way'!Y328+2*PI())/3)</f>
        <v>-0.30673659232467798</v>
      </c>
      <c r="AB328" s="11">
        <f>'OddsRatio_working_3-way'!X328^(1/3)*COS(('OddsRatio_working_3-way'!Y328+4*PI())/3)</f>
        <v>-0.22838265988551032</v>
      </c>
      <c r="AC328" s="11">
        <f>'OddsRatio_working_3-way'!X328^(1/3)*SIN('OddsRatio_working_3-way'!Y328/3)</f>
        <v>4.5237663985819229E-2</v>
      </c>
      <c r="AD328" s="11">
        <f>'OddsRatio_working_3-way'!X328^(1/3)*SIN(('OddsRatio_working_3-way'!Y328+2*PI())/3)</f>
        <v>0.44080803447524569</v>
      </c>
      <c r="AE328" s="11">
        <f>'OddsRatio_working_3-way'!X328^(1/3)*SIN(('OddsRatio_working_3-way'!Y328+4*PI())/3)</f>
        <v>-0.48604569846106493</v>
      </c>
      <c r="AF328" s="11">
        <f>-'OddsRatio_working_3-way'!U328/(3*'OddsRatio_working_3-way'!X328^(1/3))*COS(('OddsRatio_working_3-way'!Y328)/3)</f>
        <v>0.5351192522101883</v>
      </c>
      <c r="AG328" s="11">
        <f>-'OddsRatio_working_3-way'!U328/(3*'OddsRatio_working_3-way'!X328^(1/3))*COS(('OddsRatio_working_3-way'!Y328+2*PI())/3)</f>
        <v>-0.30673659232467793</v>
      </c>
      <c r="AH328" s="11">
        <f>-'OddsRatio_working_3-way'!U328/(3*'OddsRatio_working_3-way'!X328^(1/3))*COS(('OddsRatio_working_3-way'!Y328+4*PI())/3)</f>
        <v>-0.22838265988551029</v>
      </c>
      <c r="AI328" s="11">
        <f>'OddsRatio_working_3-way'!U328/(3*'OddsRatio_working_3-way'!X328^(1/3))*SIN(('OddsRatio_working_3-way'!Y328)/3)</f>
        <v>-4.5237663985819215E-2</v>
      </c>
      <c r="AJ328" s="11">
        <f>'OddsRatio_working_3-way'!U328/(3*'OddsRatio_working_3-way'!X328^(1/3))*SIN(('OddsRatio_working_3-way'!Y328+2*PI())/3)</f>
        <v>-0.44080803447524564</v>
      </c>
      <c r="AK328" s="11">
        <f>'OddsRatio_working_3-way'!U328/(3*'OddsRatio_working_3-way'!X328^(1/3))*SIN(('OddsRatio_working_3-way'!Y328+4*PI())/3)</f>
        <v>0.48604569846106482</v>
      </c>
      <c r="AL328" s="11">
        <f>'OddsRatio_working_3-way'!Z328+'OddsRatio_working_3-way'!AF328</f>
        <v>1.0702385044203768</v>
      </c>
      <c r="AM328" s="11">
        <f>'OddsRatio_working_3-way'!AA328+'OddsRatio_working_3-way'!AG328</f>
        <v>-0.61347318464935596</v>
      </c>
      <c r="AN328" s="11">
        <f>'OddsRatio_working_3-way'!AB328+'OddsRatio_working_3-way'!AH328</f>
        <v>-0.45676531977102064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1.0702385044203768</v>
      </c>
      <c r="AS328" s="11">
        <f>IF(('OddsRatio_working_3-way'!X328=0),IF(Q328&gt;0,-Q328^(1/3),(-Q328)^(1/3)),'OddsRatio_working_3-way'!AM328-'OddsRatio_working_3-way'!R328/3)</f>
        <v>-0.61347318464935596</v>
      </c>
      <c r="AT328" s="11">
        <f>IF(('OddsRatio_working_3-way'!X328=0),IF(Q328&gt;0,-Q328^(1/3),(-Q328)^(1/3)),'OddsRatio_working_3-way'!AN328-'OddsRatio_working_3-way'!R328/3)</f>
        <v>-0.45676531977102064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9">
        <f t="shared" si="78"/>
        <v>0.2930384451240769</v>
      </c>
      <c r="E329" s="9">
        <f t="shared" si="79"/>
        <v>0.27571239503580341</v>
      </c>
      <c r="F329" s="9">
        <f t="shared" si="80"/>
        <v>0.43124915984011986</v>
      </c>
      <c r="G329" s="9">
        <f t="shared" si="81"/>
        <v>1.0722317864039006</v>
      </c>
      <c r="H329" s="9">
        <f t="shared" si="82"/>
        <v>3.4125215194087755</v>
      </c>
      <c r="I329" s="9">
        <f t="shared" si="83"/>
        <v>3.6269678766895561</v>
      </c>
      <c r="J329" s="9">
        <f t="shared" si="84"/>
        <v>2.3188450972767978</v>
      </c>
      <c r="K329" s="11">
        <f t="shared" si="85"/>
        <v>0.30769230769230771</v>
      </c>
      <c r="L329" s="11">
        <f t="shared" si="86"/>
        <v>0.28985507246376813</v>
      </c>
      <c r="M329" s="11">
        <f t="shared" si="87"/>
        <v>0.44843049327354262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-0.27117296818993064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0.23716323969784681</v>
      </c>
      <c r="Q329" s="11">
        <f>2*'OddsRatio_working_3-way'!K329*'OddsRatio_working_3-way'!L329*'OddsRatio_working_3-way'!M329</f>
        <v>7.9987601921702151E-2</v>
      </c>
      <c r="R329" s="11">
        <f t="shared" si="88"/>
        <v>0</v>
      </c>
      <c r="S329" s="11">
        <f t="shared" si="89"/>
        <v>-0.87458289548881851</v>
      </c>
      <c r="T329" s="11">
        <f t="shared" si="90"/>
        <v>-0.29496893608391861</v>
      </c>
      <c r="U329" s="11">
        <f>'OddsRatio_working_3-way'!S329-'OddsRatio_working_3-way'!R329^2/3</f>
        <v>-0.87458289548881851</v>
      </c>
      <c r="V329" s="11">
        <f>'OddsRatio_working_3-way'!S329*'OddsRatio_working_3-way'!R329/3-2*'OddsRatio_working_3-way'!R329^3/27-'OddsRatio_working_3-way'!T329</f>
        <v>0.29496893608391861</v>
      </c>
      <c r="W329" s="11">
        <f>'OddsRatio_working_3-way'!V329^2+4*'OddsRatio_working_3-way'!U329^3/27</f>
        <v>-1.2099148181190553E-2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0.15740538541904261</v>
      </c>
      <c r="Y329" s="11">
        <f>IF('OddsRatio_working_3-way'!W329&gt;=0,IF('OddsRatio_working_3-way'!V329+SQRT('OddsRatio_working_3-way'!W329)&gt;0,0,PI()),ACOS('OddsRatio_working_3-way'!V329/(2*'OddsRatio_working_3-way'!X329)))</f>
        <v>0.35693488736478529</v>
      </c>
      <c r="Z329" s="11">
        <f>'OddsRatio_working_3-way'!X329^(1/3)*COS('OddsRatio_working_3-way'!Y329/3)</f>
        <v>0.5361158932019503</v>
      </c>
      <c r="AA329" s="11">
        <f>'OddsRatio_working_3-way'!X329^(1/3)*COS(('OddsRatio_working_3-way'!Y329+2*PI())/3)</f>
        <v>-0.32356052009456099</v>
      </c>
      <c r="AB329" s="11">
        <f>'OddsRatio_working_3-way'!X329^(1/3)*COS(('OddsRatio_working_3-way'!Y329+4*PI())/3)</f>
        <v>-0.21255537310738942</v>
      </c>
      <c r="AC329" s="11">
        <f>'OddsRatio_working_3-way'!X329^(1/3)*SIN('OddsRatio_working_3-way'!Y329/3)</f>
        <v>6.4088851494477725E-2</v>
      </c>
      <c r="AD329" s="11">
        <f>'OddsRatio_working_3-way'!X329^(1/3)*SIN(('OddsRatio_working_3-way'!Y329+2*PI())/3)</f>
        <v>0.43224555713823526</v>
      </c>
      <c r="AE329" s="11">
        <f>'OddsRatio_working_3-way'!X329^(1/3)*SIN(('OddsRatio_working_3-way'!Y329+4*PI())/3)</f>
        <v>-0.49633440863271278</v>
      </c>
      <c r="AF329" s="11">
        <f>-'OddsRatio_working_3-way'!U329/(3*'OddsRatio_working_3-way'!X329^(1/3))*COS(('OddsRatio_working_3-way'!Y329)/3)</f>
        <v>0.5361158932019503</v>
      </c>
      <c r="AG329" s="11">
        <f>-'OddsRatio_working_3-way'!U329/(3*'OddsRatio_working_3-way'!X329^(1/3))*COS(('OddsRatio_working_3-way'!Y329+2*PI())/3)</f>
        <v>-0.32356052009456099</v>
      </c>
      <c r="AH329" s="11">
        <f>-'OddsRatio_working_3-way'!U329/(3*'OddsRatio_working_3-way'!X329^(1/3))*COS(('OddsRatio_working_3-way'!Y329+4*PI())/3)</f>
        <v>-0.21255537310738942</v>
      </c>
      <c r="AI329" s="11">
        <f>'OddsRatio_working_3-way'!U329/(3*'OddsRatio_working_3-way'!X329^(1/3))*SIN(('OddsRatio_working_3-way'!Y329)/3)</f>
        <v>-6.4088851494477725E-2</v>
      </c>
      <c r="AJ329" s="11">
        <f>'OddsRatio_working_3-way'!U329/(3*'OddsRatio_working_3-way'!X329^(1/3))*SIN(('OddsRatio_working_3-way'!Y329+2*PI())/3)</f>
        <v>-0.43224555713823526</v>
      </c>
      <c r="AK329" s="11">
        <f>'OddsRatio_working_3-way'!U329/(3*'OddsRatio_working_3-way'!X329^(1/3))*SIN(('OddsRatio_working_3-way'!Y329+4*PI())/3)</f>
        <v>0.49633440863271278</v>
      </c>
      <c r="AL329" s="11">
        <f>'OddsRatio_working_3-way'!Z329+'OddsRatio_working_3-way'!AF329</f>
        <v>1.0722317864039006</v>
      </c>
      <c r="AM329" s="11">
        <f>'OddsRatio_working_3-way'!AA329+'OddsRatio_working_3-way'!AG329</f>
        <v>-0.64712104018912198</v>
      </c>
      <c r="AN329" s="11">
        <f>'OddsRatio_working_3-way'!AB329+'OddsRatio_working_3-way'!AH329</f>
        <v>-0.42511074621477885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1.0722317864039006</v>
      </c>
      <c r="AS329" s="11">
        <f>IF(('OddsRatio_working_3-way'!X329=0),IF(Q329&gt;0,-Q329^(1/3),(-Q329)^(1/3)),'OddsRatio_working_3-way'!AM329-'OddsRatio_working_3-way'!R329/3)</f>
        <v>-0.64712104018912198</v>
      </c>
      <c r="AT329" s="11">
        <f>IF(('OddsRatio_working_3-way'!X329=0),IF(Q329&gt;0,-Q329^(1/3),(-Q329)^(1/3)),'OddsRatio_working_3-way'!AN329-'OddsRatio_working_3-way'!R329/3)</f>
        <v>-0.42511074621477885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9">
        <f t="shared" si="78"/>
        <v>0.3160812470044661</v>
      </c>
      <c r="E330" s="9">
        <f t="shared" si="79"/>
        <v>0.27509907683821705</v>
      </c>
      <c r="F330" s="9">
        <f t="shared" si="80"/>
        <v>0.4088196761573169</v>
      </c>
      <c r="G330" s="9">
        <f t="shared" si="81"/>
        <v>1.071160163108364</v>
      </c>
      <c r="H330" s="9">
        <f t="shared" si="82"/>
        <v>3.1637435294788951</v>
      </c>
      <c r="I330" s="9">
        <f t="shared" si="83"/>
        <v>3.6350540012465755</v>
      </c>
      <c r="J330" s="9">
        <f t="shared" si="84"/>
        <v>2.4460662201962911</v>
      </c>
      <c r="K330" s="11">
        <f t="shared" si="85"/>
        <v>0.33112582781456956</v>
      </c>
      <c r="L330" s="11">
        <f t="shared" si="86"/>
        <v>0.28901734104046245</v>
      </c>
      <c r="M330" s="11">
        <f t="shared" si="87"/>
        <v>0.42553191489361702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-0.27319285768390289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0.23742019138592307</v>
      </c>
      <c r="Q330" s="11">
        <f>2*'OddsRatio_working_3-way'!K330*'OddsRatio_working_3-way'!L330*'OddsRatio_working_3-way'!M330</f>
        <v>8.1447750046628853E-2</v>
      </c>
      <c r="R330" s="11">
        <f t="shared" si="88"/>
        <v>0</v>
      </c>
      <c r="S330" s="11">
        <f t="shared" si="89"/>
        <v>-0.86905709541143827</v>
      </c>
      <c r="T330" s="11">
        <f t="shared" si="90"/>
        <v>-0.29813279430924128</v>
      </c>
      <c r="U330" s="11">
        <f>'OddsRatio_working_3-way'!S330-'OddsRatio_working_3-way'!R330^2/3</f>
        <v>-0.86905709541143827</v>
      </c>
      <c r="V330" s="11">
        <f>'OddsRatio_working_3-way'!S330*'OddsRatio_working_3-way'!R330/3-2*'OddsRatio_working_3-way'!R330^3/27-'OddsRatio_working_3-way'!T330</f>
        <v>0.29813279430924128</v>
      </c>
      <c r="W330" s="11">
        <f>'OddsRatio_working_3-way'!V330^2+4*'OddsRatio_working_3-way'!U330^3/27</f>
        <v>-8.3559875029488723E-3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0.15591596337898281</v>
      </c>
      <c r="Y330" s="11">
        <f>IF('OddsRatio_working_3-way'!W330&gt;=0,IF('OddsRatio_working_3-way'!V330+SQRT('OddsRatio_working_3-way'!W330)&gt;0,0,PI()),ACOS('OddsRatio_working_3-way'!V330/(2*'OddsRatio_working_3-way'!X330)))</f>
        <v>0.29751175147741371</v>
      </c>
      <c r="Z330" s="11">
        <f>'OddsRatio_working_3-way'!X330^(1/3)*COS('OddsRatio_working_3-way'!Y330/3)</f>
        <v>0.53558008155418213</v>
      </c>
      <c r="AA330" s="11">
        <f>'OddsRatio_working_3-way'!X330^(1/3)*COS(('OddsRatio_working_3-way'!Y330+2*PI())/3)</f>
        <v>-0.31393932067040409</v>
      </c>
      <c r="AB330" s="11">
        <f>'OddsRatio_working_3-way'!X330^(1/3)*COS(('OddsRatio_working_3-way'!Y330+4*PI())/3)</f>
        <v>-0.22164076088377815</v>
      </c>
      <c r="AC330" s="11">
        <f>'OddsRatio_working_3-way'!X330^(1/3)*SIN('OddsRatio_working_3-way'!Y330/3)</f>
        <v>5.3288598338623434E-2</v>
      </c>
      <c r="AD330" s="11">
        <f>'OddsRatio_working_3-way'!X330^(1/3)*SIN(('OddsRatio_working_3-way'!Y330+2*PI())/3)</f>
        <v>0.43718165721755148</v>
      </c>
      <c r="AE330" s="11">
        <f>'OddsRatio_working_3-way'!X330^(1/3)*SIN(('OddsRatio_working_3-way'!Y330+4*PI())/3)</f>
        <v>-0.49047025555617479</v>
      </c>
      <c r="AF330" s="11">
        <f>-'OddsRatio_working_3-way'!U330/(3*'OddsRatio_working_3-way'!X330^(1/3))*COS(('OddsRatio_working_3-way'!Y330)/3)</f>
        <v>0.53558008155418202</v>
      </c>
      <c r="AG330" s="11">
        <f>-'OddsRatio_working_3-way'!U330/(3*'OddsRatio_working_3-way'!X330^(1/3))*COS(('OddsRatio_working_3-way'!Y330+2*PI())/3)</f>
        <v>-0.31393932067040398</v>
      </c>
      <c r="AH330" s="11">
        <f>-'OddsRatio_working_3-way'!U330/(3*'OddsRatio_working_3-way'!X330^(1/3))*COS(('OddsRatio_working_3-way'!Y330+4*PI())/3)</f>
        <v>-0.2216407608837781</v>
      </c>
      <c r="AI330" s="11">
        <f>'OddsRatio_working_3-way'!U330/(3*'OddsRatio_working_3-way'!X330^(1/3))*SIN(('OddsRatio_working_3-way'!Y330)/3)</f>
        <v>-5.3288598338623427E-2</v>
      </c>
      <c r="AJ330" s="11">
        <f>'OddsRatio_working_3-way'!U330/(3*'OddsRatio_working_3-way'!X330^(1/3))*SIN(('OddsRatio_working_3-way'!Y330+2*PI())/3)</f>
        <v>-0.43718165721755137</v>
      </c>
      <c r="AK330" s="11">
        <f>'OddsRatio_working_3-way'!U330/(3*'OddsRatio_working_3-way'!X330^(1/3))*SIN(('OddsRatio_working_3-way'!Y330+4*PI())/3)</f>
        <v>0.49047025555617468</v>
      </c>
      <c r="AL330" s="11">
        <f>'OddsRatio_working_3-way'!Z330+'OddsRatio_working_3-way'!AF330</f>
        <v>1.071160163108364</v>
      </c>
      <c r="AM330" s="11">
        <f>'OddsRatio_working_3-way'!AA330+'OddsRatio_working_3-way'!AG330</f>
        <v>-0.62787864134080806</v>
      </c>
      <c r="AN330" s="11">
        <f>'OddsRatio_working_3-way'!AB330+'OddsRatio_working_3-way'!AH330</f>
        <v>-0.44328152176755625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1.071160163108364</v>
      </c>
      <c r="AS330" s="11">
        <f>IF(('OddsRatio_working_3-way'!X330=0),IF(Q330&gt;0,-Q330^(1/3),(-Q330)^(1/3)),'OddsRatio_working_3-way'!AM330-'OddsRatio_working_3-way'!R330/3)</f>
        <v>-0.62787864134080806</v>
      </c>
      <c r="AT330" s="11">
        <f>IF(('OddsRatio_working_3-way'!X330=0),IF(Q330&gt;0,-Q330^(1/3),(-Q330)^(1/3)),'OddsRatio_working_3-way'!AN330-'OddsRatio_working_3-way'!R330/3)</f>
        <v>-0.44328152176755625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9">
        <f t="shared" si="78"/>
        <v>0.43990779276678188</v>
      </c>
      <c r="E331" s="9">
        <f t="shared" si="79"/>
        <v>0.27291843525678744</v>
      </c>
      <c r="F331" s="9">
        <f t="shared" si="80"/>
        <v>0.28717377197643074</v>
      </c>
      <c r="G331" s="9">
        <f t="shared" si="81"/>
        <v>1.0699190332678956</v>
      </c>
      <c r="H331" s="9">
        <f t="shared" si="82"/>
        <v>2.2732036495887953</v>
      </c>
      <c r="I331" s="9">
        <f t="shared" si="83"/>
        <v>3.6640983928370598</v>
      </c>
      <c r="J331" s="9">
        <f t="shared" si="84"/>
        <v>3.4822121571815172</v>
      </c>
      <c r="K331" s="11">
        <f t="shared" si="85"/>
        <v>0.45662100456621008</v>
      </c>
      <c r="L331" s="11">
        <f t="shared" si="86"/>
        <v>0.28653295128939826</v>
      </c>
      <c r="M331" s="11">
        <f t="shared" si="87"/>
        <v>0.30120481927710846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-0.27091101778074334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0.23645234468509518</v>
      </c>
      <c r="Q331" s="11">
        <f>2*'OddsRatio_working_3-way'!K331*'OddsRatio_working_3-way'!L331*'OddsRatio_working_3-way'!M331</f>
        <v>7.8817448228365061E-2</v>
      </c>
      <c r="R331" s="11">
        <f t="shared" si="88"/>
        <v>0</v>
      </c>
      <c r="S331" s="11">
        <f t="shared" si="89"/>
        <v>-0.87280446037991477</v>
      </c>
      <c r="T331" s="11">
        <f t="shared" si="90"/>
        <v>-0.29093482012663824</v>
      </c>
      <c r="U331" s="11">
        <f>'OddsRatio_working_3-way'!S331-'OddsRatio_working_3-way'!R331^2/3</f>
        <v>-0.87280446037991477</v>
      </c>
      <c r="V331" s="11">
        <f>'OddsRatio_working_3-way'!S331*'OddsRatio_working_3-way'!R331/3-2*'OddsRatio_working_3-way'!R331^3/27-'OddsRatio_working_3-way'!T331</f>
        <v>0.29093482012663824</v>
      </c>
      <c r="W331" s="11">
        <f>'OddsRatio_working_3-way'!V331^2+4*'OddsRatio_working_3-way'!U331^3/27</f>
        <v>-1.3859395309967548E-2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0.15692551168634666</v>
      </c>
      <c r="Y331" s="11">
        <f>IF('OddsRatio_working_3-way'!W331&gt;=0,IF('OddsRatio_working_3-way'!V331+SQRT('OddsRatio_working_3-way'!W331)&gt;0,0,PI()),ACOS('OddsRatio_working_3-way'!V331/(2*'OddsRatio_working_3-way'!X331)))</f>
        <v>0.38450607241805357</v>
      </c>
      <c r="Z331" s="11">
        <f>'OddsRatio_working_3-way'!X331^(1/3)*COS('OddsRatio_working_3-way'!Y331/3)</f>
        <v>0.53495951663394781</v>
      </c>
      <c r="AA331" s="11">
        <f>'OddsRatio_working_3-way'!X331^(1/3)*COS(('OddsRatio_working_3-way'!Y331+2*PI())/3)</f>
        <v>-0.32718613793471979</v>
      </c>
      <c r="AB331" s="11">
        <f>'OddsRatio_working_3-way'!X331^(1/3)*COS(('OddsRatio_working_3-way'!Y331+4*PI())/3)</f>
        <v>-0.20777337869922818</v>
      </c>
      <c r="AC331" s="11">
        <f>'OddsRatio_working_3-way'!X331^(1/3)*SIN('OddsRatio_working_3-way'!Y331/3)</f>
        <v>6.8942988689287013E-2</v>
      </c>
      <c r="AD331" s="11">
        <f>'OddsRatio_working_3-way'!X331^(1/3)*SIN(('OddsRatio_working_3-way'!Y331+2*PI())/3)</f>
        <v>0.42881703705659924</v>
      </c>
      <c r="AE331" s="11">
        <f>'OddsRatio_working_3-way'!X331^(1/3)*SIN(('OddsRatio_working_3-way'!Y331+4*PI())/3)</f>
        <v>-0.49776002574588629</v>
      </c>
      <c r="AF331" s="11">
        <f>-'OddsRatio_working_3-way'!U331/(3*'OddsRatio_working_3-way'!X331^(1/3))*COS(('OddsRatio_working_3-way'!Y331)/3)</f>
        <v>0.53495951663394781</v>
      </c>
      <c r="AG331" s="11">
        <f>-'OddsRatio_working_3-way'!U331/(3*'OddsRatio_working_3-way'!X331^(1/3))*COS(('OddsRatio_working_3-way'!Y331+2*PI())/3)</f>
        <v>-0.32718613793471979</v>
      </c>
      <c r="AH331" s="11">
        <f>-'OddsRatio_working_3-way'!U331/(3*'OddsRatio_working_3-way'!X331^(1/3))*COS(('OddsRatio_working_3-way'!Y331+4*PI())/3)</f>
        <v>-0.20777337869922818</v>
      </c>
      <c r="AI331" s="11">
        <f>'OddsRatio_working_3-way'!U331/(3*'OddsRatio_working_3-way'!X331^(1/3))*SIN(('OddsRatio_working_3-way'!Y331)/3)</f>
        <v>-6.8942988689287013E-2</v>
      </c>
      <c r="AJ331" s="11">
        <f>'OddsRatio_working_3-way'!U331/(3*'OddsRatio_working_3-way'!X331^(1/3))*SIN(('OddsRatio_working_3-way'!Y331+2*PI())/3)</f>
        <v>-0.42881703705659924</v>
      </c>
      <c r="AK331" s="11">
        <f>'OddsRatio_working_3-way'!U331/(3*'OddsRatio_working_3-way'!X331^(1/3))*SIN(('OddsRatio_working_3-way'!Y331+4*PI())/3)</f>
        <v>0.49776002574588629</v>
      </c>
      <c r="AL331" s="11">
        <f>'OddsRatio_working_3-way'!Z331+'OddsRatio_working_3-way'!AF331</f>
        <v>1.0699190332678956</v>
      </c>
      <c r="AM331" s="11">
        <f>'OddsRatio_working_3-way'!AA331+'OddsRatio_working_3-way'!AG331</f>
        <v>-0.65437227586943958</v>
      </c>
      <c r="AN331" s="11">
        <f>'OddsRatio_working_3-way'!AB331+'OddsRatio_working_3-way'!AH331</f>
        <v>-0.41554675739845637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1.0699190332678956</v>
      </c>
      <c r="AS331" s="11">
        <f>IF(('OddsRatio_working_3-way'!X331=0),IF(Q331&gt;0,-Q331^(1/3),(-Q331)^(1/3)),'OddsRatio_working_3-way'!AM331-'OddsRatio_working_3-way'!R331/3)</f>
        <v>-0.65437227586943958</v>
      </c>
      <c r="AT331" s="11">
        <f>IF(('OddsRatio_working_3-way'!X331=0),IF(Q331&gt;0,-Q331^(1/3),(-Q331)^(1/3)),'OddsRatio_working_3-way'!AN331-'OddsRatio_working_3-way'!R331/3)</f>
        <v>-0.41554675739845637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9">
        <f t="shared" si="78"/>
        <v>0.54443893225680551</v>
      </c>
      <c r="E332" s="9">
        <f t="shared" si="79"/>
        <v>0.23888588978268108</v>
      </c>
      <c r="F332" s="9">
        <f t="shared" si="80"/>
        <v>0.21667517796051333</v>
      </c>
      <c r="G332" s="9">
        <f t="shared" si="81"/>
        <v>1.0727606281420792</v>
      </c>
      <c r="H332" s="9">
        <f t="shared" si="82"/>
        <v>1.8367532899508217</v>
      </c>
      <c r="I332" s="9">
        <f t="shared" si="83"/>
        <v>4.186099065581975</v>
      </c>
      <c r="J332" s="9">
        <f t="shared" si="84"/>
        <v>4.6152033168388078</v>
      </c>
      <c r="K332" s="11">
        <f t="shared" si="85"/>
        <v>0.5617977528089888</v>
      </c>
      <c r="L332" s="11">
        <f t="shared" si="86"/>
        <v>0.25188916876574308</v>
      </c>
      <c r="M332" s="11">
        <f t="shared" si="87"/>
        <v>0.22883295194508008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-0.25280694867744413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0.23056216820662984</v>
      </c>
      <c r="Q332" s="11">
        <f>2*'OddsRatio_working_3-way'!K332*'OddsRatio_working_3-way'!L332*'OddsRatio_working_3-way'!M332</f>
        <v>6.476465399062635E-2</v>
      </c>
      <c r="R332" s="11">
        <f t="shared" si="88"/>
        <v>0</v>
      </c>
      <c r="S332" s="11">
        <f t="shared" si="89"/>
        <v>-0.91200882496629332</v>
      </c>
      <c r="T332" s="11">
        <f t="shared" si="90"/>
        <v>-0.25618225420401491</v>
      </c>
      <c r="U332" s="11">
        <f>'OddsRatio_working_3-way'!S332-'OddsRatio_working_3-way'!R332^2/3</f>
        <v>-0.91200882496629332</v>
      </c>
      <c r="V332" s="11">
        <f>'OddsRatio_working_3-way'!S332*'OddsRatio_working_3-way'!R332/3-2*'OddsRatio_working_3-way'!R332^3/27-'OddsRatio_working_3-way'!T332</f>
        <v>0.25618225420401491</v>
      </c>
      <c r="W332" s="11">
        <f>'OddsRatio_working_3-way'!V332^2+4*'OddsRatio_working_3-way'!U332^3/27</f>
        <v>-4.6751770934856815E-2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0.16761646570661498</v>
      </c>
      <c r="Y332" s="11">
        <f>IF('OddsRatio_working_3-way'!W332&gt;=0,IF('OddsRatio_working_3-way'!V332+SQRT('OddsRatio_working_3-way'!W332)&gt;0,0,PI()),ACOS('OddsRatio_working_3-way'!V332/(2*'OddsRatio_working_3-way'!X332)))</f>
        <v>0.70100898693983482</v>
      </c>
      <c r="Z332" s="11">
        <f>'OddsRatio_working_3-way'!X332^(1/3)*COS('OddsRatio_working_3-way'!Y332/3)</f>
        <v>0.53638031407103959</v>
      </c>
      <c r="AA332" s="11">
        <f>'OddsRatio_working_3-way'!X332^(1/3)*COS(('OddsRatio_working_3-way'!Y332+2*PI())/3)</f>
        <v>-0.37875382760303933</v>
      </c>
      <c r="AB332" s="11">
        <f>'OddsRatio_working_3-way'!X332^(1/3)*COS(('OddsRatio_working_3-way'!Y332+4*PI())/3)</f>
        <v>-0.15762648646800015</v>
      </c>
      <c r="AC332" s="11">
        <f>'OddsRatio_working_3-way'!X332^(1/3)*SIN('OddsRatio_working_3-way'!Y332/3)</f>
        <v>0.1276679299295011</v>
      </c>
      <c r="AD332" s="11">
        <f>'OddsRatio_working_3-way'!X332^(1/3)*SIN(('OddsRatio_working_3-way'!Y332+2*PI())/3)</f>
        <v>0.40068501311064564</v>
      </c>
      <c r="AE332" s="11">
        <f>'OddsRatio_working_3-way'!X332^(1/3)*SIN(('OddsRatio_working_3-way'!Y332+4*PI())/3)</f>
        <v>-0.52835294304014668</v>
      </c>
      <c r="AF332" s="11">
        <f>-'OddsRatio_working_3-way'!U332/(3*'OddsRatio_working_3-way'!X332^(1/3))*COS(('OddsRatio_working_3-way'!Y332)/3)</f>
        <v>0.53638031407103959</v>
      </c>
      <c r="AG332" s="11">
        <f>-'OddsRatio_working_3-way'!U332/(3*'OddsRatio_working_3-way'!X332^(1/3))*COS(('OddsRatio_working_3-way'!Y332+2*PI())/3)</f>
        <v>-0.37875382760303933</v>
      </c>
      <c r="AH332" s="11">
        <f>-'OddsRatio_working_3-way'!U332/(3*'OddsRatio_working_3-way'!X332^(1/3))*COS(('OddsRatio_working_3-way'!Y332+4*PI())/3)</f>
        <v>-0.15762648646800015</v>
      </c>
      <c r="AI332" s="11">
        <f>'OddsRatio_working_3-way'!U332/(3*'OddsRatio_working_3-way'!X332^(1/3))*SIN(('OddsRatio_working_3-way'!Y332)/3)</f>
        <v>-0.1276679299295011</v>
      </c>
      <c r="AJ332" s="11">
        <f>'OddsRatio_working_3-way'!U332/(3*'OddsRatio_working_3-way'!X332^(1/3))*SIN(('OddsRatio_working_3-way'!Y332+2*PI())/3)</f>
        <v>-0.40068501311064564</v>
      </c>
      <c r="AK332" s="11">
        <f>'OddsRatio_working_3-way'!U332/(3*'OddsRatio_working_3-way'!X332^(1/3))*SIN(('OddsRatio_working_3-way'!Y332+4*PI())/3)</f>
        <v>0.52835294304014668</v>
      </c>
      <c r="AL332" s="11">
        <f>'OddsRatio_working_3-way'!Z332+'OddsRatio_working_3-way'!AF332</f>
        <v>1.0727606281420792</v>
      </c>
      <c r="AM332" s="11">
        <f>'OddsRatio_working_3-way'!AA332+'OddsRatio_working_3-way'!AG332</f>
        <v>-0.75750765520607866</v>
      </c>
      <c r="AN332" s="11">
        <f>'OddsRatio_working_3-way'!AB332+'OddsRatio_working_3-way'!AH332</f>
        <v>-0.3152529729360003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1.0727606281420792</v>
      </c>
      <c r="AS332" s="11">
        <f>IF(('OddsRatio_working_3-way'!X332=0),IF(Q332&gt;0,-Q332^(1/3),(-Q332)^(1/3)),'OddsRatio_working_3-way'!AM332-'OddsRatio_working_3-way'!R332/3)</f>
        <v>-0.75750765520607866</v>
      </c>
      <c r="AT332" s="11">
        <f>IF(('OddsRatio_working_3-way'!X332=0),IF(Q332&gt;0,-Q332^(1/3),(-Q332)^(1/3)),'OddsRatio_working_3-way'!AN332-'OddsRatio_working_3-way'!R332/3)</f>
        <v>-0.3152529729360003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9">
        <f t="shared" si="78"/>
        <v>0.74654564891339126</v>
      </c>
      <c r="E333" s="9">
        <f t="shared" si="79"/>
        <v>0.16325471464675206</v>
      </c>
      <c r="F333" s="9">
        <f t="shared" si="80"/>
        <v>9.0199636439856637E-2</v>
      </c>
      <c r="G333" s="9">
        <f t="shared" si="81"/>
        <v>1.0951703785489415</v>
      </c>
      <c r="H333" s="9">
        <f t="shared" si="82"/>
        <v>1.339502817350172</v>
      </c>
      <c r="I333" s="9">
        <f t="shared" si="83"/>
        <v>6.1253973716090462</v>
      </c>
      <c r="J333" s="9">
        <f t="shared" si="84"/>
        <v>11.086519186435751</v>
      </c>
      <c r="K333" s="11">
        <f t="shared" si="85"/>
        <v>0.76335877862595414</v>
      </c>
      <c r="L333" s="11">
        <f t="shared" si="86"/>
        <v>0.17605633802816903</v>
      </c>
      <c r="M333" s="11">
        <f t="shared" si="87"/>
        <v>9.7943192948090105E-2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-0.17588216531433598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0.18691449035895058</v>
      </c>
      <c r="Q333" s="11">
        <f>2*'OddsRatio_working_3-way'!K333*'OddsRatio_working_3-way'!L333*'OddsRatio_working_3-way'!M333</f>
        <v>2.6325984557598676E-2</v>
      </c>
      <c r="R333" s="11">
        <f t="shared" si="88"/>
        <v>0</v>
      </c>
      <c r="S333" s="11">
        <f t="shared" si="89"/>
        <v>-1.0627256608132931</v>
      </c>
      <c r="T333" s="11">
        <f t="shared" si="90"/>
        <v>-0.14967967053708356</v>
      </c>
      <c r="U333" s="11">
        <f>'OddsRatio_working_3-way'!S333-'OddsRatio_working_3-way'!R333^2/3</f>
        <v>-1.0627256608132931</v>
      </c>
      <c r="V333" s="11">
        <f>'OddsRatio_working_3-way'!S333*'OddsRatio_working_3-way'!R333/3-2*'OddsRatio_working_3-way'!R333^3/27-'OddsRatio_working_3-way'!T333</f>
        <v>0.14967967053708356</v>
      </c>
      <c r="W333" s="11">
        <f>'OddsRatio_working_3-way'!V333^2+4*'OddsRatio_working_3-way'!U333^3/27</f>
        <v>-0.15540744847390192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0.21083847623595164</v>
      </c>
      <c r="Y333" s="11">
        <f>IF('OddsRatio_working_3-way'!W333&gt;=0,IF('OddsRatio_working_3-way'!V333+SQRT('OddsRatio_working_3-way'!W333)&gt;0,0,PI()),ACOS('OddsRatio_working_3-way'!V333/(2*'OddsRatio_working_3-way'!X333)))</f>
        <v>1.2079219526066267</v>
      </c>
      <c r="Z333" s="11">
        <f>'OddsRatio_working_3-way'!X333^(1/3)*COS('OddsRatio_working_3-way'!Y333/3)</f>
        <v>0.54758518927447075</v>
      </c>
      <c r="AA333" s="11">
        <f>'OddsRatio_working_3-way'!X333^(1/3)*COS(('OddsRatio_working_3-way'!Y333+2*PI())/3)</f>
        <v>-0.47576848569543773</v>
      </c>
      <c r="AB333" s="11">
        <f>'OddsRatio_working_3-way'!X333^(1/3)*COS(('OddsRatio_working_3-way'!Y333+4*PI())/3)</f>
        <v>-7.1816703579033137E-2</v>
      </c>
      <c r="AC333" s="11">
        <f>'OddsRatio_working_3-way'!X333^(1/3)*SIN('OddsRatio_working_3-way'!Y333/3)</f>
        <v>0.23322167014453521</v>
      </c>
      <c r="AD333" s="11">
        <f>'OddsRatio_working_3-way'!X333^(1/3)*SIN(('OddsRatio_working_3-way'!Y333+2*PI())/3)</f>
        <v>0.3576118495755341</v>
      </c>
      <c r="AE333" s="11">
        <f>'OddsRatio_working_3-way'!X333^(1/3)*SIN(('OddsRatio_working_3-way'!Y333+4*PI())/3)</f>
        <v>-0.59083351972006937</v>
      </c>
      <c r="AF333" s="11">
        <f>-'OddsRatio_working_3-way'!U333/(3*'OddsRatio_working_3-way'!X333^(1/3))*COS(('OddsRatio_working_3-way'!Y333)/3)</f>
        <v>0.54758518927447075</v>
      </c>
      <c r="AG333" s="11">
        <f>-'OddsRatio_working_3-way'!U333/(3*'OddsRatio_working_3-way'!X333^(1/3))*COS(('OddsRatio_working_3-way'!Y333+2*PI())/3)</f>
        <v>-0.47576848569543773</v>
      </c>
      <c r="AH333" s="11">
        <f>-'OddsRatio_working_3-way'!U333/(3*'OddsRatio_working_3-way'!X333^(1/3))*COS(('OddsRatio_working_3-way'!Y333+4*PI())/3)</f>
        <v>-7.1816703579033137E-2</v>
      </c>
      <c r="AI333" s="11">
        <f>'OddsRatio_working_3-way'!U333/(3*'OddsRatio_working_3-way'!X333^(1/3))*SIN(('OddsRatio_working_3-way'!Y333)/3)</f>
        <v>-0.23322167014453521</v>
      </c>
      <c r="AJ333" s="11">
        <f>'OddsRatio_working_3-way'!U333/(3*'OddsRatio_working_3-way'!X333^(1/3))*SIN(('OddsRatio_working_3-way'!Y333+2*PI())/3)</f>
        <v>-0.3576118495755341</v>
      </c>
      <c r="AK333" s="11">
        <f>'OddsRatio_working_3-way'!U333/(3*'OddsRatio_working_3-way'!X333^(1/3))*SIN(('OddsRatio_working_3-way'!Y333+4*PI())/3)</f>
        <v>0.59083351972006937</v>
      </c>
      <c r="AL333" s="11">
        <f>'OddsRatio_working_3-way'!Z333+'OddsRatio_working_3-way'!AF333</f>
        <v>1.0951703785489415</v>
      </c>
      <c r="AM333" s="11">
        <f>'OddsRatio_working_3-way'!AA333+'OddsRatio_working_3-way'!AG333</f>
        <v>-0.95153697139087545</v>
      </c>
      <c r="AN333" s="11">
        <f>'OddsRatio_working_3-way'!AB333+'OddsRatio_working_3-way'!AH333</f>
        <v>-0.14363340715806627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1.0951703785489415</v>
      </c>
      <c r="AS333" s="11">
        <f>IF(('OddsRatio_working_3-way'!X333=0),IF(Q333&gt;0,-Q333^(1/3),(-Q333)^(1/3)),'OddsRatio_working_3-way'!AM333-'OddsRatio_working_3-way'!R333/3)</f>
        <v>-0.95153697139087545</v>
      </c>
      <c r="AT333" s="11">
        <f>IF(('OddsRatio_working_3-way'!X333=0),IF(Q333&gt;0,-Q333^(1/3),(-Q333)^(1/3)),'OddsRatio_working_3-way'!AN333-'OddsRatio_working_3-way'!R333/3)</f>
        <v>-0.14363340715806627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9">
        <f t="shared" si="78"/>
        <v>0.46871547690952159</v>
      </c>
      <c r="E334" s="9">
        <f t="shared" si="79"/>
        <v>0.29010160025479914</v>
      </c>
      <c r="F334" s="9">
        <f t="shared" si="80"/>
        <v>0.24118292283567941</v>
      </c>
      <c r="G334" s="9">
        <f t="shared" si="81"/>
        <v>1.0593368816135584</v>
      </c>
      <c r="H334" s="9">
        <f t="shared" si="82"/>
        <v>2.133490463326507</v>
      </c>
      <c r="I334" s="9">
        <f t="shared" si="83"/>
        <v>3.44706819652732</v>
      </c>
      <c r="J334" s="9">
        <f t="shared" si="84"/>
        <v>4.1462305383922686</v>
      </c>
      <c r="K334" s="11">
        <f t="shared" si="85"/>
        <v>0.48309178743961356</v>
      </c>
      <c r="L334" s="11">
        <f t="shared" si="86"/>
        <v>0.30211480362537763</v>
      </c>
      <c r="M334" s="11">
        <f t="shared" si="87"/>
        <v>0.25188916876574308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-0.26987543844034523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0.23344516275704841</v>
      </c>
      <c r="Q334" s="11">
        <f>2*'OddsRatio_working_3-way'!K334*'OddsRatio_working_3-way'!L334*'OddsRatio_working_3-way'!M334</f>
        <v>7.3526035514030988E-2</v>
      </c>
      <c r="R334" s="11">
        <f t="shared" si="88"/>
        <v>0</v>
      </c>
      <c r="S334" s="11">
        <f t="shared" si="89"/>
        <v>-0.86501077721695085</v>
      </c>
      <c r="T334" s="11">
        <f t="shared" si="90"/>
        <v>-0.27244433928092937</v>
      </c>
      <c r="U334" s="11">
        <f>'OddsRatio_working_3-way'!S334-'OddsRatio_working_3-way'!R334^2/3</f>
        <v>-0.86501077721695085</v>
      </c>
      <c r="V334" s="11">
        <f>'OddsRatio_working_3-way'!S334*'OddsRatio_working_3-way'!R334/3-2*'OddsRatio_working_3-way'!R334^3/27-'OddsRatio_working_3-way'!T334</f>
        <v>0.27244433928092937</v>
      </c>
      <c r="W334" s="11">
        <f>'OddsRatio_working_3-way'!V334^2+4*'OddsRatio_working_3-way'!U334^3/27</f>
        <v>-2.1661314090202374E-2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0.15482831790117121</v>
      </c>
      <c r="Y334" s="11">
        <f>IF('OddsRatio_working_3-way'!W334&gt;=0,IF('OddsRatio_working_3-way'!V334+SQRT('OddsRatio_working_3-way'!W334)&gt;0,0,PI()),ACOS('OddsRatio_working_3-way'!V334/(2*'OddsRatio_working_3-way'!X334)))</f>
        <v>0.49529775609378235</v>
      </c>
      <c r="Z334" s="11">
        <f>'OddsRatio_working_3-way'!X334^(1/3)*COS('OddsRatio_working_3-way'!Y334/3)</f>
        <v>0.52966844080677922</v>
      </c>
      <c r="AA334" s="11">
        <f>'OddsRatio_working_3-way'!X334^(1/3)*COS(('OddsRatio_working_3-way'!Y334+2*PI())/3)</f>
        <v>-0.34126197330915209</v>
      </c>
      <c r="AB334" s="11">
        <f>'OddsRatio_working_3-way'!X334^(1/3)*COS(('OddsRatio_working_3-way'!Y334+4*PI())/3)</f>
        <v>-0.18840646749762702</v>
      </c>
      <c r="AC334" s="11">
        <f>'OddsRatio_working_3-way'!X334^(1/3)*SIN('OddsRatio_working_3-way'!Y334/3)</f>
        <v>8.8251167427400412E-2</v>
      </c>
      <c r="AD334" s="11">
        <f>'OddsRatio_working_3-way'!X334^(1/3)*SIN(('OddsRatio_working_3-way'!Y334+2*PI())/3)</f>
        <v>0.41458074160786484</v>
      </c>
      <c r="AE334" s="11">
        <f>'OddsRatio_working_3-way'!X334^(1/3)*SIN(('OddsRatio_working_3-way'!Y334+4*PI())/3)</f>
        <v>-0.5028319090352652</v>
      </c>
      <c r="AF334" s="11">
        <f>-'OddsRatio_working_3-way'!U334/(3*'OddsRatio_working_3-way'!X334^(1/3))*COS(('OddsRatio_working_3-way'!Y334)/3)</f>
        <v>0.52966844080677922</v>
      </c>
      <c r="AG334" s="11">
        <f>-'OddsRatio_working_3-way'!U334/(3*'OddsRatio_working_3-way'!X334^(1/3))*COS(('OddsRatio_working_3-way'!Y334+2*PI())/3)</f>
        <v>-0.34126197330915209</v>
      </c>
      <c r="AH334" s="11">
        <f>-'OddsRatio_working_3-way'!U334/(3*'OddsRatio_working_3-way'!X334^(1/3))*COS(('OddsRatio_working_3-way'!Y334+4*PI())/3)</f>
        <v>-0.18840646749762702</v>
      </c>
      <c r="AI334" s="11">
        <f>'OddsRatio_working_3-way'!U334/(3*'OddsRatio_working_3-way'!X334^(1/3))*SIN(('OddsRatio_working_3-way'!Y334)/3)</f>
        <v>-8.8251167427400412E-2</v>
      </c>
      <c r="AJ334" s="11">
        <f>'OddsRatio_working_3-way'!U334/(3*'OddsRatio_working_3-way'!X334^(1/3))*SIN(('OddsRatio_working_3-way'!Y334+2*PI())/3)</f>
        <v>-0.41458074160786484</v>
      </c>
      <c r="AK334" s="11">
        <f>'OddsRatio_working_3-way'!U334/(3*'OddsRatio_working_3-way'!X334^(1/3))*SIN(('OddsRatio_working_3-way'!Y334+4*PI())/3)</f>
        <v>0.5028319090352652</v>
      </c>
      <c r="AL334" s="11">
        <f>'OddsRatio_working_3-way'!Z334+'OddsRatio_working_3-way'!AF334</f>
        <v>1.0593368816135584</v>
      </c>
      <c r="AM334" s="11">
        <f>'OddsRatio_working_3-way'!AA334+'OddsRatio_working_3-way'!AG334</f>
        <v>-0.68252394661830418</v>
      </c>
      <c r="AN334" s="11">
        <f>'OddsRatio_working_3-way'!AB334+'OddsRatio_working_3-way'!AH334</f>
        <v>-0.37681293499525403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1.0593368816135584</v>
      </c>
      <c r="AS334" s="11">
        <f>IF(('OddsRatio_working_3-way'!X334=0),IF(Q334&gt;0,-Q334^(1/3),(-Q334)^(1/3)),'OddsRatio_working_3-way'!AM334-'OddsRatio_working_3-way'!R334/3)</f>
        <v>-0.68252394661830418</v>
      </c>
      <c r="AT334" s="11">
        <f>IF(('OddsRatio_working_3-way'!X334=0),IF(Q334&gt;0,-Q334^(1/3),(-Q334)^(1/3)),'OddsRatio_working_3-way'!AN334-'OddsRatio_working_3-way'!R334/3)</f>
        <v>-0.37681293499525403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9">
        <f t="shared" si="78"/>
        <v>0.42436418378898599</v>
      </c>
      <c r="E335" s="9">
        <f t="shared" si="79"/>
        <v>0.28650111692466146</v>
      </c>
      <c r="F335" s="9">
        <f t="shared" si="80"/>
        <v>0.2891346992863526</v>
      </c>
      <c r="G335" s="9">
        <f t="shared" si="81"/>
        <v>1.0597394846085189</v>
      </c>
      <c r="H335" s="9">
        <f t="shared" si="82"/>
        <v>2.356466540298904</v>
      </c>
      <c r="I335" s="9">
        <f t="shared" si="83"/>
        <v>3.4903877888300197</v>
      </c>
      <c r="J335" s="9">
        <f t="shared" si="84"/>
        <v>3.4585956042917636</v>
      </c>
      <c r="K335" s="11">
        <f t="shared" si="85"/>
        <v>0.43859649122807021</v>
      </c>
      <c r="L335" s="11">
        <f t="shared" si="86"/>
        <v>0.29850746268656714</v>
      </c>
      <c r="M335" s="11">
        <f t="shared" si="87"/>
        <v>0.30120481927710846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-0.27519977790186678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0.23463847534679175</v>
      </c>
      <c r="Q335" s="11">
        <f>2*'OddsRatio_working_3-way'!K335*'OddsRatio_working_3-way'!L335*'OddsRatio_working_3-way'!M335</f>
        <v>7.8870075746820742E-2</v>
      </c>
      <c r="R335" s="11">
        <f t="shared" si="88"/>
        <v>0</v>
      </c>
      <c r="S335" s="11">
        <f t="shared" si="89"/>
        <v>-0.85261142699926618</v>
      </c>
      <c r="T335" s="11">
        <f t="shared" si="90"/>
        <v>-0.28659207630227429</v>
      </c>
      <c r="U335" s="11">
        <f>'OddsRatio_working_3-way'!S335-'OddsRatio_working_3-way'!R335^2/3</f>
        <v>-0.85261142699926618</v>
      </c>
      <c r="V335" s="11">
        <f>'OddsRatio_working_3-way'!S335*'OddsRatio_working_3-way'!R335/3-2*'OddsRatio_working_3-way'!R335^3/27-'OddsRatio_working_3-way'!T335</f>
        <v>0.28659207630227429</v>
      </c>
      <c r="W335" s="11">
        <f>'OddsRatio_working_3-way'!V335^2+4*'OddsRatio_working_3-way'!U335^3/27</f>
        <v>-9.6876004206993688E-3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0.15151123606844144</v>
      </c>
      <c r="Y335" s="11">
        <f>IF('OddsRatio_working_3-way'!W335&gt;=0,IF('OddsRatio_working_3-way'!V335+SQRT('OddsRatio_working_3-way'!W335)&gt;0,0,PI()),ACOS('OddsRatio_working_3-way'!V335/(2*'OddsRatio_working_3-way'!X335)))</f>
        <v>0.33081389704613606</v>
      </c>
      <c r="Z335" s="11">
        <f>'OddsRatio_working_3-way'!X335^(1/3)*COS('OddsRatio_working_3-way'!Y335/3)</f>
        <v>0.52986974230425943</v>
      </c>
      <c r="AA335" s="11">
        <f>'OddsRatio_working_3-way'!X335^(1/3)*COS(('OddsRatio_working_3-way'!Y335+2*PI())/3)</f>
        <v>-0.31574234001872303</v>
      </c>
      <c r="AB335" s="11">
        <f>'OddsRatio_working_3-way'!X335^(1/3)*COS(('OddsRatio_working_3-way'!Y335+4*PI())/3)</f>
        <v>-0.21412740228553651</v>
      </c>
      <c r="AC335" s="11">
        <f>'OddsRatio_working_3-way'!X335^(1/3)*SIN('OddsRatio_working_3-way'!Y335/3)</f>
        <v>5.8667411653942472E-2</v>
      </c>
      <c r="AD335" s="11">
        <f>'OddsRatio_working_3-way'!X335^(1/3)*SIN(('OddsRatio_working_3-way'!Y335+2*PI())/3)</f>
        <v>0.42954695170523155</v>
      </c>
      <c r="AE335" s="11">
        <f>'OddsRatio_working_3-way'!X335^(1/3)*SIN(('OddsRatio_working_3-way'!Y335+4*PI())/3)</f>
        <v>-0.48821436335917384</v>
      </c>
      <c r="AF335" s="11">
        <f>-'OddsRatio_working_3-way'!U335/(3*'OddsRatio_working_3-way'!X335^(1/3))*COS(('OddsRatio_working_3-way'!Y335)/3)</f>
        <v>0.52986974230425943</v>
      </c>
      <c r="AG335" s="11">
        <f>-'OddsRatio_working_3-way'!U335/(3*'OddsRatio_working_3-way'!X335^(1/3))*COS(('OddsRatio_working_3-way'!Y335+2*PI())/3)</f>
        <v>-0.31574234001872303</v>
      </c>
      <c r="AH335" s="11">
        <f>-'OddsRatio_working_3-way'!U335/(3*'OddsRatio_working_3-way'!X335^(1/3))*COS(('OddsRatio_working_3-way'!Y335+4*PI())/3)</f>
        <v>-0.21412740228553651</v>
      </c>
      <c r="AI335" s="11">
        <f>'OddsRatio_working_3-way'!U335/(3*'OddsRatio_working_3-way'!X335^(1/3))*SIN(('OddsRatio_working_3-way'!Y335)/3)</f>
        <v>-5.8667411653942472E-2</v>
      </c>
      <c r="AJ335" s="11">
        <f>'OddsRatio_working_3-way'!U335/(3*'OddsRatio_working_3-way'!X335^(1/3))*SIN(('OddsRatio_working_3-way'!Y335+2*PI())/3)</f>
        <v>-0.42954695170523155</v>
      </c>
      <c r="AK335" s="11">
        <f>'OddsRatio_working_3-way'!U335/(3*'OddsRatio_working_3-way'!X335^(1/3))*SIN(('OddsRatio_working_3-way'!Y335+4*PI())/3)</f>
        <v>0.48821436335917384</v>
      </c>
      <c r="AL335" s="11">
        <f>'OddsRatio_working_3-way'!Z335+'OddsRatio_working_3-way'!AF335</f>
        <v>1.0597394846085189</v>
      </c>
      <c r="AM335" s="11">
        <f>'OddsRatio_working_3-way'!AA335+'OddsRatio_working_3-way'!AG335</f>
        <v>-0.63148468003744607</v>
      </c>
      <c r="AN335" s="11">
        <f>'OddsRatio_working_3-way'!AB335+'OddsRatio_working_3-way'!AH335</f>
        <v>-0.42825480457107301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1.0597394846085189</v>
      </c>
      <c r="AS335" s="11">
        <f>IF(('OddsRatio_working_3-way'!X335=0),IF(Q335&gt;0,-Q335^(1/3),(-Q335)^(1/3)),'OddsRatio_working_3-way'!AM335-'OddsRatio_working_3-way'!R335/3)</f>
        <v>-0.63148468003744607</v>
      </c>
      <c r="AT335" s="11">
        <f>IF(('OddsRatio_working_3-way'!X335=0),IF(Q335&gt;0,-Q335^(1/3),(-Q335)^(1/3)),'OddsRatio_working_3-way'!AN335-'OddsRatio_working_3-way'!R335/3)</f>
        <v>-0.42825480457107301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9">
        <f t="shared" si="78"/>
        <v>0.31311605804290549</v>
      </c>
      <c r="E336" s="9">
        <f t="shared" si="79"/>
        <v>0.32165478288214966</v>
      </c>
      <c r="F336" s="9">
        <f t="shared" si="80"/>
        <v>0.36522915907494469</v>
      </c>
      <c r="G336" s="9">
        <f t="shared" si="81"/>
        <v>1.0597603756181391</v>
      </c>
      <c r="H336" s="9">
        <f t="shared" si="82"/>
        <v>3.1937039775295477</v>
      </c>
      <c r="I336" s="9">
        <f t="shared" si="83"/>
        <v>3.1089231474800973</v>
      </c>
      <c r="J336" s="9">
        <f t="shared" si="84"/>
        <v>2.7380070160137486</v>
      </c>
      <c r="K336" s="11">
        <f t="shared" si="85"/>
        <v>0.32573289902280134</v>
      </c>
      <c r="L336" s="11">
        <f t="shared" si="86"/>
        <v>0.33444816053511706</v>
      </c>
      <c r="M336" s="11">
        <f t="shared" si="87"/>
        <v>0.37878787878787878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-0.27877497095738146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0.2352130237698854</v>
      </c>
      <c r="Q336" s="11">
        <f>2*'OddsRatio_working_3-way'!K336*'OddsRatio_working_3-way'!L336*'OddsRatio_working_3-way'!M336</f>
        <v>8.253088553329313E-2</v>
      </c>
      <c r="R336" s="11">
        <f t="shared" si="88"/>
        <v>0</v>
      </c>
      <c r="S336" s="11">
        <f t="shared" si="89"/>
        <v>-0.84373795453051725</v>
      </c>
      <c r="T336" s="11">
        <f t="shared" si="90"/>
        <v>-0.29604840509842717</v>
      </c>
      <c r="U336" s="11">
        <f>'OddsRatio_working_3-way'!S336-'OddsRatio_working_3-way'!R336^2/3</f>
        <v>-0.84373795453051725</v>
      </c>
      <c r="V336" s="11">
        <f>'OddsRatio_working_3-way'!S336*'OddsRatio_working_3-way'!R336/3-2*'OddsRatio_working_3-way'!R336^3/27-'OddsRatio_working_3-way'!T336</f>
        <v>0.29604840509842717</v>
      </c>
      <c r="W336" s="11">
        <f>'OddsRatio_working_3-way'!V336^2+4*'OddsRatio_working_3-way'!U336^3/27</f>
        <v>-1.3407884437587753E-3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0.14915214263050433</v>
      </c>
      <c r="Y336" s="11">
        <f>IF('OddsRatio_working_3-way'!W336&gt;=0,IF('OddsRatio_working_3-way'!V336+SQRT('OddsRatio_working_3-way'!W336)&gt;0,0,PI()),ACOS('OddsRatio_working_3-way'!V336/(2*'OddsRatio_working_3-way'!X336)))</f>
        <v>0.12306012021363766</v>
      </c>
      <c r="Z336" s="11">
        <f>'OddsRatio_working_3-way'!X336^(1/3)*COS('OddsRatio_working_3-way'!Y336/3)</f>
        <v>0.52988018780906943</v>
      </c>
      <c r="AA336" s="11">
        <f>'OddsRatio_working_3-way'!X336^(1/3)*COS(('OddsRatio_working_3-way'!Y336+2*PI())/3)</f>
        <v>-0.28377433289097409</v>
      </c>
      <c r="AB336" s="11">
        <f>'OddsRatio_working_3-way'!X336^(1/3)*COS(('OddsRatio_working_3-way'!Y336+4*PI())/3)</f>
        <v>-0.24610585491809536</v>
      </c>
      <c r="AC336" s="11">
        <f>'OddsRatio_working_3-way'!X336^(1/3)*SIN('OddsRatio_working_3-way'!Y336/3)</f>
        <v>2.1747905897605186E-2</v>
      </c>
      <c r="AD336" s="11">
        <f>'OddsRatio_working_3-way'!X336^(1/3)*SIN(('OddsRatio_working_3-way'!Y336+2*PI())/3)</f>
        <v>0.44801575065592092</v>
      </c>
      <c r="AE336" s="11">
        <f>'OddsRatio_working_3-way'!X336^(1/3)*SIN(('OddsRatio_working_3-way'!Y336+4*PI())/3)</f>
        <v>-0.46976365655352598</v>
      </c>
      <c r="AF336" s="11">
        <f>-'OddsRatio_working_3-way'!U336/(3*'OddsRatio_working_3-way'!X336^(1/3))*COS(('OddsRatio_working_3-way'!Y336)/3)</f>
        <v>0.52988018780906954</v>
      </c>
      <c r="AG336" s="11">
        <f>-'OddsRatio_working_3-way'!U336/(3*'OddsRatio_working_3-way'!X336^(1/3))*COS(('OddsRatio_working_3-way'!Y336+2*PI())/3)</f>
        <v>-0.2837743328909742</v>
      </c>
      <c r="AH336" s="11">
        <f>-'OddsRatio_working_3-way'!U336/(3*'OddsRatio_working_3-way'!X336^(1/3))*COS(('OddsRatio_working_3-way'!Y336+4*PI())/3)</f>
        <v>-0.24610585491809542</v>
      </c>
      <c r="AI336" s="11">
        <f>'OddsRatio_working_3-way'!U336/(3*'OddsRatio_working_3-way'!X336^(1/3))*SIN(('OddsRatio_working_3-way'!Y336)/3)</f>
        <v>-2.1747905897605189E-2</v>
      </c>
      <c r="AJ336" s="11">
        <f>'OddsRatio_working_3-way'!U336/(3*'OddsRatio_working_3-way'!X336^(1/3))*SIN(('OddsRatio_working_3-way'!Y336+2*PI())/3)</f>
        <v>-0.44801575065592103</v>
      </c>
      <c r="AK336" s="11">
        <f>'OddsRatio_working_3-way'!U336/(3*'OddsRatio_working_3-way'!X336^(1/3))*SIN(('OddsRatio_working_3-way'!Y336+4*PI())/3)</f>
        <v>0.46976365655352609</v>
      </c>
      <c r="AL336" s="11">
        <f>'OddsRatio_working_3-way'!Z336+'OddsRatio_working_3-way'!AF336</f>
        <v>1.0597603756181391</v>
      </c>
      <c r="AM336" s="11">
        <f>'OddsRatio_working_3-way'!AA336+'OddsRatio_working_3-way'!AG336</f>
        <v>-0.56754866578194829</v>
      </c>
      <c r="AN336" s="11">
        <f>'OddsRatio_working_3-way'!AB336+'OddsRatio_working_3-way'!AH336</f>
        <v>-0.49221170983619078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1.0597603756181391</v>
      </c>
      <c r="AS336" s="11">
        <f>IF(('OddsRatio_working_3-way'!X336=0),IF(Q336&gt;0,-Q336^(1/3),(-Q336)^(1/3)),'OddsRatio_working_3-way'!AM336-'OddsRatio_working_3-way'!R336/3)</f>
        <v>-0.56754866578194829</v>
      </c>
      <c r="AT336" s="11">
        <f>IF(('OddsRatio_working_3-way'!X336=0),IF(Q336&gt;0,-Q336^(1/3),(-Q336)^(1/3)),'OddsRatio_working_3-way'!AN336-'OddsRatio_working_3-way'!R336/3)</f>
        <v>-0.49221170983619078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9">
        <f t="shared" si="78"/>
        <v>0.41675306540019164</v>
      </c>
      <c r="E337" s="9">
        <f t="shared" si="79"/>
        <v>0.30690963725381587</v>
      </c>
      <c r="F337" s="9">
        <f t="shared" si="80"/>
        <v>0.27633729734599261</v>
      </c>
      <c r="G337" s="9">
        <f t="shared" si="81"/>
        <v>1.06022912611067</v>
      </c>
      <c r="H337" s="9">
        <f t="shared" si="82"/>
        <v>2.3995024464660846</v>
      </c>
      <c r="I337" s="9">
        <f t="shared" si="83"/>
        <v>3.2582880386157269</v>
      </c>
      <c r="J337" s="9">
        <f t="shared" si="84"/>
        <v>3.6187659414933546</v>
      </c>
      <c r="K337" s="11">
        <f t="shared" si="85"/>
        <v>0.43103448275862072</v>
      </c>
      <c r="L337" s="11">
        <f t="shared" si="86"/>
        <v>0.31948881789137379</v>
      </c>
      <c r="M337" s="11">
        <f t="shared" si="87"/>
        <v>0.28818443804034583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-0.27560601437779064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0.23494159320244129</v>
      </c>
      <c r="Q337" s="11">
        <f>2*'OddsRatio_working_3-way'!K337*'OddsRatio_working_3-way'!L337*'OddsRatio_working_3-way'!M337</f>
        <v>7.9372159865689615E-2</v>
      </c>
      <c r="R337" s="11">
        <f t="shared" si="88"/>
        <v>0</v>
      </c>
      <c r="S337" s="11">
        <f t="shared" si="89"/>
        <v>-0.85245452183925108</v>
      </c>
      <c r="T337" s="11">
        <f t="shared" si="90"/>
        <v>-0.2879913925132605</v>
      </c>
      <c r="U337" s="11">
        <f>'OddsRatio_working_3-way'!S337-'OddsRatio_working_3-way'!R337^2/3</f>
        <v>-0.85245452183925108</v>
      </c>
      <c r="V337" s="11">
        <f>'OddsRatio_working_3-way'!S337*'OddsRatio_working_3-way'!R337/3-2*'OddsRatio_working_3-way'!R337^3/27-'OddsRatio_working_3-way'!T337</f>
        <v>0.2879913925132605</v>
      </c>
      <c r="W337" s="11">
        <f>'OddsRatio_working_3-way'!V337^2+4*'OddsRatio_working_3-way'!U337^3/27</f>
        <v>-8.8328917348361596E-3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0.1514694143189996</v>
      </c>
      <c r="Y337" s="11">
        <f>IF('OddsRatio_working_3-way'!W337&gt;=0,IF('OddsRatio_working_3-way'!V337+SQRT('OddsRatio_working_3-way'!W337)&gt;0,0,PI()),ACOS('OddsRatio_working_3-way'!V337/(2*'OddsRatio_working_3-way'!X337)))</f>
        <v>0.31544451694099362</v>
      </c>
      <c r="Z337" s="11">
        <f>'OddsRatio_working_3-way'!X337^(1/3)*COS('OddsRatio_working_3-way'!Y337/3)</f>
        <v>0.53011456305533511</v>
      </c>
      <c r="AA337" s="11">
        <f>'OddsRatio_working_3-way'!X337^(1/3)*COS(('OddsRatio_working_3-way'!Y337+2*PI())/3)</f>
        <v>-0.31350873132332546</v>
      </c>
      <c r="AB337" s="11">
        <f>'OddsRatio_working_3-way'!X337^(1/3)*COS(('OddsRatio_working_3-way'!Y337+4*PI())/3)</f>
        <v>-0.21660583173200934</v>
      </c>
      <c r="AC337" s="11">
        <f>'OddsRatio_working_3-way'!X337^(1/3)*SIN('OddsRatio_working_3-way'!Y337/3)</f>
        <v>5.5946915164301621E-2</v>
      </c>
      <c r="AD337" s="11">
        <f>'OddsRatio_working_3-way'!X337^(1/3)*SIN(('OddsRatio_working_3-way'!Y337+2*PI())/3)</f>
        <v>0.43111922093985711</v>
      </c>
      <c r="AE337" s="11">
        <f>'OddsRatio_working_3-way'!X337^(1/3)*SIN(('OddsRatio_working_3-way'!Y337+4*PI())/3)</f>
        <v>-0.48706613610415878</v>
      </c>
      <c r="AF337" s="11">
        <f>-'OddsRatio_working_3-way'!U337/(3*'OddsRatio_working_3-way'!X337^(1/3))*COS(('OddsRatio_working_3-way'!Y337)/3)</f>
        <v>0.530114563055335</v>
      </c>
      <c r="AG337" s="11">
        <f>-'OddsRatio_working_3-way'!U337/(3*'OddsRatio_working_3-way'!X337^(1/3))*COS(('OddsRatio_working_3-way'!Y337+2*PI())/3)</f>
        <v>-0.31350873132332541</v>
      </c>
      <c r="AH337" s="11">
        <f>-'OddsRatio_working_3-way'!U337/(3*'OddsRatio_working_3-way'!X337^(1/3))*COS(('OddsRatio_working_3-way'!Y337+4*PI())/3)</f>
        <v>-0.21660583173200929</v>
      </c>
      <c r="AI337" s="11">
        <f>'OddsRatio_working_3-way'!U337/(3*'OddsRatio_working_3-way'!X337^(1/3))*SIN(('OddsRatio_working_3-way'!Y337)/3)</f>
        <v>-5.5946915164301614E-2</v>
      </c>
      <c r="AJ337" s="11">
        <f>'OddsRatio_working_3-way'!U337/(3*'OddsRatio_working_3-way'!X337^(1/3))*SIN(('OddsRatio_working_3-way'!Y337+2*PI())/3)</f>
        <v>-0.43111922093985705</v>
      </c>
      <c r="AK337" s="11">
        <f>'OddsRatio_working_3-way'!U337/(3*'OddsRatio_working_3-way'!X337^(1/3))*SIN(('OddsRatio_working_3-way'!Y337+4*PI())/3)</f>
        <v>0.48706613610415866</v>
      </c>
      <c r="AL337" s="11">
        <f>'OddsRatio_working_3-way'!Z337+'OddsRatio_working_3-way'!AF337</f>
        <v>1.06022912611067</v>
      </c>
      <c r="AM337" s="11">
        <f>'OddsRatio_working_3-way'!AA337+'OddsRatio_working_3-way'!AG337</f>
        <v>-0.62701746264665092</v>
      </c>
      <c r="AN337" s="11">
        <f>'OddsRatio_working_3-way'!AB337+'OddsRatio_working_3-way'!AH337</f>
        <v>-0.43321166346401863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1.06022912611067</v>
      </c>
      <c r="AS337" s="11">
        <f>IF(('OddsRatio_working_3-way'!X337=0),IF(Q337&gt;0,-Q337^(1/3),(-Q337)^(1/3)),'OddsRatio_working_3-way'!AM337-'OddsRatio_working_3-way'!R337/3)</f>
        <v>-0.62701746264665092</v>
      </c>
      <c r="AT337" s="11">
        <f>IF(('OddsRatio_working_3-way'!X337=0),IF(Q337&gt;0,-Q337^(1/3),(-Q337)^(1/3)),'OddsRatio_working_3-way'!AN337-'OddsRatio_working_3-way'!R337/3)</f>
        <v>-0.43321166346401863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9">
        <f t="shared" si="78"/>
        <v>0.25213952562531178</v>
      </c>
      <c r="E338" s="9">
        <f t="shared" si="79"/>
        <v>0.26631507872934457</v>
      </c>
      <c r="F338" s="9">
        <f t="shared" si="80"/>
        <v>0.48154539564534371</v>
      </c>
      <c r="G338" s="9">
        <f t="shared" si="81"/>
        <v>1.0555366791899203</v>
      </c>
      <c r="H338" s="9">
        <f t="shared" si="82"/>
        <v>3.9660580685236764</v>
      </c>
      <c r="I338" s="9">
        <f t="shared" si="83"/>
        <v>3.7549507326856917</v>
      </c>
      <c r="J338" s="9">
        <f t="shared" si="84"/>
        <v>2.0766474127737191</v>
      </c>
      <c r="K338" s="11">
        <f t="shared" si="85"/>
        <v>0.26246719160104987</v>
      </c>
      <c r="L338" s="11">
        <f t="shared" si="86"/>
        <v>0.2770083102493075</v>
      </c>
      <c r="M338" s="11">
        <f t="shared" si="87"/>
        <v>0.49504950495049505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-0.26925479862314328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0.2317940695415322</v>
      </c>
      <c r="Q338" s="11">
        <f>2*'OddsRatio_working_3-way'!K338*'OddsRatio_working_3-way'!L338*'OddsRatio_working_3-way'!M338</f>
        <v>7.1985735882463417E-2</v>
      </c>
      <c r="R338" s="11">
        <f t="shared" si="88"/>
        <v>0</v>
      </c>
      <c r="S338" s="11">
        <f t="shared" si="89"/>
        <v>-0.86087256653114586</v>
      </c>
      <c r="T338" s="11">
        <f t="shared" si="90"/>
        <v>-0.26735172873638069</v>
      </c>
      <c r="U338" s="11">
        <f>'OddsRatio_working_3-way'!S338-'OddsRatio_working_3-way'!R338^2/3</f>
        <v>-0.86087256653114586</v>
      </c>
      <c r="V338" s="11">
        <f>'OddsRatio_working_3-way'!S338*'OddsRatio_working_3-way'!R338/3-2*'OddsRatio_working_3-way'!R338^3/27-'OddsRatio_working_3-way'!T338</f>
        <v>0.26735172873638069</v>
      </c>
      <c r="W338" s="11">
        <f>'OddsRatio_working_3-way'!V338^2+4*'OddsRatio_working_3-way'!U338^3/27</f>
        <v>-2.3040685086012536E-2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0.15371860000040968</v>
      </c>
      <c r="Y338" s="11">
        <f>IF('OddsRatio_working_3-way'!W338&gt;=0,IF('OddsRatio_working_3-way'!V338+SQRT('OddsRatio_working_3-way'!W338)&gt;0,0,PI()),ACOS('OddsRatio_working_3-way'!V338/(2*'OddsRatio_working_3-way'!X338)))</f>
        <v>0.51637611182194276</v>
      </c>
      <c r="Z338" s="11">
        <f>'OddsRatio_working_3-way'!X338^(1/3)*COS('OddsRatio_working_3-way'!Y338/3)</f>
        <v>0.52776833959496017</v>
      </c>
      <c r="AA338" s="11">
        <f>'OddsRatio_working_3-way'!X338^(1/3)*COS(('OddsRatio_working_3-way'!Y338+2*PI())/3)</f>
        <v>-0.34334218653380777</v>
      </c>
      <c r="AB338" s="11">
        <f>'OddsRatio_working_3-way'!X338^(1/3)*COS(('OddsRatio_working_3-way'!Y338+4*PI())/3)</f>
        <v>-0.18442615306115231</v>
      </c>
      <c r="AC338" s="11">
        <f>'OddsRatio_working_3-way'!X338^(1/3)*SIN('OddsRatio_working_3-way'!Y338/3)</f>
        <v>9.1750214703985158E-2</v>
      </c>
      <c r="AD338" s="11">
        <f>'OddsRatio_working_3-way'!X338^(1/3)*SIN(('OddsRatio_working_3-way'!Y338+2*PI())/3)</f>
        <v>0.41118568205037559</v>
      </c>
      <c r="AE338" s="11">
        <f>'OddsRatio_working_3-way'!X338^(1/3)*SIN(('OddsRatio_working_3-way'!Y338+4*PI())/3)</f>
        <v>-0.50293589675436079</v>
      </c>
      <c r="AF338" s="11">
        <f>-'OddsRatio_working_3-way'!U338/(3*'OddsRatio_working_3-way'!X338^(1/3))*COS(('OddsRatio_working_3-way'!Y338)/3)</f>
        <v>0.52776833959496017</v>
      </c>
      <c r="AG338" s="11">
        <f>-'OddsRatio_working_3-way'!U338/(3*'OddsRatio_working_3-way'!X338^(1/3))*COS(('OddsRatio_working_3-way'!Y338+2*PI())/3)</f>
        <v>-0.34334218653380777</v>
      </c>
      <c r="AH338" s="11">
        <f>-'OddsRatio_working_3-way'!U338/(3*'OddsRatio_working_3-way'!X338^(1/3))*COS(('OddsRatio_working_3-way'!Y338+4*PI())/3)</f>
        <v>-0.18442615306115231</v>
      </c>
      <c r="AI338" s="11">
        <f>'OddsRatio_working_3-way'!U338/(3*'OddsRatio_working_3-way'!X338^(1/3))*SIN(('OddsRatio_working_3-way'!Y338)/3)</f>
        <v>-9.1750214703985158E-2</v>
      </c>
      <c r="AJ338" s="11">
        <f>'OddsRatio_working_3-way'!U338/(3*'OddsRatio_working_3-way'!X338^(1/3))*SIN(('OddsRatio_working_3-way'!Y338+2*PI())/3)</f>
        <v>-0.41118568205037559</v>
      </c>
      <c r="AK338" s="11">
        <f>'OddsRatio_working_3-way'!U338/(3*'OddsRatio_working_3-way'!X338^(1/3))*SIN(('OddsRatio_working_3-way'!Y338+4*PI())/3)</f>
        <v>0.50293589675436079</v>
      </c>
      <c r="AL338" s="11">
        <f>'OddsRatio_working_3-way'!Z338+'OddsRatio_working_3-way'!AF338</f>
        <v>1.0555366791899203</v>
      </c>
      <c r="AM338" s="11">
        <f>'OddsRatio_working_3-way'!AA338+'OddsRatio_working_3-way'!AG338</f>
        <v>-0.68668437306761554</v>
      </c>
      <c r="AN338" s="11">
        <f>'OddsRatio_working_3-way'!AB338+'OddsRatio_working_3-way'!AH338</f>
        <v>-0.36885230612230463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1.0555366791899203</v>
      </c>
      <c r="AS338" s="11">
        <f>IF(('OddsRatio_working_3-way'!X338=0),IF(Q338&gt;0,-Q338^(1/3),(-Q338)^(1/3)),'OddsRatio_working_3-way'!AM338-'OddsRatio_working_3-way'!R338/3)</f>
        <v>-0.68668437306761554</v>
      </c>
      <c r="AT338" s="11">
        <f>IF(('OddsRatio_working_3-way'!X338=0),IF(Q338&gt;0,-Q338^(1/3),(-Q338)^(1/3)),'OddsRatio_working_3-way'!AN338-'OddsRatio_working_3-way'!R338/3)</f>
        <v>-0.36885230612230463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9">
        <f t="shared" si="78"/>
        <v>0.48884951154747958</v>
      </c>
      <c r="E339" s="9">
        <f t="shared" si="79"/>
        <v>0.29433137121496478</v>
      </c>
      <c r="F339" s="9">
        <f t="shared" si="80"/>
        <v>0.21681911723755565</v>
      </c>
      <c r="G339" s="9">
        <f t="shared" si="81"/>
        <v>1.0561811201674249</v>
      </c>
      <c r="H339" s="9">
        <f t="shared" si="82"/>
        <v>2.0456193089657506</v>
      </c>
      <c r="I339" s="9">
        <f t="shared" si="83"/>
        <v>3.3975311427800556</v>
      </c>
      <c r="J339" s="9">
        <f t="shared" si="84"/>
        <v>4.6121394309725936</v>
      </c>
      <c r="K339" s="11">
        <f t="shared" si="85"/>
        <v>0.50251256281407031</v>
      </c>
      <c r="L339" s="11">
        <f t="shared" si="86"/>
        <v>0.3058103975535168</v>
      </c>
      <c r="M339" s="11">
        <f t="shared" si="87"/>
        <v>0.22624434389140272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-0.26721698492045109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0.23224873867726553</v>
      </c>
      <c r="Q339" s="11">
        <f>2*'OddsRatio_working_3-way'!K339*'OddsRatio_working_3-way'!L339*'OddsRatio_working_3-way'!M339</f>
        <v>6.9535550502175303E-2</v>
      </c>
      <c r="R339" s="11">
        <f t="shared" si="88"/>
        <v>0</v>
      </c>
      <c r="S339" s="11">
        <f t="shared" si="89"/>
        <v>-0.86913913330174197</v>
      </c>
      <c r="T339" s="11">
        <f t="shared" si="90"/>
        <v>-0.26022129739573113</v>
      </c>
      <c r="U339" s="11">
        <f>'OddsRatio_working_3-way'!S339-'OddsRatio_working_3-way'!R339^2/3</f>
        <v>-0.86913913330174197</v>
      </c>
      <c r="V339" s="11">
        <f>'OddsRatio_working_3-way'!S339*'OddsRatio_working_3-way'!R339/3-2*'OddsRatio_working_3-way'!R339^3/27-'OddsRatio_working_3-way'!T339</f>
        <v>0.26022129739573113</v>
      </c>
      <c r="W339" s="11">
        <f>'OddsRatio_working_3-way'!V339^2+4*'OddsRatio_working_3-way'!U339^3/27</f>
        <v>-2.9551567285241997E-2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0.15593804130451905</v>
      </c>
      <c r="Y339" s="11">
        <f>IF('OddsRatio_working_3-way'!W339&gt;=0,IF('OddsRatio_working_3-way'!V339+SQRT('OddsRatio_working_3-way'!W339)&gt;0,0,PI()),ACOS('OddsRatio_working_3-way'!V339/(2*'OddsRatio_working_3-way'!X339)))</f>
        <v>0.58380020971076929</v>
      </c>
      <c r="Z339" s="11">
        <f>'OddsRatio_working_3-way'!X339^(1/3)*COS('OddsRatio_working_3-way'!Y339/3)</f>
        <v>0.52809056008371247</v>
      </c>
      <c r="AA339" s="11">
        <f>'OddsRatio_working_3-way'!X339^(1/3)*COS(('OddsRatio_working_3-way'!Y339+2*PI())/3)</f>
        <v>-0.35418435918230823</v>
      </c>
      <c r="AB339" s="11">
        <f>'OddsRatio_working_3-way'!X339^(1/3)*COS(('OddsRatio_working_3-way'!Y339+4*PI())/3)</f>
        <v>-0.17390620090140438</v>
      </c>
      <c r="AC339" s="11">
        <f>'OddsRatio_working_3-way'!X339^(1/3)*SIN('OddsRatio_working_3-way'!Y339/3)</f>
        <v>0.10408364321248989</v>
      </c>
      <c r="AD339" s="11">
        <f>'OddsRatio_working_3-way'!X339^(1/3)*SIN(('OddsRatio_working_3-way'!Y339+2*PI())/3)</f>
        <v>0.4052980189250025</v>
      </c>
      <c r="AE339" s="11">
        <f>'OddsRatio_working_3-way'!X339^(1/3)*SIN(('OddsRatio_working_3-way'!Y339+4*PI())/3)</f>
        <v>-0.50938166213749225</v>
      </c>
      <c r="AF339" s="11">
        <f>-'OddsRatio_working_3-way'!U339/(3*'OddsRatio_working_3-way'!X339^(1/3))*COS(('OddsRatio_working_3-way'!Y339)/3)</f>
        <v>0.52809056008371247</v>
      </c>
      <c r="AG339" s="11">
        <f>-'OddsRatio_working_3-way'!U339/(3*'OddsRatio_working_3-way'!X339^(1/3))*COS(('OddsRatio_working_3-way'!Y339+2*PI())/3)</f>
        <v>-0.35418435918230823</v>
      </c>
      <c r="AH339" s="11">
        <f>-'OddsRatio_working_3-way'!U339/(3*'OddsRatio_working_3-way'!X339^(1/3))*COS(('OddsRatio_working_3-way'!Y339+4*PI())/3)</f>
        <v>-0.17390620090140438</v>
      </c>
      <c r="AI339" s="11">
        <f>'OddsRatio_working_3-way'!U339/(3*'OddsRatio_working_3-way'!X339^(1/3))*SIN(('OddsRatio_working_3-way'!Y339)/3)</f>
        <v>-0.10408364321248989</v>
      </c>
      <c r="AJ339" s="11">
        <f>'OddsRatio_working_3-way'!U339/(3*'OddsRatio_working_3-way'!X339^(1/3))*SIN(('OddsRatio_working_3-way'!Y339+2*PI())/3)</f>
        <v>-0.4052980189250025</v>
      </c>
      <c r="AK339" s="11">
        <f>'OddsRatio_working_3-way'!U339/(3*'OddsRatio_working_3-way'!X339^(1/3))*SIN(('OddsRatio_working_3-way'!Y339+4*PI())/3)</f>
        <v>0.50938166213749225</v>
      </c>
      <c r="AL339" s="11">
        <f>'OddsRatio_working_3-way'!Z339+'OddsRatio_working_3-way'!AF339</f>
        <v>1.0561811201674249</v>
      </c>
      <c r="AM339" s="11">
        <f>'OddsRatio_working_3-way'!AA339+'OddsRatio_working_3-way'!AG339</f>
        <v>-0.70836871836461646</v>
      </c>
      <c r="AN339" s="11">
        <f>'OddsRatio_working_3-way'!AB339+'OddsRatio_working_3-way'!AH339</f>
        <v>-0.34781240180280876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1.0561811201674249</v>
      </c>
      <c r="AS339" s="11">
        <f>IF(('OddsRatio_working_3-way'!X339=0),IF(Q339&gt;0,-Q339^(1/3),(-Q339)^(1/3)),'OddsRatio_working_3-way'!AM339-'OddsRatio_working_3-way'!R339/3)</f>
        <v>-0.70836871836461646</v>
      </c>
      <c r="AT339" s="11">
        <f>IF(('OddsRatio_working_3-way'!X339=0),IF(Q339&gt;0,-Q339^(1/3),(-Q339)^(1/3)),'OddsRatio_working_3-way'!AN339-'OddsRatio_working_3-way'!R339/3)</f>
        <v>-0.34781240180280876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9">
        <f t="shared" si="78"/>
        <v>0.42065393089615766</v>
      </c>
      <c r="E340" s="9">
        <f t="shared" si="79"/>
        <v>0.29278406203071516</v>
      </c>
      <c r="F340" s="9">
        <f t="shared" si="80"/>
        <v>0.28656200707312707</v>
      </c>
      <c r="G340" s="9">
        <f t="shared" si="81"/>
        <v>1.0594238866094989</v>
      </c>
      <c r="H340" s="9">
        <f t="shared" si="82"/>
        <v>2.3772510525923489</v>
      </c>
      <c r="I340" s="9">
        <f t="shared" si="83"/>
        <v>3.4154864614696572</v>
      </c>
      <c r="J340" s="9">
        <f t="shared" si="84"/>
        <v>3.4896461335323226</v>
      </c>
      <c r="K340" s="11">
        <f t="shared" si="85"/>
        <v>0.43478260869565222</v>
      </c>
      <c r="L340" s="11">
        <f t="shared" si="86"/>
        <v>0.3048780487804878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-0.27561292160617912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0.23464332631645585</v>
      </c>
      <c r="Q340" s="11">
        <f>2*'OddsRatio_working_3-way'!K340*'OddsRatio_working_3-way'!L340*'OddsRatio_working_3-way'!M340</f>
        <v>7.9137715452430313E-2</v>
      </c>
      <c r="R340" s="11">
        <f t="shared" si="88"/>
        <v>0</v>
      </c>
      <c r="S340" s="11">
        <f t="shared" si="89"/>
        <v>-0.85135096333304583</v>
      </c>
      <c r="T340" s="11">
        <f t="shared" si="90"/>
        <v>-0.28713354581215716</v>
      </c>
      <c r="U340" s="11">
        <f>'OddsRatio_working_3-way'!S340-'OddsRatio_working_3-way'!R340^2/3</f>
        <v>-0.85135096333304583</v>
      </c>
      <c r="V340" s="11">
        <f>'OddsRatio_working_3-way'!S340*'OddsRatio_working_3-way'!R340/3-2*'OddsRatio_working_3-way'!R340^3/27-'OddsRatio_working_3-way'!T340</f>
        <v>0.28713354581215716</v>
      </c>
      <c r="W340" s="11">
        <f>'OddsRatio_working_3-way'!V340^2+4*'OddsRatio_working_3-way'!U340^3/27</f>
        <v>-8.9703075359951756E-3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0.15117537883750889</v>
      </c>
      <c r="Y340" s="11">
        <f>IF('OddsRatio_working_3-way'!W340&gt;=0,IF('OddsRatio_working_3-way'!V340+SQRT('OddsRatio_working_3-way'!W340)&gt;0,0,PI()),ACOS('OddsRatio_working_3-way'!V340/(2*'OddsRatio_working_3-way'!X340)))</f>
        <v>0.31861450712844874</v>
      </c>
      <c r="Z340" s="11">
        <f>'OddsRatio_working_3-way'!X340^(1/3)*COS('OddsRatio_working_3-way'!Y340/3)</f>
        <v>0.52971194330474936</v>
      </c>
      <c r="AA340" s="11">
        <f>'OddsRatio_working_3-way'!X340^(1/3)*COS(('OddsRatio_working_3-way'!Y340+2*PI())/3)</f>
        <v>-0.31376081469977601</v>
      </c>
      <c r="AB340" s="11">
        <f>'OddsRatio_working_3-way'!X340^(1/3)*COS(('OddsRatio_working_3-way'!Y340+4*PI())/3)</f>
        <v>-0.2159511286049734</v>
      </c>
      <c r="AC340" s="11">
        <f>'OddsRatio_working_3-way'!X340^(1/3)*SIN('OddsRatio_working_3-way'!Y340/3)</f>
        <v>5.647044859618728E-2</v>
      </c>
      <c r="AD340" s="11">
        <f>'OddsRatio_working_3-way'!X340^(1/3)*SIN(('OddsRatio_working_3-way'!Y340+2*PI())/3)</f>
        <v>0.43050877529184162</v>
      </c>
      <c r="AE340" s="11">
        <f>'OddsRatio_working_3-way'!X340^(1/3)*SIN(('OddsRatio_working_3-way'!Y340+4*PI())/3)</f>
        <v>-0.48697922388802867</v>
      </c>
      <c r="AF340" s="11">
        <f>-'OddsRatio_working_3-way'!U340/(3*'OddsRatio_working_3-way'!X340^(1/3))*COS(('OddsRatio_working_3-way'!Y340)/3)</f>
        <v>0.52971194330474958</v>
      </c>
      <c r="AG340" s="11">
        <f>-'OddsRatio_working_3-way'!U340/(3*'OddsRatio_working_3-way'!X340^(1/3))*COS(('OddsRatio_working_3-way'!Y340+2*PI())/3)</f>
        <v>-0.31376081469977612</v>
      </c>
      <c r="AH340" s="11">
        <f>-'OddsRatio_working_3-way'!U340/(3*'OddsRatio_working_3-way'!X340^(1/3))*COS(('OddsRatio_working_3-way'!Y340+4*PI())/3)</f>
        <v>-0.21595112860497348</v>
      </c>
      <c r="AI340" s="11">
        <f>'OddsRatio_working_3-way'!U340/(3*'OddsRatio_working_3-way'!X340^(1/3))*SIN(('OddsRatio_working_3-way'!Y340)/3)</f>
        <v>-5.64704485961873E-2</v>
      </c>
      <c r="AJ340" s="11">
        <f>'OddsRatio_working_3-way'!U340/(3*'OddsRatio_working_3-way'!X340^(1/3))*SIN(('OddsRatio_working_3-way'!Y340+2*PI())/3)</f>
        <v>-0.43050877529184178</v>
      </c>
      <c r="AK340" s="11">
        <f>'OddsRatio_working_3-way'!U340/(3*'OddsRatio_working_3-way'!X340^(1/3))*SIN(('OddsRatio_working_3-way'!Y340+4*PI())/3)</f>
        <v>0.48697922388802889</v>
      </c>
      <c r="AL340" s="11">
        <f>'OddsRatio_working_3-way'!Z340+'OddsRatio_working_3-way'!AF340</f>
        <v>1.0594238866094989</v>
      </c>
      <c r="AM340" s="11">
        <f>'OddsRatio_working_3-way'!AA340+'OddsRatio_working_3-way'!AG340</f>
        <v>-0.62752162939955214</v>
      </c>
      <c r="AN340" s="11">
        <f>'OddsRatio_working_3-way'!AB340+'OddsRatio_working_3-way'!AH340</f>
        <v>-0.4319022572099469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1.0594238866094989</v>
      </c>
      <c r="AS340" s="11">
        <f>IF(('OddsRatio_working_3-way'!X340=0),IF(Q340&gt;0,-Q340^(1/3),(-Q340)^(1/3)),'OddsRatio_working_3-way'!AM340-'OddsRatio_working_3-way'!R340/3)</f>
        <v>-0.62752162939955214</v>
      </c>
      <c r="AT340" s="11">
        <f>IF(('OddsRatio_working_3-way'!X340=0),IF(Q340&gt;0,-Q340^(1/3),(-Q340)^(1/3)),'OddsRatio_working_3-way'!AN340-'OddsRatio_working_3-way'!R340/3)</f>
        <v>-0.4319022572099469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9">
        <f t="shared" si="78"/>
        <v>0.35796123851628259</v>
      </c>
      <c r="E342" s="9">
        <f t="shared" si="79"/>
        <v>0.34208427254050228</v>
      </c>
      <c r="F342" s="9">
        <f t="shared" si="80"/>
        <v>0.29995448894321536</v>
      </c>
      <c r="G342" s="9">
        <f t="shared" si="81"/>
        <v>1.0804810594754106</v>
      </c>
      <c r="H342" s="9">
        <f t="shared" si="82"/>
        <v>2.7935985587291818</v>
      </c>
      <c r="I342" s="9">
        <f t="shared" si="83"/>
        <v>2.9232562858662305</v>
      </c>
      <c r="J342" s="9">
        <f t="shared" si="84"/>
        <v>3.3338390884668869</v>
      </c>
      <c r="K342" s="11">
        <f t="shared" si="85"/>
        <v>0.37593984962406013</v>
      </c>
      <c r="L342" s="11">
        <f t="shared" si="86"/>
        <v>0.35971223021582738</v>
      </c>
      <c r="M342" s="11">
        <f t="shared" si="87"/>
        <v>0.31645569620253161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-0.27312932180190952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0.23964838788529472</v>
      </c>
      <c r="Q342" s="11">
        <f>2*'OddsRatio_working_3-way'!K342*'OddsRatio_working_3-way'!L342*'OddsRatio_working_3-way'!M342</f>
        <v>8.558870995903381E-2</v>
      </c>
      <c r="R342" s="11">
        <f t="shared" si="88"/>
        <v>0</v>
      </c>
      <c r="S342" s="11">
        <f t="shared" si="89"/>
        <v>-0.87741728461912538</v>
      </c>
      <c r="T342" s="11">
        <f t="shared" si="90"/>
        <v>-0.31336331593540184</v>
      </c>
      <c r="U342" s="11">
        <f>'OddsRatio_working_3-way'!S342-'OddsRatio_working_3-way'!R342^2/3</f>
        <v>-0.87741728461912538</v>
      </c>
      <c r="V342" s="11">
        <f>'OddsRatio_working_3-way'!S342*'OddsRatio_working_3-way'!R342/3-2*'OddsRatio_working_3-way'!R342^3/27-'OddsRatio_working_3-way'!T342</f>
        <v>0.31336331593540184</v>
      </c>
      <c r="W342" s="11">
        <f>'OddsRatio_working_3-way'!V342^2+4*'OddsRatio_working_3-way'!U342^3/27</f>
        <v>-1.875940122981215E-3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0.15817119514707134</v>
      </c>
      <c r="Y342" s="11">
        <f>IF('OddsRatio_working_3-way'!W342&gt;=0,IF('OddsRatio_working_3-way'!V342+SQRT('OddsRatio_working_3-way'!W342)&gt;0,0,PI()),ACOS('OddsRatio_working_3-way'!V342/(2*'OddsRatio_working_3-way'!X342)))</f>
        <v>0.13734674932299118</v>
      </c>
      <c r="Z342" s="11">
        <f>'OddsRatio_working_3-way'!X342^(1/3)*COS('OddsRatio_working_3-way'!Y342/3)</f>
        <v>0.54024052973770531</v>
      </c>
      <c r="AA342" s="11">
        <f>'OddsRatio_working_3-way'!X342^(1/3)*COS(('OddsRatio_working_3-way'!Y342+2*PI())/3)</f>
        <v>-0.29155501880548423</v>
      </c>
      <c r="AB342" s="11">
        <f>'OddsRatio_working_3-way'!X342^(1/3)*COS(('OddsRatio_working_3-way'!Y342+4*PI())/3)</f>
        <v>-0.24868551093222144</v>
      </c>
      <c r="AC342" s="11">
        <f>'OddsRatio_working_3-way'!X342^(1/3)*SIN('OddsRatio_working_3-way'!Y342/3)</f>
        <v>2.4750721910655287E-2</v>
      </c>
      <c r="AD342" s="11">
        <f>'OddsRatio_working_3-way'!X342^(1/3)*SIN(('OddsRatio_working_3-way'!Y342+2*PI())/3)</f>
        <v>0.45548666195148768</v>
      </c>
      <c r="AE342" s="11">
        <f>'OddsRatio_working_3-way'!X342^(1/3)*SIN(('OddsRatio_working_3-way'!Y342+4*PI())/3)</f>
        <v>-0.48023738386214276</v>
      </c>
      <c r="AF342" s="11">
        <f>-'OddsRatio_working_3-way'!U342/(3*'OddsRatio_working_3-way'!X342^(1/3))*COS(('OddsRatio_working_3-way'!Y342)/3)</f>
        <v>0.54024052973770542</v>
      </c>
      <c r="AG342" s="11">
        <f>-'OddsRatio_working_3-way'!U342/(3*'OddsRatio_working_3-way'!X342^(1/3))*COS(('OddsRatio_working_3-way'!Y342+2*PI())/3)</f>
        <v>-0.29155501880548429</v>
      </c>
      <c r="AH342" s="11">
        <f>-'OddsRatio_working_3-way'!U342/(3*'OddsRatio_working_3-way'!X342^(1/3))*COS(('OddsRatio_working_3-way'!Y342+4*PI())/3)</f>
        <v>-0.24868551093222149</v>
      </c>
      <c r="AI342" s="11">
        <f>'OddsRatio_working_3-way'!U342/(3*'OddsRatio_working_3-way'!X342^(1/3))*SIN(('OddsRatio_working_3-way'!Y342)/3)</f>
        <v>-2.4750721910655294E-2</v>
      </c>
      <c r="AJ342" s="11">
        <f>'OddsRatio_working_3-way'!U342/(3*'OddsRatio_working_3-way'!X342^(1/3))*SIN(('OddsRatio_working_3-way'!Y342+2*PI())/3)</f>
        <v>-0.45548666195148779</v>
      </c>
      <c r="AK342" s="11">
        <f>'OddsRatio_working_3-way'!U342/(3*'OddsRatio_working_3-way'!X342^(1/3))*SIN(('OddsRatio_working_3-way'!Y342+4*PI())/3)</f>
        <v>0.48023738386214287</v>
      </c>
      <c r="AL342" s="11">
        <f>'OddsRatio_working_3-way'!Z342+'OddsRatio_working_3-way'!AF342</f>
        <v>1.0804810594754106</v>
      </c>
      <c r="AM342" s="11">
        <f>'OddsRatio_working_3-way'!AA342+'OddsRatio_working_3-way'!AG342</f>
        <v>-0.58311003761096858</v>
      </c>
      <c r="AN342" s="11">
        <f>'OddsRatio_working_3-way'!AB342+'OddsRatio_working_3-way'!AH342</f>
        <v>-0.49737102186444293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1.0804810594754106</v>
      </c>
      <c r="AS342" s="11">
        <f>IF(('OddsRatio_working_3-way'!X342=0),IF(Q342&gt;0,-Q342^(1/3),(-Q342)^(1/3)),'OddsRatio_working_3-way'!AM342-'OddsRatio_working_3-way'!R342/3)</f>
        <v>-0.58311003761096858</v>
      </c>
      <c r="AT342" s="11">
        <f>IF(('OddsRatio_working_3-way'!X342=0),IF(Q342&gt;0,-Q342^(1/3),(-Q342)^(1/3)),'OddsRatio_working_3-way'!AN342-'OddsRatio_working_3-way'!R342/3)</f>
        <v>-0.49737102186444293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9">
        <f t="shared" si="78"/>
        <v>0.32500986596700737</v>
      </c>
      <c r="E343" s="9">
        <f t="shared" si="79"/>
        <v>0.34057497931147929</v>
      </c>
      <c r="F343" s="9">
        <f t="shared" si="80"/>
        <v>0.33441515472151323</v>
      </c>
      <c r="G343" s="9">
        <f t="shared" si="81"/>
        <v>1.0816821219550439</v>
      </c>
      <c r="H343" s="9">
        <f t="shared" si="82"/>
        <v>3.0768296741536845</v>
      </c>
      <c r="I343" s="9">
        <f t="shared" si="83"/>
        <v>2.9362109982995288</v>
      </c>
      <c r="J343" s="9">
        <f t="shared" si="84"/>
        <v>2.9902951043972803</v>
      </c>
      <c r="K343" s="11">
        <f t="shared" si="85"/>
        <v>0.34246575342465752</v>
      </c>
      <c r="L343" s="11">
        <f t="shared" si="86"/>
        <v>0.35842293906810035</v>
      </c>
      <c r="M343" s="11">
        <f t="shared" si="87"/>
        <v>0.35211267605633806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-0.27331702692217519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0.23987643640603382</v>
      </c>
      <c r="Q343" s="11">
        <f>2*'OddsRatio_working_3-way'!K343*'OddsRatio_working_3-way'!L343*'OddsRatio_working_3-way'!M343</f>
        <v>8.6441959065237398E-2</v>
      </c>
      <c r="R343" s="11">
        <f t="shared" si="88"/>
        <v>0</v>
      </c>
      <c r="S343" s="11">
        <f t="shared" si="89"/>
        <v>-0.87764907699781425</v>
      </c>
      <c r="T343" s="11">
        <f t="shared" si="90"/>
        <v>-0.31626993765686995</v>
      </c>
      <c r="U343" s="11">
        <f>'OddsRatio_working_3-way'!S343-'OddsRatio_working_3-way'!R343^2/3</f>
        <v>-0.87764907699781425</v>
      </c>
      <c r="V343" s="11">
        <f>'OddsRatio_working_3-way'!S343*'OddsRatio_working_3-way'!R343/3-2*'OddsRatio_working_3-way'!R343^3/27-'OddsRatio_working_3-way'!T343</f>
        <v>0.31626993765686995</v>
      </c>
      <c r="W343" s="11">
        <f>'OddsRatio_working_3-way'!V343^2+4*'OddsRatio_working_3-way'!U343^3/27</f>
        <v>-1.2516557792842387E-4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0.15823387678007578</v>
      </c>
      <c r="Y343" s="11">
        <f>IF('OddsRatio_working_3-way'!W343&gt;=0,IF('OddsRatio_working_3-way'!V343+SQRT('OddsRatio_working_3-way'!W343)&gt;0,0,PI()),ACOS('OddsRatio_working_3-way'!V343/(2*'OddsRatio_working_3-way'!X343)))</f>
        <v>3.5359286440332705E-2</v>
      </c>
      <c r="Z343" s="11">
        <f>'OddsRatio_working_3-way'!X343^(1/3)*COS('OddsRatio_working_3-way'!Y343/3)</f>
        <v>0.54084106097752194</v>
      </c>
      <c r="AA343" s="11">
        <f>'OddsRatio_working_3-way'!X343^(1/3)*COS(('OddsRatio_working_3-way'!Y343+2*PI())/3)</f>
        <v>-0.27594133839928142</v>
      </c>
      <c r="AB343" s="11">
        <f>'OddsRatio_working_3-way'!X343^(1/3)*COS(('OddsRatio_working_3-way'!Y343+4*PI())/3)</f>
        <v>-0.26489972257824063</v>
      </c>
      <c r="AC343" s="11">
        <f>'OddsRatio_working_3-way'!X343^(1/3)*SIN('OddsRatio_working_3-way'!Y343/3)</f>
        <v>6.3748798665665832E-3</v>
      </c>
      <c r="AD343" s="11">
        <f>'OddsRatio_working_3-way'!X343^(1/3)*SIN(('OddsRatio_working_3-way'!Y343+2*PI())/3)</f>
        <v>0.46519465828297946</v>
      </c>
      <c r="AE343" s="11">
        <f>'OddsRatio_working_3-way'!X343^(1/3)*SIN(('OddsRatio_working_3-way'!Y343+4*PI())/3)</f>
        <v>-0.47156953814954577</v>
      </c>
      <c r="AF343" s="11">
        <f>-'OddsRatio_working_3-way'!U343/(3*'OddsRatio_working_3-way'!X343^(1/3))*COS(('OddsRatio_working_3-way'!Y343)/3)</f>
        <v>0.54084106097752194</v>
      </c>
      <c r="AG343" s="11">
        <f>-'OddsRatio_working_3-way'!U343/(3*'OddsRatio_working_3-way'!X343^(1/3))*COS(('OddsRatio_working_3-way'!Y343+2*PI())/3)</f>
        <v>-0.27594133839928142</v>
      </c>
      <c r="AH343" s="11">
        <f>-'OddsRatio_working_3-way'!U343/(3*'OddsRatio_working_3-way'!X343^(1/3))*COS(('OddsRatio_working_3-way'!Y343+4*PI())/3)</f>
        <v>-0.26489972257824063</v>
      </c>
      <c r="AI343" s="11">
        <f>'OddsRatio_working_3-way'!U343/(3*'OddsRatio_working_3-way'!X343^(1/3))*SIN(('OddsRatio_working_3-way'!Y343)/3)</f>
        <v>-6.3748798665665832E-3</v>
      </c>
      <c r="AJ343" s="11">
        <f>'OddsRatio_working_3-way'!U343/(3*'OddsRatio_working_3-way'!X343^(1/3))*SIN(('OddsRatio_working_3-way'!Y343+2*PI())/3)</f>
        <v>-0.46519465828297946</v>
      </c>
      <c r="AK343" s="11">
        <f>'OddsRatio_working_3-way'!U343/(3*'OddsRatio_working_3-way'!X343^(1/3))*SIN(('OddsRatio_working_3-way'!Y343+4*PI())/3)</f>
        <v>0.47156953814954577</v>
      </c>
      <c r="AL343" s="11">
        <f>'OddsRatio_working_3-way'!Z343+'OddsRatio_working_3-way'!AF343</f>
        <v>1.0816821219550439</v>
      </c>
      <c r="AM343" s="11">
        <f>'OddsRatio_working_3-way'!AA343+'OddsRatio_working_3-way'!AG343</f>
        <v>-0.55188267679856284</v>
      </c>
      <c r="AN343" s="11">
        <f>'OddsRatio_working_3-way'!AB343+'OddsRatio_working_3-way'!AH343</f>
        <v>-0.52979944515648125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1.0816821219550439</v>
      </c>
      <c r="AS343" s="11">
        <f>IF(('OddsRatio_working_3-way'!X343=0),IF(Q343&gt;0,-Q343^(1/3),(-Q343)^(1/3)),'OddsRatio_working_3-way'!AM343-'OddsRatio_working_3-way'!R343/3)</f>
        <v>-0.55188267679856284</v>
      </c>
      <c r="AT343" s="11">
        <f>IF(('OddsRatio_working_3-way'!X343=0),IF(Q343&gt;0,-Q343^(1/3),(-Q343)^(1/3)),'OddsRatio_working_3-way'!AN343-'OddsRatio_working_3-way'!R343/3)</f>
        <v>-0.52979944515648125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9">
        <f t="shared" si="78"/>
        <v>0.29613689918134378</v>
      </c>
      <c r="E344" s="9">
        <f t="shared" si="79"/>
        <v>0.31423321254747927</v>
      </c>
      <c r="F344" s="9">
        <f t="shared" si="80"/>
        <v>0.38962988827117689</v>
      </c>
      <c r="G344" s="9">
        <f t="shared" si="81"/>
        <v>1.0803711863798187</v>
      </c>
      <c r="H344" s="9">
        <f t="shared" si="82"/>
        <v>3.3768166100356014</v>
      </c>
      <c r="I344" s="9">
        <f t="shared" si="83"/>
        <v>3.1823497964872329</v>
      </c>
      <c r="J344" s="9">
        <f t="shared" si="84"/>
        <v>2.5665382202507372</v>
      </c>
      <c r="K344" s="11">
        <f t="shared" si="85"/>
        <v>0.3125</v>
      </c>
      <c r="L344" s="11">
        <f t="shared" si="86"/>
        <v>0.33112582781456956</v>
      </c>
      <c r="M344" s="11">
        <f t="shared" si="87"/>
        <v>0.4081632653061224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-0.27215671036626565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0.23947492904446546</v>
      </c>
      <c r="Q344" s="11">
        <f>2*'OddsRatio_working_3-way'!K344*'OddsRatio_working_3-way'!L344*'OddsRatio_working_3-way'!M344</f>
        <v>8.4470874442492225E-2</v>
      </c>
      <c r="R344" s="11">
        <f t="shared" si="88"/>
        <v>0</v>
      </c>
      <c r="S344" s="11">
        <f t="shared" si="89"/>
        <v>-0.87991557776467322</v>
      </c>
      <c r="T344" s="11">
        <f t="shared" si="90"/>
        <v>-0.3103758651727242</v>
      </c>
      <c r="U344" s="11">
        <f>'OddsRatio_working_3-way'!S344-'OddsRatio_working_3-way'!R344^2/3</f>
        <v>-0.87991557776467322</v>
      </c>
      <c r="V344" s="11">
        <f>'OddsRatio_working_3-way'!S344*'OddsRatio_working_3-way'!R344/3-2*'OddsRatio_working_3-way'!R344^3/27-'OddsRatio_working_3-way'!T344</f>
        <v>0.3103758651727242</v>
      </c>
      <c r="W344" s="11">
        <f>'OddsRatio_working_3-way'!V344^2+4*'OddsRatio_working_3-way'!U344^3/27</f>
        <v>-4.596583663152215E-3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0.15884722325623862</v>
      </c>
      <c r="Y344" s="11">
        <f>IF('OddsRatio_working_3-way'!W344&gt;=0,IF('OddsRatio_working_3-way'!V344+SQRT('OddsRatio_working_3-way'!W344)&gt;0,0,PI()),ACOS('OddsRatio_working_3-way'!V344/(2*'OddsRatio_working_3-way'!X344)))</f>
        <v>0.21506062427066186</v>
      </c>
      <c r="Z344" s="11">
        <f>'OddsRatio_working_3-way'!X344^(1/3)*COS('OddsRatio_working_3-way'!Y344/3)</f>
        <v>0.54018559318990944</v>
      </c>
      <c r="AA344" s="11">
        <f>'OddsRatio_working_3-way'!X344^(1/3)*COS(('OddsRatio_working_3-way'!Y344+2*PI())/3)</f>
        <v>-0.3036865180874842</v>
      </c>
      <c r="AB344" s="11">
        <f>'OddsRatio_working_3-way'!X344^(1/3)*COS(('OddsRatio_working_3-way'!Y344+4*PI())/3)</f>
        <v>-0.23649907510242549</v>
      </c>
      <c r="AC344" s="11">
        <f>'OddsRatio_working_3-way'!X344^(1/3)*SIN('OddsRatio_working_3-way'!Y344/3)</f>
        <v>3.8790688293586478E-2</v>
      </c>
      <c r="AD344" s="11">
        <f>'OddsRatio_working_3-way'!X344^(1/3)*SIN(('OddsRatio_working_3-way'!Y344+2*PI())/3)</f>
        <v>0.44841910231403453</v>
      </c>
      <c r="AE344" s="11">
        <f>'OddsRatio_working_3-way'!X344^(1/3)*SIN(('OddsRatio_working_3-way'!Y344+4*PI())/3)</f>
        <v>-0.48720979060762087</v>
      </c>
      <c r="AF344" s="11">
        <f>-'OddsRatio_working_3-way'!U344/(3*'OddsRatio_working_3-way'!X344^(1/3))*COS(('OddsRatio_working_3-way'!Y344)/3)</f>
        <v>0.54018559318990933</v>
      </c>
      <c r="AG344" s="11">
        <f>-'OddsRatio_working_3-way'!U344/(3*'OddsRatio_working_3-way'!X344^(1/3))*COS(('OddsRatio_working_3-way'!Y344+2*PI())/3)</f>
        <v>-0.30368651808748415</v>
      </c>
      <c r="AH344" s="11">
        <f>-'OddsRatio_working_3-way'!U344/(3*'OddsRatio_working_3-way'!X344^(1/3))*COS(('OddsRatio_working_3-way'!Y344+4*PI())/3)</f>
        <v>-0.23649907510242546</v>
      </c>
      <c r="AI344" s="11">
        <f>'OddsRatio_working_3-way'!U344/(3*'OddsRatio_working_3-way'!X344^(1/3))*SIN(('OddsRatio_working_3-way'!Y344)/3)</f>
        <v>-3.8790688293586471E-2</v>
      </c>
      <c r="AJ344" s="11">
        <f>'OddsRatio_working_3-way'!U344/(3*'OddsRatio_working_3-way'!X344^(1/3))*SIN(('OddsRatio_working_3-way'!Y344+2*PI())/3)</f>
        <v>-0.44841910231403448</v>
      </c>
      <c r="AK344" s="11">
        <f>'OddsRatio_working_3-way'!U344/(3*'OddsRatio_working_3-way'!X344^(1/3))*SIN(('OddsRatio_working_3-way'!Y344+4*PI())/3)</f>
        <v>0.48720979060762076</v>
      </c>
      <c r="AL344" s="11">
        <f>'OddsRatio_working_3-way'!Z344+'OddsRatio_working_3-way'!AF344</f>
        <v>1.0803711863798187</v>
      </c>
      <c r="AM344" s="11">
        <f>'OddsRatio_working_3-way'!AA344+'OddsRatio_working_3-way'!AG344</f>
        <v>-0.60737303617496829</v>
      </c>
      <c r="AN344" s="11">
        <f>'OddsRatio_working_3-way'!AB344+'OddsRatio_working_3-way'!AH344</f>
        <v>-0.47299815020485092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1.0803711863798187</v>
      </c>
      <c r="AS344" s="11">
        <f>IF(('OddsRatio_working_3-way'!X344=0),IF(Q344&gt;0,-Q344^(1/3),(-Q344)^(1/3)),'OddsRatio_working_3-way'!AM344-'OddsRatio_working_3-way'!R344/3)</f>
        <v>-0.60737303617496829</v>
      </c>
      <c r="AT344" s="11">
        <f>IF(('OddsRatio_working_3-way'!X344=0),IF(Q344&gt;0,-Q344^(1/3),(-Q344)^(1/3)),'OddsRatio_working_3-way'!AN344-'OddsRatio_working_3-way'!R344/3)</f>
        <v>-0.47299815020485092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9">
        <f t="shared" si="78"/>
        <v>0.31278235900611495</v>
      </c>
      <c r="E345" s="9">
        <f t="shared" si="79"/>
        <v>0.34296989073148959</v>
      </c>
      <c r="F345" s="9">
        <f t="shared" si="80"/>
        <v>0.34424775026239546</v>
      </c>
      <c r="G345" s="9">
        <f t="shared" si="81"/>
        <v>1.0823208147293157</v>
      </c>
      <c r="H345" s="9">
        <f t="shared" si="82"/>
        <v>3.1971112539005113</v>
      </c>
      <c r="I345" s="9">
        <f t="shared" si="83"/>
        <v>2.9157078420708888</v>
      </c>
      <c r="J345" s="9">
        <f t="shared" si="84"/>
        <v>2.9048846339235954</v>
      </c>
      <c r="K345" s="11">
        <f t="shared" si="85"/>
        <v>0.33003300330033003</v>
      </c>
      <c r="L345" s="11">
        <f t="shared" si="86"/>
        <v>0.36101083032490977</v>
      </c>
      <c r="M345" s="11">
        <f t="shared" si="87"/>
        <v>0.3623188405797102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-0.27299235966604041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0.24001772332310931</v>
      </c>
      <c r="Q345" s="11">
        <f>2*'OddsRatio_working_3-way'!K345*'OddsRatio_working_3-way'!L345*'OddsRatio_working_3-way'!M345</f>
        <v>8.6337310547881047E-2</v>
      </c>
      <c r="R345" s="11">
        <f t="shared" si="88"/>
        <v>0</v>
      </c>
      <c r="S345" s="11">
        <f t="shared" si="89"/>
        <v>-0.87921040580304177</v>
      </c>
      <c r="T345" s="11">
        <f t="shared" si="90"/>
        <v>-0.31626273590037474</v>
      </c>
      <c r="U345" s="11">
        <f>'OddsRatio_working_3-way'!S345-'OddsRatio_working_3-way'!R345^2/3</f>
        <v>-0.87921040580304177</v>
      </c>
      <c r="V345" s="11">
        <f>'OddsRatio_working_3-way'!S345*'OddsRatio_working_3-way'!R345/3-2*'OddsRatio_working_3-way'!R345^3/27-'OddsRatio_working_3-way'!T345</f>
        <v>0.31626273590037474</v>
      </c>
      <c r="W345" s="11">
        <f>'OddsRatio_working_3-way'!V345^2+4*'OddsRatio_working_3-way'!U345^3/27</f>
        <v>-6.6517968837961905E-4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0.15865630920922258</v>
      </c>
      <c r="Y345" s="11">
        <f>IF('OddsRatio_working_3-way'!W345&gt;=0,IF('OddsRatio_working_3-way'!V345+SQRT('OddsRatio_working_3-way'!W345)&gt;0,0,PI()),ACOS('OddsRatio_working_3-way'!V345/(2*'OddsRatio_working_3-way'!X345)))</f>
        <v>8.1369471635956092E-2</v>
      </c>
      <c r="Z345" s="11">
        <f>'OddsRatio_working_3-way'!X345^(1/3)*COS('OddsRatio_working_3-way'!Y345/3)</f>
        <v>0.54116040736465787</v>
      </c>
      <c r="AA345" s="11">
        <f>'OddsRatio_working_3-way'!X345^(1/3)*COS(('OddsRatio_working_3-way'!Y345+2*PI())/3)</f>
        <v>-0.28329482426056829</v>
      </c>
      <c r="AB345" s="11">
        <f>'OddsRatio_working_3-way'!X345^(1/3)*COS(('OddsRatio_working_3-way'!Y345+4*PI())/3)</f>
        <v>-0.25786558310408969</v>
      </c>
      <c r="AC345" s="11">
        <f>'OddsRatio_working_3-way'!X345^(1/3)*SIN('OddsRatio_working_3-way'!Y345/3)</f>
        <v>1.4681579226981102E-2</v>
      </c>
      <c r="AD345" s="11">
        <f>'OddsRatio_working_3-way'!X345^(1/3)*SIN(('OddsRatio_working_3-way'!Y345+2*PI())/3)</f>
        <v>0.46131787068663871</v>
      </c>
      <c r="AE345" s="11">
        <f>'OddsRatio_working_3-way'!X345^(1/3)*SIN(('OddsRatio_working_3-way'!Y345+4*PI())/3)</f>
        <v>-0.47599944991361953</v>
      </c>
      <c r="AF345" s="11">
        <f>-'OddsRatio_working_3-way'!U345/(3*'OddsRatio_working_3-way'!X345^(1/3))*COS(('OddsRatio_working_3-way'!Y345)/3)</f>
        <v>0.54116040736465787</v>
      </c>
      <c r="AG345" s="11">
        <f>-'OddsRatio_working_3-way'!U345/(3*'OddsRatio_working_3-way'!X345^(1/3))*COS(('OddsRatio_working_3-way'!Y345+2*PI())/3)</f>
        <v>-0.28329482426056829</v>
      </c>
      <c r="AH345" s="11">
        <f>-'OddsRatio_working_3-way'!U345/(3*'OddsRatio_working_3-way'!X345^(1/3))*COS(('OddsRatio_working_3-way'!Y345+4*PI())/3)</f>
        <v>-0.25786558310408969</v>
      </c>
      <c r="AI345" s="11">
        <f>'OddsRatio_working_3-way'!U345/(3*'OddsRatio_working_3-way'!X345^(1/3))*SIN(('OddsRatio_working_3-way'!Y345)/3)</f>
        <v>-1.4681579226981102E-2</v>
      </c>
      <c r="AJ345" s="11">
        <f>'OddsRatio_working_3-way'!U345/(3*'OddsRatio_working_3-way'!X345^(1/3))*SIN(('OddsRatio_working_3-way'!Y345+2*PI())/3)</f>
        <v>-0.46131787068663871</v>
      </c>
      <c r="AK345" s="11">
        <f>'OddsRatio_working_3-way'!U345/(3*'OddsRatio_working_3-way'!X345^(1/3))*SIN(('OddsRatio_working_3-way'!Y345+4*PI())/3)</f>
        <v>0.47599944991361953</v>
      </c>
      <c r="AL345" s="11">
        <f>'OddsRatio_working_3-way'!Z345+'OddsRatio_working_3-way'!AF345</f>
        <v>1.0823208147293157</v>
      </c>
      <c r="AM345" s="11">
        <f>'OddsRatio_working_3-way'!AA345+'OddsRatio_working_3-way'!AG345</f>
        <v>-0.56658964852113658</v>
      </c>
      <c r="AN345" s="11">
        <f>'OddsRatio_working_3-way'!AB345+'OddsRatio_working_3-way'!AH345</f>
        <v>-0.51573116620817938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1.0823208147293157</v>
      </c>
      <c r="AS345" s="11">
        <f>IF(('OddsRatio_working_3-way'!X345=0),IF(Q345&gt;0,-Q345^(1/3),(-Q345)^(1/3)),'OddsRatio_working_3-way'!AM345-'OddsRatio_working_3-way'!R345/3)</f>
        <v>-0.56658964852113658</v>
      </c>
      <c r="AT345" s="11">
        <f>IF(('OddsRatio_working_3-way'!X345=0),IF(Q345&gt;0,-Q345^(1/3),(-Q345)^(1/3)),'OddsRatio_working_3-way'!AN345-'OddsRatio_working_3-way'!R345/3)</f>
        <v>-0.51573116620817938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9">
        <f t="shared" si="78"/>
        <v>0.41548197419879429</v>
      </c>
      <c r="E346" s="9">
        <f t="shared" si="79"/>
        <v>0.3192941125799067</v>
      </c>
      <c r="F346" s="9">
        <f t="shared" si="80"/>
        <v>0.26522391322129907</v>
      </c>
      <c r="G346" s="9">
        <f t="shared" si="81"/>
        <v>1.0821871429762182</v>
      </c>
      <c r="H346" s="9">
        <f t="shared" si="82"/>
        <v>2.4068432858690838</v>
      </c>
      <c r="I346" s="9">
        <f t="shared" si="83"/>
        <v>3.1319086716631506</v>
      </c>
      <c r="J346" s="9">
        <f t="shared" si="84"/>
        <v>3.7703990860191183</v>
      </c>
      <c r="K346" s="11">
        <f t="shared" si="85"/>
        <v>0.43478260869565222</v>
      </c>
      <c r="L346" s="11">
        <f t="shared" si="86"/>
        <v>0.33670033670033667</v>
      </c>
      <c r="M346" s="11">
        <f t="shared" si="87"/>
        <v>0.2808988764044944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-0.26959712743787012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0.23973656118257974</v>
      </c>
      <c r="Q346" s="11">
        <f>2*'OddsRatio_working_3-way'!K346*'OddsRatio_working_3-way'!L346*'OddsRatio_working_3-way'!M346</f>
        <v>8.2242388055773497E-2</v>
      </c>
      <c r="R346" s="11">
        <f t="shared" si="88"/>
        <v>0</v>
      </c>
      <c r="S346" s="11">
        <f t="shared" si="89"/>
        <v>-0.88924004295197145</v>
      </c>
      <c r="T346" s="11">
        <f t="shared" si="90"/>
        <v>-0.30505661850839499</v>
      </c>
      <c r="U346" s="11">
        <f>'OddsRatio_working_3-way'!S346-'OddsRatio_working_3-way'!R346^2/3</f>
        <v>-0.88924004295197145</v>
      </c>
      <c r="V346" s="11">
        <f>'OddsRatio_working_3-way'!S346*'OddsRatio_working_3-way'!R346/3-2*'OddsRatio_working_3-way'!R346^3/27-'OddsRatio_working_3-way'!T346</f>
        <v>0.30505661850839499</v>
      </c>
      <c r="W346" s="11">
        <f>'OddsRatio_working_3-way'!V346^2+4*'OddsRatio_working_3-way'!U346^3/27</f>
        <v>-1.1113001081343096E-2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0.16137885671388272</v>
      </c>
      <c r="Y346" s="11">
        <f>IF('OddsRatio_working_3-way'!W346&gt;=0,IF('OddsRatio_working_3-way'!V346+SQRT('OddsRatio_working_3-way'!W346)&gt;0,0,PI()),ACOS('OddsRatio_working_3-way'!V346/(2*'OddsRatio_working_3-way'!X346)))</f>
        <v>0.33272225987240311</v>
      </c>
      <c r="Z346" s="11">
        <f>'OddsRatio_working_3-way'!X346^(1/3)*COS('OddsRatio_working_3-way'!Y346/3)</f>
        <v>0.5410935714881091</v>
      </c>
      <c r="AA346" s="11">
        <f>'OddsRatio_working_3-way'!X346^(1/3)*COS(('OddsRatio_working_3-way'!Y346+2*PI())/3)</f>
        <v>-0.32273223303230525</v>
      </c>
      <c r="AB346" s="11">
        <f>'OddsRatio_working_3-way'!X346^(1/3)*COS(('OddsRatio_working_3-way'!Y346+4*PI())/3)</f>
        <v>-0.21836133845580405</v>
      </c>
      <c r="AC346" s="11">
        <f>'OddsRatio_working_3-way'!X346^(1/3)*SIN('OddsRatio_working_3-way'!Y346/3)</f>
        <v>6.0258564079305042E-2</v>
      </c>
      <c r="AD346" s="11">
        <f>'OddsRatio_working_3-way'!X346^(1/3)*SIN(('OddsRatio_working_3-way'!Y346+2*PI())/3)</f>
        <v>0.43847149669350116</v>
      </c>
      <c r="AE346" s="11">
        <f>'OddsRatio_working_3-way'!X346^(1/3)*SIN(('OddsRatio_working_3-way'!Y346+4*PI())/3)</f>
        <v>-0.49873006077280618</v>
      </c>
      <c r="AF346" s="11">
        <f>-'OddsRatio_working_3-way'!U346/(3*'OddsRatio_working_3-way'!X346^(1/3))*COS(('OddsRatio_working_3-way'!Y346)/3)</f>
        <v>0.5410935714881091</v>
      </c>
      <c r="AG346" s="11">
        <f>-'OddsRatio_working_3-way'!U346/(3*'OddsRatio_working_3-way'!X346^(1/3))*COS(('OddsRatio_working_3-way'!Y346+2*PI())/3)</f>
        <v>-0.32273223303230525</v>
      </c>
      <c r="AH346" s="11">
        <f>-'OddsRatio_working_3-way'!U346/(3*'OddsRatio_working_3-way'!X346^(1/3))*COS(('OddsRatio_working_3-way'!Y346+4*PI())/3)</f>
        <v>-0.21836133845580405</v>
      </c>
      <c r="AI346" s="11">
        <f>'OddsRatio_working_3-way'!U346/(3*'OddsRatio_working_3-way'!X346^(1/3))*SIN(('OddsRatio_working_3-way'!Y346)/3)</f>
        <v>-6.0258564079305042E-2</v>
      </c>
      <c r="AJ346" s="11">
        <f>'OddsRatio_working_3-way'!U346/(3*'OddsRatio_working_3-way'!X346^(1/3))*SIN(('OddsRatio_working_3-way'!Y346+2*PI())/3)</f>
        <v>-0.43847149669350116</v>
      </c>
      <c r="AK346" s="11">
        <f>'OddsRatio_working_3-way'!U346/(3*'OddsRatio_working_3-way'!X346^(1/3))*SIN(('OddsRatio_working_3-way'!Y346+4*PI())/3)</f>
        <v>0.49873006077280618</v>
      </c>
      <c r="AL346" s="11">
        <f>'OddsRatio_working_3-way'!Z346+'OddsRatio_working_3-way'!AF346</f>
        <v>1.0821871429762182</v>
      </c>
      <c r="AM346" s="11">
        <f>'OddsRatio_working_3-way'!AA346+'OddsRatio_working_3-way'!AG346</f>
        <v>-0.6454644660646105</v>
      </c>
      <c r="AN346" s="11">
        <f>'OddsRatio_working_3-way'!AB346+'OddsRatio_working_3-way'!AH346</f>
        <v>-0.4367226769116081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1.0821871429762182</v>
      </c>
      <c r="AS346" s="11">
        <f>IF(('OddsRatio_working_3-way'!X346=0),IF(Q346&gt;0,-Q346^(1/3),(-Q346)^(1/3)),'OddsRatio_working_3-way'!AM346-'OddsRatio_working_3-way'!R346/3)</f>
        <v>-0.6454644660646105</v>
      </c>
      <c r="AT346" s="11">
        <f>IF(('OddsRatio_working_3-way'!X346=0),IF(Q346&gt;0,-Q346^(1/3),(-Q346)^(1/3)),'OddsRatio_working_3-way'!AN346-'OddsRatio_working_3-way'!R346/3)</f>
        <v>-0.4367226769116081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9">
        <f t="shared" si="78"/>
        <v>0.40115755219259275</v>
      </c>
      <c r="E347" s="9">
        <f t="shared" si="79"/>
        <v>0.32730167481493211</v>
      </c>
      <c r="F347" s="9">
        <f t="shared" si="80"/>
        <v>0.27154077299247514</v>
      </c>
      <c r="G347" s="9">
        <f t="shared" si="81"/>
        <v>1.0817291121336226</v>
      </c>
      <c r="H347" s="9">
        <f t="shared" si="82"/>
        <v>2.4927861747443991</v>
      </c>
      <c r="I347" s="9">
        <f t="shared" si="83"/>
        <v>3.0552853130538828</v>
      </c>
      <c r="J347" s="9">
        <f t="shared" si="84"/>
        <v>3.6826881980913848</v>
      </c>
      <c r="K347" s="11">
        <f t="shared" si="85"/>
        <v>0.42016806722689076</v>
      </c>
      <c r="L347" s="11">
        <f t="shared" si="86"/>
        <v>0.34482758620689657</v>
      </c>
      <c r="M347" s="11">
        <f t="shared" si="87"/>
        <v>0.28735632183908044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-0.27072612636017546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0.23981054966576407</v>
      </c>
      <c r="Q347" s="11">
        <f>2*'OddsRatio_working_3-way'!K347*'OddsRatio_working_3-way'!L347*'OddsRatio_working_3-way'!M347</f>
        <v>8.3267551967279183E-2</v>
      </c>
      <c r="R347" s="11">
        <f t="shared" si="88"/>
        <v>0</v>
      </c>
      <c r="S347" s="11">
        <f t="shared" si="89"/>
        <v>-0.88580497527127788</v>
      </c>
      <c r="T347" s="11">
        <f t="shared" si="90"/>
        <v>-0.3075711719691937</v>
      </c>
      <c r="U347" s="11">
        <f>'OddsRatio_working_3-way'!S347-'OddsRatio_working_3-way'!R347^2/3</f>
        <v>-0.88580497527127788</v>
      </c>
      <c r="V347" s="11">
        <f>'OddsRatio_working_3-way'!S347*'OddsRatio_working_3-way'!R347/3-2*'OddsRatio_working_3-way'!R347^3/27-'OddsRatio_working_3-way'!T347</f>
        <v>0.3075711719691937</v>
      </c>
      <c r="W347" s="11">
        <f>'OddsRatio_working_3-way'!V347^2+4*'OddsRatio_working_3-way'!U347^3/27</f>
        <v>-8.3699410168780602E-3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0.16044466868938134</v>
      </c>
      <c r="Y347" s="11">
        <f>IF('OddsRatio_working_3-way'!W347&gt;=0,IF('OddsRatio_working_3-way'!V347+SQRT('OddsRatio_working_3-way'!W347)&gt;0,0,PI()),ACOS('OddsRatio_working_3-way'!V347/(2*'OddsRatio_working_3-way'!X347)))</f>
        <v>0.28911671167758235</v>
      </c>
      <c r="Z347" s="11">
        <f>'OddsRatio_working_3-way'!X347^(1/3)*COS('OddsRatio_working_3-way'!Y347/3)</f>
        <v>0.54086455606681128</v>
      </c>
      <c r="AA347" s="11">
        <f>'OddsRatio_working_3-way'!X347^(1/3)*COS(('OddsRatio_working_3-way'!Y347+2*PI())/3)</f>
        <v>-0.31571354138600827</v>
      </c>
      <c r="AB347" s="11">
        <f>'OddsRatio_working_3-way'!X347^(1/3)*COS(('OddsRatio_working_3-way'!Y347+4*PI())/3)</f>
        <v>-0.22515101468080315</v>
      </c>
      <c r="AC347" s="11">
        <f>'OddsRatio_working_3-way'!X347^(1/3)*SIN('OddsRatio_working_3-way'!Y347/3)</f>
        <v>5.2286299171743031E-2</v>
      </c>
      <c r="AD347" s="11">
        <f>'OddsRatio_working_3-way'!X347^(1/3)*SIN(('OddsRatio_working_3-way'!Y347+2*PI())/3)</f>
        <v>0.44225929597457997</v>
      </c>
      <c r="AE347" s="11">
        <f>'OddsRatio_working_3-way'!X347^(1/3)*SIN(('OddsRatio_working_3-way'!Y347+4*PI())/3)</f>
        <v>-0.4945455951463229</v>
      </c>
      <c r="AF347" s="11">
        <f>-'OddsRatio_working_3-way'!U347/(3*'OddsRatio_working_3-way'!X347^(1/3))*COS(('OddsRatio_working_3-way'!Y347)/3)</f>
        <v>0.54086455606681128</v>
      </c>
      <c r="AG347" s="11">
        <f>-'OddsRatio_working_3-way'!U347/(3*'OddsRatio_working_3-way'!X347^(1/3))*COS(('OddsRatio_working_3-way'!Y347+2*PI())/3)</f>
        <v>-0.31571354138600827</v>
      </c>
      <c r="AH347" s="11">
        <f>-'OddsRatio_working_3-way'!U347/(3*'OddsRatio_working_3-way'!X347^(1/3))*COS(('OddsRatio_working_3-way'!Y347+4*PI())/3)</f>
        <v>-0.22515101468080315</v>
      </c>
      <c r="AI347" s="11">
        <f>'OddsRatio_working_3-way'!U347/(3*'OddsRatio_working_3-way'!X347^(1/3))*SIN(('OddsRatio_working_3-way'!Y347)/3)</f>
        <v>-5.2286299171743031E-2</v>
      </c>
      <c r="AJ347" s="11">
        <f>'OddsRatio_working_3-way'!U347/(3*'OddsRatio_working_3-way'!X347^(1/3))*SIN(('OddsRatio_working_3-way'!Y347+2*PI())/3)</f>
        <v>-0.44225929597457997</v>
      </c>
      <c r="AK347" s="11">
        <f>'OddsRatio_working_3-way'!U347/(3*'OddsRatio_working_3-way'!X347^(1/3))*SIN(('OddsRatio_working_3-way'!Y347+4*PI())/3)</f>
        <v>0.4945455951463229</v>
      </c>
      <c r="AL347" s="11">
        <f>'OddsRatio_working_3-way'!Z347+'OddsRatio_working_3-way'!AF347</f>
        <v>1.0817291121336226</v>
      </c>
      <c r="AM347" s="11">
        <f>'OddsRatio_working_3-way'!AA347+'OddsRatio_working_3-way'!AG347</f>
        <v>-0.63142708277201653</v>
      </c>
      <c r="AN347" s="11">
        <f>'OddsRatio_working_3-way'!AB347+'OddsRatio_working_3-way'!AH347</f>
        <v>-0.45030202936160629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1.0817291121336226</v>
      </c>
      <c r="AS347" s="11">
        <f>IF(('OddsRatio_working_3-way'!X347=0),IF(Q347&gt;0,-Q347^(1/3),(-Q347)^(1/3)),'OddsRatio_working_3-way'!AM347-'OddsRatio_working_3-way'!R347/3)</f>
        <v>-0.63142708277201653</v>
      </c>
      <c r="AT347" s="11">
        <f>IF(('OddsRatio_working_3-way'!X347=0),IF(Q347&gt;0,-Q347^(1/3),(-Q347)^(1/3)),'OddsRatio_working_3-way'!AN347-'OddsRatio_working_3-way'!R347/3)</f>
        <v>-0.45030202936160629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9">
        <f t="shared" si="78"/>
        <v>0.39241878449456385</v>
      </c>
      <c r="E348" s="9">
        <f t="shared" si="79"/>
        <v>0.33299558091408676</v>
      </c>
      <c r="F348" s="9">
        <f t="shared" si="80"/>
        <v>0.27458563459134927</v>
      </c>
      <c r="G348" s="9">
        <f t="shared" si="81"/>
        <v>1.082725867550324</v>
      </c>
      <c r="H348" s="9">
        <f t="shared" si="82"/>
        <v>2.5482979905969638</v>
      </c>
      <c r="I348" s="9">
        <f t="shared" si="83"/>
        <v>3.0030428549680996</v>
      </c>
      <c r="J348" s="9">
        <f t="shared" si="84"/>
        <v>3.6418511168227905</v>
      </c>
      <c r="K348" s="11">
        <f t="shared" si="85"/>
        <v>0.41152263374485593</v>
      </c>
      <c r="L348" s="11">
        <f t="shared" si="86"/>
        <v>0.35087719298245612</v>
      </c>
      <c r="M348" s="11">
        <f t="shared" si="87"/>
        <v>0.29069767441860467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-0.27094928919580996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0.24009684465734152</v>
      </c>
      <c r="Q348" s="11">
        <f>2*'OddsRatio_working_3-way'!K348*'OddsRatio_working_3-way'!L348*'OddsRatio_working_3-way'!M348</f>
        <v>8.3949945684385144E-2</v>
      </c>
      <c r="R348" s="11">
        <f t="shared" si="88"/>
        <v>0</v>
      </c>
      <c r="S348" s="11">
        <f t="shared" si="89"/>
        <v>-0.88613203367301707</v>
      </c>
      <c r="T348" s="11">
        <f t="shared" si="90"/>
        <v>-0.3098363754101458</v>
      </c>
      <c r="U348" s="11">
        <f>'OddsRatio_working_3-way'!S348-'OddsRatio_working_3-way'!R348^2/3</f>
        <v>-0.88613203367301707</v>
      </c>
      <c r="V348" s="11">
        <f>'OddsRatio_working_3-way'!S348*'OddsRatio_working_3-way'!R348/3-2*'OddsRatio_working_3-way'!R348^3/27-'OddsRatio_working_3-way'!T348</f>
        <v>0.3098363754101458</v>
      </c>
      <c r="W348" s="11">
        <f>'OddsRatio_working_3-way'!V348^2+4*'OddsRatio_working_3-way'!U348^3/27</f>
        <v>-7.0854856659589849E-3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0.16053353636643636</v>
      </c>
      <c r="Y348" s="11">
        <f>IF('OddsRatio_working_3-way'!W348&gt;=0,IF('OddsRatio_working_3-way'!V348+SQRT('OddsRatio_working_3-way'!W348)&gt;0,0,PI()),ACOS('OddsRatio_working_3-way'!V348/(2*'OddsRatio_working_3-way'!X348)))</f>
        <v>0.26527395666111486</v>
      </c>
      <c r="Z348" s="11">
        <f>'OddsRatio_working_3-way'!X348^(1/3)*COS('OddsRatio_working_3-way'!Y348/3)</f>
        <v>0.54136293377516187</v>
      </c>
      <c r="AA348" s="11">
        <f>'OddsRatio_working_3-way'!X348^(1/3)*COS(('OddsRatio_working_3-way'!Y348+2*PI())/3)</f>
        <v>-0.31224634231162723</v>
      </c>
      <c r="AB348" s="11">
        <f>'OddsRatio_working_3-way'!X348^(1/3)*COS(('OddsRatio_working_3-way'!Y348+4*PI())/3)</f>
        <v>-0.22911659146353475</v>
      </c>
      <c r="AC348" s="11">
        <f>'OddsRatio_working_3-way'!X348^(1/3)*SIN('OddsRatio_working_3-way'!Y348/3)</f>
        <v>4.7994984029812844E-2</v>
      </c>
      <c r="AD348" s="11">
        <f>'OddsRatio_working_3-way'!X348^(1/3)*SIN(('OddsRatio_working_3-way'!Y348+2*PI())/3)</f>
        <v>0.4448365613016565</v>
      </c>
      <c r="AE348" s="11">
        <f>'OddsRatio_working_3-way'!X348^(1/3)*SIN(('OddsRatio_working_3-way'!Y348+4*PI())/3)</f>
        <v>-0.49283154533146922</v>
      </c>
      <c r="AF348" s="11">
        <f>-'OddsRatio_working_3-way'!U348/(3*'OddsRatio_working_3-way'!X348^(1/3))*COS(('OddsRatio_working_3-way'!Y348)/3)</f>
        <v>0.54136293377516198</v>
      </c>
      <c r="AG348" s="11">
        <f>-'OddsRatio_working_3-way'!U348/(3*'OddsRatio_working_3-way'!X348^(1/3))*COS(('OddsRatio_working_3-way'!Y348+2*PI())/3)</f>
        <v>-0.31224634231162735</v>
      </c>
      <c r="AH348" s="11">
        <f>-'OddsRatio_working_3-way'!U348/(3*'OddsRatio_working_3-way'!X348^(1/3))*COS(('OddsRatio_working_3-way'!Y348+4*PI())/3)</f>
        <v>-0.22911659146353477</v>
      </c>
      <c r="AI348" s="11">
        <f>'OddsRatio_working_3-way'!U348/(3*'OddsRatio_working_3-way'!X348^(1/3))*SIN(('OddsRatio_working_3-way'!Y348)/3)</f>
        <v>-4.7994984029812851E-2</v>
      </c>
      <c r="AJ348" s="11">
        <f>'OddsRatio_working_3-way'!U348/(3*'OddsRatio_working_3-way'!X348^(1/3))*SIN(('OddsRatio_working_3-way'!Y348+2*PI())/3)</f>
        <v>-0.44483656130165661</v>
      </c>
      <c r="AK348" s="11">
        <f>'OddsRatio_working_3-way'!U348/(3*'OddsRatio_working_3-way'!X348^(1/3))*SIN(('OddsRatio_working_3-way'!Y348+4*PI())/3)</f>
        <v>0.49283154533146933</v>
      </c>
      <c r="AL348" s="11">
        <f>'OddsRatio_working_3-way'!Z348+'OddsRatio_working_3-way'!AF348</f>
        <v>1.082725867550324</v>
      </c>
      <c r="AM348" s="11">
        <f>'OddsRatio_working_3-way'!AA348+'OddsRatio_working_3-way'!AG348</f>
        <v>-0.62449268462325458</v>
      </c>
      <c r="AN348" s="11">
        <f>'OddsRatio_working_3-way'!AB348+'OddsRatio_working_3-way'!AH348</f>
        <v>-0.45823318292706949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1.082725867550324</v>
      </c>
      <c r="AS348" s="11">
        <f>IF(('OddsRatio_working_3-way'!X348=0),IF(Q348&gt;0,-Q348^(1/3),(-Q348)^(1/3)),'OddsRatio_working_3-way'!AM348-'OddsRatio_working_3-way'!R348/3)</f>
        <v>-0.62449268462325458</v>
      </c>
      <c r="AT348" s="11">
        <f>IF(('OddsRatio_working_3-way'!X348=0),IF(Q348&gt;0,-Q348^(1/3),(-Q348)^(1/3)),'OddsRatio_working_3-way'!AN348-'OddsRatio_working_3-way'!R348/3)</f>
        <v>-0.45823318292706949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9">
        <f t="shared" si="78"/>
        <v>0.40115788078955883</v>
      </c>
      <c r="E349" s="9">
        <f t="shared" si="79"/>
        <v>0.33200383543398299</v>
      </c>
      <c r="F349" s="9">
        <f t="shared" si="80"/>
        <v>0.2668382837764583</v>
      </c>
      <c r="G349" s="9">
        <f t="shared" si="81"/>
        <v>1.0817276325001011</v>
      </c>
      <c r="H349" s="9">
        <f t="shared" si="82"/>
        <v>2.4927841328501392</v>
      </c>
      <c r="I349" s="9">
        <f t="shared" si="83"/>
        <v>3.012013396450187</v>
      </c>
      <c r="J349" s="9">
        <f t="shared" si="84"/>
        <v>3.7475881865502561</v>
      </c>
      <c r="K349" s="11">
        <f t="shared" si="85"/>
        <v>0.42016806722689076</v>
      </c>
      <c r="L349" s="11">
        <f t="shared" si="86"/>
        <v>0.34965034965034969</v>
      </c>
      <c r="M349" s="11">
        <f t="shared" si="87"/>
        <v>0.2824858757062147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-0.27056990865565134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0.23987312122905347</v>
      </c>
      <c r="Q349" s="11">
        <f>2*'OddsRatio_working_3-way'!K349*'OddsRatio_working_3-way'!L349*'OddsRatio_working_3-way'!M349</f>
        <v>8.3001080010053102E-2</v>
      </c>
      <c r="R349" s="11">
        <f t="shared" si="88"/>
        <v>0</v>
      </c>
      <c r="S349" s="11">
        <f t="shared" si="89"/>
        <v>-0.88654766681514086</v>
      </c>
      <c r="T349" s="11">
        <f t="shared" si="90"/>
        <v>-0.30676389855195185</v>
      </c>
      <c r="U349" s="11">
        <f>'OddsRatio_working_3-way'!S349-'OddsRatio_working_3-way'!R349^2/3</f>
        <v>-0.88654766681514086</v>
      </c>
      <c r="V349" s="11">
        <f>'OddsRatio_working_3-way'!S349*'OddsRatio_working_3-way'!R349/3-2*'OddsRatio_working_3-way'!R349^3/27-'OddsRatio_working_3-way'!T349</f>
        <v>0.30676389855195185</v>
      </c>
      <c r="W349" s="11">
        <f>'OddsRatio_working_3-way'!V349^2+4*'OddsRatio_working_3-way'!U349^3/27</f>
        <v>-9.125096053300405E-3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0.16064649506610207</v>
      </c>
      <c r="Y349" s="11">
        <f>IF('OddsRatio_working_3-way'!W349&gt;=0,IF('OddsRatio_working_3-way'!V349+SQRT('OddsRatio_working_3-way'!W349)&gt;0,0,PI()),ACOS('OddsRatio_working_3-way'!V349/(2*'OddsRatio_working_3-way'!X349)))</f>
        <v>0.30187971718749163</v>
      </c>
      <c r="Z349" s="11">
        <f>'OddsRatio_working_3-way'!X349^(1/3)*COS('OddsRatio_working_3-way'!Y349/3)</f>
        <v>0.54086381625005064</v>
      </c>
      <c r="AA349" s="11">
        <f>'OddsRatio_working_3-way'!X349^(1/3)*COS(('OddsRatio_working_3-way'!Y349+2*PI())/3)</f>
        <v>-0.31772531049109348</v>
      </c>
      <c r="AB349" s="11">
        <f>'OddsRatio_working_3-way'!X349^(1/3)*COS(('OddsRatio_working_3-way'!Y349+4*PI())/3)</f>
        <v>-0.22313850575895736</v>
      </c>
      <c r="AC349" s="11">
        <f>'OddsRatio_working_3-way'!X349^(1/3)*SIN('OddsRatio_working_3-way'!Y349/3)</f>
        <v>5.4609717173885637E-2</v>
      </c>
      <c r="AD349" s="11">
        <f>'OddsRatio_working_3-way'!X349^(1/3)*SIN(('OddsRatio_working_3-way'!Y349+2*PI())/3)</f>
        <v>0.4410969462733999</v>
      </c>
      <c r="AE349" s="11">
        <f>'OddsRatio_working_3-way'!X349^(1/3)*SIN(('OddsRatio_working_3-way'!Y349+4*PI())/3)</f>
        <v>-0.49570666344728526</v>
      </c>
      <c r="AF349" s="11">
        <f>-'OddsRatio_working_3-way'!U349/(3*'OddsRatio_working_3-way'!X349^(1/3))*COS(('OddsRatio_working_3-way'!Y349)/3)</f>
        <v>0.54086381625005053</v>
      </c>
      <c r="AG349" s="11">
        <f>-'OddsRatio_working_3-way'!U349/(3*'OddsRatio_working_3-way'!X349^(1/3))*COS(('OddsRatio_working_3-way'!Y349+2*PI())/3)</f>
        <v>-0.31772531049109343</v>
      </c>
      <c r="AH349" s="11">
        <f>-'OddsRatio_working_3-way'!U349/(3*'OddsRatio_working_3-way'!X349^(1/3))*COS(('OddsRatio_working_3-way'!Y349+4*PI())/3)</f>
        <v>-0.22313850575895733</v>
      </c>
      <c r="AI349" s="11">
        <f>'OddsRatio_working_3-way'!U349/(3*'OddsRatio_working_3-way'!X349^(1/3))*SIN(('OddsRatio_working_3-way'!Y349)/3)</f>
        <v>-5.460971717388563E-2</v>
      </c>
      <c r="AJ349" s="11">
        <f>'OddsRatio_working_3-way'!U349/(3*'OddsRatio_working_3-way'!X349^(1/3))*SIN(('OddsRatio_working_3-way'!Y349+2*PI())/3)</f>
        <v>-0.44109694627339979</v>
      </c>
      <c r="AK349" s="11">
        <f>'OddsRatio_working_3-way'!U349/(3*'OddsRatio_working_3-way'!X349^(1/3))*SIN(('OddsRatio_working_3-way'!Y349+4*PI())/3)</f>
        <v>0.49570666344728515</v>
      </c>
      <c r="AL349" s="11">
        <f>'OddsRatio_working_3-way'!Z349+'OddsRatio_working_3-way'!AF349</f>
        <v>1.0817276325001011</v>
      </c>
      <c r="AM349" s="11">
        <f>'OddsRatio_working_3-way'!AA349+'OddsRatio_working_3-way'!AG349</f>
        <v>-0.63545062098218685</v>
      </c>
      <c r="AN349" s="11">
        <f>'OddsRatio_working_3-way'!AB349+'OddsRatio_working_3-way'!AH349</f>
        <v>-0.44627701151791466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1.0817276325001011</v>
      </c>
      <c r="AS349" s="11">
        <f>IF(('OddsRatio_working_3-way'!X349=0),IF(Q349&gt;0,-Q349^(1/3),(-Q349)^(1/3)),'OddsRatio_working_3-way'!AM349-'OddsRatio_working_3-way'!R349/3)</f>
        <v>-0.63545062098218685</v>
      </c>
      <c r="AT349" s="11">
        <f>IF(('OddsRatio_working_3-way'!X349=0),IF(Q349&gt;0,-Q349^(1/3),(-Q349)^(1/3)),'OddsRatio_working_3-way'!AN349-'OddsRatio_working_3-way'!R349/3)</f>
        <v>-0.44627701151791466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9">
        <f t="shared" si="78"/>
        <v>0.37547023891239945</v>
      </c>
      <c r="E350" s="9">
        <f t="shared" si="79"/>
        <v>0.33115278787741864</v>
      </c>
      <c r="F350" s="9">
        <f t="shared" si="80"/>
        <v>0.2933769732101818</v>
      </c>
      <c r="G350" s="9">
        <f t="shared" si="81"/>
        <v>1.0800824243107456</v>
      </c>
      <c r="H350" s="9">
        <f t="shared" si="82"/>
        <v>2.6633269334385488</v>
      </c>
      <c r="I350" s="9">
        <f t="shared" si="83"/>
        <v>3.0197541334610944</v>
      </c>
      <c r="J350" s="9">
        <f t="shared" si="84"/>
        <v>3.4085838062129632</v>
      </c>
      <c r="K350" s="11">
        <f t="shared" si="85"/>
        <v>0.39370078740157477</v>
      </c>
      <c r="L350" s="11">
        <f t="shared" si="86"/>
        <v>0.34843205574912889</v>
      </c>
      <c r="M350" s="11">
        <f t="shared" si="87"/>
        <v>0.30959752321981426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-0.27274013726461344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0.23953058121755774</v>
      </c>
      <c r="Q350" s="11">
        <f>2*'OddsRatio_working_3-way'!K350*'OddsRatio_working_3-way'!L350*'OddsRatio_working_3-way'!M350</f>
        <v>8.4939922417573657E-2</v>
      </c>
      <c r="R350" s="11">
        <f t="shared" si="88"/>
        <v>0</v>
      </c>
      <c r="S350" s="11">
        <f t="shared" si="89"/>
        <v>-0.8782373713670325</v>
      </c>
      <c r="T350" s="11">
        <f t="shared" si="90"/>
        <v>-0.31143169197412496</v>
      </c>
      <c r="U350" s="11">
        <f>'OddsRatio_working_3-way'!S350-'OddsRatio_working_3-way'!R350^2/3</f>
        <v>-0.8782373713670325</v>
      </c>
      <c r="V350" s="11">
        <f>'OddsRatio_working_3-way'!S350*'OddsRatio_working_3-way'!R350/3-2*'OddsRatio_working_3-way'!R350^3/27-'OddsRatio_working_3-way'!T350</f>
        <v>0.31143169197412496</v>
      </c>
      <c r="W350" s="11">
        <f>'OddsRatio_working_3-way'!V350^2+4*'OddsRatio_working_3-way'!U350^3/27</f>
        <v>-3.3636727590599935E-3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0.15839300136442758</v>
      </c>
      <c r="Y350" s="11">
        <f>IF('OddsRatio_working_3-way'!W350&gt;=0,IF('OddsRatio_working_3-way'!V350+SQRT('OddsRatio_working_3-way'!W350)&gt;0,0,PI()),ACOS('OddsRatio_working_3-way'!V350/(2*'OddsRatio_working_3-way'!X350)))</f>
        <v>0.18411848806739828</v>
      </c>
      <c r="Z350" s="11">
        <f>'OddsRatio_working_3-way'!X350^(1/3)*COS('OddsRatio_working_3-way'!Y350/3)</f>
        <v>0.54004121215537271</v>
      </c>
      <c r="AA350" s="11">
        <f>'OddsRatio_working_3-way'!X350^(1/3)*COS(('OddsRatio_working_3-way'!Y350+2*PI())/3)</f>
        <v>-0.29876012107141664</v>
      </c>
      <c r="AB350" s="11">
        <f>'OddsRatio_working_3-way'!X350^(1/3)*COS(('OddsRatio_working_3-way'!Y350+4*PI())/3)</f>
        <v>-0.24128109108395623</v>
      </c>
      <c r="AC350" s="11">
        <f>'OddsRatio_working_3-way'!X350^(1/3)*SIN('OddsRatio_working_3-way'!Y350/3)</f>
        <v>3.3185533436018932E-2</v>
      </c>
      <c r="AD350" s="11">
        <f>'OddsRatio_working_3-way'!X350^(1/3)*SIN(('OddsRatio_working_3-way'!Y350+2*PI())/3)</f>
        <v>0.45109664209908495</v>
      </c>
      <c r="AE350" s="11">
        <f>'OddsRatio_working_3-way'!X350^(1/3)*SIN(('OddsRatio_working_3-way'!Y350+4*PI())/3)</f>
        <v>-0.48428217553510378</v>
      </c>
      <c r="AF350" s="11">
        <f>-'OddsRatio_working_3-way'!U350/(3*'OddsRatio_working_3-way'!X350^(1/3))*COS(('OddsRatio_working_3-way'!Y350)/3)</f>
        <v>0.54004121215537282</v>
      </c>
      <c r="AG350" s="11">
        <f>-'OddsRatio_working_3-way'!U350/(3*'OddsRatio_working_3-way'!X350^(1/3))*COS(('OddsRatio_working_3-way'!Y350+2*PI())/3)</f>
        <v>-0.2987601210714167</v>
      </c>
      <c r="AH350" s="11">
        <f>-'OddsRatio_working_3-way'!U350/(3*'OddsRatio_working_3-way'!X350^(1/3))*COS(('OddsRatio_working_3-way'!Y350+4*PI())/3)</f>
        <v>-0.24128109108395629</v>
      </c>
      <c r="AI350" s="11">
        <f>'OddsRatio_working_3-way'!U350/(3*'OddsRatio_working_3-way'!X350^(1/3))*SIN(('OddsRatio_working_3-way'!Y350)/3)</f>
        <v>-3.3185533436018939E-2</v>
      </c>
      <c r="AJ350" s="11">
        <f>'OddsRatio_working_3-way'!U350/(3*'OddsRatio_working_3-way'!X350^(1/3))*SIN(('OddsRatio_working_3-way'!Y350+2*PI())/3)</f>
        <v>-0.45109664209908501</v>
      </c>
      <c r="AK350" s="11">
        <f>'OddsRatio_working_3-way'!U350/(3*'OddsRatio_working_3-way'!X350^(1/3))*SIN(('OddsRatio_working_3-way'!Y350+4*PI())/3)</f>
        <v>0.48428217553510389</v>
      </c>
      <c r="AL350" s="11">
        <f>'OddsRatio_working_3-way'!Z350+'OddsRatio_working_3-way'!AF350</f>
        <v>1.0800824243107456</v>
      </c>
      <c r="AM350" s="11">
        <f>'OddsRatio_working_3-way'!AA350+'OddsRatio_working_3-way'!AG350</f>
        <v>-0.59752024214283339</v>
      </c>
      <c r="AN350" s="11">
        <f>'OddsRatio_working_3-way'!AB350+'OddsRatio_working_3-way'!AH350</f>
        <v>-0.48256218216791252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1.0800824243107456</v>
      </c>
      <c r="AS350" s="11">
        <f>IF(('OddsRatio_working_3-way'!X350=0),IF(Q350&gt;0,-Q350^(1/3),(-Q350)^(1/3)),'OddsRatio_working_3-way'!AM350-'OddsRatio_working_3-way'!R350/3)</f>
        <v>-0.59752024214283339</v>
      </c>
      <c r="AT350" s="11">
        <f>IF(('OddsRatio_working_3-way'!X350=0),IF(Q350&gt;0,-Q350^(1/3),(-Q350)^(1/3)),'OddsRatio_working_3-way'!AN350-'OddsRatio_working_3-way'!R350/3)</f>
        <v>-0.48256218216791252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9">
        <f t="shared" si="78"/>
        <v>0.31430663874920578</v>
      </c>
      <c r="E351" s="9">
        <f t="shared" si="79"/>
        <v>0.34602010181992693</v>
      </c>
      <c r="F351" s="9">
        <f t="shared" si="80"/>
        <v>0.33967325943086712</v>
      </c>
      <c r="G351" s="9">
        <f t="shared" si="81"/>
        <v>1.0800031472001623</v>
      </c>
      <c r="H351" s="9">
        <f t="shared" si="82"/>
        <v>3.1816063573443274</v>
      </c>
      <c r="I351" s="9">
        <f t="shared" si="83"/>
        <v>2.8900055076002844</v>
      </c>
      <c r="J351" s="9">
        <f t="shared" si="84"/>
        <v>2.9440056649602928</v>
      </c>
      <c r="K351" s="11">
        <f t="shared" si="85"/>
        <v>0.33112582781456956</v>
      </c>
      <c r="L351" s="11">
        <f t="shared" si="86"/>
        <v>0.36363636363636365</v>
      </c>
      <c r="M351" s="11">
        <f t="shared" si="87"/>
        <v>0.35714285714285715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-0.27363034316676693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0.23952868323729248</v>
      </c>
      <c r="Q351" s="11">
        <f>2*'OddsRatio_working_3-way'!K351*'OddsRatio_working_3-way'!L351*'OddsRatio_working_3-way'!M351</f>
        <v>8.6006708523264822E-2</v>
      </c>
      <c r="R351" s="11">
        <f t="shared" si="88"/>
        <v>0</v>
      </c>
      <c r="S351" s="11">
        <f t="shared" si="89"/>
        <v>-0.87537325161087554</v>
      </c>
      <c r="T351" s="11">
        <f t="shared" si="90"/>
        <v>-0.31431714600031441</v>
      </c>
      <c r="U351" s="11">
        <f>'OddsRatio_working_3-way'!S351-'OddsRatio_working_3-way'!R351^2/3</f>
        <v>-0.87537325161087554</v>
      </c>
      <c r="V351" s="11">
        <f>'OddsRatio_working_3-way'!S351*'OddsRatio_working_3-way'!R351/3-2*'OddsRatio_working_3-way'!R351^3/27-'OddsRatio_working_3-way'!T351</f>
        <v>0.31431714600031441</v>
      </c>
      <c r="W351" s="11">
        <f>'OddsRatio_working_3-way'!V351^2+4*'OddsRatio_working_3-way'!U351^3/27</f>
        <v>-5.7948033054860959E-4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0.15761880328844935</v>
      </c>
      <c r="Y351" s="11">
        <f>IF('OddsRatio_working_3-way'!W351&gt;=0,IF('OddsRatio_working_3-way'!V351+SQRT('OddsRatio_working_3-way'!W351)&gt;0,0,PI()),ACOS('OddsRatio_working_3-way'!V351/(2*'OddsRatio_working_3-way'!X351)))</f>
        <v>7.6437119834581679E-2</v>
      </c>
      <c r="Z351" s="11">
        <f>'OddsRatio_working_3-way'!X351^(1/3)*COS('OddsRatio_working_3-way'!Y351/3)</f>
        <v>0.54000157360008116</v>
      </c>
      <c r="AA351" s="11">
        <f>'OddsRatio_working_3-way'!X351^(1/3)*COS(('OddsRatio_working_3-way'!Y351+2*PI())/3)</f>
        <v>-0.28191876837394886</v>
      </c>
      <c r="AB351" s="11">
        <f>'OddsRatio_working_3-way'!X351^(1/3)*COS(('OddsRatio_working_3-way'!Y351+4*PI())/3)</f>
        <v>-0.25808280522613242</v>
      </c>
      <c r="AC351" s="11">
        <f>'OddsRatio_working_3-way'!X351^(1/3)*SIN('OddsRatio_working_3-way'!Y351/3)</f>
        <v>1.3761699739785988E-2</v>
      </c>
      <c r="AD351" s="11">
        <f>'OddsRatio_working_3-way'!X351^(1/3)*SIN(('OddsRatio_working_3-way'!Y351+2*PI())/3)</f>
        <v>0.46077423095134962</v>
      </c>
      <c r="AE351" s="11">
        <f>'OddsRatio_working_3-way'!X351^(1/3)*SIN(('OddsRatio_working_3-way'!Y351+4*PI())/3)</f>
        <v>-0.47453593069113542</v>
      </c>
      <c r="AF351" s="11">
        <f>-'OddsRatio_working_3-way'!U351/(3*'OddsRatio_working_3-way'!X351^(1/3))*COS(('OddsRatio_working_3-way'!Y351)/3)</f>
        <v>0.54000157360008105</v>
      </c>
      <c r="AG351" s="11">
        <f>-'OddsRatio_working_3-way'!U351/(3*'OddsRatio_working_3-way'!X351^(1/3))*COS(('OddsRatio_working_3-way'!Y351+2*PI())/3)</f>
        <v>-0.2819187683739488</v>
      </c>
      <c r="AH351" s="11">
        <f>-'OddsRatio_working_3-way'!U351/(3*'OddsRatio_working_3-way'!X351^(1/3))*COS(('OddsRatio_working_3-way'!Y351+4*PI())/3)</f>
        <v>-0.25808280522613236</v>
      </c>
      <c r="AI351" s="11">
        <f>'OddsRatio_working_3-way'!U351/(3*'OddsRatio_working_3-way'!X351^(1/3))*SIN(('OddsRatio_working_3-way'!Y351)/3)</f>
        <v>-1.3761699739785985E-2</v>
      </c>
      <c r="AJ351" s="11">
        <f>'OddsRatio_working_3-way'!U351/(3*'OddsRatio_working_3-way'!X351^(1/3))*SIN(('OddsRatio_working_3-way'!Y351+2*PI())/3)</f>
        <v>-0.46077423095134951</v>
      </c>
      <c r="AK351" s="11">
        <f>'OddsRatio_working_3-way'!U351/(3*'OddsRatio_working_3-way'!X351^(1/3))*SIN(('OddsRatio_working_3-way'!Y351+4*PI())/3)</f>
        <v>0.47453593069113531</v>
      </c>
      <c r="AL351" s="11">
        <f>'OddsRatio_working_3-way'!Z351+'OddsRatio_working_3-way'!AF351</f>
        <v>1.0800031472001623</v>
      </c>
      <c r="AM351" s="11">
        <f>'OddsRatio_working_3-way'!AA351+'OddsRatio_working_3-way'!AG351</f>
        <v>-0.56383753674789761</v>
      </c>
      <c r="AN351" s="11">
        <f>'OddsRatio_working_3-way'!AB351+'OddsRatio_working_3-way'!AH351</f>
        <v>-0.51616561045226472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1.0800031472001623</v>
      </c>
      <c r="AS351" s="11">
        <f>IF(('OddsRatio_working_3-way'!X351=0),IF(Q351&gt;0,-Q351^(1/3),(-Q351)^(1/3)),'OddsRatio_working_3-way'!AM351-'OddsRatio_working_3-way'!R351/3)</f>
        <v>-0.56383753674789761</v>
      </c>
      <c r="AT351" s="11">
        <f>IF(('OddsRatio_working_3-way'!X351=0),IF(Q351&gt;0,-Q351^(1/3),(-Q351)^(1/3)),'OddsRatio_working_3-way'!AN351-'OddsRatio_working_3-way'!R351/3)</f>
        <v>-0.51616561045226472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9">
        <f t="shared" si="78"/>
        <v>0.39410413043667469</v>
      </c>
      <c r="E352" s="9">
        <f t="shared" si="79"/>
        <v>0.2858551110227634</v>
      </c>
      <c r="F352" s="9">
        <f t="shared" si="80"/>
        <v>0.32004075854056208</v>
      </c>
      <c r="G352" s="9">
        <f t="shared" si="81"/>
        <v>1.067639205059526</v>
      </c>
      <c r="H352" s="9">
        <f t="shared" si="82"/>
        <v>2.537400455285717</v>
      </c>
      <c r="I352" s="9">
        <f t="shared" si="83"/>
        <v>3.4982757398392899</v>
      </c>
      <c r="J352" s="9">
        <f t="shared" si="84"/>
        <v>3.1246020180684568</v>
      </c>
      <c r="K352" s="11">
        <f t="shared" si="85"/>
        <v>0.4098360655737705</v>
      </c>
      <c r="L352" s="11">
        <f t="shared" si="86"/>
        <v>0.29940119760479045</v>
      </c>
      <c r="M352" s="11">
        <f t="shared" si="87"/>
        <v>0.33444816053511706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-0.27518448491470371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0.23679271207023972</v>
      </c>
      <c r="Q352" s="11">
        <f>2*'OddsRatio_working_3-way'!K352*'OddsRatio_working_3-way'!L352*'OddsRatio_working_3-way'!M352</f>
        <v>8.207719655814201E-2</v>
      </c>
      <c r="R352" s="11">
        <f t="shared" si="88"/>
        <v>0</v>
      </c>
      <c r="S352" s="11">
        <f t="shared" si="89"/>
        <v>-0.86048714608178611</v>
      </c>
      <c r="T352" s="11">
        <f t="shared" si="90"/>
        <v>-0.29826244231604371</v>
      </c>
      <c r="U352" s="11">
        <f>'OddsRatio_working_3-way'!S352-'OddsRatio_working_3-way'!R352^2/3</f>
        <v>-0.86048714608178611</v>
      </c>
      <c r="V352" s="11">
        <f>'OddsRatio_working_3-way'!S352*'OddsRatio_working_3-way'!R352/3-2*'OddsRatio_working_3-way'!R352^3/27-'OddsRatio_working_3-way'!T352</f>
        <v>0.29826244231604371</v>
      </c>
      <c r="W352" s="11">
        <f>'OddsRatio_working_3-way'!V352^2+4*'OddsRatio_working_3-way'!U352^3/27</f>
        <v>-5.4302550747856171E-3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0.15361537974037376</v>
      </c>
      <c r="Y352" s="11">
        <f>IF('OddsRatio_working_3-way'!W352&gt;=0,IF('OddsRatio_working_3-way'!V352+SQRT('OddsRatio_working_3-way'!W352)&gt;0,0,PI()),ACOS('OddsRatio_working_3-way'!V352/(2*'OddsRatio_working_3-way'!X352)))</f>
        <v>0.24221457933399693</v>
      </c>
      <c r="Z352" s="11">
        <f>'OddsRatio_working_3-way'!X352^(1/3)*COS('OddsRatio_working_3-way'!Y352/3)</f>
        <v>0.53381960252976313</v>
      </c>
      <c r="AA352" s="11">
        <f>'OddsRatio_working_3-way'!X352^(1/3)*COS(('OddsRatio_working_3-way'!Y352+2*PI())/3)</f>
        <v>-0.30431649166473973</v>
      </c>
      <c r="AB352" s="11">
        <f>'OddsRatio_working_3-way'!X352^(1/3)*COS(('OddsRatio_working_3-way'!Y352+4*PI())/3)</f>
        <v>-0.22950311086502354</v>
      </c>
      <c r="AC352" s="11">
        <f>'OddsRatio_working_3-way'!X352^(1/3)*SIN('OddsRatio_working_3-way'!Y352/3)</f>
        <v>4.3193525543702233E-2</v>
      </c>
      <c r="AD352" s="11">
        <f>'OddsRatio_working_3-way'!X352^(1/3)*SIN(('OddsRatio_working_3-way'!Y352+2*PI())/3)</f>
        <v>0.44070457405703561</v>
      </c>
      <c r="AE352" s="11">
        <f>'OddsRatio_working_3-way'!X352^(1/3)*SIN(('OddsRatio_working_3-way'!Y352+4*PI())/3)</f>
        <v>-0.48389809960073776</v>
      </c>
      <c r="AF352" s="11">
        <f>-'OddsRatio_working_3-way'!U352/(3*'OddsRatio_working_3-way'!X352^(1/3))*COS(('OddsRatio_working_3-way'!Y352)/3)</f>
        <v>0.53381960252976302</v>
      </c>
      <c r="AG352" s="11">
        <f>-'OddsRatio_working_3-way'!U352/(3*'OddsRatio_working_3-way'!X352^(1/3))*COS(('OddsRatio_working_3-way'!Y352+2*PI())/3)</f>
        <v>-0.30431649166473967</v>
      </c>
      <c r="AH352" s="11">
        <f>-'OddsRatio_working_3-way'!U352/(3*'OddsRatio_working_3-way'!X352^(1/3))*COS(('OddsRatio_working_3-way'!Y352+4*PI())/3)</f>
        <v>-0.22950311086502348</v>
      </c>
      <c r="AI352" s="11">
        <f>'OddsRatio_working_3-way'!U352/(3*'OddsRatio_working_3-way'!X352^(1/3))*SIN(('OddsRatio_working_3-way'!Y352)/3)</f>
        <v>-4.3193525543702226E-2</v>
      </c>
      <c r="AJ352" s="11">
        <f>'OddsRatio_working_3-way'!U352/(3*'OddsRatio_working_3-way'!X352^(1/3))*SIN(('OddsRatio_working_3-way'!Y352+2*PI())/3)</f>
        <v>-0.4407045740570355</v>
      </c>
      <c r="AK352" s="11">
        <f>'OddsRatio_working_3-way'!U352/(3*'OddsRatio_working_3-way'!X352^(1/3))*SIN(('OddsRatio_working_3-way'!Y352+4*PI())/3)</f>
        <v>0.48389809960073765</v>
      </c>
      <c r="AL352" s="11">
        <f>'OddsRatio_working_3-way'!Z352+'OddsRatio_working_3-way'!AF352</f>
        <v>1.067639205059526</v>
      </c>
      <c r="AM352" s="11">
        <f>'OddsRatio_working_3-way'!AA352+'OddsRatio_working_3-way'!AG352</f>
        <v>-0.60863298332947946</v>
      </c>
      <c r="AN352" s="11">
        <f>'OddsRatio_working_3-way'!AB352+'OddsRatio_working_3-way'!AH352</f>
        <v>-0.45900622173004701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1.067639205059526</v>
      </c>
      <c r="AS352" s="11">
        <f>IF(('OddsRatio_working_3-way'!X352=0),IF(Q352&gt;0,-Q352^(1/3),(-Q352)^(1/3)),'OddsRatio_working_3-way'!AM352-'OddsRatio_working_3-way'!R352/3)</f>
        <v>-0.60863298332947946</v>
      </c>
      <c r="AT352" s="11">
        <f>IF(('OddsRatio_working_3-way'!X352=0),IF(Q352&gt;0,-Q352^(1/3),(-Q352)^(1/3)),'OddsRatio_working_3-way'!AN352-'OddsRatio_working_3-way'!R352/3)</f>
        <v>-0.45900622173004701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9">
        <f t="shared" si="78"/>
        <v>0.4418640509710352</v>
      </c>
      <c r="E353" s="9">
        <f t="shared" si="79"/>
        <v>0.28531729420738589</v>
      </c>
      <c r="F353" s="9">
        <f t="shared" si="80"/>
        <v>0.27281865482157897</v>
      </c>
      <c r="G353" s="9">
        <f t="shared" si="81"/>
        <v>1.0704572275890003</v>
      </c>
      <c r="H353" s="9">
        <f t="shared" si="82"/>
        <v>2.26313952855502</v>
      </c>
      <c r="I353" s="9">
        <f t="shared" si="83"/>
        <v>3.5048699125582603</v>
      </c>
      <c r="J353" s="9">
        <f t="shared" si="84"/>
        <v>3.6654384966966109</v>
      </c>
      <c r="K353" s="11">
        <f t="shared" si="85"/>
        <v>0.4587155963302752</v>
      </c>
      <c r="L353" s="11">
        <f t="shared" si="86"/>
        <v>0.29940119760479045</v>
      </c>
      <c r="M353" s="11">
        <f t="shared" si="87"/>
        <v>0.28653295128939826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-0.27056326084982041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0.2365081356437515</v>
      </c>
      <c r="Q353" s="11">
        <f>2*'OddsRatio_working_3-way'!K353*'OddsRatio_working_3-way'!L353*'OddsRatio_working_3-way'!M353</f>
        <v>7.8704870430532953E-2</v>
      </c>
      <c r="R353" s="11">
        <f t="shared" si="88"/>
        <v>0</v>
      </c>
      <c r="S353" s="11">
        <f t="shared" si="89"/>
        <v>-0.87413248532301047</v>
      </c>
      <c r="T353" s="11">
        <f t="shared" si="90"/>
        <v>-0.29089267398436292</v>
      </c>
      <c r="U353" s="11">
        <f>'OddsRatio_working_3-way'!S353-'OddsRatio_working_3-way'!R353^2/3</f>
        <v>-0.87413248532301047</v>
      </c>
      <c r="V353" s="11">
        <f>'OddsRatio_working_3-way'!S353*'OddsRatio_working_3-way'!R353/3-2*'OddsRatio_working_3-way'!R353^3/27-'OddsRatio_working_3-way'!T353</f>
        <v>0.29089267398436292</v>
      </c>
      <c r="W353" s="11">
        <f>'OddsRatio_working_3-way'!V353^2+4*'OddsRatio_working_3-way'!U353^3/27</f>
        <v>-1.4334234014881278E-2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0.15728380542243861</v>
      </c>
      <c r="Y353" s="11">
        <f>IF('OddsRatio_working_3-way'!W353&gt;=0,IF('OddsRatio_working_3-way'!V353+SQRT('OddsRatio_working_3-way'!W353)&gt;0,0,PI()),ACOS('OddsRatio_working_3-way'!V353/(2*'OddsRatio_working_3-way'!X353)))</f>
        <v>0.39044926527585133</v>
      </c>
      <c r="Z353" s="11">
        <f>'OddsRatio_working_3-way'!X353^(1/3)*COS('OddsRatio_working_3-way'!Y353/3)</f>
        <v>0.53522861379450026</v>
      </c>
      <c r="AA353" s="11">
        <f>'OddsRatio_working_3-way'!X353^(1/3)*COS(('OddsRatio_working_3-way'!Y353+2*PI())/3)</f>
        <v>-0.32828447718270337</v>
      </c>
      <c r="AB353" s="11">
        <f>'OddsRatio_working_3-way'!X353^(1/3)*COS(('OddsRatio_working_3-way'!Y353+4*PI())/3)</f>
        <v>-0.20694413661179681</v>
      </c>
      <c r="AC353" s="11">
        <f>'OddsRatio_working_3-way'!X353^(1/3)*SIN('OddsRatio_working_3-way'!Y353/3)</f>
        <v>7.0055878292173759E-2</v>
      </c>
      <c r="AD353" s="11">
        <f>'OddsRatio_working_3-way'!X353^(1/3)*SIN(('OddsRatio_working_3-way'!Y353+2*PI())/3)</f>
        <v>0.42849363723228062</v>
      </c>
      <c r="AE353" s="11">
        <f>'OddsRatio_working_3-way'!X353^(1/3)*SIN(('OddsRatio_working_3-way'!Y353+4*PI())/3)</f>
        <v>-0.49854951552445437</v>
      </c>
      <c r="AF353" s="11">
        <f>-'OddsRatio_working_3-way'!U353/(3*'OddsRatio_working_3-way'!X353^(1/3))*COS(('OddsRatio_working_3-way'!Y353)/3)</f>
        <v>0.53522861379450015</v>
      </c>
      <c r="AG353" s="11">
        <f>-'OddsRatio_working_3-way'!U353/(3*'OddsRatio_working_3-way'!X353^(1/3))*COS(('OddsRatio_working_3-way'!Y353+2*PI())/3)</f>
        <v>-0.32828447718270332</v>
      </c>
      <c r="AH353" s="11">
        <f>-'OddsRatio_working_3-way'!U353/(3*'OddsRatio_working_3-way'!X353^(1/3))*COS(('OddsRatio_working_3-way'!Y353+4*PI())/3)</f>
        <v>-0.20694413661179675</v>
      </c>
      <c r="AI353" s="11">
        <f>'OddsRatio_working_3-way'!U353/(3*'OddsRatio_working_3-way'!X353^(1/3))*SIN(('OddsRatio_working_3-way'!Y353)/3)</f>
        <v>-7.0055878292173746E-2</v>
      </c>
      <c r="AJ353" s="11">
        <f>'OddsRatio_working_3-way'!U353/(3*'OddsRatio_working_3-way'!X353^(1/3))*SIN(('OddsRatio_working_3-way'!Y353+2*PI())/3)</f>
        <v>-0.42849363723228057</v>
      </c>
      <c r="AK353" s="11">
        <f>'OddsRatio_working_3-way'!U353/(3*'OddsRatio_working_3-way'!X353^(1/3))*SIN(('OddsRatio_working_3-way'!Y353+4*PI())/3)</f>
        <v>0.49854951552445426</v>
      </c>
      <c r="AL353" s="11">
        <f>'OddsRatio_working_3-way'!Z353+'OddsRatio_working_3-way'!AF353</f>
        <v>1.0704572275890003</v>
      </c>
      <c r="AM353" s="11">
        <f>'OddsRatio_working_3-way'!AA353+'OddsRatio_working_3-way'!AG353</f>
        <v>-0.65656895436540674</v>
      </c>
      <c r="AN353" s="11">
        <f>'OddsRatio_working_3-way'!AB353+'OddsRatio_working_3-way'!AH353</f>
        <v>-0.41388827322359356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1.0704572275890003</v>
      </c>
      <c r="AS353" s="11">
        <f>IF(('OddsRatio_working_3-way'!X353=0),IF(Q353&gt;0,-Q353^(1/3),(-Q353)^(1/3)),'OddsRatio_working_3-way'!AM353-'OddsRatio_working_3-way'!R353/3)</f>
        <v>-0.65656895436540674</v>
      </c>
      <c r="AT353" s="11">
        <f>IF(('OddsRatio_working_3-way'!X353=0),IF(Q353&gt;0,-Q353^(1/3),(-Q353)^(1/3)),'OddsRatio_working_3-way'!AN353-'OddsRatio_working_3-way'!R353/3)</f>
        <v>-0.41388827322359356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9">
        <f t="shared" si="78"/>
        <v>0.4260612313497395</v>
      </c>
      <c r="E354" s="9">
        <f t="shared" si="79"/>
        <v>0.29181036348751466</v>
      </c>
      <c r="F354" s="9">
        <f t="shared" si="80"/>
        <v>0.28212840516274573</v>
      </c>
      <c r="G354" s="9">
        <f t="shared" si="81"/>
        <v>1.0691114932077168</v>
      </c>
      <c r="H354" s="9">
        <f t="shared" si="82"/>
        <v>2.3470804814417234</v>
      </c>
      <c r="I354" s="9">
        <f t="shared" si="83"/>
        <v>3.4268830895815179</v>
      </c>
      <c r="J354" s="9">
        <f t="shared" si="84"/>
        <v>3.5444853538343652</v>
      </c>
      <c r="K354" s="11">
        <f t="shared" si="85"/>
        <v>0.44247787610619471</v>
      </c>
      <c r="L354" s="11">
        <f t="shared" si="86"/>
        <v>0.3058103975535168</v>
      </c>
      <c r="M354" s="11">
        <f t="shared" si="87"/>
        <v>0.29585798816568049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-0.27252130960576448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0.23659991746626227</v>
      </c>
      <c r="Q354" s="11">
        <f>2*'OddsRatio_working_3-way'!K354*'OddsRatio_working_3-way'!L354*'OddsRatio_working_3-way'!M354</f>
        <v>8.0067653964894181E-2</v>
      </c>
      <c r="R354" s="11">
        <f t="shared" si="88"/>
        <v>0</v>
      </c>
      <c r="S354" s="11">
        <f t="shared" si="89"/>
        <v>-0.86818868516569614</v>
      </c>
      <c r="T354" s="11">
        <f t="shared" si="90"/>
        <v>-0.2938032775518431</v>
      </c>
      <c r="U354" s="11">
        <f>'OddsRatio_working_3-way'!S354-'OddsRatio_working_3-way'!R354^2/3</f>
        <v>-0.86818868516569614</v>
      </c>
      <c r="V354" s="11">
        <f>'OddsRatio_working_3-way'!S354*'OddsRatio_working_3-way'!R354/3-2*'OddsRatio_working_3-way'!R354^3/27-'OddsRatio_working_3-way'!T354</f>
        <v>0.2938032775518431</v>
      </c>
      <c r="W354" s="11">
        <f>'OddsRatio_working_3-way'!V354^2+4*'OddsRatio_working_3-way'!U354^3/27</f>
        <v>-1.0627575508891374E-2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0.15568232190031783</v>
      </c>
      <c r="Y354" s="11">
        <f>IF('OddsRatio_working_3-way'!W354&gt;=0,IF('OddsRatio_working_3-way'!V354+SQRT('OddsRatio_working_3-way'!W354)&gt;0,0,PI()),ACOS('OddsRatio_working_3-way'!V354/(2*'OddsRatio_working_3-way'!X354)))</f>
        <v>0.33745989866703519</v>
      </c>
      <c r="Z354" s="11">
        <f>'OddsRatio_working_3-way'!X354^(1/3)*COS('OddsRatio_working_3-way'!Y354/3)</f>
        <v>0.53455574660385829</v>
      </c>
      <c r="AA354" s="11">
        <f>'OddsRatio_working_3-way'!X354^(1/3)*COS(('OddsRatio_working_3-way'!Y354+2*PI())/3)</f>
        <v>-0.31957306066193142</v>
      </c>
      <c r="AB354" s="11">
        <f>'OddsRatio_working_3-way'!X354^(1/3)*COS(('OddsRatio_working_3-way'!Y354+4*PI())/3)</f>
        <v>-0.21498268594192696</v>
      </c>
      <c r="AC354" s="11">
        <f>'OddsRatio_working_3-way'!X354^(1/3)*SIN('OddsRatio_working_3-way'!Y354/3)</f>
        <v>6.0385280999238469E-2</v>
      </c>
      <c r="AD354" s="11">
        <f>'OddsRatio_working_3-way'!X354^(1/3)*SIN(('OddsRatio_working_3-way'!Y354+2*PI())/3)</f>
        <v>0.43274621579827915</v>
      </c>
      <c r="AE354" s="11">
        <f>'OddsRatio_working_3-way'!X354^(1/3)*SIN(('OddsRatio_working_3-way'!Y354+4*PI())/3)</f>
        <v>-0.49313149679751761</v>
      </c>
      <c r="AF354" s="11">
        <f>-'OddsRatio_working_3-way'!U354/(3*'OddsRatio_working_3-way'!X354^(1/3))*COS(('OddsRatio_working_3-way'!Y354)/3)</f>
        <v>0.53455574660385841</v>
      </c>
      <c r="AG354" s="11">
        <f>-'OddsRatio_working_3-way'!U354/(3*'OddsRatio_working_3-way'!X354^(1/3))*COS(('OddsRatio_working_3-way'!Y354+2*PI())/3)</f>
        <v>-0.31957306066193147</v>
      </c>
      <c r="AH354" s="11">
        <f>-'OddsRatio_working_3-way'!U354/(3*'OddsRatio_working_3-way'!X354^(1/3))*COS(('OddsRatio_working_3-way'!Y354+4*PI())/3)</f>
        <v>-0.21498268594192702</v>
      </c>
      <c r="AI354" s="11">
        <f>'OddsRatio_working_3-way'!U354/(3*'OddsRatio_working_3-way'!X354^(1/3))*SIN(('OddsRatio_working_3-way'!Y354)/3)</f>
        <v>-6.0385280999238483E-2</v>
      </c>
      <c r="AJ354" s="11">
        <f>'OddsRatio_working_3-way'!U354/(3*'OddsRatio_working_3-way'!X354^(1/3))*SIN(('OddsRatio_working_3-way'!Y354+2*PI())/3)</f>
        <v>-0.43274621579827927</v>
      </c>
      <c r="AK354" s="11">
        <f>'OddsRatio_working_3-way'!U354/(3*'OddsRatio_working_3-way'!X354^(1/3))*SIN(('OddsRatio_working_3-way'!Y354+4*PI())/3)</f>
        <v>0.49313149679751772</v>
      </c>
      <c r="AL354" s="11">
        <f>'OddsRatio_working_3-way'!Z354+'OddsRatio_working_3-way'!AF354</f>
        <v>1.0691114932077168</v>
      </c>
      <c r="AM354" s="11">
        <f>'OddsRatio_working_3-way'!AA354+'OddsRatio_working_3-way'!AG354</f>
        <v>-0.63914612132386295</v>
      </c>
      <c r="AN354" s="11">
        <f>'OddsRatio_working_3-way'!AB354+'OddsRatio_working_3-way'!AH354</f>
        <v>-0.42996537188385398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1.0691114932077168</v>
      </c>
      <c r="AS354" s="11">
        <f>IF(('OddsRatio_working_3-way'!X354=0),IF(Q354&gt;0,-Q354^(1/3),(-Q354)^(1/3)),'OddsRatio_working_3-way'!AM354-'OddsRatio_working_3-way'!R354/3)</f>
        <v>-0.63914612132386295</v>
      </c>
      <c r="AT354" s="11">
        <f>IF(('OddsRatio_working_3-way'!X354=0),IF(Q354&gt;0,-Q354^(1/3),(-Q354)^(1/3)),'OddsRatio_working_3-way'!AN354-'OddsRatio_working_3-way'!R354/3)</f>
        <v>-0.42996537188385398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9">
        <f t="shared" si="78"/>
        <v>5.4378435431831469E-2</v>
      </c>
      <c r="E355" s="9">
        <f t="shared" si="79"/>
        <v>0.11884304698436467</v>
      </c>
      <c r="F355" s="9">
        <f t="shared" si="80"/>
        <v>0.82677851758380383</v>
      </c>
      <c r="G355" s="9">
        <f t="shared" si="81"/>
        <v>1.1639653770773317</v>
      </c>
      <c r="H355" s="9">
        <f t="shared" si="82"/>
        <v>18.389642733535336</v>
      </c>
      <c r="I355" s="9">
        <f t="shared" si="83"/>
        <v>8.414459451982605</v>
      </c>
      <c r="J355" s="9">
        <f t="shared" si="84"/>
        <v>1.2095137678739192</v>
      </c>
      <c r="K355" s="11">
        <f t="shared" si="85"/>
        <v>6.2735257214554585E-2</v>
      </c>
      <c r="L355" s="11">
        <f t="shared" si="86"/>
        <v>0.13568521031207598</v>
      </c>
      <c r="M355" s="11">
        <f t="shared" si="87"/>
        <v>0.84745762711864414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-0.12357332222682305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0.15502388031423522</v>
      </c>
      <c r="Q355" s="11">
        <f>2*'OddsRatio_working_3-way'!K355*'OddsRatio_working_3-way'!L355*'OddsRatio_working_3-way'!M355</f>
        <v>1.4427536557862747E-2</v>
      </c>
      <c r="R355" s="11">
        <f t="shared" si="88"/>
        <v>0</v>
      </c>
      <c r="S355" s="11">
        <f t="shared" si="89"/>
        <v>-1.2545092866378036</v>
      </c>
      <c r="T355" s="11">
        <f t="shared" si="90"/>
        <v>-0.11675284193930233</v>
      </c>
      <c r="U355" s="11">
        <f>'OddsRatio_working_3-way'!S355-'OddsRatio_working_3-way'!R355^2/3</f>
        <v>-1.2545092866378036</v>
      </c>
      <c r="V355" s="11">
        <f>'OddsRatio_working_3-way'!S355*'OddsRatio_working_3-way'!R355/3-2*'OddsRatio_working_3-way'!R355^3/27-'OddsRatio_working_3-way'!T355</f>
        <v>0.11675284193930233</v>
      </c>
      <c r="W355" s="11">
        <f>'OddsRatio_working_3-way'!V355^2+4*'OddsRatio_working_3-way'!U355^3/27</f>
        <v>-0.27886338486983181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0.27041385456866646</v>
      </c>
      <c r="Y355" s="11">
        <f>IF('OddsRatio_working_3-way'!W355&gt;=0,IF('OddsRatio_working_3-way'!V355+SQRT('OddsRatio_working_3-way'!W355)&gt;0,0,PI()),ACOS('OddsRatio_working_3-way'!V355/(2*'OddsRatio_working_3-way'!X355)))</f>
        <v>1.3532053118242722</v>
      </c>
      <c r="Z355" s="11">
        <f>'OddsRatio_working_3-way'!X355^(1/3)*COS('OddsRatio_working_3-way'!Y355/3)</f>
        <v>0.58198268853866586</v>
      </c>
      <c r="AA355" s="11">
        <f>'OddsRatio_working_3-way'!X355^(1/3)*COS(('OddsRatio_working_3-way'!Y355+2*PI())/3)</f>
        <v>-0.5351212980653195</v>
      </c>
      <c r="AB355" s="11">
        <f>'OddsRatio_working_3-way'!X355^(1/3)*COS(('OddsRatio_working_3-way'!Y355+4*PI())/3)</f>
        <v>-4.6861390473346289E-2</v>
      </c>
      <c r="AC355" s="11">
        <f>'OddsRatio_working_3-way'!X355^(1/3)*SIN('OddsRatio_working_3-way'!Y355/3)</f>
        <v>0.28189698908272748</v>
      </c>
      <c r="AD355" s="11">
        <f>'OddsRatio_working_3-way'!X355^(1/3)*SIN(('OddsRatio_working_3-way'!Y355+2*PI())/3)</f>
        <v>0.36306329829588763</v>
      </c>
      <c r="AE355" s="11">
        <f>'OddsRatio_working_3-way'!X355^(1/3)*SIN(('OddsRatio_working_3-way'!Y355+4*PI())/3)</f>
        <v>-0.6449602873786151</v>
      </c>
      <c r="AF355" s="11">
        <f>-'OddsRatio_working_3-way'!U355/(3*'OddsRatio_working_3-way'!X355^(1/3))*COS(('OddsRatio_working_3-way'!Y355)/3)</f>
        <v>0.58198268853866586</v>
      </c>
      <c r="AG355" s="11">
        <f>-'OddsRatio_working_3-way'!U355/(3*'OddsRatio_working_3-way'!X355^(1/3))*COS(('OddsRatio_working_3-way'!Y355+2*PI())/3)</f>
        <v>-0.5351212980653195</v>
      </c>
      <c r="AH355" s="11">
        <f>-'OddsRatio_working_3-way'!U355/(3*'OddsRatio_working_3-way'!X355^(1/3))*COS(('OddsRatio_working_3-way'!Y355+4*PI())/3)</f>
        <v>-4.6861390473346289E-2</v>
      </c>
      <c r="AI355" s="11">
        <f>'OddsRatio_working_3-way'!U355/(3*'OddsRatio_working_3-way'!X355^(1/3))*SIN(('OddsRatio_working_3-way'!Y355)/3)</f>
        <v>-0.28189698908272748</v>
      </c>
      <c r="AJ355" s="11">
        <f>'OddsRatio_working_3-way'!U355/(3*'OddsRatio_working_3-way'!X355^(1/3))*SIN(('OddsRatio_working_3-way'!Y355+2*PI())/3)</f>
        <v>-0.36306329829588763</v>
      </c>
      <c r="AK355" s="11">
        <f>'OddsRatio_working_3-way'!U355/(3*'OddsRatio_working_3-way'!X355^(1/3))*SIN(('OddsRatio_working_3-way'!Y355+4*PI())/3)</f>
        <v>0.6449602873786151</v>
      </c>
      <c r="AL355" s="11">
        <f>'OddsRatio_working_3-way'!Z355+'OddsRatio_working_3-way'!AF355</f>
        <v>1.1639653770773317</v>
      </c>
      <c r="AM355" s="11">
        <f>'OddsRatio_working_3-way'!AA355+'OddsRatio_working_3-way'!AG355</f>
        <v>-1.070242596130639</v>
      </c>
      <c r="AN355" s="11">
        <f>'OddsRatio_working_3-way'!AB355+'OddsRatio_working_3-way'!AH355</f>
        <v>-9.3722780946692577E-2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1.1639653770773317</v>
      </c>
      <c r="AS355" s="11">
        <f>IF(('OddsRatio_working_3-way'!X355=0),IF(Q355&gt;0,-Q355^(1/3),(-Q355)^(1/3)),'OddsRatio_working_3-way'!AM355-'OddsRatio_working_3-way'!R355/3)</f>
        <v>-1.070242596130639</v>
      </c>
      <c r="AT355" s="11">
        <f>IF(('OddsRatio_working_3-way'!X355=0),IF(Q355&gt;0,-Q355^(1/3),(-Q355)^(1/3)),'OddsRatio_working_3-way'!AN355-'OddsRatio_working_3-way'!R355/3)</f>
        <v>-9.3722780946692577E-2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9">
        <f t="shared" si="78"/>
        <v>0.86593609926827819</v>
      </c>
      <c r="E356" s="9">
        <f t="shared" si="79"/>
        <v>9.3301784070847132E-2</v>
      </c>
      <c r="F356" s="9">
        <f t="shared" si="80"/>
        <v>4.0762116660875036E-2</v>
      </c>
      <c r="G356" s="9">
        <f t="shared" si="81"/>
        <v>1.1909201795961895</v>
      </c>
      <c r="H356" s="9">
        <f t="shared" si="82"/>
        <v>1.1548196233475041</v>
      </c>
      <c r="I356" s="9">
        <f t="shared" si="83"/>
        <v>10.717908665504906</v>
      </c>
      <c r="J356" s="9">
        <f t="shared" si="84"/>
        <v>24.532582748820705</v>
      </c>
      <c r="K356" s="11">
        <f t="shared" si="85"/>
        <v>0.88495575221238942</v>
      </c>
      <c r="L356" s="11">
        <f t="shared" si="86"/>
        <v>0.1091703056768559</v>
      </c>
      <c r="M356" s="11">
        <f t="shared" si="87"/>
        <v>4.8169556840077066E-2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-9.7548183145655054E-2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0.1305363903624997</v>
      </c>
      <c r="Q356" s="11">
        <f>2*'OddsRatio_working_3-way'!K356*'OddsRatio_working_3-way'!L356*'OddsRatio_working_3-way'!M356</f>
        <v>9.3074075124776959E-3</v>
      </c>
      <c r="R356" s="11">
        <f t="shared" si="88"/>
        <v>0</v>
      </c>
      <c r="S356" s="11">
        <f t="shared" si="89"/>
        <v>-1.3381734662099034</v>
      </c>
      <c r="T356" s="11">
        <f t="shared" si="90"/>
        <v>-9.541343787592893E-2</v>
      </c>
      <c r="U356" s="11">
        <f>'OddsRatio_working_3-way'!S356-'OddsRatio_working_3-way'!R356^2/3</f>
        <v>-1.3381734662099034</v>
      </c>
      <c r="V356" s="11">
        <f>'OddsRatio_working_3-way'!S356*'OddsRatio_working_3-way'!R356/3-2*'OddsRatio_working_3-way'!R356^3/27-'OddsRatio_working_3-way'!T356</f>
        <v>9.541343787592893E-2</v>
      </c>
      <c r="W356" s="11">
        <f>'OddsRatio_working_3-way'!V356^2+4*'OddsRatio_working_3-way'!U356^3/27</f>
        <v>-0.34590045858573887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0.29791113721756135</v>
      </c>
      <c r="Y356" s="11">
        <f>IF('OddsRatio_working_3-way'!W356&gt;=0,IF('OddsRatio_working_3-way'!V356+SQRT('OddsRatio_working_3-way'!W356)&gt;0,0,PI()),ACOS('OddsRatio_working_3-way'!V356/(2*'OddsRatio_working_3-way'!X356)))</f>
        <v>1.4099664654697552</v>
      </c>
      <c r="Z356" s="11">
        <f>'OddsRatio_working_3-way'!X356^(1/3)*COS('OddsRatio_working_3-way'!Y356/3)</f>
        <v>0.59546008979809473</v>
      </c>
      <c r="AA356" s="11">
        <f>'OddsRatio_working_3-way'!X356^(1/3)*COS(('OddsRatio_working_3-way'!Y356+2*PI())/3)</f>
        <v>-0.55967245774146879</v>
      </c>
      <c r="AB356" s="11">
        <f>'OddsRatio_working_3-way'!X356^(1/3)*COS(('OddsRatio_working_3-way'!Y356+4*PI())/3)</f>
        <v>-3.5787632056626065E-2</v>
      </c>
      <c r="AC356" s="11">
        <f>'OddsRatio_working_3-way'!X356^(1/3)*SIN('OddsRatio_working_3-way'!Y356/3)</f>
        <v>0.30246504513350425</v>
      </c>
      <c r="AD356" s="11">
        <f>'OddsRatio_working_3-way'!X356^(1/3)*SIN(('OddsRatio_working_3-way'!Y356+2*PI())/3)</f>
        <v>0.36445104213816093</v>
      </c>
      <c r="AE356" s="11">
        <f>'OddsRatio_working_3-way'!X356^(1/3)*SIN(('OddsRatio_working_3-way'!Y356+4*PI())/3)</f>
        <v>-0.66691608727166518</v>
      </c>
      <c r="AF356" s="11">
        <f>-'OddsRatio_working_3-way'!U356/(3*'OddsRatio_working_3-way'!X356^(1/3))*COS(('OddsRatio_working_3-way'!Y356)/3)</f>
        <v>0.59546008979809473</v>
      </c>
      <c r="AG356" s="11">
        <f>-'OddsRatio_working_3-way'!U356/(3*'OddsRatio_working_3-way'!X356^(1/3))*COS(('OddsRatio_working_3-way'!Y356+2*PI())/3)</f>
        <v>-0.55967245774146879</v>
      </c>
      <c r="AH356" s="11">
        <f>-'OddsRatio_working_3-way'!U356/(3*'OddsRatio_working_3-way'!X356^(1/3))*COS(('OddsRatio_working_3-way'!Y356+4*PI())/3)</f>
        <v>-3.5787632056626065E-2</v>
      </c>
      <c r="AI356" s="11">
        <f>'OddsRatio_working_3-way'!U356/(3*'OddsRatio_working_3-way'!X356^(1/3))*SIN(('OddsRatio_working_3-way'!Y356)/3)</f>
        <v>-0.30246504513350425</v>
      </c>
      <c r="AJ356" s="11">
        <f>'OddsRatio_working_3-way'!U356/(3*'OddsRatio_working_3-way'!X356^(1/3))*SIN(('OddsRatio_working_3-way'!Y356+2*PI())/3)</f>
        <v>-0.36445104213816093</v>
      </c>
      <c r="AK356" s="11">
        <f>'OddsRatio_working_3-way'!U356/(3*'OddsRatio_working_3-way'!X356^(1/3))*SIN(('OddsRatio_working_3-way'!Y356+4*PI())/3)</f>
        <v>0.66691608727166518</v>
      </c>
      <c r="AL356" s="11">
        <f>'OddsRatio_working_3-way'!Z356+'OddsRatio_working_3-way'!AF356</f>
        <v>1.1909201795961895</v>
      </c>
      <c r="AM356" s="11">
        <f>'OddsRatio_working_3-way'!AA356+'OddsRatio_working_3-way'!AG356</f>
        <v>-1.1193449154829376</v>
      </c>
      <c r="AN356" s="11">
        <f>'OddsRatio_working_3-way'!AB356+'OddsRatio_working_3-way'!AH356</f>
        <v>-7.1575264113252129E-2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1.1909201795961895</v>
      </c>
      <c r="AS356" s="11">
        <f>IF(('OddsRatio_working_3-way'!X356=0),IF(Q356&gt;0,-Q356^(1/3),(-Q356)^(1/3)),'OddsRatio_working_3-way'!AM356-'OddsRatio_working_3-way'!R356/3)</f>
        <v>-1.1193449154829376</v>
      </c>
      <c r="AT356" s="11">
        <f>IF(('OddsRatio_working_3-way'!X356=0),IF(Q356&gt;0,-Q356^(1/3),(-Q356)^(1/3)),'OddsRatio_working_3-way'!AN356-'OddsRatio_working_3-way'!R356/3)</f>
        <v>-7.1575264113252129E-2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9">
        <f t="shared" si="78"/>
        <v>0.3827169316354827</v>
      </c>
      <c r="E357" s="9">
        <f t="shared" si="79"/>
        <v>0.29291110448313656</v>
      </c>
      <c r="F357" s="9">
        <f t="shared" si="80"/>
        <v>0.32437196388138062</v>
      </c>
      <c r="G357" s="9">
        <f t="shared" si="81"/>
        <v>1.0681438426810799</v>
      </c>
      <c r="H357" s="9">
        <f t="shared" si="82"/>
        <v>2.6128972024484307</v>
      </c>
      <c r="I357" s="9">
        <f t="shared" si="83"/>
        <v>3.4140050844592404</v>
      </c>
      <c r="J357" s="9">
        <f t="shared" si="84"/>
        <v>3.0828804932281058</v>
      </c>
      <c r="K357" s="11">
        <f t="shared" si="85"/>
        <v>0.39840637450199207</v>
      </c>
      <c r="L357" s="11">
        <f t="shared" si="86"/>
        <v>0.30674846625766872</v>
      </c>
      <c r="M357" s="11">
        <f t="shared" si="87"/>
        <v>0.33898305084745761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-0.27568088879793273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0.23696417408249915</v>
      </c>
      <c r="Q357" s="11">
        <f>2*'OddsRatio_working_3-way'!K357*'OddsRatio_working_3-way'!L357*'OddsRatio_working_3-way'!M357</f>
        <v>8.2854606322552149E-2</v>
      </c>
      <c r="R357" s="11">
        <f t="shared" si="88"/>
        <v>0</v>
      </c>
      <c r="S357" s="11">
        <f t="shared" si="89"/>
        <v>-0.85955967102307196</v>
      </c>
      <c r="T357" s="11">
        <f t="shared" si="90"/>
        <v>-0.30054533951855661</v>
      </c>
      <c r="U357" s="11">
        <f>'OddsRatio_working_3-way'!S357-'OddsRatio_working_3-way'!R357^2/3</f>
        <v>-0.85955967102307196</v>
      </c>
      <c r="V357" s="11">
        <f>'OddsRatio_working_3-way'!S357*'OddsRatio_working_3-way'!R357/3-2*'OddsRatio_working_3-way'!R357^3/27-'OddsRatio_working_3-way'!T357</f>
        <v>0.30054533951855661</v>
      </c>
      <c r="W357" s="11">
        <f>'OddsRatio_working_3-way'!V357^2+4*'OddsRatio_working_3-way'!U357^3/27</f>
        <v>-3.7583504812022522E-3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0.15336708544169991</v>
      </c>
      <c r="Y357" s="11">
        <f>IF('OddsRatio_working_3-way'!W357&gt;=0,IF('OddsRatio_working_3-way'!V357+SQRT('OddsRatio_working_3-way'!W357)&gt;0,0,PI()),ACOS('OddsRatio_working_3-way'!V357/(2*'OddsRatio_working_3-way'!X357)))</f>
        <v>0.20122001244325771</v>
      </c>
      <c r="Z357" s="11">
        <f>'OddsRatio_working_3-way'!X357^(1/3)*COS('OddsRatio_working_3-way'!Y357/3)</f>
        <v>0.53407192134053993</v>
      </c>
      <c r="AA357" s="11">
        <f>'OddsRatio_working_3-way'!X357^(1/3)*COS(('OddsRatio_working_3-way'!Y357+2*PI())/3)</f>
        <v>-0.29810531667399265</v>
      </c>
      <c r="AB357" s="11">
        <f>'OddsRatio_working_3-way'!X357^(1/3)*COS(('OddsRatio_working_3-way'!Y357+4*PI())/3)</f>
        <v>-0.23596660466654748</v>
      </c>
      <c r="AC357" s="11">
        <f>'OddsRatio_working_3-way'!X357^(1/3)*SIN('OddsRatio_working_3-way'!Y357/3)</f>
        <v>3.5875802104595012E-2</v>
      </c>
      <c r="AD357" s="11">
        <f>'OddsRatio_working_3-way'!X357^(1/3)*SIN(('OddsRatio_working_3-way'!Y357+2*PI())/3)</f>
        <v>0.44458195027657454</v>
      </c>
      <c r="AE357" s="11">
        <f>'OddsRatio_working_3-way'!X357^(1/3)*SIN(('OddsRatio_working_3-way'!Y357+4*PI())/3)</f>
        <v>-0.48045775238116961</v>
      </c>
      <c r="AF357" s="11">
        <f>-'OddsRatio_working_3-way'!U357/(3*'OddsRatio_working_3-way'!X357^(1/3))*COS(('OddsRatio_working_3-way'!Y357)/3)</f>
        <v>0.53407192134053993</v>
      </c>
      <c r="AG357" s="11">
        <f>-'OddsRatio_working_3-way'!U357/(3*'OddsRatio_working_3-way'!X357^(1/3))*COS(('OddsRatio_working_3-way'!Y357+2*PI())/3)</f>
        <v>-0.29810531667399265</v>
      </c>
      <c r="AH357" s="11">
        <f>-'OddsRatio_working_3-way'!U357/(3*'OddsRatio_working_3-way'!X357^(1/3))*COS(('OddsRatio_working_3-way'!Y357+4*PI())/3)</f>
        <v>-0.23596660466654748</v>
      </c>
      <c r="AI357" s="11">
        <f>'OddsRatio_working_3-way'!U357/(3*'OddsRatio_working_3-way'!X357^(1/3))*SIN(('OddsRatio_working_3-way'!Y357)/3)</f>
        <v>-3.5875802104595012E-2</v>
      </c>
      <c r="AJ357" s="11">
        <f>'OddsRatio_working_3-way'!U357/(3*'OddsRatio_working_3-way'!X357^(1/3))*SIN(('OddsRatio_working_3-way'!Y357+2*PI())/3)</f>
        <v>-0.44458195027657454</v>
      </c>
      <c r="AK357" s="11">
        <f>'OddsRatio_working_3-way'!U357/(3*'OddsRatio_working_3-way'!X357^(1/3))*SIN(('OddsRatio_working_3-way'!Y357+4*PI())/3)</f>
        <v>0.48045775238116961</v>
      </c>
      <c r="AL357" s="11">
        <f>'OddsRatio_working_3-way'!Z357+'OddsRatio_working_3-way'!AF357</f>
        <v>1.0681438426810799</v>
      </c>
      <c r="AM357" s="11">
        <f>'OddsRatio_working_3-way'!AA357+'OddsRatio_working_3-way'!AG357</f>
        <v>-0.5962106333479853</v>
      </c>
      <c r="AN357" s="11">
        <f>'OddsRatio_working_3-way'!AB357+'OddsRatio_working_3-way'!AH357</f>
        <v>-0.47193320933309496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1.0681438426810799</v>
      </c>
      <c r="AS357" s="11">
        <f>IF(('OddsRatio_working_3-way'!X357=0),IF(Q357&gt;0,-Q357^(1/3),(-Q357)^(1/3)),'OddsRatio_working_3-way'!AM357-'OddsRatio_working_3-way'!R357/3)</f>
        <v>-0.5962106333479853</v>
      </c>
      <c r="AT357" s="11">
        <f>IF(('OddsRatio_working_3-way'!X357=0),IF(Q357&gt;0,-Q357^(1/3),(-Q357)^(1/3)),'OddsRatio_working_3-way'!AN357-'OddsRatio_working_3-way'!R357/3)</f>
        <v>-0.47193320933309496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3.2331253545093697E-2</v>
      </c>
      <c r="D26" s="4">
        <f t="shared" si="2"/>
        <v>1.8147195059186825</v>
      </c>
      <c r="E26" s="4">
        <f t="shared" si="3"/>
        <v>2.2274162981680354</v>
      </c>
      <c r="G26" s="4">
        <f t="shared" si="1"/>
        <v>1.0323312535450937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4">
        <f t="shared" si="25"/>
        <v>4.3663303605360193E-2</v>
      </c>
      <c r="E324" s="4">
        <f t="shared" si="26"/>
        <v>3.7545367681839554</v>
      </c>
      <c r="F324" s="4">
        <f t="shared" si="27"/>
        <v>3.9888701769715404</v>
      </c>
      <c r="G324" s="4">
        <f t="shared" si="28"/>
        <v>2.0705734105598483</v>
      </c>
      <c r="I324" s="4">
        <f t="shared" si="29"/>
        <v>1.0436633036053602</v>
      </c>
    </row>
    <row r="325" spans="1: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4">
        <f t="shared" si="25"/>
        <v>4.2507982806490263E-2</v>
      </c>
      <c r="E325" s="4">
        <f t="shared" si="26"/>
        <v>2.0689236670158517</v>
      </c>
      <c r="F325" s="4">
        <f t="shared" si="27"/>
        <v>3.8379473239484541</v>
      </c>
      <c r="G325" s="4">
        <f t="shared" si="28"/>
        <v>3.9047103442174627</v>
      </c>
      <c r="I325" s="4">
        <f t="shared" si="29"/>
        <v>1.0425079828064903</v>
      </c>
    </row>
    <row r="326" spans="1: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4.3881350208768932E-2</v>
      </c>
      <c r="E326" s="4">
        <f t="shared" si="26"/>
        <v>2.3907812460297841</v>
      </c>
      <c r="F326" s="4">
        <f t="shared" si="27"/>
        <v>3.6666406871349944</v>
      </c>
      <c r="G326" s="4">
        <f t="shared" si="28"/>
        <v>3.2362723608631345</v>
      </c>
      <c r="I326" s="4">
        <f t="shared" si="29"/>
        <v>1.0438813502087689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4">
        <f t="shared" si="25"/>
        <v>4.4435625253360644E-2</v>
      </c>
      <c r="E327" s="4">
        <f t="shared" si="26"/>
        <v>2.769101455723213</v>
      </c>
      <c r="F327" s="4">
        <f t="shared" si="27"/>
        <v>3.7581693019165274</v>
      </c>
      <c r="G327" s="4">
        <f t="shared" si="28"/>
        <v>2.6825111934311567</v>
      </c>
      <c r="I327" s="4">
        <f t="shared" si="29"/>
        <v>1.0444356252533606</v>
      </c>
    </row>
    <row r="328" spans="1: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4">
        <f t="shared" si="25"/>
        <v>4.5327295183203109E-2</v>
      </c>
      <c r="E328" s="4">
        <f t="shared" si="26"/>
        <v>2.9236880115551274</v>
      </c>
      <c r="F328" s="4">
        <f t="shared" si="27"/>
        <v>3.6619930649781405</v>
      </c>
      <c r="G328" s="4">
        <f t="shared" si="28"/>
        <v>2.5981388383784365</v>
      </c>
      <c r="I328" s="4">
        <f t="shared" si="29"/>
        <v>1.0453272951832031</v>
      </c>
    </row>
    <row r="329" spans="1: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4">
        <f t="shared" si="25"/>
        <v>4.5977873429618343E-2</v>
      </c>
      <c r="E329" s="4">
        <f t="shared" si="26"/>
        <v>3.4203662644559323</v>
      </c>
      <c r="F329" s="4">
        <f t="shared" si="27"/>
        <v>3.6426008995829871</v>
      </c>
      <c r="G329" s="4">
        <f t="shared" si="28"/>
        <v>2.3089114015613514</v>
      </c>
      <c r="I329" s="4">
        <f t="shared" si="29"/>
        <v>1.0459778734296183</v>
      </c>
    </row>
    <row r="330" spans="1: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4">
        <f t="shared" si="25"/>
        <v>4.5675083748649037E-2</v>
      </c>
      <c r="E330" s="4">
        <f t="shared" si="26"/>
        <v>3.1655507055435383</v>
      </c>
      <c r="F330" s="4">
        <f t="shared" si="27"/>
        <v>3.6524034900359057</v>
      </c>
      <c r="G330" s="4">
        <f t="shared" si="28"/>
        <v>2.4372001341890202</v>
      </c>
      <c r="I330" s="4">
        <f t="shared" si="29"/>
        <v>1.045675083748649</v>
      </c>
    </row>
    <row r="331" spans="1: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4">
        <f t="shared" si="25"/>
        <v>4.4358775132716799E-2</v>
      </c>
      <c r="E331" s="4">
        <f t="shared" si="26"/>
        <v>2.2632896317598754</v>
      </c>
      <c r="F331" s="4">
        <f t="shared" si="27"/>
        <v>3.6798975887609839</v>
      </c>
      <c r="G331" s="4">
        <f t="shared" si="28"/>
        <v>3.4913938428409281</v>
      </c>
      <c r="I331" s="4">
        <f t="shared" si="29"/>
        <v>1.0443587751327168</v>
      </c>
    </row>
    <row r="332" spans="1: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4">
        <f t="shared" si="25"/>
        <v>4.2519873519812013E-2</v>
      </c>
      <c r="E332" s="4">
        <f t="shared" si="26"/>
        <v>1.8260689031550308</v>
      </c>
      <c r="F332" s="4">
        <f t="shared" si="27"/>
        <v>4.2067025986137425</v>
      </c>
      <c r="G332" s="4">
        <f t="shared" si="28"/>
        <v>4.6585371299129843</v>
      </c>
      <c r="I332" s="4">
        <f t="shared" si="29"/>
        <v>1.042519873519812</v>
      </c>
    </row>
    <row r="333" spans="1: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4">
        <f t="shared" si="25"/>
        <v>3.7358309602213202E-2</v>
      </c>
      <c r="E333" s="4">
        <f t="shared" si="26"/>
        <v>1.3317245944712439</v>
      </c>
      <c r="F333" s="4">
        <f t="shared" si="27"/>
        <v>6.1123361259294331</v>
      </c>
      <c r="G333" s="4">
        <f t="shared" si="28"/>
        <v>11.697216646783955</v>
      </c>
      <c r="I333" s="4">
        <f t="shared" si="29"/>
        <v>1.0373583096022132</v>
      </c>
    </row>
    <row r="334" spans="1: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4">
        <f t="shared" si="25"/>
        <v>3.709575983073421E-2</v>
      </c>
      <c r="E334" s="4">
        <f t="shared" si="26"/>
        <v>2.1243756776505811</v>
      </c>
      <c r="F334" s="4">
        <f t="shared" si="27"/>
        <v>3.4512564343839487</v>
      </c>
      <c r="G334" s="4">
        <f t="shared" si="28"/>
        <v>4.174948451218965</v>
      </c>
      <c r="I334" s="4">
        <f t="shared" si="29"/>
        <v>1.0370957598307342</v>
      </c>
    </row>
    <row r="335" spans="1: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4">
        <f t="shared" si="25"/>
        <v>3.8308773191745749E-2</v>
      </c>
      <c r="E335" s="4">
        <f t="shared" si="26"/>
        <v>2.3483720723479498</v>
      </c>
      <c r="F335" s="4">
        <f t="shared" si="27"/>
        <v>3.4997110964716969</v>
      </c>
      <c r="G335" s="4">
        <f t="shared" si="28"/>
        <v>3.4669828862265839</v>
      </c>
      <c r="I335" s="4">
        <f t="shared" si="29"/>
        <v>1.0383087731917457</v>
      </c>
    </row>
    <row r="336" spans="1: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4">
        <f t="shared" si="25"/>
        <v>3.8968938345797177E-2</v>
      </c>
      <c r="E336" s="4">
        <f t="shared" si="26"/>
        <v>3.1975110276660574</v>
      </c>
      <c r="F336" s="4">
        <f t="shared" si="27"/>
        <v>3.1108213195246637</v>
      </c>
      <c r="G336" s="4">
        <f t="shared" si="28"/>
        <v>2.73374748886497</v>
      </c>
      <c r="I336" s="4">
        <f t="shared" si="29"/>
        <v>1.0389689383457972</v>
      </c>
    </row>
    <row r="337" spans="1: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4">
        <f t="shared" si="25"/>
        <v>3.8707738690340276E-2</v>
      </c>
      <c r="E337" s="4">
        <f t="shared" si="26"/>
        <v>2.3915898125889328</v>
      </c>
      <c r="F337" s="4">
        <f t="shared" si="27"/>
        <v>3.2617250058379734</v>
      </c>
      <c r="G337" s="4">
        <f t="shared" si="28"/>
        <v>3.6326403982190403</v>
      </c>
      <c r="I337" s="4">
        <f t="shared" si="29"/>
        <v>1.0387077386903403</v>
      </c>
    </row>
    <row r="338" spans="1: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4">
        <f t="shared" si="25"/>
        <v>3.4525006800852465E-2</v>
      </c>
      <c r="E338" s="4">
        <f t="shared" si="26"/>
        <v>3.984716921075496</v>
      </c>
      <c r="F338" s="4">
        <f t="shared" si="27"/>
        <v>3.7664787023876225</v>
      </c>
      <c r="G338" s="4">
        <f t="shared" si="28"/>
        <v>2.0680762329789073</v>
      </c>
      <c r="I338" s="4">
        <f t="shared" si="29"/>
        <v>1.0345250068008525</v>
      </c>
    </row>
    <row r="339" spans="1: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4">
        <f t="shared" si="25"/>
        <v>3.4567304258989795E-2</v>
      </c>
      <c r="E339" s="4">
        <f t="shared" si="26"/>
        <v>2.0367008272630911</v>
      </c>
      <c r="F339" s="4">
        <f t="shared" si="27"/>
        <v>3.3980322894750499</v>
      </c>
      <c r="G339" s="4">
        <f t="shared" si="28"/>
        <v>4.6571866094736372</v>
      </c>
      <c r="I339" s="4">
        <f t="shared" si="29"/>
        <v>1.0345673042589898</v>
      </c>
    </row>
    <row r="340" spans="1: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4">
        <f t="shared" si="25"/>
        <v>3.8168120162707098E-2</v>
      </c>
      <c r="E340" s="4">
        <f t="shared" si="26"/>
        <v>2.3693319249735931</v>
      </c>
      <c r="F340" s="4">
        <f t="shared" si="27"/>
        <v>3.4228366079167869</v>
      </c>
      <c r="G340" s="4">
        <f t="shared" si="28"/>
        <v>3.4991369522877687</v>
      </c>
      <c r="I340" s="4">
        <f t="shared" si="29"/>
        <v>1.0381681201627071</v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4">
        <f t="shared" si="25"/>
        <v>5.2107776042419118E-2</v>
      </c>
      <c r="E342" s="4">
        <f t="shared" si="26"/>
        <v>2.7888511363115578</v>
      </c>
      <c r="F342" s="4">
        <f t="shared" si="27"/>
        <v>2.9210472629717827</v>
      </c>
      <c r="G342" s="4">
        <f t="shared" si="28"/>
        <v>3.3435150329321148</v>
      </c>
      <c r="I342" s="4">
        <f t="shared" si="29"/>
        <v>1.0521077760424191</v>
      </c>
    </row>
    <row r="343" spans="1: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4">
        <f t="shared" si="25"/>
        <v>5.3001368549095984E-2</v>
      </c>
      <c r="E343" s="4">
        <f t="shared" si="26"/>
        <v>3.0788307149873106</v>
      </c>
      <c r="F343" s="4">
        <f t="shared" si="27"/>
        <v>2.9346527701204872</v>
      </c>
      <c r="G343" s="4">
        <f t="shared" si="28"/>
        <v>2.9900233099590459</v>
      </c>
      <c r="I343" s="4">
        <f t="shared" si="29"/>
        <v>1.053001368549096</v>
      </c>
    </row>
    <row r="344" spans="1: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4">
        <f t="shared" si="25"/>
        <v>5.1789093120691909E-2</v>
      </c>
      <c r="E344" s="4">
        <f t="shared" si="26"/>
        <v>3.3871096953859654</v>
      </c>
      <c r="F344" s="4">
        <f t="shared" si="27"/>
        <v>3.1861055540105321</v>
      </c>
      <c r="G344" s="4">
        <f t="shared" si="28"/>
        <v>2.5581974947597406</v>
      </c>
      <c r="I344" s="4">
        <f t="shared" si="29"/>
        <v>1.0517890931206919</v>
      </c>
    </row>
    <row r="345" spans="1: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4">
        <f t="shared" si="25"/>
        <v>5.336267420495E-2</v>
      </c>
      <c r="E345" s="4">
        <f t="shared" si="26"/>
        <v>3.202608765860306</v>
      </c>
      <c r="F345" s="4">
        <f t="shared" si="27"/>
        <v>2.9135553467143742</v>
      </c>
      <c r="G345" s="4">
        <f t="shared" si="28"/>
        <v>2.9024940571744176</v>
      </c>
      <c r="I345" s="4">
        <f t="shared" si="29"/>
        <v>1.05336267420495</v>
      </c>
    </row>
    <row r="346" spans="1: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4">
        <f t="shared" si="25"/>
        <v>5.238182180048323E-2</v>
      </c>
      <c r="E346" s="4">
        <f t="shared" si="26"/>
        <v>2.3962311993525534</v>
      </c>
      <c r="F346" s="4">
        <f t="shared" si="27"/>
        <v>3.1324421987654869</v>
      </c>
      <c r="G346" s="4">
        <f t="shared" si="28"/>
        <v>3.795955702538508</v>
      </c>
      <c r="I346" s="4">
        <f t="shared" si="29"/>
        <v>1.0523818218004832</v>
      </c>
    </row>
    <row r="347" spans="1: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4">
        <f t="shared" si="25"/>
        <v>5.2351975272867834E-2</v>
      </c>
      <c r="E347" s="4">
        <f t="shared" si="26"/>
        <v>2.4831307962903741</v>
      </c>
      <c r="F347" s="4">
        <f t="shared" si="27"/>
        <v>3.0545830055074745</v>
      </c>
      <c r="G347" s="4">
        <f t="shared" si="28"/>
        <v>3.7049982106644404</v>
      </c>
      <c r="I347" s="4">
        <f t="shared" si="29"/>
        <v>1.0523519752728678</v>
      </c>
    </row>
    <row r="348" spans="1: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4">
        <f t="shared" si="25"/>
        <v>5.3097501145916715E-2</v>
      </c>
      <c r="E348" s="4">
        <f t="shared" si="26"/>
        <v>2.539208768814603</v>
      </c>
      <c r="F348" s="4">
        <f t="shared" si="27"/>
        <v>3.0013984181497038</v>
      </c>
      <c r="G348" s="4">
        <f t="shared" si="28"/>
        <v>3.6630236906196956</v>
      </c>
      <c r="I348" s="4">
        <f t="shared" si="29"/>
        <v>1.0530975011459167</v>
      </c>
    </row>
    <row r="349" spans="1: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4">
        <f t="shared" si="25"/>
        <v>5.2304292583455148E-2</v>
      </c>
      <c r="E349" s="4">
        <f t="shared" si="26"/>
        <v>2.483032797313848</v>
      </c>
      <c r="F349" s="4">
        <f t="shared" si="27"/>
        <v>3.0100935771204256</v>
      </c>
      <c r="G349" s="4">
        <f t="shared" si="28"/>
        <v>3.7728572209958298</v>
      </c>
      <c r="I349" s="4">
        <f t="shared" si="29"/>
        <v>1.0523042925834551</v>
      </c>
    </row>
    <row r="350" spans="1: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4">
        <f t="shared" si="25"/>
        <v>5.1730366370517977E-2</v>
      </c>
      <c r="E350" s="4">
        <f t="shared" si="26"/>
        <v>2.6563435352264611</v>
      </c>
      <c r="F350" s="4">
        <f t="shared" si="27"/>
        <v>3.0194275984060219</v>
      </c>
      <c r="G350" s="4">
        <f t="shared" si="28"/>
        <v>3.4205099578458631</v>
      </c>
      <c r="I350" s="4">
        <f t="shared" si="29"/>
        <v>1.051730366370518</v>
      </c>
    </row>
    <row r="351" spans="1: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4">
        <f t="shared" si="25"/>
        <v>5.1905048593790415E-2</v>
      </c>
      <c r="E351" s="4">
        <f t="shared" si="26"/>
        <v>3.1864979673868361</v>
      </c>
      <c r="F351" s="4">
        <f t="shared" si="27"/>
        <v>2.8873804892181618</v>
      </c>
      <c r="G351" s="4">
        <f t="shared" si="28"/>
        <v>2.9425510376244306</v>
      </c>
      <c r="I351" s="4">
        <f t="shared" si="29"/>
        <v>1.0519050485937904</v>
      </c>
    </row>
    <row r="352" spans="1: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4">
        <f t="shared" si="25"/>
        <v>4.3685423713677896E-2</v>
      </c>
      <c r="E352" s="4">
        <f t="shared" si="26"/>
        <v>2.5298890089545343</v>
      </c>
      <c r="F352" s="4">
        <f t="shared" si="27"/>
        <v>3.5107503953452985</v>
      </c>
      <c r="G352" s="4">
        <f t="shared" si="28"/>
        <v>3.1261102318888772</v>
      </c>
      <c r="I352" s="4">
        <f t="shared" si="29"/>
        <v>1.0436854237136779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4">
        <f t="shared" si="25"/>
        <v>4.4649745224464077E-2</v>
      </c>
      <c r="E353" s="4">
        <f t="shared" si="26"/>
        <v>2.2531030121659152</v>
      </c>
      <c r="F353" s="4">
        <f t="shared" si="27"/>
        <v>3.5147167439650038</v>
      </c>
      <c r="G353" s="4">
        <f t="shared" si="28"/>
        <v>3.6812114623853192</v>
      </c>
      <c r="I353" s="4">
        <f t="shared" si="29"/>
        <v>1.0446497452244641</v>
      </c>
    </row>
    <row r="354" spans="1: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4">
        <f t="shared" si="25"/>
        <v>4.4146261825392052E-2</v>
      </c>
      <c r="E354" s="4">
        <f t="shared" si="26"/>
        <v>2.3377460717921865</v>
      </c>
      <c r="F354" s="4">
        <f t="shared" si="27"/>
        <v>3.4353048977164606</v>
      </c>
      <c r="G354" s="4">
        <f t="shared" si="28"/>
        <v>3.5569142328348624</v>
      </c>
      <c r="I354" s="4">
        <f t="shared" si="29"/>
        <v>1.0441462618253921</v>
      </c>
    </row>
    <row r="355" spans="1: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4">
        <f t="shared" si="25"/>
        <v>4.5878094645274814E-2</v>
      </c>
      <c r="E355" s="4">
        <f t="shared" si="26"/>
        <v>21.078121018120449</v>
      </c>
      <c r="F355" s="4">
        <f t="shared" si="27"/>
        <v>8.3061644165579978</v>
      </c>
      <c r="G355" s="4">
        <f t="shared" si="28"/>
        <v>1.2016848647029434</v>
      </c>
      <c r="I355" s="4">
        <f t="shared" si="29"/>
        <v>1.0458780946452748</v>
      </c>
    </row>
    <row r="356" spans="1: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4">
        <f t="shared" si="25"/>
        <v>4.2295614729322306E-2</v>
      </c>
      <c r="E356" s="4">
        <f t="shared" si="26"/>
        <v>1.1482938694876257</v>
      </c>
      <c r="F356" s="4">
        <f t="shared" si="27"/>
        <v>10.518369722082408</v>
      </c>
      <c r="G356" s="4">
        <f t="shared" si="28"/>
        <v>29.350457989798478</v>
      </c>
      <c r="I356" s="4">
        <f t="shared" si="29"/>
        <v>1.0422956147293223</v>
      </c>
    </row>
    <row r="357" spans="1: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4">
        <f t="shared" si="25"/>
        <v>4.4137891607118451E-2</v>
      </c>
      <c r="E357" s="4">
        <f t="shared" si="26"/>
        <v>2.6062452560807641</v>
      </c>
      <c r="F357" s="4">
        <f t="shared" si="27"/>
        <v>3.4242372944670603</v>
      </c>
      <c r="G357" s="4">
        <f t="shared" si="28"/>
        <v>3.0838458809736848</v>
      </c>
      <c r="I357" s="4">
        <f t="shared" si="29"/>
        <v>1.0441378916071185</v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0.56721497447532621</v>
      </c>
      <c r="D26">
        <f t="shared" si="1"/>
        <v>0.46511627906976744</v>
      </c>
      <c r="E26">
        <f t="shared" si="2"/>
        <v>3.2331253545093697E-2</v>
      </c>
      <c r="F26">
        <f t="shared" si="3"/>
        <v>-0.23148966481552313</v>
      </c>
      <c r="G26">
        <v>0</v>
      </c>
      <c r="H26">
        <f t="shared" si="4"/>
        <v>0.26382091836061683</v>
      </c>
      <c r="I26">
        <f t="shared" si="5"/>
        <v>-1.067551440371467</v>
      </c>
      <c r="J26">
        <f t="shared" si="6"/>
        <v>1.067551440371467</v>
      </c>
      <c r="K26">
        <f t="shared" si="7"/>
        <v>0.5511033298347715</v>
      </c>
      <c r="L26">
        <f t="shared" si="8"/>
        <v>0.44889667016522844</v>
      </c>
      <c r="M26">
        <f t="shared" si="9"/>
        <v>1.8145417490034292</v>
      </c>
      <c r="N26">
        <f t="shared" si="10"/>
        <v>2.2276841564271868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tabSelected="1" zoomScaleNormal="100" workbookViewId="0">
      <pane ySplit="2" topLeftCell="A3" activePane="bottomLeft" state="frozen"/>
      <selection pane="bottomLeft" activeCell="A30" sqref="A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6" t="s">
        <v>9</v>
      </c>
      <c r="B1" s="47"/>
      <c r="C1" s="18"/>
      <c r="D1" s="48" t="s">
        <v>25</v>
      </c>
      <c r="E1" s="47"/>
      <c r="F1" s="48" t="s">
        <v>23</v>
      </c>
      <c r="G1" s="47"/>
      <c r="H1" s="48" t="s">
        <v>11</v>
      </c>
      <c r="I1" s="47"/>
      <c r="J1" s="48" t="s">
        <v>10</v>
      </c>
      <c r="K1" s="47"/>
      <c r="L1" s="44" t="s">
        <v>239</v>
      </c>
      <c r="M1" s="45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1.7629999999999999</v>
      </c>
      <c r="B27" s="15">
        <v>2.15</v>
      </c>
      <c r="C27" s="20">
        <f t="shared" si="0"/>
        <v>3.2331253545093697E-2</v>
      </c>
      <c r="D27" s="17">
        <f>IF(OR($A27="",$B27=""),"",A27*'MPTO_working_2-way'!$G26)</f>
        <v>1.82</v>
      </c>
      <c r="E27" s="22">
        <f>IF(OR($A27="",$B27=""),"",B27*'MPTO_working_2-way'!$G26)</f>
        <v>2.2195121951219514</v>
      </c>
      <c r="F27" s="17">
        <f>IF(OR($A27="",$B27=""),"",'MPTO_working_2-way'!D26)</f>
        <v>1.8147195059186825</v>
      </c>
      <c r="G27" s="22">
        <f>IF(OR($A27="",$B27=""),"",'MPTO_working_2-way'!E26)</f>
        <v>2.2274162981680354</v>
      </c>
      <c r="H27" s="17">
        <f>IF(OR($A27="",$B27=""),"",'OddsRatio_working_2-way'!M26)</f>
        <v>1.8145417490034292</v>
      </c>
      <c r="I27" s="17">
        <f>IF(OR($A27="",$B27=""),"",'OddsRatio_working_2-way'!N26)</f>
        <v>2.2276841564271868</v>
      </c>
      <c r="J27" s="17">
        <f>IF('Log_working_2-way'!$D26="","",A27^('Log_working_2-way'!$D26))</f>
        <v>1.8121468764449677</v>
      </c>
      <c r="K27" s="22">
        <f>IF('Log_working_2-way'!$D26="","",B27^('Log_working_2-way'!$D26))</f>
        <v>2.2313043724027968</v>
      </c>
      <c r="L27" s="33">
        <f t="shared" ref="L27" si="47">(1/D27)</f>
        <v>0.54945054945054939</v>
      </c>
      <c r="M27" s="33">
        <f t="shared" ref="M27" si="48">(1/E27)</f>
        <v>0.4505494505494505</v>
      </c>
      <c r="N27" s="4">
        <v>100</v>
      </c>
      <c r="O27" s="4">
        <f t="shared" si="41"/>
        <v>43.27850255246738</v>
      </c>
      <c r="P27" s="4">
        <f t="shared" si="42"/>
        <v>53.488372093023258</v>
      </c>
      <c r="Q27" s="4">
        <f t="shared" si="43"/>
        <v>46.511627906976742</v>
      </c>
      <c r="R27" s="4">
        <f t="shared" si="44"/>
        <v>56.72149744753262</v>
      </c>
      <c r="S27" s="39">
        <f t="shared" ref="S27" si="49">O27-Q27</f>
        <v>-3.2331253545093617</v>
      </c>
      <c r="T27" s="39">
        <f t="shared" ref="T27" si="50">P27-R27</f>
        <v>-3.2331253545093617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zoomScale="90" zoomScaleNormal="90" workbookViewId="0">
      <pane ySplit="2" topLeftCell="A307" activePane="bottomLeft" state="frozen"/>
      <selection pane="bottomLeft" activeCell="Q363" sqref="Q36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46" t="s">
        <v>9</v>
      </c>
      <c r="B1" s="46"/>
      <c r="C1" s="47"/>
      <c r="D1" s="18"/>
      <c r="E1" s="48" t="s">
        <v>25</v>
      </c>
      <c r="F1" s="46"/>
      <c r="G1" s="47"/>
      <c r="H1" s="48" t="s">
        <v>23</v>
      </c>
      <c r="I1" s="46"/>
      <c r="J1" s="47"/>
      <c r="K1" s="48" t="s">
        <v>11</v>
      </c>
      <c r="L1" s="46"/>
      <c r="M1" s="47"/>
      <c r="N1" s="48" t="s">
        <v>181</v>
      </c>
      <c r="O1" s="46"/>
      <c r="P1" s="46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29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29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29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29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29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0">
        <f t="shared" ref="N293:N324" si="80">(1/E293)* 100</f>
        <v>40.52697616060226</v>
      </c>
      <c r="O293" s="41">
        <f t="shared" ref="O293:O324" si="81">(1/F293)* 100</f>
        <v>28.084483479715605</v>
      </c>
      <c r="P293" s="41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5" si="83">(1/A293)*((T293*A293)-T293)</f>
        <v>57.805907172995774</v>
      </c>
      <c r="V293" s="28">
        <f t="shared" ref="V293:V325" si="84">(1/B293)*((T293*B293)-T293)</f>
        <v>70.760233918128648</v>
      </c>
      <c r="W293" s="28">
        <f t="shared" ref="W293:W325" si="85">(1/C293)*((T293*C293)-T293)</f>
        <v>67.320261437908499</v>
      </c>
      <c r="X293" s="28">
        <f t="shared" ref="X293:X325" si="86">((1/B293)+(1/C293))*T293</f>
        <v>61.919504643962853</v>
      </c>
      <c r="Y293" s="28">
        <f t="shared" ref="Y293:Y325" si="87">((1/A293)+(1/C293))*T293</f>
        <v>74.873831389095713</v>
      </c>
      <c r="Z293" s="28">
        <f t="shared" ref="Z293:Z325" si="88">((1/A293)+(1/B293))*T293</f>
        <v>71.433858908875564</v>
      </c>
      <c r="AA293" s="28">
        <f t="shared" ref="AA293:AA325" si="89">U293-X293</f>
        <v>-4.1135974709670791</v>
      </c>
      <c r="AB293" s="28">
        <f t="shared" ref="AB293:AB325" si="90">V293-Y293</f>
        <v>-4.1135974709670649</v>
      </c>
      <c r="AC293" s="28">
        <f t="shared" ref="AC293:AC325" si="91">W293-Z293</f>
        <v>-4.1135974709670649</v>
      </c>
    </row>
    <row r="294" spans="1:29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29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29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29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29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29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29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29" ht="15" x14ac:dyDescent="0.25">
      <c r="A301">
        <v>1.7</v>
      </c>
      <c r="B301">
        <v>3.32</v>
      </c>
      <c r="C301" s="42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29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29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29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 s="42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ht="15" x14ac:dyDescent="0.25">
      <c r="A325">
        <v>3.56</v>
      </c>
      <c r="B325">
        <v>3.77</v>
      </c>
      <c r="C325">
        <v>2.0099999999999998</v>
      </c>
      <c r="D325" s="20">
        <f t="shared" ref="D325:D388" si="92">IF(OR($A325="",$B325="",$C325=""),"",(1/A325)+(1/B325)+(1/C325)-1)</f>
        <v>4.3663303605360193E-2</v>
      </c>
      <c r="E325" s="17">
        <f>IF(OR($A325="",$B325="",$C325=""),"",A325*'MPTO_working_3-way'!$I324)</f>
        <v>3.7154413608350825</v>
      </c>
      <c r="F325" s="21">
        <f>IF(OR($A325="",$B325="",$C325=""),"",B325*'MPTO_working_3-way'!$I324)</f>
        <v>3.9346106545922082</v>
      </c>
      <c r="G325" s="22">
        <f>IF(OR($A325="",$B325="",$C325=""),"",C325*'MPTO_working_3-way'!$I324)</f>
        <v>2.0977632402467736</v>
      </c>
      <c r="H325" s="17">
        <f>IF(OR($A325="",$B325="",$C325=""),"",'MPTO_working_3-way'!E324)</f>
        <v>3.7545367681839554</v>
      </c>
      <c r="I325" s="21">
        <f>IF(OR($A325="",$B325="",$C325=""),"",'MPTO_working_3-way'!F324)</f>
        <v>3.9888701769715404</v>
      </c>
      <c r="J325" s="22">
        <f>IF(OR($A325="",$B325="",$C325=""),"",'MPTO_working_3-way'!G324)</f>
        <v>2.0705734105598483</v>
      </c>
      <c r="K325" s="17">
        <f>IF(OR($A325="",$B325="",$C325=""),"",'OddsRatio_working_3-way'!H324)</f>
        <v>3.7405877039147057</v>
      </c>
      <c r="L325" s="21">
        <f>IF(OR($A325="",$B325="",$C325=""),"",'OddsRatio_working_3-way'!I324)</f>
        <v>3.965401539001459</v>
      </c>
      <c r="M325" s="22">
        <f>IF(OR($A325="",$B325="",$C325=""),"",'OddsRatio_working_3-way'!J324)</f>
        <v>2.0812474925600983</v>
      </c>
      <c r="N325" s="29">
        <f t="shared" ref="N325:N330" si="93">(1/E325)* 100</f>
        <v>26.914702800618013</v>
      </c>
      <c r="O325" s="30">
        <f t="shared" ref="O325:O330" si="94">(1/F325)* 100</f>
        <v>25.415475323660512</v>
      </c>
      <c r="P325" s="30">
        <f t="shared" ref="P325:P330" si="95">(1/G325)* 100</f>
        <v>47.669821875721468</v>
      </c>
      <c r="Q325" t="s">
        <v>251</v>
      </c>
      <c r="R325" t="s">
        <v>260</v>
      </c>
      <c r="S325" s="43">
        <v>44071</v>
      </c>
      <c r="T325" s="4">
        <v>100</v>
      </c>
      <c r="U325" s="4">
        <f t="shared" si="83"/>
        <v>71.910112359550567</v>
      </c>
      <c r="V325" s="4">
        <f t="shared" si="84"/>
        <v>73.474801061007966</v>
      </c>
      <c r="W325" s="4">
        <f t="shared" si="85"/>
        <v>50.248756218905463</v>
      </c>
      <c r="X325" s="4">
        <f t="shared" si="86"/>
        <v>76.276442720086578</v>
      </c>
      <c r="Y325" s="4">
        <f t="shared" si="87"/>
        <v>77.841131421543977</v>
      </c>
      <c r="Z325" s="4">
        <f t="shared" si="88"/>
        <v>54.615086579441488</v>
      </c>
      <c r="AA325" s="4">
        <f t="shared" si="89"/>
        <v>-4.3663303605360113</v>
      </c>
      <c r="AB325" s="4">
        <f t="shared" si="90"/>
        <v>-4.3663303605360113</v>
      </c>
      <c r="AC325" s="4">
        <f t="shared" si="91"/>
        <v>-4.3663303605360255</v>
      </c>
    </row>
    <row r="326" spans="1:29" ht="15" x14ac:dyDescent="0.25">
      <c r="A326">
        <v>2.0099999999999998</v>
      </c>
      <c r="B326">
        <v>3.64</v>
      </c>
      <c r="C326">
        <v>3.7</v>
      </c>
      <c r="D326" s="20">
        <f t="shared" si="92"/>
        <v>4.2507982806490263E-2</v>
      </c>
      <c r="E326" s="17">
        <f>IF(OR($A326="",$B326="",$C326=""),"",A326*'MPTO_working_3-way'!$I325)</f>
        <v>2.0954410454410453</v>
      </c>
      <c r="F326" s="21">
        <f>IF(OR($A326="",$B326="",$C326=""),"",B326*'MPTO_working_3-way'!$I325)</f>
        <v>3.7947290574156245</v>
      </c>
      <c r="G326" s="22">
        <f>IF(OR($A326="",$B326="",$C326=""),"",C326*'MPTO_working_3-way'!$I325)</f>
        <v>3.8572795363840142</v>
      </c>
      <c r="H326" s="17">
        <f>IF(OR($A326="",$B326="",$C326=""),"",'MPTO_working_3-way'!E325)</f>
        <v>2.0689236670158517</v>
      </c>
      <c r="I326" s="21">
        <f>IF(OR($A326="",$B326="",$C326=""),"",'MPTO_working_3-way'!F325)</f>
        <v>3.8379473239484541</v>
      </c>
      <c r="J326" s="22">
        <f>IF(OR($A326="",$B326="",$C326=""),"",'MPTO_working_3-way'!G325)</f>
        <v>3.9047103442174627</v>
      </c>
      <c r="K326" s="17">
        <f>IF(OR($A326="",$B326="",$C326=""),"",'OddsRatio_working_3-way'!H325)</f>
        <v>2.079327664226605</v>
      </c>
      <c r="L326" s="21">
        <f>IF(OR($A326="",$B326="",$C326=""),"",'OddsRatio_working_3-way'!I325)</f>
        <v>3.8212129045131067</v>
      </c>
      <c r="M326" s="22">
        <f>IF(OR($A326="",$B326="",$C326=""),"",'OddsRatio_working_3-way'!J325)</f>
        <v>3.8853313796156774</v>
      </c>
      <c r="N326" s="29">
        <f t="shared" si="93"/>
        <v>47.722650187446405</v>
      </c>
      <c r="O326" s="30">
        <f t="shared" si="94"/>
        <v>26.35234254856244</v>
      </c>
      <c r="P326" s="30">
        <f t="shared" si="95"/>
        <v>25.925007263991155</v>
      </c>
      <c r="Q326" t="s">
        <v>258</v>
      </c>
      <c r="R326" t="s">
        <v>261</v>
      </c>
      <c r="S326" s="43">
        <v>44072</v>
      </c>
      <c r="T326" s="4">
        <v>100</v>
      </c>
      <c r="U326" s="4">
        <f t="shared" ref="U326:U358" si="96">(1/A326)*((T326*A326)-T326)</f>
        <v>50.248756218905463</v>
      </c>
      <c r="V326" s="4">
        <f t="shared" ref="V326:V358" si="97">(1/B326)*((T326*B326)-T326)</f>
        <v>72.527472527472526</v>
      </c>
      <c r="W326" s="4">
        <f t="shared" ref="W326:W358" si="98">(1/C326)*((T326*C326)-T326)</f>
        <v>72.972972972972968</v>
      </c>
      <c r="X326" s="4">
        <f t="shared" ref="X326:X358" si="99">((1/B326)+(1/C326))*T326</f>
        <v>54.499554499554492</v>
      </c>
      <c r="Y326" s="4">
        <f t="shared" ref="Y326:Y358" si="100">((1/A326)+(1/C326))*T326</f>
        <v>76.778270808121562</v>
      </c>
      <c r="Z326" s="4">
        <f t="shared" ref="Z326:Z358" si="101">((1/A326)+(1/B326))*T326</f>
        <v>77.223771253622004</v>
      </c>
      <c r="AA326" s="4">
        <f t="shared" ref="AA326:AA358" si="102">U326-X326</f>
        <v>-4.250798280649029</v>
      </c>
      <c r="AB326" s="4">
        <f t="shared" ref="AB326:AB358" si="103">V326-Y326</f>
        <v>-4.2507982806490361</v>
      </c>
      <c r="AC326" s="4">
        <f t="shared" ref="AC326:AC358" si="104">W326-Z326</f>
        <v>-4.2507982806490361</v>
      </c>
    </row>
    <row r="327" spans="1:29" ht="15" x14ac:dyDescent="0.25">
      <c r="A327">
        <v>2.31</v>
      </c>
      <c r="B327">
        <v>3.48</v>
      </c>
      <c r="C327">
        <v>3.09</v>
      </c>
      <c r="D327" s="20">
        <f t="shared" si="92"/>
        <v>4.3881350208768932E-2</v>
      </c>
      <c r="E327" s="17">
        <f>IF(OR($A327="",$B327="",$C327=""),"",A327*'MPTO_working_3-way'!$I326)</f>
        <v>2.4113659189822565</v>
      </c>
      <c r="F327" s="21">
        <f>IF(OR($A327="",$B327="",$C327=""),"",B327*'MPTO_working_3-way'!$I326)</f>
        <v>3.6327070987265158</v>
      </c>
      <c r="G327" s="22">
        <f>IF(OR($A327="",$B327="",$C327=""),"",C327*'MPTO_working_3-way'!$I326)</f>
        <v>3.225593372145096</v>
      </c>
      <c r="H327" s="17">
        <f>IF(OR($A327="",$B327="",$C327=""),"",'MPTO_working_3-way'!E326)</f>
        <v>2.3907812460297841</v>
      </c>
      <c r="I327" s="21">
        <f>IF(OR($A327="",$B327="",$C327=""),"",'MPTO_working_3-way'!F326)</f>
        <v>3.6666406871349944</v>
      </c>
      <c r="J327" s="22">
        <f>IF(OR($A327="",$B327="",$C327=""),"",'MPTO_working_3-way'!G326)</f>
        <v>3.2362723608631345</v>
      </c>
      <c r="K327" s="17">
        <f>IF(OR($A327="",$B327="",$C327=""),"",'OddsRatio_working_3-way'!H326)</f>
        <v>2.3997109643325625</v>
      </c>
      <c r="L327" s="21">
        <f>IF(OR($A327="",$B327="",$C327=""),"",'OddsRatio_working_3-way'!I326)</f>
        <v>3.6498344973624079</v>
      </c>
      <c r="M327" s="22">
        <f>IF(OR($A327="",$B327="",$C327=""),"",'OddsRatio_working_3-way'!J326)</f>
        <v>3.2331266530191254</v>
      </c>
      <c r="N327" s="29">
        <f t="shared" si="93"/>
        <v>41.470271771198497</v>
      </c>
      <c r="O327" s="30">
        <f t="shared" si="94"/>
        <v>27.527680399847281</v>
      </c>
      <c r="P327" s="30">
        <f t="shared" si="95"/>
        <v>31.002047828954222</v>
      </c>
      <c r="Q327" t="s">
        <v>254</v>
      </c>
      <c r="R327" t="s">
        <v>253</v>
      </c>
      <c r="S327" s="43">
        <v>44072</v>
      </c>
      <c r="T327" s="4">
        <v>100</v>
      </c>
      <c r="U327" s="4">
        <f t="shared" si="96"/>
        <v>56.709956709956707</v>
      </c>
      <c r="V327" s="4">
        <f t="shared" si="97"/>
        <v>71.264367816091948</v>
      </c>
      <c r="W327" s="4">
        <f t="shared" si="98"/>
        <v>67.637540453074436</v>
      </c>
      <c r="X327" s="4">
        <f t="shared" si="99"/>
        <v>61.098091730833616</v>
      </c>
      <c r="Y327" s="4">
        <f t="shared" si="100"/>
        <v>75.652502836968864</v>
      </c>
      <c r="Z327" s="4">
        <f t="shared" si="101"/>
        <v>72.025675473951338</v>
      </c>
      <c r="AA327" s="4">
        <f t="shared" si="102"/>
        <v>-4.3881350208769092</v>
      </c>
      <c r="AB327" s="4">
        <f t="shared" si="103"/>
        <v>-4.3881350208769163</v>
      </c>
      <c r="AC327" s="4">
        <f t="shared" si="104"/>
        <v>-4.3881350208769021</v>
      </c>
    </row>
    <row r="328" spans="1:29" ht="15" x14ac:dyDescent="0.25">
      <c r="A328">
        <v>2.66</v>
      </c>
      <c r="B328">
        <v>3.56</v>
      </c>
      <c r="C328">
        <v>2.58</v>
      </c>
      <c r="D328" s="20">
        <f t="shared" si="92"/>
        <v>4.4435625253360644E-2</v>
      </c>
      <c r="E328" s="17">
        <f>IF(OR($A328="",$B328="",$C328=""),"",A328*'MPTO_working_3-way'!$I327)</f>
        <v>2.7781987631739393</v>
      </c>
      <c r="F328" s="21">
        <f>IF(OR($A328="",$B328="",$C328=""),"",B328*'MPTO_working_3-way'!$I327)</f>
        <v>3.718190825901964</v>
      </c>
      <c r="G328" s="22">
        <f>IF(OR($A328="",$B328="",$C328=""),"",C328*'MPTO_working_3-way'!$I327)</f>
        <v>2.6946439131536706</v>
      </c>
      <c r="H328" s="17">
        <f>IF(OR($A328="",$B328="",$C328=""),"",'MPTO_working_3-way'!E327)</f>
        <v>2.769101455723213</v>
      </c>
      <c r="I328" s="21">
        <f>IF(OR($A328="",$B328="",$C328=""),"",'MPTO_working_3-way'!F327)</f>
        <v>3.7581693019165274</v>
      </c>
      <c r="J328" s="22">
        <f>IF(OR($A328="",$B328="",$C328=""),"",'MPTO_working_3-way'!G327)</f>
        <v>2.6825111934311567</v>
      </c>
      <c r="K328" s="17">
        <f>IF(OR($A328="",$B328="",$C328=""),"",'OddsRatio_working_3-way'!H327)</f>
        <v>2.7743327684128554</v>
      </c>
      <c r="L328" s="21">
        <f>IF(OR($A328="",$B328="",$C328=""),"",'OddsRatio_working_3-way'!I327)</f>
        <v>3.736320413937896</v>
      </c>
      <c r="M328" s="22">
        <f>IF(OR($A328="",$B328="",$C328=""),"",'OddsRatio_working_3-way'!J327)</f>
        <v>2.6888227554772959</v>
      </c>
      <c r="N328" s="29">
        <f t="shared" si="93"/>
        <v>35.994544856018692</v>
      </c>
      <c r="O328" s="30">
        <f t="shared" si="94"/>
        <v>26.894800369946548</v>
      </c>
      <c r="P328" s="30">
        <f t="shared" si="95"/>
        <v>37.110654774034771</v>
      </c>
      <c r="Q328" t="s">
        <v>262</v>
      </c>
      <c r="R328" t="s">
        <v>249</v>
      </c>
      <c r="S328" s="43">
        <v>44072</v>
      </c>
      <c r="T328" s="4">
        <v>100</v>
      </c>
      <c r="U328" s="4">
        <f t="shared" si="96"/>
        <v>62.406015037593981</v>
      </c>
      <c r="V328" s="4">
        <f t="shared" si="97"/>
        <v>71.910112359550567</v>
      </c>
      <c r="W328" s="4">
        <f t="shared" si="98"/>
        <v>61.240310077519375</v>
      </c>
      <c r="X328" s="4">
        <f t="shared" si="99"/>
        <v>66.849577562930065</v>
      </c>
      <c r="Y328" s="4">
        <f t="shared" si="100"/>
        <v>76.35367488488663</v>
      </c>
      <c r="Z328" s="4">
        <f t="shared" si="101"/>
        <v>65.683872602855459</v>
      </c>
      <c r="AA328" s="4">
        <f t="shared" si="102"/>
        <v>-4.443562525336084</v>
      </c>
      <c r="AB328" s="4">
        <f t="shared" si="103"/>
        <v>-4.4435625253360627</v>
      </c>
      <c r="AC328" s="4">
        <f t="shared" si="104"/>
        <v>-4.443562525336084</v>
      </c>
    </row>
    <row r="329" spans="1:29" ht="15" x14ac:dyDescent="0.25">
      <c r="A329">
        <v>2.8</v>
      </c>
      <c r="B329">
        <v>3.47</v>
      </c>
      <c r="C329">
        <v>2.5</v>
      </c>
      <c r="D329" s="20">
        <f t="shared" si="92"/>
        <v>4.5327295183203109E-2</v>
      </c>
      <c r="E329" s="17">
        <f>IF(OR($A329="",$B329="",$C329=""),"",A329*'MPTO_working_3-way'!$I328)</f>
        <v>2.9269164265129683</v>
      </c>
      <c r="F329" s="21">
        <f>IF(OR($A329="",$B329="",$C329=""),"",B329*'MPTO_working_3-way'!$I328)</f>
        <v>3.6272857142857151</v>
      </c>
      <c r="G329" s="22">
        <f>IF(OR($A329="",$B329="",$C329=""),"",C329*'MPTO_working_3-way'!$I328)</f>
        <v>2.6133182379580076</v>
      </c>
      <c r="H329" s="17">
        <f>IF(OR($A329="",$B329="",$C329=""),"",'MPTO_working_3-way'!E328)</f>
        <v>2.9236880115551274</v>
      </c>
      <c r="I329" s="21">
        <f>IF(OR($A329="",$B329="",$C329=""),"",'MPTO_working_3-way'!F328)</f>
        <v>3.6619930649781405</v>
      </c>
      <c r="J329" s="22">
        <f>IF(OR($A329="",$B329="",$C329=""),"",'MPTO_working_3-way'!G328)</f>
        <v>2.5981388383784365</v>
      </c>
      <c r="K329" s="17">
        <f>IF(OR($A329="",$B329="",$C329=""),"",'OddsRatio_working_3-way'!H328)</f>
        <v>2.9264293079566781</v>
      </c>
      <c r="L329" s="21">
        <f>IF(OR($A329="",$B329="",$C329=""),"",'OddsRatio_working_3-way'!I328)</f>
        <v>3.6434891059183303</v>
      </c>
      <c r="M329" s="22">
        <f>IF(OR($A329="",$B329="",$C329=""),"",'OddsRatio_working_3-way'!J328)</f>
        <v>2.605357756630565</v>
      </c>
      <c r="N329" s="29">
        <f t="shared" si="93"/>
        <v>34.165649245795755</v>
      </c>
      <c r="O329" s="30">
        <f t="shared" si="94"/>
        <v>27.568823598912996</v>
      </c>
      <c r="P329" s="30">
        <f t="shared" si="95"/>
        <v>38.265527155291238</v>
      </c>
      <c r="Q329" t="s">
        <v>246</v>
      </c>
      <c r="R329" t="s">
        <v>257</v>
      </c>
      <c r="S329" s="43">
        <v>44072</v>
      </c>
      <c r="T329" s="4">
        <v>100</v>
      </c>
      <c r="U329" s="4">
        <f t="shared" si="96"/>
        <v>64.285714285714292</v>
      </c>
      <c r="V329" s="4">
        <f t="shared" si="97"/>
        <v>71.181556195965413</v>
      </c>
      <c r="W329" s="4">
        <f t="shared" si="98"/>
        <v>60</v>
      </c>
      <c r="X329" s="4">
        <f t="shared" si="99"/>
        <v>68.818443804034587</v>
      </c>
      <c r="Y329" s="4">
        <f t="shared" si="100"/>
        <v>75.714285714285708</v>
      </c>
      <c r="Z329" s="4">
        <f t="shared" si="101"/>
        <v>64.532729518320295</v>
      </c>
      <c r="AA329" s="4">
        <f t="shared" si="102"/>
        <v>-4.5327295183202949</v>
      </c>
      <c r="AB329" s="4">
        <f t="shared" si="103"/>
        <v>-4.5327295183202949</v>
      </c>
      <c r="AC329" s="4">
        <f t="shared" si="104"/>
        <v>-4.5327295183202949</v>
      </c>
    </row>
    <row r="330" spans="1:29" ht="15" x14ac:dyDescent="0.25">
      <c r="A330">
        <v>3.25</v>
      </c>
      <c r="B330">
        <v>3.45</v>
      </c>
      <c r="C330">
        <v>2.23</v>
      </c>
      <c r="D330" s="20">
        <f t="shared" si="92"/>
        <v>4.5977873429618343E-2</v>
      </c>
      <c r="E330" s="17">
        <f>IF(OR($A330="",$B330="",$C330=""),"",A330*'MPTO_working_3-way'!$I329)</f>
        <v>3.3994280886462596</v>
      </c>
      <c r="F330" s="21">
        <f>IF(OR($A330="",$B330="",$C330=""),"",B330*'MPTO_working_3-way'!$I329)</f>
        <v>3.6086236633321835</v>
      </c>
      <c r="G330" s="22">
        <f>IF(OR($A330="",$B330="",$C330=""),"",C330*'MPTO_working_3-way'!$I329)</f>
        <v>2.3325306577480487</v>
      </c>
      <c r="H330" s="17">
        <f>IF(OR($A330="",$B330="",$C330=""),"",'MPTO_working_3-way'!E329)</f>
        <v>3.4203662644559323</v>
      </c>
      <c r="I330" s="21">
        <f>IF(OR($A330="",$B330="",$C330=""),"",'MPTO_working_3-way'!F329)</f>
        <v>3.6426008995829871</v>
      </c>
      <c r="J330" s="22">
        <f>IF(OR($A330="",$B330="",$C330=""),"",'MPTO_working_3-way'!G329)</f>
        <v>2.3089114015613514</v>
      </c>
      <c r="K330" s="17">
        <f>IF(OR($A330="",$B330="",$C330=""),"",'OddsRatio_working_3-way'!H329)</f>
        <v>3.4125215194087755</v>
      </c>
      <c r="L330" s="21">
        <f>IF(OR($A330="",$B330="",$C330=""),"",'OddsRatio_working_3-way'!I329)</f>
        <v>3.6269678766895561</v>
      </c>
      <c r="M330" s="22">
        <f>IF(OR($A330="",$B330="",$C330=""),"",'OddsRatio_working_3-way'!J329)</f>
        <v>2.3188450972767978</v>
      </c>
      <c r="N330" s="29">
        <f t="shared" si="93"/>
        <v>29.416712868258553</v>
      </c>
      <c r="O330" s="30">
        <f t="shared" si="94"/>
        <v>27.711396180243565</v>
      </c>
      <c r="P330" s="30">
        <f t="shared" si="95"/>
        <v>42.871890951497896</v>
      </c>
      <c r="Q330" t="s">
        <v>248</v>
      </c>
      <c r="R330" t="s">
        <v>259</v>
      </c>
      <c r="S330" s="43">
        <v>44073</v>
      </c>
      <c r="T330" s="4">
        <v>100</v>
      </c>
      <c r="U330" s="4">
        <f t="shared" si="96"/>
        <v>69.230769230769241</v>
      </c>
      <c r="V330" s="4">
        <f t="shared" si="97"/>
        <v>71.014492753623188</v>
      </c>
      <c r="W330" s="4">
        <f t="shared" si="98"/>
        <v>55.156950672645742</v>
      </c>
      <c r="X330" s="4">
        <f t="shared" si="99"/>
        <v>73.828556573731078</v>
      </c>
      <c r="Y330" s="4">
        <f t="shared" si="100"/>
        <v>75.612280096585025</v>
      </c>
      <c r="Z330" s="4">
        <f t="shared" si="101"/>
        <v>59.754738015607579</v>
      </c>
      <c r="AA330" s="4">
        <f t="shared" si="102"/>
        <v>-4.597787342961837</v>
      </c>
      <c r="AB330" s="4">
        <f t="shared" si="103"/>
        <v>-4.597787342961837</v>
      </c>
      <c r="AC330" s="4">
        <f t="shared" si="104"/>
        <v>-4.597787342961837</v>
      </c>
    </row>
    <row r="331" spans="1:29" ht="15" x14ac:dyDescent="0.25">
      <c r="A331">
        <v>3.02</v>
      </c>
      <c r="B331">
        <v>3.46</v>
      </c>
      <c r="C331">
        <v>2.35</v>
      </c>
      <c r="D331" s="20">
        <f t="shared" si="92"/>
        <v>4.5675083748649037E-2</v>
      </c>
      <c r="E331" s="17">
        <f>IF(OR($A331="",$B331="",$C331=""),"",A331*'MPTO_working_3-way'!$I330)</f>
        <v>3.15793875292092</v>
      </c>
      <c r="F331" s="21">
        <f>IF(OR($A331="",$B331="",$C331=""),"",B331*'MPTO_working_3-way'!$I330)</f>
        <v>3.6180357897703255</v>
      </c>
      <c r="G331" s="22">
        <f>IF(OR($A331="",$B331="",$C331=""),"",C331*'MPTO_working_3-way'!$I330)</f>
        <v>2.4573364468093253</v>
      </c>
      <c r="H331" s="17">
        <f>IF(OR($A331="",$B331="",$C331=""),"",'MPTO_working_3-way'!E330)</f>
        <v>3.1655507055435383</v>
      </c>
      <c r="I331" s="21">
        <f>IF(OR($A331="",$B331="",$C331=""),"",'MPTO_working_3-way'!F330)</f>
        <v>3.6524034900359057</v>
      </c>
      <c r="J331" s="22">
        <f>IF(OR($A331="",$B331="",$C331=""),"",'MPTO_working_3-way'!G330)</f>
        <v>2.4372001341890202</v>
      </c>
      <c r="K331" s="17">
        <f>IF(OR($A331="",$B331="",$C331=""),"",'OddsRatio_working_3-way'!H330)</f>
        <v>3.1637435294788951</v>
      </c>
      <c r="L331" s="21">
        <f>IF(OR($A331="",$B331="",$C331=""),"",'OddsRatio_working_3-way'!I330)</f>
        <v>3.6350540012465755</v>
      </c>
      <c r="M331" s="22">
        <f>IF(OR($A331="",$B331="",$C331=""),"",'OddsRatio_working_3-way'!J330)</f>
        <v>2.4460662201962911</v>
      </c>
      <c r="N331" s="29">
        <f t="shared" ref="N331:N358" si="105">(1/E331)* 100</f>
        <v>31.666225289361766</v>
      </c>
      <c r="O331" s="30">
        <f t="shared" ref="O331:O358" si="106">(1/F331)* 100</f>
        <v>27.639306466437151</v>
      </c>
      <c r="P331" s="30">
        <f t="shared" ref="P331:P358" si="107">(1/G331)* 100</f>
        <v>40.694468244201076</v>
      </c>
      <c r="Q331" t="s">
        <v>256</v>
      </c>
      <c r="R331" t="s">
        <v>263</v>
      </c>
      <c r="S331" s="43">
        <v>44073</v>
      </c>
      <c r="T331" s="4">
        <v>100</v>
      </c>
      <c r="U331" s="4">
        <f t="shared" si="96"/>
        <v>66.88741721854305</v>
      </c>
      <c r="V331" s="4">
        <f t="shared" si="97"/>
        <v>71.098265895953759</v>
      </c>
      <c r="W331" s="4">
        <f t="shared" si="98"/>
        <v>57.446808510638299</v>
      </c>
      <c r="X331" s="4">
        <f t="shared" si="99"/>
        <v>71.45492559340795</v>
      </c>
      <c r="Y331" s="4">
        <f t="shared" si="100"/>
        <v>75.665774270818659</v>
      </c>
      <c r="Z331" s="4">
        <f t="shared" si="101"/>
        <v>62.014316885503206</v>
      </c>
      <c r="AA331" s="4">
        <f t="shared" si="102"/>
        <v>-4.5675083748649001</v>
      </c>
      <c r="AB331" s="4">
        <f t="shared" si="103"/>
        <v>-4.5675083748649001</v>
      </c>
      <c r="AC331" s="4">
        <f t="shared" si="104"/>
        <v>-4.5675083748649072</v>
      </c>
    </row>
    <row r="332" spans="1:29" ht="15" x14ac:dyDescent="0.25">
      <c r="A332">
        <v>2.19</v>
      </c>
      <c r="B332">
        <v>3.49</v>
      </c>
      <c r="C332">
        <v>3.32</v>
      </c>
      <c r="D332" s="20">
        <f t="shared" si="92"/>
        <v>4.4358775132716799E-2</v>
      </c>
      <c r="E332" s="17">
        <f>IF(OR($A332="",$B332="",$C332=""),"",A332*'MPTO_working_3-way'!$I331)</f>
        <v>2.2871457175406498</v>
      </c>
      <c r="F332" s="21">
        <f>IF(OR($A332="",$B332="",$C332=""),"",B332*'MPTO_working_3-way'!$I331)</f>
        <v>3.644812125213182</v>
      </c>
      <c r="G332" s="22">
        <f>IF(OR($A332="",$B332="",$C332=""),"",C332*'MPTO_working_3-way'!$I331)</f>
        <v>3.4672711334406197</v>
      </c>
      <c r="H332" s="17">
        <f>IF(OR($A332="",$B332="",$C332=""),"",'MPTO_working_3-way'!E331)</f>
        <v>2.2632896317598754</v>
      </c>
      <c r="I332" s="21">
        <f>IF(OR($A332="",$B332="",$C332=""),"",'MPTO_working_3-way'!F331)</f>
        <v>3.6798975887609839</v>
      </c>
      <c r="J332" s="22">
        <f>IF(OR($A332="",$B332="",$C332=""),"",'MPTO_working_3-way'!G331)</f>
        <v>3.4913938428409281</v>
      </c>
      <c r="K332" s="17">
        <f>IF(OR($A332="",$B332="",$C332=""),"",'OddsRatio_working_3-way'!H331)</f>
        <v>2.2732036495887953</v>
      </c>
      <c r="L332" s="21">
        <f>IF(OR($A332="",$B332="",$C332=""),"",'OddsRatio_working_3-way'!I331)</f>
        <v>3.6640983928370598</v>
      </c>
      <c r="M332" s="22">
        <f>IF(OR($A332="",$B332="",$C332=""),"",'OddsRatio_working_3-way'!J331)</f>
        <v>3.4822121571815172</v>
      </c>
      <c r="N332" s="29">
        <f t="shared" si="105"/>
        <v>43.722618647809306</v>
      </c>
      <c r="O332" s="30">
        <f t="shared" si="106"/>
        <v>27.436256400774319</v>
      </c>
      <c r="P332" s="30">
        <f t="shared" si="107"/>
        <v>28.841124951416379</v>
      </c>
      <c r="Q332" t="s">
        <v>250</v>
      </c>
      <c r="R332" t="s">
        <v>255</v>
      </c>
      <c r="S332" s="43">
        <v>44073</v>
      </c>
      <c r="T332" s="4">
        <v>100</v>
      </c>
      <c r="U332" s="4">
        <f t="shared" si="96"/>
        <v>54.337899543379002</v>
      </c>
      <c r="V332" s="4">
        <f t="shared" si="97"/>
        <v>71.346704871060169</v>
      </c>
      <c r="W332" s="4">
        <f t="shared" si="98"/>
        <v>69.879518072289159</v>
      </c>
      <c r="X332" s="4">
        <f t="shared" si="99"/>
        <v>58.77377705665068</v>
      </c>
      <c r="Y332" s="4">
        <f t="shared" si="100"/>
        <v>75.78258238433186</v>
      </c>
      <c r="Z332" s="4">
        <f t="shared" si="101"/>
        <v>74.315395585560836</v>
      </c>
      <c r="AA332" s="4">
        <f t="shared" si="102"/>
        <v>-4.4358775132716772</v>
      </c>
      <c r="AB332" s="4">
        <f t="shared" si="103"/>
        <v>-4.4358775132716914</v>
      </c>
      <c r="AC332" s="4">
        <f t="shared" si="104"/>
        <v>-4.4358775132716772</v>
      </c>
    </row>
    <row r="333" spans="1:29" ht="15" x14ac:dyDescent="0.25">
      <c r="A333">
        <v>1.78</v>
      </c>
      <c r="B333">
        <v>3.97</v>
      </c>
      <c r="C333">
        <v>4.37</v>
      </c>
      <c r="D333" s="20">
        <f t="shared" si="92"/>
        <v>4.2519873519812013E-2</v>
      </c>
      <c r="E333" s="17">
        <f>IF(OR($A333="",$B333="",$C333=""),"",A333*'MPTO_working_3-way'!$I332)</f>
        <v>1.8556853748652653</v>
      </c>
      <c r="F333" s="21">
        <f>IF(OR($A333="",$B333="",$C333=""),"",B333*'MPTO_working_3-way'!$I332)</f>
        <v>4.1388038978736539</v>
      </c>
      <c r="G333" s="22">
        <f>IF(OR($A333="",$B333="",$C333=""),"",C333*'MPTO_working_3-way'!$I332)</f>
        <v>4.5558118472815785</v>
      </c>
      <c r="H333" s="17">
        <f>IF(OR($A333="",$B333="",$C333=""),"",'MPTO_working_3-way'!E332)</f>
        <v>1.8260689031550308</v>
      </c>
      <c r="I333" s="21">
        <f>IF(OR($A333="",$B333="",$C333=""),"",'MPTO_working_3-way'!F332)</f>
        <v>4.2067025986137425</v>
      </c>
      <c r="J333" s="22">
        <f>IF(OR($A333="",$B333="",$C333=""),"",'MPTO_working_3-way'!G332)</f>
        <v>4.6585371299129843</v>
      </c>
      <c r="K333" s="17">
        <f>IF(OR($A333="",$B333="",$C333=""),"",'OddsRatio_working_3-way'!H332)</f>
        <v>1.8367532899508217</v>
      </c>
      <c r="L333" s="21">
        <f>IF(OR($A333="",$B333="",$C333=""),"",'OddsRatio_working_3-way'!I332)</f>
        <v>4.186099065581975</v>
      </c>
      <c r="M333" s="22">
        <f>IF(OR($A333="",$B333="",$C333=""),"",'OddsRatio_working_3-way'!J332)</f>
        <v>4.6152033168388078</v>
      </c>
      <c r="N333" s="29">
        <f t="shared" si="105"/>
        <v>53.888445398380448</v>
      </c>
      <c r="O333" s="30">
        <f t="shared" si="106"/>
        <v>24.161569977107604</v>
      </c>
      <c r="P333" s="30">
        <f t="shared" si="107"/>
        <v>21.949984624511941</v>
      </c>
      <c r="Q333" t="s">
        <v>252</v>
      </c>
      <c r="R333" t="s">
        <v>247</v>
      </c>
      <c r="S333" s="43">
        <v>44073</v>
      </c>
      <c r="T333" s="4">
        <v>100</v>
      </c>
      <c r="U333" s="4">
        <f t="shared" si="96"/>
        <v>43.820224719101127</v>
      </c>
      <c r="V333" s="4">
        <f t="shared" si="97"/>
        <v>74.811083123425689</v>
      </c>
      <c r="W333" s="4">
        <f t="shared" si="98"/>
        <v>77.116704805491992</v>
      </c>
      <c r="X333" s="4">
        <f t="shared" si="99"/>
        <v>48.072212071082312</v>
      </c>
      <c r="Y333" s="4">
        <f t="shared" si="100"/>
        <v>79.063070475406889</v>
      </c>
      <c r="Z333" s="4">
        <f t="shared" si="101"/>
        <v>81.368692157473191</v>
      </c>
      <c r="AA333" s="4">
        <f t="shared" si="102"/>
        <v>-4.2519873519811853</v>
      </c>
      <c r="AB333" s="4">
        <f t="shared" si="103"/>
        <v>-4.2519873519811995</v>
      </c>
      <c r="AC333" s="4">
        <f t="shared" si="104"/>
        <v>-4.2519873519811995</v>
      </c>
    </row>
    <row r="334" spans="1:29" ht="15" x14ac:dyDescent="0.25">
      <c r="A334">
        <v>1.31</v>
      </c>
      <c r="B334">
        <v>5.68</v>
      </c>
      <c r="C334">
        <v>10.210000000000001</v>
      </c>
      <c r="D334" s="20">
        <f t="shared" si="92"/>
        <v>3.7358309602213202E-2</v>
      </c>
      <c r="E334" s="17">
        <f>IF(OR($A334="",$B334="",$C334=""),"",A334*'MPTO_working_3-way'!$I333)</f>
        <v>1.3589393855788994</v>
      </c>
      <c r="F334" s="21">
        <f>IF(OR($A334="",$B334="",$C334=""),"",B334*'MPTO_working_3-way'!$I333)</f>
        <v>5.8921951985405707</v>
      </c>
      <c r="G334" s="22">
        <f>IF(OR($A334="",$B334="",$C334=""),"",C334*'MPTO_working_3-way'!$I333)</f>
        <v>10.591428341038597</v>
      </c>
      <c r="H334" s="17">
        <f>IF(OR($A334="",$B334="",$C334=""),"",'MPTO_working_3-way'!E333)</f>
        <v>1.3317245944712439</v>
      </c>
      <c r="I334" s="21">
        <f>IF(OR($A334="",$B334="",$C334=""),"",'MPTO_working_3-way'!F333)</f>
        <v>6.1123361259294331</v>
      </c>
      <c r="J334" s="22">
        <f>IF(OR($A334="",$B334="",$C334=""),"",'MPTO_working_3-way'!G333)</f>
        <v>11.697216646783955</v>
      </c>
      <c r="K334" s="17">
        <f>IF(OR($A334="",$B334="",$C334=""),"",'OddsRatio_working_3-way'!H333)</f>
        <v>1.339502817350172</v>
      </c>
      <c r="L334" s="21">
        <f>IF(OR($A334="",$B334="",$C334=""),"",'OddsRatio_working_3-way'!I333)</f>
        <v>6.1253973716090462</v>
      </c>
      <c r="M334" s="22">
        <f>IF(OR($A334="",$B334="",$C334=""),"",'OddsRatio_working_3-way'!J333)</f>
        <v>11.086519186435751</v>
      </c>
      <c r="N334" s="29">
        <f t="shared" si="105"/>
        <v>73.58679942696682</v>
      </c>
      <c r="O334" s="30">
        <f t="shared" si="106"/>
        <v>16.971603388965942</v>
      </c>
      <c r="P334" s="30">
        <f t="shared" si="107"/>
        <v>9.441597184067243</v>
      </c>
      <c r="Q334" t="s">
        <v>306</v>
      </c>
      <c r="R334" t="s">
        <v>270</v>
      </c>
      <c r="S334" s="43">
        <v>44071</v>
      </c>
      <c r="T334" s="4">
        <v>100</v>
      </c>
      <c r="U334" s="4">
        <f t="shared" si="96"/>
        <v>23.664122137404579</v>
      </c>
      <c r="V334" s="4">
        <f t="shared" si="97"/>
        <v>82.394366197183103</v>
      </c>
      <c r="W334" s="4">
        <f t="shared" si="98"/>
        <v>90.205680705191</v>
      </c>
      <c r="X334" s="4">
        <f t="shared" si="99"/>
        <v>27.399953097625911</v>
      </c>
      <c r="Y334" s="4">
        <f t="shared" si="100"/>
        <v>86.130197157404425</v>
      </c>
      <c r="Z334" s="4">
        <f t="shared" si="101"/>
        <v>93.941511665412321</v>
      </c>
      <c r="AA334" s="4">
        <f t="shared" si="102"/>
        <v>-3.7358309602213318</v>
      </c>
      <c r="AB334" s="4">
        <f t="shared" si="103"/>
        <v>-3.7358309602213211</v>
      </c>
      <c r="AC334" s="4">
        <f t="shared" si="104"/>
        <v>-3.7358309602213211</v>
      </c>
    </row>
    <row r="335" spans="1:29" ht="15" x14ac:dyDescent="0.25">
      <c r="A335">
        <v>2.0699999999999998</v>
      </c>
      <c r="B335">
        <v>3.31</v>
      </c>
      <c r="C335">
        <v>3.97</v>
      </c>
      <c r="D335" s="20">
        <f t="shared" si="92"/>
        <v>3.709575983073421E-2</v>
      </c>
      <c r="E335" s="17">
        <f>IF(OR($A335="",$B335="",$C335=""),"",A335*'MPTO_working_3-way'!$I334)</f>
        <v>2.1467882228496196</v>
      </c>
      <c r="F335" s="21">
        <f>IF(OR($A335="",$B335="",$C335=""),"",B335*'MPTO_working_3-way'!$I334)</f>
        <v>3.4327869650397305</v>
      </c>
      <c r="G335" s="22">
        <f>IF(OR($A335="",$B335="",$C335=""),"",C335*'MPTO_working_3-way'!$I334)</f>
        <v>4.1172701665280149</v>
      </c>
      <c r="H335" s="17">
        <f>IF(OR($A335="",$B335="",$C335=""),"",'MPTO_working_3-way'!E334)</f>
        <v>2.1243756776505811</v>
      </c>
      <c r="I335" s="21">
        <f>IF(OR($A335="",$B335="",$C335=""),"",'MPTO_working_3-way'!F334)</f>
        <v>3.4512564343839487</v>
      </c>
      <c r="J335" s="22">
        <f>IF(OR($A335="",$B335="",$C335=""),"",'MPTO_working_3-way'!G334)</f>
        <v>4.174948451218965</v>
      </c>
      <c r="K335" s="17">
        <f>IF(OR($A335="",$B335="",$C335=""),"",'OddsRatio_working_3-way'!H334)</f>
        <v>2.133490463326507</v>
      </c>
      <c r="L335" s="21">
        <f>IF(OR($A335="",$B335="",$C335=""),"",'OddsRatio_working_3-way'!I334)</f>
        <v>3.44706819652732</v>
      </c>
      <c r="M335" s="22">
        <f>IF(OR($A335="",$B335="",$C335=""),"",'OddsRatio_working_3-way'!J334)</f>
        <v>4.1462305383922686</v>
      </c>
      <c r="N335" s="29">
        <f t="shared" si="105"/>
        <v>46.581213244807756</v>
      </c>
      <c r="O335" s="30">
        <f t="shared" si="106"/>
        <v>29.130849370619949</v>
      </c>
      <c r="P335" s="30">
        <f t="shared" si="107"/>
        <v>24.287937384572302</v>
      </c>
      <c r="Q335" t="s">
        <v>273</v>
      </c>
      <c r="R335" t="s">
        <v>307</v>
      </c>
      <c r="S335" s="43">
        <v>44072</v>
      </c>
      <c r="T335" s="4">
        <v>100</v>
      </c>
      <c r="U335" s="4">
        <f t="shared" si="96"/>
        <v>51.690821256038639</v>
      </c>
      <c r="V335" s="4">
        <f t="shared" si="97"/>
        <v>69.78851963746223</v>
      </c>
      <c r="W335" s="4">
        <f t="shared" si="98"/>
        <v>74.811083123425689</v>
      </c>
      <c r="X335" s="4">
        <f t="shared" si="99"/>
        <v>55.400397239112074</v>
      </c>
      <c r="Y335" s="4">
        <f t="shared" si="100"/>
        <v>73.498095620535665</v>
      </c>
      <c r="Z335" s="4">
        <f t="shared" si="101"/>
        <v>78.520659106499124</v>
      </c>
      <c r="AA335" s="4">
        <f t="shared" si="102"/>
        <v>-3.7095759830734352</v>
      </c>
      <c r="AB335" s="4">
        <f t="shared" si="103"/>
        <v>-3.7095759830734352</v>
      </c>
      <c r="AC335" s="4">
        <f t="shared" si="104"/>
        <v>-3.7095759830734352</v>
      </c>
    </row>
    <row r="336" spans="1:29" ht="15" x14ac:dyDescent="0.25">
      <c r="A336">
        <v>2.2799999999999998</v>
      </c>
      <c r="B336">
        <v>3.35</v>
      </c>
      <c r="C336">
        <v>3.32</v>
      </c>
      <c r="D336" s="20">
        <f t="shared" si="92"/>
        <v>3.8308773191745749E-2</v>
      </c>
      <c r="E336" s="17">
        <f>IF(OR($A336="",$B336="",$C336=""),"",A336*'MPTO_working_3-way'!$I335)</f>
        <v>2.3673440028771799</v>
      </c>
      <c r="F336" s="21">
        <f>IF(OR($A336="",$B336="",$C336=""),"",B336*'MPTO_working_3-way'!$I335)</f>
        <v>3.4783343901923485</v>
      </c>
      <c r="G336" s="22">
        <f>IF(OR($A336="",$B336="",$C336=""),"",C336*'MPTO_working_3-way'!$I335)</f>
        <v>3.4471851269965956</v>
      </c>
      <c r="H336" s="17">
        <f>IF(OR($A336="",$B336="",$C336=""),"",'MPTO_working_3-way'!E335)</f>
        <v>2.3483720723479498</v>
      </c>
      <c r="I336" s="21">
        <f>IF(OR($A336="",$B336="",$C336=""),"",'MPTO_working_3-way'!F335)</f>
        <v>3.4997110964716969</v>
      </c>
      <c r="J336" s="22">
        <f>IF(OR($A336="",$B336="",$C336=""),"",'MPTO_working_3-way'!G335)</f>
        <v>3.4669828862265839</v>
      </c>
      <c r="K336" s="17">
        <f>IF(OR($A336="",$B336="",$C336=""),"",'OddsRatio_working_3-way'!H335)</f>
        <v>2.356466540298904</v>
      </c>
      <c r="L336" s="21">
        <f>IF(OR($A336="",$B336="",$C336=""),"",'OddsRatio_working_3-way'!I335)</f>
        <v>3.4903877888300197</v>
      </c>
      <c r="M336" s="22">
        <f>IF(OR($A336="",$B336="",$C336=""),"",'OddsRatio_working_3-way'!J335)</f>
        <v>3.4585956042917636</v>
      </c>
      <c r="N336" s="29">
        <f t="shared" si="105"/>
        <v>42.241431696645613</v>
      </c>
      <c r="O336" s="30">
        <f t="shared" si="106"/>
        <v>28.749392318911031</v>
      </c>
      <c r="P336" s="30">
        <f t="shared" si="107"/>
        <v>29.00917598444337</v>
      </c>
      <c r="Q336" t="s">
        <v>295</v>
      </c>
      <c r="R336" t="s">
        <v>298</v>
      </c>
      <c r="S336" s="43">
        <v>44072</v>
      </c>
      <c r="T336" s="4">
        <v>100</v>
      </c>
      <c r="U336" s="4">
        <f t="shared" si="96"/>
        <v>56.140350877192972</v>
      </c>
      <c r="V336" s="4">
        <f t="shared" si="97"/>
        <v>70.149253731343279</v>
      </c>
      <c r="W336" s="4">
        <f t="shared" si="98"/>
        <v>69.879518072289159</v>
      </c>
      <c r="X336" s="4">
        <f t="shared" si="99"/>
        <v>59.971228196367555</v>
      </c>
      <c r="Y336" s="4">
        <f t="shared" si="100"/>
        <v>73.980131050517855</v>
      </c>
      <c r="Z336" s="4">
        <f t="shared" si="101"/>
        <v>73.710395391463734</v>
      </c>
      <c r="AA336" s="4">
        <f t="shared" si="102"/>
        <v>-3.8308773191745829</v>
      </c>
      <c r="AB336" s="4">
        <f t="shared" si="103"/>
        <v>-3.8308773191745757</v>
      </c>
      <c r="AC336" s="4">
        <f t="shared" si="104"/>
        <v>-3.8308773191745757</v>
      </c>
    </row>
    <row r="337" spans="1:29" ht="15" x14ac:dyDescent="0.25">
      <c r="A337">
        <v>3.07</v>
      </c>
      <c r="B337">
        <v>2.99</v>
      </c>
      <c r="C337">
        <v>2.64</v>
      </c>
      <c r="D337" s="20">
        <f t="shared" si="92"/>
        <v>3.8968938345797177E-2</v>
      </c>
      <c r="E337" s="17">
        <f>IF(OR($A337="",$B337="",$C337=""),"",A337*'MPTO_working_3-way'!$I336)</f>
        <v>3.189634640721597</v>
      </c>
      <c r="F337" s="21">
        <f>IF(OR($A337="",$B337="",$C337=""),"",B337*'MPTO_working_3-way'!$I336)</f>
        <v>3.1065171256539337</v>
      </c>
      <c r="G337" s="22">
        <f>IF(OR($A337="",$B337="",$C337=""),"",C337*'MPTO_working_3-way'!$I336)</f>
        <v>2.7428779972329047</v>
      </c>
      <c r="H337" s="17">
        <f>IF(OR($A337="",$B337="",$C337=""),"",'MPTO_working_3-way'!E336)</f>
        <v>3.1975110276660574</v>
      </c>
      <c r="I337" s="21">
        <f>IF(OR($A337="",$B337="",$C337=""),"",'MPTO_working_3-way'!F336)</f>
        <v>3.1108213195246637</v>
      </c>
      <c r="J337" s="22">
        <f>IF(OR($A337="",$B337="",$C337=""),"",'MPTO_working_3-way'!G336)</f>
        <v>2.73374748886497</v>
      </c>
      <c r="K337" s="17">
        <f>IF(OR($A337="",$B337="",$C337=""),"",'OddsRatio_working_3-way'!H336)</f>
        <v>3.1937039775295477</v>
      </c>
      <c r="L337" s="21">
        <f>IF(OR($A337="",$B337="",$C337=""),"",'OddsRatio_working_3-way'!I336)</f>
        <v>3.1089231474800973</v>
      </c>
      <c r="M337" s="22">
        <f>IF(OR($A337="",$B337="",$C337=""),"",'OddsRatio_working_3-way'!J336)</f>
        <v>2.7380070160137486</v>
      </c>
      <c r="N337" s="29">
        <f t="shared" si="105"/>
        <v>31.351553160137748</v>
      </c>
      <c r="O337" s="30">
        <f t="shared" si="106"/>
        <v>32.190390702883896</v>
      </c>
      <c r="P337" s="30">
        <f t="shared" si="107"/>
        <v>36.458056136978357</v>
      </c>
      <c r="Q337" t="s">
        <v>293</v>
      </c>
      <c r="R337" t="s">
        <v>272</v>
      </c>
      <c r="S337" s="43">
        <v>44073</v>
      </c>
      <c r="T337" s="4">
        <v>100</v>
      </c>
      <c r="U337" s="4">
        <f t="shared" si="96"/>
        <v>67.426710097719877</v>
      </c>
      <c r="V337" s="4">
        <f t="shared" si="97"/>
        <v>66.555183946488299</v>
      </c>
      <c r="W337" s="4">
        <f t="shared" si="98"/>
        <v>62.121212121212118</v>
      </c>
      <c r="X337" s="4">
        <f t="shared" si="99"/>
        <v>71.323603932299591</v>
      </c>
      <c r="Y337" s="4">
        <f t="shared" si="100"/>
        <v>70.452077781068013</v>
      </c>
      <c r="Z337" s="4">
        <f t="shared" si="101"/>
        <v>66.018105955791839</v>
      </c>
      <c r="AA337" s="4">
        <f t="shared" si="102"/>
        <v>-3.8968938345797142</v>
      </c>
      <c r="AB337" s="4">
        <f t="shared" si="103"/>
        <v>-3.8968938345797142</v>
      </c>
      <c r="AC337" s="4">
        <f t="shared" si="104"/>
        <v>-3.8968938345797213</v>
      </c>
    </row>
    <row r="338" spans="1:29" ht="15" x14ac:dyDescent="0.25">
      <c r="A338">
        <v>2.3199999999999998</v>
      </c>
      <c r="B338">
        <v>3.13</v>
      </c>
      <c r="C338">
        <v>3.47</v>
      </c>
      <c r="D338" s="20">
        <f t="shared" si="92"/>
        <v>3.8707738690340276E-2</v>
      </c>
      <c r="E338" s="17">
        <f>IF(OR($A338="",$B338="",$C338=""),"",A338*'MPTO_working_3-way'!$I337)</f>
        <v>2.4098019537615891</v>
      </c>
      <c r="F338" s="21">
        <f>IF(OR($A338="",$B338="",$C338=""),"",B338*'MPTO_working_3-way'!$I337)</f>
        <v>3.2511552221007651</v>
      </c>
      <c r="G338" s="22">
        <f>IF(OR($A338="",$B338="",$C338=""),"",C338*'MPTO_working_3-way'!$I337)</f>
        <v>3.6043158532554811</v>
      </c>
      <c r="H338" s="17">
        <f>IF(OR($A338="",$B338="",$C338=""),"",'MPTO_working_3-way'!E337)</f>
        <v>2.3915898125889328</v>
      </c>
      <c r="I338" s="21">
        <f>IF(OR($A338="",$B338="",$C338=""),"",'MPTO_working_3-way'!F337)</f>
        <v>3.2617250058379734</v>
      </c>
      <c r="J338" s="22">
        <f>IF(OR($A338="",$B338="",$C338=""),"",'MPTO_working_3-way'!G337)</f>
        <v>3.6326403982190403</v>
      </c>
      <c r="K338" s="17">
        <f>IF(OR($A338="",$B338="",$C338=""),"",'OddsRatio_working_3-way'!H337)</f>
        <v>2.3995024464660846</v>
      </c>
      <c r="L338" s="21">
        <f>IF(OR($A338="",$B338="",$C338=""),"",'OddsRatio_working_3-way'!I337)</f>
        <v>3.2582880386157269</v>
      </c>
      <c r="M338" s="22">
        <f>IF(OR($A338="",$B338="",$C338=""),"",'OddsRatio_working_3-way'!J337)</f>
        <v>3.6187659414933546</v>
      </c>
      <c r="N338" s="29">
        <f t="shared" si="105"/>
        <v>41.497186042157793</v>
      </c>
      <c r="O338" s="30">
        <f t="shared" si="106"/>
        <v>30.758297641471589</v>
      </c>
      <c r="P338" s="30">
        <f t="shared" si="107"/>
        <v>27.744516316370621</v>
      </c>
      <c r="Q338" t="s">
        <v>271</v>
      </c>
      <c r="R338" t="s">
        <v>268</v>
      </c>
      <c r="S338" s="43">
        <v>44073</v>
      </c>
      <c r="T338" s="4">
        <v>100</v>
      </c>
      <c r="U338" s="4">
        <f t="shared" si="96"/>
        <v>56.896551724137922</v>
      </c>
      <c r="V338" s="4">
        <f t="shared" si="97"/>
        <v>68.051118210862612</v>
      </c>
      <c r="W338" s="4">
        <f t="shared" si="98"/>
        <v>71.181556195965413</v>
      </c>
      <c r="X338" s="4">
        <f t="shared" si="99"/>
        <v>60.767325593171961</v>
      </c>
      <c r="Y338" s="4">
        <f t="shared" si="100"/>
        <v>71.921892079896651</v>
      </c>
      <c r="Z338" s="4">
        <f t="shared" si="101"/>
        <v>75.052330064999452</v>
      </c>
      <c r="AA338" s="4">
        <f t="shared" si="102"/>
        <v>-3.8707738690340392</v>
      </c>
      <c r="AB338" s="4">
        <f t="shared" si="103"/>
        <v>-3.8707738690340392</v>
      </c>
      <c r="AC338" s="4">
        <f t="shared" si="104"/>
        <v>-3.8707738690340392</v>
      </c>
    </row>
    <row r="339" spans="1:29" ht="15" x14ac:dyDescent="0.25">
      <c r="A339">
        <v>3.81</v>
      </c>
      <c r="B339">
        <v>3.61</v>
      </c>
      <c r="C339">
        <v>2.02</v>
      </c>
      <c r="D339" s="20">
        <f t="shared" si="92"/>
        <v>3.4525006800852465E-2</v>
      </c>
      <c r="E339" s="17">
        <f>IF(OR($A339="",$B339="",$C339=""),"",A339*'MPTO_working_3-way'!$I338)</f>
        <v>3.9415402759112479</v>
      </c>
      <c r="F339" s="21">
        <f>IF(OR($A339="",$B339="",$C339=""),"",B339*'MPTO_working_3-way'!$I338)</f>
        <v>3.7346352745510774</v>
      </c>
      <c r="G339" s="22">
        <f>IF(OR($A339="",$B339="",$C339=""),"",C339*'MPTO_working_3-way'!$I338)</f>
        <v>2.0897405137377221</v>
      </c>
      <c r="H339" s="17">
        <f>IF(OR($A339="",$B339="",$C339=""),"",'MPTO_working_3-way'!E338)</f>
        <v>3.984716921075496</v>
      </c>
      <c r="I339" s="21">
        <f>IF(OR($A339="",$B339="",$C339=""),"",'MPTO_working_3-way'!F338)</f>
        <v>3.7664787023876225</v>
      </c>
      <c r="J339" s="22">
        <f>IF(OR($A339="",$B339="",$C339=""),"",'MPTO_working_3-way'!G338)</f>
        <v>2.0680762329789073</v>
      </c>
      <c r="K339" s="17">
        <f>IF(OR($A339="",$B339="",$C339=""),"",'OddsRatio_working_3-way'!H338)</f>
        <v>3.9660580685236764</v>
      </c>
      <c r="L339" s="21">
        <f>IF(OR($A339="",$B339="",$C339=""),"",'OddsRatio_working_3-way'!I338)</f>
        <v>3.7549507326856917</v>
      </c>
      <c r="M339" s="22">
        <f>IF(OR($A339="",$B339="",$C339=""),"",'OddsRatio_working_3-way'!J338)</f>
        <v>2.0766474127737191</v>
      </c>
      <c r="N339" s="29">
        <f t="shared" si="105"/>
        <v>25.370792380621033</v>
      </c>
      <c r="O339" s="30">
        <f t="shared" si="106"/>
        <v>26.776376446029399</v>
      </c>
      <c r="P339" s="30">
        <f t="shared" si="107"/>
        <v>47.852831173349564</v>
      </c>
      <c r="Q339" t="s">
        <v>308</v>
      </c>
      <c r="R339" t="s">
        <v>292</v>
      </c>
      <c r="S339" s="43">
        <v>44073</v>
      </c>
      <c r="T339" s="4">
        <v>100</v>
      </c>
      <c r="U339" s="4">
        <f t="shared" si="96"/>
        <v>73.753280839895012</v>
      </c>
      <c r="V339" s="4">
        <f t="shared" si="97"/>
        <v>72.29916897506925</v>
      </c>
      <c r="W339" s="4">
        <f t="shared" si="98"/>
        <v>50.495049504950494</v>
      </c>
      <c r="X339" s="4">
        <f t="shared" si="99"/>
        <v>77.205781519980249</v>
      </c>
      <c r="Y339" s="4">
        <f t="shared" si="100"/>
        <v>75.751669655154501</v>
      </c>
      <c r="Z339" s="4">
        <f t="shared" si="101"/>
        <v>53.947550185035745</v>
      </c>
      <c r="AA339" s="4">
        <f t="shared" si="102"/>
        <v>-3.4525006800852367</v>
      </c>
      <c r="AB339" s="4">
        <f t="shared" si="103"/>
        <v>-3.4525006800852509</v>
      </c>
      <c r="AC339" s="4">
        <f t="shared" si="104"/>
        <v>-3.4525006800852509</v>
      </c>
    </row>
    <row r="340" spans="1:29" ht="15" x14ac:dyDescent="0.25">
      <c r="A340">
        <v>1.99</v>
      </c>
      <c r="B340">
        <v>3.27</v>
      </c>
      <c r="C340">
        <v>4.42</v>
      </c>
      <c r="D340" s="20">
        <f t="shared" si="92"/>
        <v>3.4567304258989795E-2</v>
      </c>
      <c r="E340" s="17">
        <f>IF(OR($A340="",$B340="",$C340=""),"",A340*'MPTO_working_3-way'!$I339)</f>
        <v>2.0587889354753899</v>
      </c>
      <c r="F340" s="21">
        <f>IF(OR($A340="",$B340="",$C340=""),"",B340*'MPTO_working_3-way'!$I339)</f>
        <v>3.3830350849268966</v>
      </c>
      <c r="G340" s="22">
        <f>IF(OR($A340="",$B340="",$C340=""),"",C340*'MPTO_working_3-way'!$I339)</f>
        <v>4.572787484824735</v>
      </c>
      <c r="H340" s="17">
        <f>IF(OR($A340="",$B340="",$C340=""),"",'MPTO_working_3-way'!E339)</f>
        <v>2.0367008272630911</v>
      </c>
      <c r="I340" s="21">
        <f>IF(OR($A340="",$B340="",$C340=""),"",'MPTO_working_3-way'!F339)</f>
        <v>3.3980322894750499</v>
      </c>
      <c r="J340" s="22">
        <f>IF(OR($A340="",$B340="",$C340=""),"",'MPTO_working_3-way'!G339)</f>
        <v>4.6571866094736372</v>
      </c>
      <c r="K340" s="17">
        <f>IF(OR($A340="",$B340="",$C340=""),"",'OddsRatio_working_3-way'!H339)</f>
        <v>2.0456193089657506</v>
      </c>
      <c r="L340" s="21">
        <f>IF(OR($A340="",$B340="",$C340=""),"",'OddsRatio_working_3-way'!I339)</f>
        <v>3.3975311427800556</v>
      </c>
      <c r="M340" s="22">
        <f>IF(OR($A340="",$B340="",$C340=""),"",'OddsRatio_working_3-way'!J339)</f>
        <v>4.6121394309725936</v>
      </c>
      <c r="N340" s="29">
        <f t="shared" si="105"/>
        <v>48.572244719641091</v>
      </c>
      <c r="O340" s="30">
        <f t="shared" si="106"/>
        <v>29.559255960882496</v>
      </c>
      <c r="P340" s="30">
        <f t="shared" si="107"/>
        <v>21.86849931947642</v>
      </c>
      <c r="Q340" t="s">
        <v>269</v>
      </c>
      <c r="R340" t="s">
        <v>296</v>
      </c>
      <c r="S340" s="43">
        <v>44073</v>
      </c>
      <c r="T340" s="4">
        <v>100</v>
      </c>
      <c r="U340" s="4">
        <f t="shared" si="96"/>
        <v>49.748743718592962</v>
      </c>
      <c r="V340" s="4">
        <f t="shared" si="97"/>
        <v>69.418960244648318</v>
      </c>
      <c r="W340" s="4">
        <f t="shared" si="98"/>
        <v>77.375565610859724</v>
      </c>
      <c r="X340" s="4">
        <f t="shared" si="99"/>
        <v>53.205474144491951</v>
      </c>
      <c r="Y340" s="4">
        <f t="shared" si="100"/>
        <v>72.8756906705473</v>
      </c>
      <c r="Z340" s="4">
        <f t="shared" si="101"/>
        <v>80.832296036758706</v>
      </c>
      <c r="AA340" s="4">
        <f t="shared" si="102"/>
        <v>-3.4567304258989893</v>
      </c>
      <c r="AB340" s="4">
        <f t="shared" si="103"/>
        <v>-3.4567304258989822</v>
      </c>
      <c r="AC340" s="4">
        <f t="shared" si="104"/>
        <v>-3.4567304258989822</v>
      </c>
    </row>
    <row r="341" spans="1:29" ht="15" x14ac:dyDescent="0.25">
      <c r="A341">
        <v>2.2999999999999998</v>
      </c>
      <c r="B341">
        <v>3.28</v>
      </c>
      <c r="C341">
        <v>3.35</v>
      </c>
      <c r="D341" s="20">
        <f t="shared" si="92"/>
        <v>3.8168120162707098E-2</v>
      </c>
      <c r="E341" s="17">
        <f>IF(OR($A341="",$B341="",$C341=""),"",A341*'MPTO_working_3-way'!$I340)</f>
        <v>2.3877866763742261</v>
      </c>
      <c r="F341" s="21">
        <f>IF(OR($A341="",$B341="",$C341=""),"",B341*'MPTO_working_3-way'!$I340)</f>
        <v>3.4051914341336791</v>
      </c>
      <c r="G341" s="22">
        <f>IF(OR($A341="",$B341="",$C341=""),"",C341*'MPTO_working_3-way'!$I340)</f>
        <v>3.4778632025450689</v>
      </c>
      <c r="H341" s="17">
        <f>IF(OR($A341="",$B341="",$C341=""),"",'MPTO_working_3-way'!E340)</f>
        <v>2.3693319249735931</v>
      </c>
      <c r="I341" s="21">
        <f>IF(OR($A341="",$B341="",$C341=""),"",'MPTO_working_3-way'!F340)</f>
        <v>3.4228366079167869</v>
      </c>
      <c r="J341" s="22">
        <f>IF(OR($A341="",$B341="",$C341=""),"",'MPTO_working_3-way'!G340)</f>
        <v>3.4991369522877687</v>
      </c>
      <c r="K341" s="17">
        <f>IF(OR($A341="",$B341="",$C341=""),"",'OddsRatio_working_3-way'!H340)</f>
        <v>2.3772510525923489</v>
      </c>
      <c r="L341" s="21">
        <f>IF(OR($A341="",$B341="",$C341=""),"",'OddsRatio_working_3-way'!I340)</f>
        <v>3.4154864614696572</v>
      </c>
      <c r="M341" s="22">
        <f>IF(OR($A341="",$B341="",$C341=""),"",'OddsRatio_working_3-way'!J340)</f>
        <v>3.4896461335323226</v>
      </c>
      <c r="N341" s="29">
        <f t="shared" si="105"/>
        <v>41.879788085528077</v>
      </c>
      <c r="O341" s="30">
        <f t="shared" si="106"/>
        <v>29.366924572169079</v>
      </c>
      <c r="P341" s="30">
        <f t="shared" si="107"/>
        <v>28.753287342302858</v>
      </c>
      <c r="Q341" t="s">
        <v>309</v>
      </c>
      <c r="R341" t="s">
        <v>294</v>
      </c>
      <c r="S341" s="43">
        <v>44073</v>
      </c>
      <c r="T341" s="4">
        <v>100</v>
      </c>
      <c r="U341" s="4">
        <f t="shared" si="96"/>
        <v>56.521739130434774</v>
      </c>
      <c r="V341" s="4">
        <f t="shared" si="97"/>
        <v>69.512195121951223</v>
      </c>
      <c r="W341" s="4">
        <f t="shared" si="98"/>
        <v>70.149253731343279</v>
      </c>
      <c r="X341" s="4">
        <f t="shared" si="99"/>
        <v>60.338551146705498</v>
      </c>
      <c r="Y341" s="4">
        <f t="shared" si="100"/>
        <v>73.329007138221939</v>
      </c>
      <c r="Z341" s="4">
        <f t="shared" si="101"/>
        <v>73.966065747613996</v>
      </c>
      <c r="AA341" s="4">
        <f t="shared" si="102"/>
        <v>-3.816812016270724</v>
      </c>
      <c r="AB341" s="4">
        <f t="shared" si="103"/>
        <v>-3.8168120162707169</v>
      </c>
      <c r="AC341" s="4">
        <f t="shared" si="104"/>
        <v>-3.8168120162707169</v>
      </c>
    </row>
    <row r="342" spans="1:29" ht="15" x14ac:dyDescent="0.25">
      <c r="A342"/>
      <c r="B342"/>
      <c r="C342"/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29" t="e">
        <f t="shared" si="105"/>
        <v>#VALUE!</v>
      </c>
      <c r="O342" s="30" t="e">
        <f t="shared" si="106"/>
        <v>#VALUE!</v>
      </c>
      <c r="P342" s="30" t="e">
        <f t="shared" si="107"/>
        <v>#VALUE!</v>
      </c>
      <c r="Q342" t="s">
        <v>297</v>
      </c>
      <c r="R342" t="s">
        <v>310</v>
      </c>
      <c r="S342" s="43">
        <v>44073</v>
      </c>
      <c r="T342" s="4">
        <v>100</v>
      </c>
      <c r="U342" s="4" t="e">
        <f t="shared" si="96"/>
        <v>#DIV/0!</v>
      </c>
      <c r="V342" s="4" t="e">
        <f t="shared" si="97"/>
        <v>#DIV/0!</v>
      </c>
      <c r="W342" s="4" t="e">
        <f t="shared" si="98"/>
        <v>#DIV/0!</v>
      </c>
      <c r="X342" s="4" t="e">
        <f t="shared" si="99"/>
        <v>#DIV/0!</v>
      </c>
      <c r="Y342" s="4" t="e">
        <f t="shared" si="100"/>
        <v>#DIV/0!</v>
      </c>
      <c r="Z342" s="4" t="e">
        <f t="shared" si="101"/>
        <v>#DIV/0!</v>
      </c>
      <c r="AA342" s="4" t="e">
        <f t="shared" si="102"/>
        <v>#DIV/0!</v>
      </c>
      <c r="AB342" s="4" t="e">
        <f t="shared" si="103"/>
        <v>#DIV/0!</v>
      </c>
      <c r="AC342" s="4" t="e">
        <f t="shared" si="104"/>
        <v>#DIV/0!</v>
      </c>
    </row>
    <row r="343" spans="1:29" ht="15" x14ac:dyDescent="0.25">
      <c r="A343">
        <v>2.66</v>
      </c>
      <c r="B343">
        <v>2.78</v>
      </c>
      <c r="C343">
        <v>3.16</v>
      </c>
      <c r="D343" s="20">
        <f t="shared" si="92"/>
        <v>5.2107776042419118E-2</v>
      </c>
      <c r="E343" s="17">
        <f>IF(OR($A343="",$B343="",$C343=""),"",A343*'MPTO_working_3-way'!$I342)</f>
        <v>2.7986066842728352</v>
      </c>
      <c r="F343" s="21">
        <f>IF(OR($A343="",$B343="",$C343=""),"",B343*'MPTO_working_3-way'!$I342)</f>
        <v>2.9248596173979249</v>
      </c>
      <c r="G343" s="22">
        <f>IF(OR($A343="",$B343="",$C343=""),"",C343*'MPTO_working_3-way'!$I342)</f>
        <v>3.3246605722940448</v>
      </c>
      <c r="H343" s="17">
        <f>IF(OR($A343="",$B343="",$C343=""),"",'MPTO_working_3-way'!E342)</f>
        <v>2.7888511363115578</v>
      </c>
      <c r="I343" s="21">
        <f>IF(OR($A343="",$B343="",$C343=""),"",'MPTO_working_3-way'!F342)</f>
        <v>2.9210472629717827</v>
      </c>
      <c r="J343" s="22">
        <f>IF(OR($A343="",$B343="",$C343=""),"",'MPTO_working_3-way'!G342)</f>
        <v>3.3435150329321148</v>
      </c>
      <c r="K343" s="17">
        <f>IF(OR($A343="",$B343="",$C343=""),"",'OddsRatio_working_3-way'!H342)</f>
        <v>2.7935985587291818</v>
      </c>
      <c r="L343" s="21">
        <f>IF(OR($A343="",$B343="",$C343=""),"",'OddsRatio_working_3-way'!I342)</f>
        <v>2.9232562858662305</v>
      </c>
      <c r="M343" s="22">
        <f>IF(OR($A343="",$B343="",$C343=""),"",'OddsRatio_working_3-way'!J342)</f>
        <v>3.3338390884668869</v>
      </c>
      <c r="N343" s="29">
        <f t="shared" si="105"/>
        <v>35.73206644647999</v>
      </c>
      <c r="O343" s="30">
        <f t="shared" si="106"/>
        <v>34.189675089077987</v>
      </c>
      <c r="P343" s="30">
        <f t="shared" si="107"/>
        <v>30.078258464442019</v>
      </c>
      <c r="Q343" t="s">
        <v>285</v>
      </c>
      <c r="R343" t="s">
        <v>276</v>
      </c>
      <c r="S343" s="43">
        <v>44072</v>
      </c>
      <c r="T343" s="4">
        <v>100</v>
      </c>
      <c r="U343" s="4">
        <f t="shared" si="96"/>
        <v>62.406015037593981</v>
      </c>
      <c r="V343" s="4">
        <f t="shared" si="97"/>
        <v>64.02877697841727</v>
      </c>
      <c r="W343" s="4">
        <f t="shared" si="98"/>
        <v>68.35443037974683</v>
      </c>
      <c r="X343" s="4">
        <f t="shared" si="99"/>
        <v>67.6167926418359</v>
      </c>
      <c r="Y343" s="4">
        <f t="shared" si="100"/>
        <v>69.239554582659181</v>
      </c>
      <c r="Z343" s="4">
        <f t="shared" si="101"/>
        <v>73.565207983988756</v>
      </c>
      <c r="AA343" s="4">
        <f t="shared" si="102"/>
        <v>-5.2107776042419189</v>
      </c>
      <c r="AB343" s="4">
        <f t="shared" si="103"/>
        <v>-5.2107776042419118</v>
      </c>
      <c r="AC343" s="4">
        <f t="shared" si="104"/>
        <v>-5.210777604241926</v>
      </c>
    </row>
    <row r="344" spans="1:29" ht="15" x14ac:dyDescent="0.25">
      <c r="A344">
        <v>2.92</v>
      </c>
      <c r="B344">
        <v>2.79</v>
      </c>
      <c r="C344">
        <v>2.84</v>
      </c>
      <c r="D344" s="20">
        <f t="shared" si="92"/>
        <v>5.3001368549095984E-2</v>
      </c>
      <c r="E344" s="17">
        <f>IF(OR($A344="",$B344="",$C344=""),"",A344*'MPTO_working_3-way'!$I343)</f>
        <v>3.0747639961633602</v>
      </c>
      <c r="F344" s="21">
        <f>IF(OR($A344="",$B344="",$C344=""),"",B344*'MPTO_working_3-way'!$I343)</f>
        <v>2.9378738182519779</v>
      </c>
      <c r="G344" s="22">
        <f>IF(OR($A344="",$B344="",$C344=""),"",C344*'MPTO_working_3-way'!$I343)</f>
        <v>2.9905238866794326</v>
      </c>
      <c r="H344" s="17">
        <f>IF(OR($A344="",$B344="",$C344=""),"",'MPTO_working_3-way'!E343)</f>
        <v>3.0788307149873106</v>
      </c>
      <c r="I344" s="21">
        <f>IF(OR($A344="",$B344="",$C344=""),"",'MPTO_working_3-way'!F343)</f>
        <v>2.9346527701204872</v>
      </c>
      <c r="J344" s="22">
        <f>IF(OR($A344="",$B344="",$C344=""),"",'MPTO_working_3-way'!G343)</f>
        <v>2.9900233099590459</v>
      </c>
      <c r="K344" s="17">
        <f>IF(OR($A344="",$B344="",$C344=""),"",'OddsRatio_working_3-way'!H343)</f>
        <v>3.0768296741536845</v>
      </c>
      <c r="L344" s="21">
        <f>IF(OR($A344="",$B344="",$C344=""),"",'OddsRatio_working_3-way'!I343)</f>
        <v>2.9362109982995288</v>
      </c>
      <c r="M344" s="22">
        <f>IF(OR($A344="",$B344="",$C344=""),"",'OddsRatio_working_3-way'!J343)</f>
        <v>2.9902951043972803</v>
      </c>
      <c r="N344" s="29">
        <f t="shared" si="105"/>
        <v>32.522821304262166</v>
      </c>
      <c r="O344" s="30">
        <f t="shared" si="106"/>
        <v>34.038221580087999</v>
      </c>
      <c r="P344" s="30">
        <f t="shared" si="107"/>
        <v>33.438957115649828</v>
      </c>
      <c r="Q344" t="s">
        <v>279</v>
      </c>
      <c r="R344" t="s">
        <v>286</v>
      </c>
      <c r="S344" s="43">
        <v>44072</v>
      </c>
      <c r="T344" s="4">
        <v>100</v>
      </c>
      <c r="U344" s="4">
        <f t="shared" si="96"/>
        <v>65.753424657534239</v>
      </c>
      <c r="V344" s="4">
        <f t="shared" si="97"/>
        <v>64.157706093189958</v>
      </c>
      <c r="W344" s="4">
        <f t="shared" si="98"/>
        <v>64.788732394366207</v>
      </c>
      <c r="X344" s="4">
        <f t="shared" si="99"/>
        <v>71.053561512443835</v>
      </c>
      <c r="Y344" s="4">
        <f t="shared" si="100"/>
        <v>69.457842948099554</v>
      </c>
      <c r="Z344" s="4">
        <f t="shared" si="101"/>
        <v>70.088869249275788</v>
      </c>
      <c r="AA344" s="4">
        <f t="shared" si="102"/>
        <v>-5.3001368549095957</v>
      </c>
      <c r="AB344" s="4">
        <f t="shared" si="103"/>
        <v>-5.3001368549095957</v>
      </c>
      <c r="AC344" s="4">
        <f t="shared" si="104"/>
        <v>-5.3001368549095815</v>
      </c>
    </row>
    <row r="345" spans="1:29" ht="15" x14ac:dyDescent="0.25">
      <c r="A345">
        <v>3.2</v>
      </c>
      <c r="B345">
        <v>3.02</v>
      </c>
      <c r="C345">
        <v>2.4500000000000002</v>
      </c>
      <c r="D345" s="20">
        <f t="shared" si="92"/>
        <v>5.1789093120691909E-2</v>
      </c>
      <c r="E345" s="17">
        <f>IF(OR($A345="",$B345="",$C345=""),"",A345*'MPTO_working_3-way'!$I344)</f>
        <v>3.3657250979862141</v>
      </c>
      <c r="F345" s="21">
        <f>IF(OR($A345="",$B345="",$C345=""),"",B345*'MPTO_working_3-way'!$I344)</f>
        <v>3.1764030612244896</v>
      </c>
      <c r="G345" s="22">
        <f>IF(OR($A345="",$B345="",$C345=""),"",C345*'MPTO_working_3-way'!$I344)</f>
        <v>2.5768832781456954</v>
      </c>
      <c r="H345" s="17">
        <f>IF(OR($A345="",$B345="",$C345=""),"",'MPTO_working_3-way'!E344)</f>
        <v>3.3871096953859654</v>
      </c>
      <c r="I345" s="21">
        <f>IF(OR($A345="",$B345="",$C345=""),"",'MPTO_working_3-way'!F344)</f>
        <v>3.1861055540105321</v>
      </c>
      <c r="J345" s="22">
        <f>IF(OR($A345="",$B345="",$C345=""),"",'MPTO_working_3-way'!G344)</f>
        <v>2.5581974947597406</v>
      </c>
      <c r="K345" s="17">
        <f>IF(OR($A345="",$B345="",$C345=""),"",'OddsRatio_working_3-way'!H344)</f>
        <v>3.3768166100356014</v>
      </c>
      <c r="L345" s="21">
        <f>IF(OR($A345="",$B345="",$C345=""),"",'OddsRatio_working_3-way'!I344)</f>
        <v>3.1823497964872329</v>
      </c>
      <c r="M345" s="22">
        <f>IF(OR($A345="",$B345="",$C345=""),"",'OddsRatio_working_3-way'!J344)</f>
        <v>2.5665382202507372</v>
      </c>
      <c r="N345" s="29">
        <f t="shared" si="105"/>
        <v>29.711279765490104</v>
      </c>
      <c r="O345" s="30">
        <f t="shared" si="106"/>
        <v>31.482150744890173</v>
      </c>
      <c r="P345" s="30">
        <f t="shared" si="107"/>
        <v>38.806569489619726</v>
      </c>
      <c r="Q345" t="s">
        <v>277</v>
      </c>
      <c r="R345" t="s">
        <v>280</v>
      </c>
      <c r="S345" s="43">
        <v>44072</v>
      </c>
      <c r="T345" s="4">
        <v>100</v>
      </c>
      <c r="U345" s="4">
        <f t="shared" si="96"/>
        <v>68.75</v>
      </c>
      <c r="V345" s="4">
        <f t="shared" si="97"/>
        <v>66.88741721854305</v>
      </c>
      <c r="W345" s="4">
        <f t="shared" si="98"/>
        <v>59.183673469387763</v>
      </c>
      <c r="X345" s="4">
        <f t="shared" si="99"/>
        <v>73.928909312069194</v>
      </c>
      <c r="Y345" s="4">
        <f t="shared" si="100"/>
        <v>72.066326530612244</v>
      </c>
      <c r="Z345" s="4">
        <f t="shared" si="101"/>
        <v>64.36258278145695</v>
      </c>
      <c r="AA345" s="4">
        <f t="shared" si="102"/>
        <v>-5.1789093120691945</v>
      </c>
      <c r="AB345" s="4">
        <f t="shared" si="103"/>
        <v>-5.1789093120691945</v>
      </c>
      <c r="AC345" s="4">
        <f t="shared" si="104"/>
        <v>-5.1789093120691874</v>
      </c>
    </row>
    <row r="346" spans="1:29" ht="15" x14ac:dyDescent="0.25">
      <c r="A346">
        <v>3.03</v>
      </c>
      <c r="B346">
        <v>2.77</v>
      </c>
      <c r="C346">
        <v>2.76</v>
      </c>
      <c r="D346" s="20">
        <f t="shared" si="92"/>
        <v>5.336267420495E-2</v>
      </c>
      <c r="E346" s="17">
        <f>IF(OR($A346="",$B346="",$C346=""),"",A346*'MPTO_working_3-way'!$I345)</f>
        <v>3.1916889028409985</v>
      </c>
      <c r="F346" s="21">
        <f>IF(OR($A346="",$B346="",$C346=""),"",B346*'MPTO_working_3-way'!$I345)</f>
        <v>2.9178146075477116</v>
      </c>
      <c r="G346" s="22">
        <f>IF(OR($A346="",$B346="",$C346=""),"",C346*'MPTO_working_3-way'!$I345)</f>
        <v>2.9072809808056617</v>
      </c>
      <c r="H346" s="17">
        <f>IF(OR($A346="",$B346="",$C346=""),"",'MPTO_working_3-way'!E345)</f>
        <v>3.202608765860306</v>
      </c>
      <c r="I346" s="21">
        <f>IF(OR($A346="",$B346="",$C346=""),"",'MPTO_working_3-way'!F345)</f>
        <v>2.9135553467143742</v>
      </c>
      <c r="J346" s="22">
        <f>IF(OR($A346="",$B346="",$C346=""),"",'MPTO_working_3-way'!G345)</f>
        <v>2.9024940571744176</v>
      </c>
      <c r="K346" s="17">
        <f>IF(OR($A346="",$B346="",$C346=""),"",'OddsRatio_working_3-way'!H345)</f>
        <v>3.1971112539005113</v>
      </c>
      <c r="L346" s="21">
        <f>IF(OR($A346="",$B346="",$C346=""),"",'OddsRatio_working_3-way'!I345)</f>
        <v>2.9157078420708888</v>
      </c>
      <c r="M346" s="22">
        <f>IF(OR($A346="",$B346="",$C346=""),"",'OddsRatio_working_3-way'!J345)</f>
        <v>2.9048846339235954</v>
      </c>
      <c r="N346" s="29">
        <f t="shared" si="105"/>
        <v>31.33137440525222</v>
      </c>
      <c r="O346" s="30">
        <f t="shared" si="106"/>
        <v>34.272225432460004</v>
      </c>
      <c r="P346" s="30">
        <f t="shared" si="107"/>
        <v>34.396400162287769</v>
      </c>
      <c r="Q346" t="s">
        <v>275</v>
      </c>
      <c r="R346" t="s">
        <v>284</v>
      </c>
      <c r="S346" s="43">
        <v>44072</v>
      </c>
      <c r="T346" s="4">
        <v>100</v>
      </c>
      <c r="U346" s="4">
        <f t="shared" si="96"/>
        <v>66.996699669967001</v>
      </c>
      <c r="V346" s="4">
        <f t="shared" si="97"/>
        <v>63.898916967509031</v>
      </c>
      <c r="W346" s="4">
        <f t="shared" si="98"/>
        <v>63.768115942028999</v>
      </c>
      <c r="X346" s="4">
        <f t="shared" si="99"/>
        <v>72.332967090461992</v>
      </c>
      <c r="Y346" s="4">
        <f t="shared" si="100"/>
        <v>69.235184388004029</v>
      </c>
      <c r="Z346" s="4">
        <f t="shared" si="101"/>
        <v>69.104383362523976</v>
      </c>
      <c r="AA346" s="4">
        <f t="shared" si="102"/>
        <v>-5.3362674204949911</v>
      </c>
      <c r="AB346" s="4">
        <f t="shared" si="103"/>
        <v>-5.3362674204949982</v>
      </c>
      <c r="AC346" s="4">
        <f t="shared" si="104"/>
        <v>-5.3362674204949769</v>
      </c>
    </row>
    <row r="347" spans="1:29" ht="15" x14ac:dyDescent="0.25">
      <c r="A347">
        <v>2.2999999999999998</v>
      </c>
      <c r="B347">
        <v>2.97</v>
      </c>
      <c r="C347">
        <v>3.56</v>
      </c>
      <c r="D347" s="20">
        <f t="shared" si="92"/>
        <v>5.238182180048323E-2</v>
      </c>
      <c r="E347" s="17">
        <f>IF(OR($A347="",$B347="",$C347=""),"",A347*'MPTO_working_3-way'!$I346)</f>
        <v>2.4204781901411114</v>
      </c>
      <c r="F347" s="21">
        <f>IF(OR($A347="",$B347="",$C347=""),"",B347*'MPTO_working_3-way'!$I346)</f>
        <v>3.1255740107474352</v>
      </c>
      <c r="G347" s="22">
        <f>IF(OR($A347="",$B347="",$C347=""),"",C347*'MPTO_working_3-way'!$I346)</f>
        <v>3.7464792856097202</v>
      </c>
      <c r="H347" s="17">
        <f>IF(OR($A347="",$B347="",$C347=""),"",'MPTO_working_3-way'!E346)</f>
        <v>2.3962311993525534</v>
      </c>
      <c r="I347" s="21">
        <f>IF(OR($A347="",$B347="",$C347=""),"",'MPTO_working_3-way'!F346)</f>
        <v>3.1324421987654869</v>
      </c>
      <c r="J347" s="22">
        <f>IF(OR($A347="",$B347="",$C347=""),"",'MPTO_working_3-way'!G346)</f>
        <v>3.795955702538508</v>
      </c>
      <c r="K347" s="17">
        <f>IF(OR($A347="",$B347="",$C347=""),"",'OddsRatio_working_3-way'!H346)</f>
        <v>2.4068432858690838</v>
      </c>
      <c r="L347" s="21">
        <f>IF(OR($A347="",$B347="",$C347=""),"",'OddsRatio_working_3-way'!I346)</f>
        <v>3.1319086716631506</v>
      </c>
      <c r="M347" s="22">
        <f>IF(OR($A347="",$B347="",$C347=""),"",'OddsRatio_working_3-way'!J346)</f>
        <v>3.7703990860191183</v>
      </c>
      <c r="N347" s="29">
        <f t="shared" si="105"/>
        <v>41.314150405201588</v>
      </c>
      <c r="O347" s="30">
        <f t="shared" si="106"/>
        <v>31.99412320941537</v>
      </c>
      <c r="P347" s="30">
        <f t="shared" si="107"/>
        <v>26.691726385383046</v>
      </c>
      <c r="Q347" t="s">
        <v>289</v>
      </c>
      <c r="R347" t="s">
        <v>274</v>
      </c>
      <c r="S347" s="43">
        <v>44072</v>
      </c>
      <c r="T347" s="4">
        <v>100</v>
      </c>
      <c r="U347" s="4">
        <f t="shared" si="96"/>
        <v>56.521739130434774</v>
      </c>
      <c r="V347" s="4">
        <f t="shared" si="97"/>
        <v>66.329966329966325</v>
      </c>
      <c r="W347" s="4">
        <f t="shared" si="98"/>
        <v>71.910112359550567</v>
      </c>
      <c r="X347" s="4">
        <f t="shared" si="99"/>
        <v>61.759921310483115</v>
      </c>
      <c r="Y347" s="4">
        <f t="shared" si="100"/>
        <v>71.568148510014666</v>
      </c>
      <c r="Z347" s="4">
        <f t="shared" si="101"/>
        <v>77.148294539598879</v>
      </c>
      <c r="AA347" s="4">
        <f t="shared" si="102"/>
        <v>-5.2381821800483408</v>
      </c>
      <c r="AB347" s="4">
        <f t="shared" si="103"/>
        <v>-5.2381821800483408</v>
      </c>
      <c r="AC347" s="4">
        <f t="shared" si="104"/>
        <v>-5.2381821800483124</v>
      </c>
    </row>
    <row r="348" spans="1:29" ht="15" x14ac:dyDescent="0.25">
      <c r="A348">
        <v>2.38</v>
      </c>
      <c r="B348">
        <v>2.9</v>
      </c>
      <c r="C348">
        <v>3.48</v>
      </c>
      <c r="D348" s="20">
        <f t="shared" si="92"/>
        <v>5.2351975272867834E-2</v>
      </c>
      <c r="E348" s="17">
        <f>IF(OR($A348="",$B348="",$C348=""),"",A348*'MPTO_working_3-way'!$I347)</f>
        <v>2.5045977011494251</v>
      </c>
      <c r="F348" s="21">
        <f>IF(OR($A348="",$B348="",$C348=""),"",B348*'MPTO_working_3-way'!$I347)</f>
        <v>3.0518207282913168</v>
      </c>
      <c r="G348" s="22">
        <f>IF(OR($A348="",$B348="",$C348=""),"",C348*'MPTO_working_3-way'!$I347)</f>
        <v>3.6621848739495801</v>
      </c>
      <c r="H348" s="17">
        <f>IF(OR($A348="",$B348="",$C348=""),"",'MPTO_working_3-way'!E347)</f>
        <v>2.4831307962903741</v>
      </c>
      <c r="I348" s="21">
        <f>IF(OR($A348="",$B348="",$C348=""),"",'MPTO_working_3-way'!F347)</f>
        <v>3.0545830055074745</v>
      </c>
      <c r="J348" s="22">
        <f>IF(OR($A348="",$B348="",$C348=""),"",'MPTO_working_3-way'!G347)</f>
        <v>3.7049982106644404</v>
      </c>
      <c r="K348" s="17">
        <f>IF(OR($A348="",$B348="",$C348=""),"",'OddsRatio_working_3-way'!H347)</f>
        <v>2.4927861747443991</v>
      </c>
      <c r="L348" s="21">
        <f>IF(OR($A348="",$B348="",$C348=""),"",'OddsRatio_working_3-way'!I347)</f>
        <v>3.0552853130538828</v>
      </c>
      <c r="M348" s="22">
        <f>IF(OR($A348="",$B348="",$C348=""),"",'OddsRatio_working_3-way'!J347)</f>
        <v>3.6826881980913848</v>
      </c>
      <c r="N348" s="29">
        <f t="shared" si="105"/>
        <v>39.926571821936669</v>
      </c>
      <c r="O348" s="30">
        <f t="shared" si="106"/>
        <v>32.767324460761813</v>
      </c>
      <c r="P348" s="30">
        <f t="shared" si="107"/>
        <v>27.306103717301511</v>
      </c>
      <c r="Q348" t="s">
        <v>301</v>
      </c>
      <c r="R348" t="s">
        <v>278</v>
      </c>
      <c r="S348" s="43">
        <v>44072</v>
      </c>
      <c r="T348" s="4">
        <v>100</v>
      </c>
      <c r="U348" s="4">
        <f t="shared" si="96"/>
        <v>57.983193277310924</v>
      </c>
      <c r="V348" s="4">
        <f t="shared" si="97"/>
        <v>65.517241379310349</v>
      </c>
      <c r="W348" s="4">
        <f t="shared" si="98"/>
        <v>71.264367816091948</v>
      </c>
      <c r="X348" s="4">
        <f t="shared" si="99"/>
        <v>63.218390804597703</v>
      </c>
      <c r="Y348" s="4">
        <f t="shared" si="100"/>
        <v>70.752438906597121</v>
      </c>
      <c r="Z348" s="4">
        <f t="shared" si="101"/>
        <v>76.499565343378734</v>
      </c>
      <c r="AA348" s="4">
        <f t="shared" si="102"/>
        <v>-5.235197527286779</v>
      </c>
      <c r="AB348" s="4">
        <f t="shared" si="103"/>
        <v>-5.2351975272867719</v>
      </c>
      <c r="AC348" s="4">
        <f t="shared" si="104"/>
        <v>-5.2351975272867861</v>
      </c>
    </row>
    <row r="349" spans="1:29" ht="15" x14ac:dyDescent="0.25">
      <c r="A349">
        <v>2.4300000000000002</v>
      </c>
      <c r="B349">
        <v>2.85</v>
      </c>
      <c r="C349">
        <v>3.44</v>
      </c>
      <c r="D349" s="20">
        <f t="shared" si="92"/>
        <v>5.3097501145916715E-2</v>
      </c>
      <c r="E349" s="17">
        <f>IF(OR($A349="",$B349="",$C349=""),"",A349*'MPTO_working_3-way'!$I348)</f>
        <v>2.5590269277845779</v>
      </c>
      <c r="F349" s="21">
        <f>IF(OR($A349="",$B349="",$C349=""),"",B349*'MPTO_working_3-way'!$I348)</f>
        <v>3.0013278782658626</v>
      </c>
      <c r="G349" s="22">
        <f>IF(OR($A349="",$B349="",$C349=""),"",C349*'MPTO_working_3-way'!$I348)</f>
        <v>3.6226554039419536</v>
      </c>
      <c r="H349" s="17">
        <f>IF(OR($A349="",$B349="",$C349=""),"",'MPTO_working_3-way'!E348)</f>
        <v>2.539208768814603</v>
      </c>
      <c r="I349" s="21">
        <f>IF(OR($A349="",$B349="",$C349=""),"",'MPTO_working_3-way'!F348)</f>
        <v>3.0013984181497038</v>
      </c>
      <c r="J349" s="22">
        <f>IF(OR($A349="",$B349="",$C349=""),"",'MPTO_working_3-way'!G348)</f>
        <v>3.6630236906196956</v>
      </c>
      <c r="K349" s="17">
        <f>IF(OR($A349="",$B349="",$C349=""),"",'OddsRatio_working_3-way'!H348)</f>
        <v>2.5482979905969638</v>
      </c>
      <c r="L349" s="21">
        <f>IF(OR($A349="",$B349="",$C349=""),"",'OddsRatio_working_3-way'!I348)</f>
        <v>3.0030428549680996</v>
      </c>
      <c r="M349" s="22">
        <f>IF(OR($A349="",$B349="",$C349=""),"",'OddsRatio_working_3-way'!J348)</f>
        <v>3.6418511168227905</v>
      </c>
      <c r="N349" s="29">
        <f t="shared" si="105"/>
        <v>39.077353549605995</v>
      </c>
      <c r="O349" s="30">
        <f t="shared" si="106"/>
        <v>33.318585658085112</v>
      </c>
      <c r="P349" s="30">
        <f t="shared" si="107"/>
        <v>27.604060792308889</v>
      </c>
      <c r="Q349" t="s">
        <v>287</v>
      </c>
      <c r="R349" t="s">
        <v>282</v>
      </c>
      <c r="S349" s="43">
        <v>44072</v>
      </c>
      <c r="T349" s="4">
        <v>100</v>
      </c>
      <c r="U349" s="4">
        <f t="shared" si="96"/>
        <v>58.847736625514408</v>
      </c>
      <c r="V349" s="4">
        <f t="shared" si="97"/>
        <v>64.912280701754383</v>
      </c>
      <c r="W349" s="4">
        <f t="shared" si="98"/>
        <v>70.930232558139537</v>
      </c>
      <c r="X349" s="4">
        <f t="shared" si="99"/>
        <v>64.15748674010608</v>
      </c>
      <c r="Y349" s="4">
        <f t="shared" si="100"/>
        <v>70.222030816346063</v>
      </c>
      <c r="Z349" s="4">
        <f t="shared" si="101"/>
        <v>76.239982672731202</v>
      </c>
      <c r="AA349" s="4">
        <f t="shared" si="102"/>
        <v>-5.3097501145916723</v>
      </c>
      <c r="AB349" s="4">
        <f t="shared" si="103"/>
        <v>-5.3097501145916794</v>
      </c>
      <c r="AC349" s="4">
        <f t="shared" si="104"/>
        <v>-5.3097501145916652</v>
      </c>
    </row>
    <row r="350" spans="1:29" ht="15" x14ac:dyDescent="0.25">
      <c r="A350">
        <v>2.38</v>
      </c>
      <c r="B350">
        <v>2.86</v>
      </c>
      <c r="C350">
        <v>3.54</v>
      </c>
      <c r="D350" s="20">
        <f t="shared" si="92"/>
        <v>5.2304292583455148E-2</v>
      </c>
      <c r="E350" s="17">
        <f>IF(OR($A350="",$B350="",$C350=""),"",A350*'MPTO_working_3-way'!$I349)</f>
        <v>2.5044842163486232</v>
      </c>
      <c r="F350" s="21">
        <f>IF(OR($A350="",$B350="",$C350=""),"",B350*'MPTO_working_3-way'!$I349)</f>
        <v>3.0095902767886815</v>
      </c>
      <c r="G350" s="22">
        <f>IF(OR($A350="",$B350="",$C350=""),"",C350*'MPTO_working_3-way'!$I349)</f>
        <v>3.7251571957454312</v>
      </c>
      <c r="H350" s="17">
        <f>IF(OR($A350="",$B350="",$C350=""),"",'MPTO_working_3-way'!E349)</f>
        <v>2.483032797313848</v>
      </c>
      <c r="I350" s="21">
        <f>IF(OR($A350="",$B350="",$C350=""),"",'MPTO_working_3-way'!F349)</f>
        <v>3.0100935771204256</v>
      </c>
      <c r="J350" s="22">
        <f>IF(OR($A350="",$B350="",$C350=""),"",'MPTO_working_3-way'!G349)</f>
        <v>3.7728572209958298</v>
      </c>
      <c r="K350" s="17">
        <f>IF(OR($A350="",$B350="",$C350=""),"",'OddsRatio_working_3-way'!H349)</f>
        <v>2.4927841328501392</v>
      </c>
      <c r="L350" s="21">
        <f>IF(OR($A350="",$B350="",$C350=""),"",'OddsRatio_working_3-way'!I349)</f>
        <v>3.012013396450187</v>
      </c>
      <c r="M350" s="22">
        <f>IF(OR($A350="",$B350="",$C350=""),"",'OddsRatio_working_3-way'!J349)</f>
        <v>3.7475881865502561</v>
      </c>
      <c r="N350" s="29">
        <f t="shared" si="105"/>
        <v>39.928381000457478</v>
      </c>
      <c r="O350" s="30">
        <f t="shared" si="106"/>
        <v>33.227114259121961</v>
      </c>
      <c r="P350" s="30">
        <f t="shared" si="107"/>
        <v>26.844504740420561</v>
      </c>
      <c r="Q350" t="s">
        <v>283</v>
      </c>
      <c r="R350" t="s">
        <v>290</v>
      </c>
      <c r="S350" s="43">
        <v>44072</v>
      </c>
      <c r="T350" s="4">
        <v>100</v>
      </c>
      <c r="U350" s="4">
        <f t="shared" si="96"/>
        <v>57.983193277310924</v>
      </c>
      <c r="V350" s="4">
        <f t="shared" si="97"/>
        <v>65.03496503496504</v>
      </c>
      <c r="W350" s="4">
        <f t="shared" si="98"/>
        <v>71.751412429378533</v>
      </c>
      <c r="X350" s="4">
        <f t="shared" si="99"/>
        <v>63.213622535656434</v>
      </c>
      <c r="Y350" s="4">
        <f t="shared" si="100"/>
        <v>70.26539429331055</v>
      </c>
      <c r="Z350" s="4">
        <f t="shared" si="101"/>
        <v>76.981841687724042</v>
      </c>
      <c r="AA350" s="4">
        <f t="shared" si="102"/>
        <v>-5.2304292583455094</v>
      </c>
      <c r="AB350" s="4">
        <f t="shared" si="103"/>
        <v>-5.2304292583455094</v>
      </c>
      <c r="AC350" s="4">
        <f t="shared" si="104"/>
        <v>-5.2304292583455094</v>
      </c>
    </row>
    <row r="351" spans="1:29" ht="15" x14ac:dyDescent="0.25">
      <c r="A351">
        <v>2.54</v>
      </c>
      <c r="B351">
        <v>2.87</v>
      </c>
      <c r="C351">
        <v>3.23</v>
      </c>
      <c r="D351" s="20">
        <f t="shared" si="92"/>
        <v>5.1730366370517977E-2</v>
      </c>
      <c r="E351" s="17">
        <f>IF(OR($A351="",$B351="",$C351=""),"",A351*'MPTO_working_3-way'!$I350)</f>
        <v>2.6713951305811157</v>
      </c>
      <c r="F351" s="21">
        <f>IF(OR($A351="",$B351="",$C351=""),"",B351*'MPTO_working_3-way'!$I350)</f>
        <v>3.0184661514833868</v>
      </c>
      <c r="G351" s="22">
        <f>IF(OR($A351="",$B351="",$C351=""),"",C351*'MPTO_working_3-way'!$I350)</f>
        <v>3.3970890833767728</v>
      </c>
      <c r="H351" s="17">
        <f>IF(OR($A351="",$B351="",$C351=""),"",'MPTO_working_3-way'!E350)</f>
        <v>2.6563435352264611</v>
      </c>
      <c r="I351" s="21">
        <f>IF(OR($A351="",$B351="",$C351=""),"",'MPTO_working_3-way'!F350)</f>
        <v>3.0194275984060219</v>
      </c>
      <c r="J351" s="22">
        <f>IF(OR($A351="",$B351="",$C351=""),"",'MPTO_working_3-way'!G350)</f>
        <v>3.4205099578458631</v>
      </c>
      <c r="K351" s="17">
        <f>IF(OR($A351="",$B351="",$C351=""),"",'OddsRatio_working_3-way'!H350)</f>
        <v>2.6633269334385488</v>
      </c>
      <c r="L351" s="21">
        <f>IF(OR($A351="",$B351="",$C351=""),"",'OddsRatio_working_3-way'!I350)</f>
        <v>3.0197541334610944</v>
      </c>
      <c r="M351" s="22">
        <f>IF(OR($A351="",$B351="",$C351=""),"",'OddsRatio_working_3-way'!J350)</f>
        <v>3.4085838062129632</v>
      </c>
      <c r="N351" s="29">
        <f t="shared" si="105"/>
        <v>37.433623672978221</v>
      </c>
      <c r="O351" s="30">
        <f t="shared" si="106"/>
        <v>33.129409104308252</v>
      </c>
      <c r="P351" s="30">
        <f t="shared" si="107"/>
        <v>29.436967222713527</v>
      </c>
      <c r="Q351" t="s">
        <v>291</v>
      </c>
      <c r="R351" t="s">
        <v>288</v>
      </c>
      <c r="S351" s="43">
        <v>44072</v>
      </c>
      <c r="T351" s="4">
        <v>100</v>
      </c>
      <c r="U351" s="4">
        <f t="shared" si="96"/>
        <v>60.629921259842511</v>
      </c>
      <c r="V351" s="4">
        <f t="shared" si="97"/>
        <v>65.156794425087099</v>
      </c>
      <c r="W351" s="4">
        <f t="shared" si="98"/>
        <v>69.040247678018574</v>
      </c>
      <c r="X351" s="4">
        <f t="shared" si="99"/>
        <v>65.802957896894327</v>
      </c>
      <c r="Y351" s="4">
        <f t="shared" si="100"/>
        <v>70.329831062138908</v>
      </c>
      <c r="Z351" s="4">
        <f t="shared" si="101"/>
        <v>74.213284315070368</v>
      </c>
      <c r="AA351" s="4">
        <f t="shared" si="102"/>
        <v>-5.1730366370518155</v>
      </c>
      <c r="AB351" s="4">
        <f t="shared" si="103"/>
        <v>-5.1730366370518084</v>
      </c>
      <c r="AC351" s="4">
        <f t="shared" si="104"/>
        <v>-5.1730366370517942</v>
      </c>
    </row>
    <row r="352" spans="1:29" ht="15" x14ac:dyDescent="0.25">
      <c r="A352">
        <v>3.02</v>
      </c>
      <c r="B352">
        <v>2.75</v>
      </c>
      <c r="C352">
        <v>2.8</v>
      </c>
      <c r="D352" s="20">
        <f t="shared" si="92"/>
        <v>5.1905048593790415E-2</v>
      </c>
      <c r="E352" s="17">
        <f>IF(OR($A352="",$B352="",$C352=""),"",A352*'MPTO_working_3-way'!$I351)</f>
        <v>3.1767532467532469</v>
      </c>
      <c r="F352" s="21">
        <f>IF(OR($A352="",$B352="",$C352=""),"",B352*'MPTO_working_3-way'!$I351)</f>
        <v>2.8927388836329238</v>
      </c>
      <c r="G352" s="22">
        <f>IF(OR($A352="",$B352="",$C352=""),"",C352*'MPTO_working_3-way'!$I351)</f>
        <v>2.9453341360626131</v>
      </c>
      <c r="H352" s="17">
        <f>IF(OR($A352="",$B352="",$C352=""),"",'MPTO_working_3-way'!E351)</f>
        <v>3.1864979673868361</v>
      </c>
      <c r="I352" s="21">
        <f>IF(OR($A352="",$B352="",$C352=""),"",'MPTO_working_3-way'!F351)</f>
        <v>2.8873804892181618</v>
      </c>
      <c r="J352" s="22">
        <f>IF(OR($A352="",$B352="",$C352=""),"",'MPTO_working_3-way'!G351)</f>
        <v>2.9425510376244306</v>
      </c>
      <c r="K352" s="17">
        <f>IF(OR($A352="",$B352="",$C352=""),"",'OddsRatio_working_3-way'!H351)</f>
        <v>3.1816063573443274</v>
      </c>
      <c r="L352" s="21">
        <f>IF(OR($A352="",$B352="",$C352=""),"",'OddsRatio_working_3-way'!I351)</f>
        <v>2.8900055076002844</v>
      </c>
      <c r="M352" s="22">
        <f>IF(OR($A352="",$B352="",$C352=""),"",'OddsRatio_working_3-way'!J351)</f>
        <v>2.9440056649602928</v>
      </c>
      <c r="N352" s="29">
        <f t="shared" si="105"/>
        <v>31.478680348309553</v>
      </c>
      <c r="O352" s="30">
        <f t="shared" si="106"/>
        <v>34.569314418870853</v>
      </c>
      <c r="P352" s="30">
        <f t="shared" si="107"/>
        <v>33.952005232819587</v>
      </c>
      <c r="Q352" t="s">
        <v>281</v>
      </c>
      <c r="R352" t="s">
        <v>300</v>
      </c>
      <c r="S352" s="43">
        <v>44072</v>
      </c>
      <c r="T352" s="4">
        <v>100</v>
      </c>
      <c r="U352" s="4">
        <f t="shared" si="96"/>
        <v>66.88741721854305</v>
      </c>
      <c r="V352" s="4">
        <f t="shared" si="97"/>
        <v>63.63636363636364</v>
      </c>
      <c r="W352" s="4">
        <f t="shared" si="98"/>
        <v>64.285714285714292</v>
      </c>
      <c r="X352" s="4">
        <f t="shared" si="99"/>
        <v>72.077922077922068</v>
      </c>
      <c r="Y352" s="4">
        <f t="shared" si="100"/>
        <v>68.826868495742673</v>
      </c>
      <c r="Z352" s="4">
        <f t="shared" si="101"/>
        <v>69.476219145093324</v>
      </c>
      <c r="AA352" s="4">
        <f t="shared" si="102"/>
        <v>-5.1905048593790184</v>
      </c>
      <c r="AB352" s="4">
        <f t="shared" si="103"/>
        <v>-5.1905048593790326</v>
      </c>
      <c r="AC352" s="4">
        <f t="shared" si="104"/>
        <v>-5.1905048593790326</v>
      </c>
    </row>
    <row r="353" spans="1:29" ht="15" x14ac:dyDescent="0.25">
      <c r="A353">
        <v>2.44</v>
      </c>
      <c r="B353">
        <v>3.34</v>
      </c>
      <c r="C353">
        <v>2.99</v>
      </c>
      <c r="D353" s="20">
        <f t="shared" si="92"/>
        <v>4.3685423713677896E-2</v>
      </c>
      <c r="E353" s="17">
        <f>IF(OR($A353="",$B353="",$C353=""),"",A353*'MPTO_working_3-way'!$I352)</f>
        <v>2.5465924338613739</v>
      </c>
      <c r="F353" s="21">
        <f>IF(OR($A353="",$B353="",$C353=""),"",B353*'MPTO_working_3-way'!$I352)</f>
        <v>3.485909315203684</v>
      </c>
      <c r="G353" s="22">
        <f>IF(OR($A353="",$B353="",$C353=""),"",C353*'MPTO_working_3-way'!$I352)</f>
        <v>3.1206194169038972</v>
      </c>
      <c r="H353" s="17">
        <f>IF(OR($A353="",$B353="",$C353=""),"",'MPTO_working_3-way'!E352)</f>
        <v>2.5298890089545343</v>
      </c>
      <c r="I353" s="21">
        <f>IF(OR($A353="",$B353="",$C353=""),"",'MPTO_working_3-way'!F352)</f>
        <v>3.5107503953452985</v>
      </c>
      <c r="J353" s="22">
        <f>IF(OR($A353="",$B353="",$C353=""),"",'MPTO_working_3-way'!G352)</f>
        <v>3.1261102318888772</v>
      </c>
      <c r="K353" s="17">
        <f>IF(OR($A353="",$B353="",$C353=""),"",'OddsRatio_working_3-way'!H352)</f>
        <v>2.537400455285717</v>
      </c>
      <c r="L353" s="21">
        <f>IF(OR($A353="",$B353="",$C353=""),"",'OddsRatio_working_3-way'!I352)</f>
        <v>3.4982757398392899</v>
      </c>
      <c r="M353" s="22">
        <f>IF(OR($A353="",$B353="",$C353=""),"",'OddsRatio_working_3-way'!J352)</f>
        <v>3.1246020180684568</v>
      </c>
      <c r="N353" s="29">
        <f t="shared" si="105"/>
        <v>39.268160334699083</v>
      </c>
      <c r="O353" s="30">
        <f t="shared" si="106"/>
        <v>28.686919525947836</v>
      </c>
      <c r="P353" s="30">
        <f t="shared" si="107"/>
        <v>32.044920139353096</v>
      </c>
      <c r="Q353" t="s">
        <v>231</v>
      </c>
      <c r="R353" t="s">
        <v>228</v>
      </c>
      <c r="S353" s="43">
        <v>44072</v>
      </c>
      <c r="T353" s="4">
        <v>100</v>
      </c>
      <c r="U353" s="4">
        <f t="shared" si="96"/>
        <v>59.016393442622956</v>
      </c>
      <c r="V353" s="4">
        <f t="shared" si="97"/>
        <v>70.059880239520965</v>
      </c>
      <c r="W353" s="4">
        <f t="shared" si="98"/>
        <v>66.555183946488299</v>
      </c>
      <c r="X353" s="4">
        <f t="shared" si="99"/>
        <v>63.384935813990751</v>
      </c>
      <c r="Y353" s="4">
        <f t="shared" si="100"/>
        <v>74.428422610888759</v>
      </c>
      <c r="Z353" s="4">
        <f t="shared" si="101"/>
        <v>70.923726317856094</v>
      </c>
      <c r="AA353" s="4">
        <f t="shared" si="102"/>
        <v>-4.3685423713677949</v>
      </c>
      <c r="AB353" s="4">
        <f t="shared" si="103"/>
        <v>-4.3685423713677949</v>
      </c>
      <c r="AC353" s="4">
        <f t="shared" si="104"/>
        <v>-4.3685423713677949</v>
      </c>
    </row>
    <row r="354" spans="1:29" ht="15" x14ac:dyDescent="0.25">
      <c r="A354">
        <v>2.1800000000000002</v>
      </c>
      <c r="B354">
        <v>3.34</v>
      </c>
      <c r="C354">
        <v>3.49</v>
      </c>
      <c r="D354" s="20">
        <f t="shared" si="92"/>
        <v>4.4649745224464077E-2</v>
      </c>
      <c r="E354" s="17">
        <f>IF(OR($A354="",$B354="",$C354=""),"",A354*'MPTO_working_3-way'!$I353)</f>
        <v>2.277336444589332</v>
      </c>
      <c r="F354" s="21">
        <f>IF(OR($A354="",$B354="",$C354=""),"",B354*'MPTO_working_3-way'!$I353)</f>
        <v>3.4891301490497098</v>
      </c>
      <c r="G354" s="22">
        <f>IF(OR($A354="",$B354="",$C354=""),"",C354*'MPTO_working_3-way'!$I353)</f>
        <v>3.64582761083338</v>
      </c>
      <c r="H354" s="17">
        <f>IF(OR($A354="",$B354="",$C354=""),"",'MPTO_working_3-way'!E353)</f>
        <v>2.2531030121659152</v>
      </c>
      <c r="I354" s="21">
        <f>IF(OR($A354="",$B354="",$C354=""),"",'MPTO_working_3-way'!F353)</f>
        <v>3.5147167439650038</v>
      </c>
      <c r="J354" s="22">
        <f>IF(OR($A354="",$B354="",$C354=""),"",'MPTO_working_3-way'!G353)</f>
        <v>3.6812114623853192</v>
      </c>
      <c r="K354" s="17">
        <f>IF(OR($A354="",$B354="",$C354=""),"",'OddsRatio_working_3-way'!H353)</f>
        <v>2.26313952855502</v>
      </c>
      <c r="L354" s="21">
        <f>IF(OR($A354="",$B354="",$C354=""),"",'OddsRatio_working_3-way'!I353)</f>
        <v>3.5048699125582603</v>
      </c>
      <c r="M354" s="22">
        <f>IF(OR($A354="",$B354="",$C354=""),"",'OddsRatio_working_3-way'!J353)</f>
        <v>3.6654384966966109</v>
      </c>
      <c r="N354" s="29">
        <f t="shared" si="105"/>
        <v>43.910947035334878</v>
      </c>
      <c r="O354" s="30">
        <f t="shared" si="106"/>
        <v>28.660438484140734</v>
      </c>
      <c r="P354" s="30">
        <f t="shared" si="107"/>
        <v>27.428614480524367</v>
      </c>
      <c r="Q354" t="s">
        <v>233</v>
      </c>
      <c r="R354" t="s">
        <v>236</v>
      </c>
      <c r="S354" s="43">
        <v>44072</v>
      </c>
      <c r="T354" s="4">
        <v>100</v>
      </c>
      <c r="U354" s="4">
        <f t="shared" si="96"/>
        <v>54.128440366972484</v>
      </c>
      <c r="V354" s="4">
        <f t="shared" si="97"/>
        <v>70.059880239520965</v>
      </c>
      <c r="W354" s="4">
        <f t="shared" si="98"/>
        <v>71.346704871060169</v>
      </c>
      <c r="X354" s="4">
        <f t="shared" si="99"/>
        <v>58.593414889418874</v>
      </c>
      <c r="Y354" s="4">
        <f t="shared" si="100"/>
        <v>74.524854761967347</v>
      </c>
      <c r="Z354" s="4">
        <f t="shared" si="101"/>
        <v>75.811679393506566</v>
      </c>
      <c r="AA354" s="4">
        <f t="shared" si="102"/>
        <v>-4.4649745224463899</v>
      </c>
      <c r="AB354" s="4">
        <f t="shared" si="103"/>
        <v>-4.4649745224463828</v>
      </c>
      <c r="AC354" s="4">
        <f t="shared" si="104"/>
        <v>-4.464974522446397</v>
      </c>
    </row>
    <row r="355" spans="1:29" ht="15" x14ac:dyDescent="0.25">
      <c r="A355">
        <v>2.2599999999999998</v>
      </c>
      <c r="B355">
        <v>3.27</v>
      </c>
      <c r="C355">
        <v>3.38</v>
      </c>
      <c r="D355" s="20">
        <f t="shared" si="92"/>
        <v>4.4146261825392052E-2</v>
      </c>
      <c r="E355" s="17">
        <f>IF(OR($A355="",$B355="",$C355=""),"",A355*'MPTO_working_3-way'!$I354)</f>
        <v>2.359770551725386</v>
      </c>
      <c r="F355" s="21">
        <f>IF(OR($A355="",$B355="",$C355=""),"",B355*'MPTO_working_3-way'!$I354)</f>
        <v>3.4143582761690321</v>
      </c>
      <c r="G355" s="22">
        <f>IF(OR($A355="",$B355="",$C355=""),"",C355*'MPTO_working_3-way'!$I354)</f>
        <v>3.5292143649698251</v>
      </c>
      <c r="H355" s="17">
        <f>IF(OR($A355="",$B355="",$C355=""),"",'MPTO_working_3-way'!E354)</f>
        <v>2.3377460717921865</v>
      </c>
      <c r="I355" s="21">
        <f>IF(OR($A355="",$B355="",$C355=""),"",'MPTO_working_3-way'!F354)</f>
        <v>3.4353048977164606</v>
      </c>
      <c r="J355" s="22">
        <f>IF(OR($A355="",$B355="",$C355=""),"",'MPTO_working_3-way'!G354)</f>
        <v>3.5569142328348624</v>
      </c>
      <c r="K355" s="17">
        <f>IF(OR($A355="",$B355="",$C355=""),"",'OddsRatio_working_3-way'!H354)</f>
        <v>2.3470804814417234</v>
      </c>
      <c r="L355" s="21">
        <f>IF(OR($A355="",$B355="",$C355=""),"",'OddsRatio_working_3-way'!I354)</f>
        <v>3.4268830895815179</v>
      </c>
      <c r="M355" s="22">
        <f>IF(OR($A355="",$B355="",$C355=""),"",'OddsRatio_working_3-way'!J354)</f>
        <v>3.5444853538343652</v>
      </c>
      <c r="N355" s="29">
        <f t="shared" si="105"/>
        <v>42.377001410956382</v>
      </c>
      <c r="O355" s="30">
        <f t="shared" si="106"/>
        <v>29.288080485859762</v>
      </c>
      <c r="P355" s="30">
        <f t="shared" si="107"/>
        <v>28.334918103183853</v>
      </c>
      <c r="Q355" t="s">
        <v>229</v>
      </c>
      <c r="R355" t="s">
        <v>232</v>
      </c>
      <c r="S355" s="43">
        <v>44072</v>
      </c>
      <c r="T355" s="4">
        <v>100</v>
      </c>
      <c r="U355" s="4">
        <f t="shared" si="96"/>
        <v>55.752212389380524</v>
      </c>
      <c r="V355" s="4">
        <f t="shared" si="97"/>
        <v>69.418960244648318</v>
      </c>
      <c r="W355" s="4">
        <f t="shared" si="98"/>
        <v>70.414201183431956</v>
      </c>
      <c r="X355" s="4">
        <f t="shared" si="99"/>
        <v>60.166838571919733</v>
      </c>
      <c r="Y355" s="4">
        <f t="shared" si="100"/>
        <v>73.833586427187512</v>
      </c>
      <c r="Z355" s="4">
        <f t="shared" si="101"/>
        <v>74.828827365971151</v>
      </c>
      <c r="AA355" s="4">
        <f t="shared" si="102"/>
        <v>-4.4146261825392088</v>
      </c>
      <c r="AB355" s="4">
        <f t="shared" si="103"/>
        <v>-4.4146261825391946</v>
      </c>
      <c r="AC355" s="4">
        <f t="shared" si="104"/>
        <v>-4.4146261825391946</v>
      </c>
    </row>
    <row r="356" spans="1:29" ht="15" x14ac:dyDescent="0.25">
      <c r="A356">
        <v>15.94</v>
      </c>
      <c r="B356">
        <v>7.37</v>
      </c>
      <c r="C356">
        <v>1.18</v>
      </c>
      <c r="D356" s="20">
        <f t="shared" si="92"/>
        <v>4.5878094645274814E-2</v>
      </c>
      <c r="E356" s="17">
        <f>IF(OR($A356="",$B356="",$C356=""),"",A356*'MPTO_working_3-way'!$I355)</f>
        <v>16.67129682864568</v>
      </c>
      <c r="F356" s="21">
        <f>IF(OR($A356="",$B356="",$C356=""),"",B356*'MPTO_working_3-way'!$I355)</f>
        <v>7.7081215575356756</v>
      </c>
      <c r="G356" s="22">
        <f>IF(OR($A356="",$B356="",$C356=""),"",C356*'MPTO_working_3-way'!$I355)</f>
        <v>1.2341361516814242</v>
      </c>
      <c r="H356" s="17">
        <f>IF(OR($A356="",$B356="",$C356=""),"",'MPTO_working_3-way'!E355)</f>
        <v>21.078121018120449</v>
      </c>
      <c r="I356" s="21">
        <f>IF(OR($A356="",$B356="",$C356=""),"",'MPTO_working_3-way'!F355)</f>
        <v>8.3061644165579978</v>
      </c>
      <c r="J356" s="22">
        <f>IF(OR($A356="",$B356="",$C356=""),"",'MPTO_working_3-way'!G355)</f>
        <v>1.2016848647029434</v>
      </c>
      <c r="K356" s="17">
        <f>IF(OR($A356="",$B356="",$C356=""),"",'OddsRatio_working_3-way'!H355)</f>
        <v>18.389642733535336</v>
      </c>
      <c r="L356" s="21">
        <f>IF(OR($A356="",$B356="",$C356=""),"",'OddsRatio_working_3-way'!I355)</f>
        <v>8.414459451982605</v>
      </c>
      <c r="M356" s="22">
        <f>IF(OR($A356="",$B356="",$C356=""),"",'OddsRatio_working_3-way'!J355)</f>
        <v>1.2095137678739192</v>
      </c>
      <c r="N356" s="29">
        <f t="shared" si="105"/>
        <v>5.9983336046283853</v>
      </c>
      <c r="O356" s="30">
        <f t="shared" si="106"/>
        <v>12.973329397255961</v>
      </c>
      <c r="P356" s="30">
        <f t="shared" si="107"/>
        <v>81.028336998115634</v>
      </c>
      <c r="Q356" t="s">
        <v>235</v>
      </c>
      <c r="R356" t="s">
        <v>227</v>
      </c>
      <c r="S356" s="43">
        <v>44072</v>
      </c>
      <c r="T356" s="4">
        <v>100</v>
      </c>
      <c r="U356" s="4">
        <f t="shared" si="96"/>
        <v>93.726474278544543</v>
      </c>
      <c r="V356" s="4">
        <f t="shared" si="97"/>
        <v>86.431478968792391</v>
      </c>
      <c r="W356" s="4">
        <f t="shared" si="98"/>
        <v>15.254237288135595</v>
      </c>
      <c r="X356" s="4">
        <f t="shared" si="99"/>
        <v>98.314283743072011</v>
      </c>
      <c r="Y356" s="4">
        <f t="shared" si="100"/>
        <v>91.019288433319872</v>
      </c>
      <c r="Z356" s="4">
        <f t="shared" si="101"/>
        <v>19.842046752663055</v>
      </c>
      <c r="AA356" s="4">
        <f t="shared" si="102"/>
        <v>-4.5878094645274672</v>
      </c>
      <c r="AB356" s="4">
        <f t="shared" si="103"/>
        <v>-4.5878094645274814</v>
      </c>
      <c r="AC356" s="4">
        <f t="shared" si="104"/>
        <v>-4.5878094645274601</v>
      </c>
    </row>
    <row r="357" spans="1:29" ht="15" x14ac:dyDescent="0.25">
      <c r="A357">
        <v>1.1299999999999999</v>
      </c>
      <c r="B357">
        <v>9.16</v>
      </c>
      <c r="C357">
        <v>20.76</v>
      </c>
      <c r="D357" s="20">
        <f t="shared" si="92"/>
        <v>4.2295614729322306E-2</v>
      </c>
      <c r="E357" s="17">
        <f>IF(OR($A357="",$B357="",$C357=""),"",A357*'MPTO_working_3-way'!$I356)</f>
        <v>1.1777940446441342</v>
      </c>
      <c r="F357" s="21">
        <f>IF(OR($A357="",$B357="",$C357=""),"",B357*'MPTO_working_3-way'!$I356)</f>
        <v>9.5474278309205918</v>
      </c>
      <c r="G357" s="22">
        <f>IF(OR($A357="",$B357="",$C357=""),"",C357*'MPTO_working_3-way'!$I356)</f>
        <v>21.638056961780734</v>
      </c>
      <c r="H357" s="17">
        <f>IF(OR($A357="",$B357="",$C357=""),"",'MPTO_working_3-way'!E356)</f>
        <v>1.1482938694876257</v>
      </c>
      <c r="I357" s="21">
        <f>IF(OR($A357="",$B357="",$C357=""),"",'MPTO_working_3-way'!F356)</f>
        <v>10.518369722082408</v>
      </c>
      <c r="J357" s="22">
        <f>IF(OR($A357="",$B357="",$C357=""),"",'MPTO_working_3-way'!G356)</f>
        <v>29.350457989798478</v>
      </c>
      <c r="K357" s="17">
        <f>IF(OR($A357="",$B357="",$C357=""),"",'OddsRatio_working_3-way'!H356)</f>
        <v>1.1548196233475041</v>
      </c>
      <c r="L357" s="21">
        <f>IF(OR($A357="",$B357="",$C357=""),"",'OddsRatio_working_3-way'!I356)</f>
        <v>10.717908665504906</v>
      </c>
      <c r="M357" s="22">
        <f>IF(OR($A357="",$B357="",$C357=""),"",'OddsRatio_working_3-way'!J356)</f>
        <v>24.532582748820705</v>
      </c>
      <c r="N357" s="29">
        <f t="shared" si="105"/>
        <v>84.904487719849698</v>
      </c>
      <c r="O357" s="30">
        <f t="shared" si="106"/>
        <v>10.474025231815521</v>
      </c>
      <c r="P357" s="30">
        <f t="shared" si="107"/>
        <v>4.6214870483347852</v>
      </c>
      <c r="Q357" t="s">
        <v>234</v>
      </c>
      <c r="R357" t="s">
        <v>237</v>
      </c>
      <c r="S357" s="43">
        <v>44073</v>
      </c>
      <c r="T357" s="4">
        <v>100</v>
      </c>
      <c r="U357" s="4">
        <f t="shared" si="96"/>
        <v>11.504424778761051</v>
      </c>
      <c r="V357" s="4">
        <f t="shared" si="97"/>
        <v>89.082969432314414</v>
      </c>
      <c r="W357" s="4">
        <f t="shared" si="98"/>
        <v>95.183044315992277</v>
      </c>
      <c r="X357" s="4">
        <f t="shared" si="99"/>
        <v>15.733986251693297</v>
      </c>
      <c r="Y357" s="4">
        <f t="shared" si="100"/>
        <v>93.312530905246646</v>
      </c>
      <c r="Z357" s="4">
        <f t="shared" si="101"/>
        <v>99.412605788924537</v>
      </c>
      <c r="AA357" s="4">
        <f t="shared" si="102"/>
        <v>-4.2295614729322466</v>
      </c>
      <c r="AB357" s="4">
        <f t="shared" si="103"/>
        <v>-4.2295614729322324</v>
      </c>
      <c r="AC357" s="4">
        <f t="shared" si="104"/>
        <v>-4.2295614729322608</v>
      </c>
    </row>
    <row r="358" spans="1:29" ht="15" x14ac:dyDescent="0.25">
      <c r="A358">
        <v>2.5099999999999998</v>
      </c>
      <c r="B358">
        <v>3.26</v>
      </c>
      <c r="C358">
        <v>2.95</v>
      </c>
      <c r="D358" s="20">
        <f t="shared" si="92"/>
        <v>4.4137891607118451E-2</v>
      </c>
      <c r="E358" s="17">
        <f>IF(OR($A358="",$B358="",$C358=""),"",A358*'MPTO_working_3-way'!$I357)</f>
        <v>2.620786107933867</v>
      </c>
      <c r="F358" s="21">
        <f>IF(OR($A358="",$B358="",$C358=""),"",B358*'MPTO_working_3-way'!$I357)</f>
        <v>3.403889526639206</v>
      </c>
      <c r="G358" s="22">
        <f>IF(OR($A358="",$B358="",$C358=""),"",C358*'MPTO_working_3-way'!$I357)</f>
        <v>3.0802067802409998</v>
      </c>
      <c r="H358" s="17">
        <f>IF(OR($A358="",$B358="",$C358=""),"",'MPTO_working_3-way'!E357)</f>
        <v>2.6062452560807641</v>
      </c>
      <c r="I358" s="21">
        <f>IF(OR($A358="",$B358="",$C358=""),"",'MPTO_working_3-way'!F357)</f>
        <v>3.4242372944670603</v>
      </c>
      <c r="J358" s="22">
        <f>IF(OR($A358="",$B358="",$C358=""),"",'MPTO_working_3-way'!G357)</f>
        <v>3.0838458809736848</v>
      </c>
      <c r="K358" s="17">
        <f>IF(OR($A358="",$B358="",$C358=""),"",'OddsRatio_working_3-way'!H357)</f>
        <v>2.6128972024484307</v>
      </c>
      <c r="L358" s="21">
        <f>IF(OR($A358="",$B358="",$C358=""),"",'OddsRatio_working_3-way'!I357)</f>
        <v>3.4140050844592404</v>
      </c>
      <c r="M358" s="22">
        <f>IF(OR($A358="",$B358="",$C358=""),"",'OddsRatio_working_3-way'!J357)</f>
        <v>3.0828804932281058</v>
      </c>
      <c r="N358" s="29">
        <f t="shared" si="105"/>
        <v>38.156490412274195</v>
      </c>
      <c r="O358" s="30">
        <f t="shared" si="106"/>
        <v>29.378156728468781</v>
      </c>
      <c r="P358" s="30">
        <f t="shared" si="107"/>
        <v>32.465352859257017</v>
      </c>
      <c r="Q358" t="s">
        <v>230</v>
      </c>
      <c r="R358" t="s">
        <v>226</v>
      </c>
      <c r="S358" s="43">
        <v>44073</v>
      </c>
      <c r="T358" s="4">
        <v>100</v>
      </c>
      <c r="U358" s="4">
        <f t="shared" si="96"/>
        <v>60.15936254980079</v>
      </c>
      <c r="V358" s="4">
        <f t="shared" si="97"/>
        <v>69.325153374233125</v>
      </c>
      <c r="W358" s="4">
        <f t="shared" si="98"/>
        <v>66.101694915254228</v>
      </c>
      <c r="X358" s="4">
        <f t="shared" si="99"/>
        <v>64.573151710512633</v>
      </c>
      <c r="Y358" s="4">
        <f t="shared" si="100"/>
        <v>73.738942534944968</v>
      </c>
      <c r="Z358" s="4">
        <f t="shared" si="101"/>
        <v>70.515484075966086</v>
      </c>
      <c r="AA358" s="4">
        <f t="shared" si="102"/>
        <v>-4.4137891607118434</v>
      </c>
      <c r="AB358" s="4">
        <f t="shared" si="103"/>
        <v>-4.4137891607118434</v>
      </c>
      <c r="AC358" s="4">
        <f t="shared" si="104"/>
        <v>-4.4137891607118576</v>
      </c>
    </row>
    <row r="359" spans="1:29" x14ac:dyDescent="0.2">
      <c r="D359" s="20" t="str">
        <f t="shared" si="92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1:29" x14ac:dyDescent="0.2">
      <c r="D360" s="20" t="str">
        <f t="shared" si="92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1:29" x14ac:dyDescent="0.2">
      <c r="D361" s="20" t="str">
        <f t="shared" si="92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1:29" x14ac:dyDescent="0.2">
      <c r="D362" s="20" t="str">
        <f t="shared" si="92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1:29" x14ac:dyDescent="0.2">
      <c r="D363" s="20" t="str">
        <f t="shared" si="92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1:29" x14ac:dyDescent="0.2">
      <c r="D364" s="20" t="str">
        <f t="shared" si="92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1:29" x14ac:dyDescent="0.2">
      <c r="D365" s="20" t="str">
        <f t="shared" si="92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1:29" x14ac:dyDescent="0.2">
      <c r="D366" s="20" t="str">
        <f t="shared" si="92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1:29" x14ac:dyDescent="0.2">
      <c r="D367" s="20" t="str">
        <f t="shared" si="92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1:29" x14ac:dyDescent="0.2">
      <c r="D368" s="20" t="str">
        <f t="shared" si="92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92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92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92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92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92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92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92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92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92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92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92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92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92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92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92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92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92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92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92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92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108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108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108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108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108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108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108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108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108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108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108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108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108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108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108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108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108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108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108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108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108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108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108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108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108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108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108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108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108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108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108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108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108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108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108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108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108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108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108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108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108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108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108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108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108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108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108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108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108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108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108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108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108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108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108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108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108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108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108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108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108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108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108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108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109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109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109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109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109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109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109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109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109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109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109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109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109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109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109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109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109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109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109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109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109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109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109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109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109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109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109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109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109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109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109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109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109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109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109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109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109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109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109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109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109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109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109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109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109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109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109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109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109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109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109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109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109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109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109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109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109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109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109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109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109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109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109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109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110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110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110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110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110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110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110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110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110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110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110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110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110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110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110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110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110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110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110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110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110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110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110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110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110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110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110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110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110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110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110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110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110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110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110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110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110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110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110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110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110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110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110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110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110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110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110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110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110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110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110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110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110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110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110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110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110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110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110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110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110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110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110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110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111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111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111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111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111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111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111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111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111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111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111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111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111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111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111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111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111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111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111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111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111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111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111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111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111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111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111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111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111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111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111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111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111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111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111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111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111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111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111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111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111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111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111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111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111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111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111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111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111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111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111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111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111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111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111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111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111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111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111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111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111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111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111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111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112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112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112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112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112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112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112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112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112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112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112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112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112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112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112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112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112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112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112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112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112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112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112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112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112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112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112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112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112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112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112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112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112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112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112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112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112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112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112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112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112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112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112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112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112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112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112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112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112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112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112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112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112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112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112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112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112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112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112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112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112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112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112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112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113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113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113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113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113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113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113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113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113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113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113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113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113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113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113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113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113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113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113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113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113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113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113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113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113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113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113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113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113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113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113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113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113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113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113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113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113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113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113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113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113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113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113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113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113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113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113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113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113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113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113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113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113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113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113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113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113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113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113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113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113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113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113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113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114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114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114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114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114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114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114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114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114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114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114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114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114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114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114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114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114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114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114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114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114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114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114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114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114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114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114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114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114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114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114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114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114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114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114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114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114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114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114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114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114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114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114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114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114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114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114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114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114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114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114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114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114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114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114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114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114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114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114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114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114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114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114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114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115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115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115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115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115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115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115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115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115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115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115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115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115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115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115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115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115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115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115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115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115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115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115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115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115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115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115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115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115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115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115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115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115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115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115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115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115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115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115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115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115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115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115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115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115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115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115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115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115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115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115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115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115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115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115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115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115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115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115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115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115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115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115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115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116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116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116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116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116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116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116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116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116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116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116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116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116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116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116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116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116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116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116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116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116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116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116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116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116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116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116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116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116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116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116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116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116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116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116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116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116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116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116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116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116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116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116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116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116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116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116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116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116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116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116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116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116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116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116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116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116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116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116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116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116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116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116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116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117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117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117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117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117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117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117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117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117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117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117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117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117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117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117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117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117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117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117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117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117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117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117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117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117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117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117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117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117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117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117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117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117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117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117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117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117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117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2020-09-04T14:48:22Z</dcterms:modified>
</cp:coreProperties>
</file>