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E67ABD5A-A02B-4044-A1EC-A693DA00E51B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U5" i="2"/>
  <c r="V5" i="2"/>
  <c r="W5" i="2"/>
  <c r="X5" i="2"/>
  <c r="Y5" i="2"/>
  <c r="Z5" i="2"/>
  <c r="AA5" i="2"/>
  <c r="AB5" i="2"/>
  <c r="AC5" i="2"/>
  <c r="U6" i="2"/>
  <c r="V6" i="2"/>
  <c r="W6" i="2"/>
  <c r="X6" i="2"/>
  <c r="Y6" i="2"/>
  <c r="Z6" i="2"/>
  <c r="AA6" i="2"/>
  <c r="AB6" i="2"/>
  <c r="AC6" i="2"/>
  <c r="U7" i="2"/>
  <c r="V7" i="2"/>
  <c r="W7" i="2"/>
  <c r="X7" i="2"/>
  <c r="Y7" i="2"/>
  <c r="Z7" i="2"/>
  <c r="AA7" i="2"/>
  <c r="AB7" i="2"/>
  <c r="AC7" i="2"/>
  <c r="U8" i="2"/>
  <c r="V8" i="2"/>
  <c r="W8" i="2"/>
  <c r="X8" i="2"/>
  <c r="Y8" i="2"/>
  <c r="Z8" i="2"/>
  <c r="AA8" i="2"/>
  <c r="AB8" i="2"/>
  <c r="AC8" i="2"/>
  <c r="U9" i="2"/>
  <c r="V9" i="2"/>
  <c r="W9" i="2"/>
  <c r="X9" i="2"/>
  <c r="Y9" i="2"/>
  <c r="Z9" i="2"/>
  <c r="AA9" i="2"/>
  <c r="AB9" i="2"/>
  <c r="AC9" i="2"/>
  <c r="U10" i="2"/>
  <c r="V10" i="2"/>
  <c r="W10" i="2"/>
  <c r="X10" i="2"/>
  <c r="Y10" i="2"/>
  <c r="Z10" i="2"/>
  <c r="AA10" i="2"/>
  <c r="AB10" i="2"/>
  <c r="AC10" i="2"/>
  <c r="U11" i="2"/>
  <c r="V11" i="2"/>
  <c r="W11" i="2"/>
  <c r="X11" i="2"/>
  <c r="Y11" i="2"/>
  <c r="Z11" i="2"/>
  <c r="AA11" i="2"/>
  <c r="AB11" i="2"/>
  <c r="AC11" i="2"/>
  <c r="U12" i="2"/>
  <c r="V12" i="2"/>
  <c r="W12" i="2"/>
  <c r="X12" i="2"/>
  <c r="Y12" i="2"/>
  <c r="Z12" i="2"/>
  <c r="AA12" i="2"/>
  <c r="AB12" i="2"/>
  <c r="AC12" i="2"/>
  <c r="U13" i="2"/>
  <c r="V13" i="2"/>
  <c r="W13" i="2"/>
  <c r="X13" i="2"/>
  <c r="Y13" i="2"/>
  <c r="Z13" i="2"/>
  <c r="AA13" i="2"/>
  <c r="AB13" i="2"/>
  <c r="AC13" i="2"/>
  <c r="U14" i="2"/>
  <c r="V14" i="2"/>
  <c r="W14" i="2"/>
  <c r="X14" i="2"/>
  <c r="Y14" i="2"/>
  <c r="Z14" i="2"/>
  <c r="AA14" i="2"/>
  <c r="AB14" i="2"/>
  <c r="AC14" i="2"/>
  <c r="U15" i="2"/>
  <c r="V15" i="2"/>
  <c r="W15" i="2"/>
  <c r="X15" i="2"/>
  <c r="Y15" i="2"/>
  <c r="Z15" i="2"/>
  <c r="AA15" i="2"/>
  <c r="AB15" i="2"/>
  <c r="AC15" i="2"/>
  <c r="U16" i="2"/>
  <c r="V16" i="2"/>
  <c r="W16" i="2"/>
  <c r="X16" i="2"/>
  <c r="Y16" i="2"/>
  <c r="Z16" i="2"/>
  <c r="AA16" i="2"/>
  <c r="AB16" i="2"/>
  <c r="AC16" i="2"/>
  <c r="U17" i="2"/>
  <c r="V17" i="2"/>
  <c r="W17" i="2"/>
  <c r="X17" i="2"/>
  <c r="Y17" i="2"/>
  <c r="Z17" i="2"/>
  <c r="AA17" i="2"/>
  <c r="AB17" i="2"/>
  <c r="AC17" i="2"/>
  <c r="U18" i="2"/>
  <c r="V18" i="2"/>
  <c r="W18" i="2"/>
  <c r="X18" i="2"/>
  <c r="Y18" i="2"/>
  <c r="Z18" i="2"/>
  <c r="AA18" i="2"/>
  <c r="AB18" i="2"/>
  <c r="AC18" i="2"/>
  <c r="U19" i="2"/>
  <c r="V19" i="2"/>
  <c r="W19" i="2"/>
  <c r="X19" i="2"/>
  <c r="Y19" i="2"/>
  <c r="Z19" i="2"/>
  <c r="AA19" i="2"/>
  <c r="AB19" i="2"/>
  <c r="AC19" i="2"/>
  <c r="U20" i="2"/>
  <c r="V20" i="2"/>
  <c r="W20" i="2"/>
  <c r="X20" i="2"/>
  <c r="Y20" i="2"/>
  <c r="Z20" i="2"/>
  <c r="AA20" i="2"/>
  <c r="AB20" i="2"/>
  <c r="AC20" i="2"/>
  <c r="U21" i="2"/>
  <c r="V21" i="2"/>
  <c r="W21" i="2"/>
  <c r="X21" i="2"/>
  <c r="Y21" i="2"/>
  <c r="Z21" i="2"/>
  <c r="AA21" i="2"/>
  <c r="AB21" i="2"/>
  <c r="AC21" i="2"/>
  <c r="U22" i="2"/>
  <c r="V22" i="2"/>
  <c r="W22" i="2"/>
  <c r="X22" i="2"/>
  <c r="Y22" i="2"/>
  <c r="Z22" i="2"/>
  <c r="AA22" i="2"/>
  <c r="AB22" i="2"/>
  <c r="AC22" i="2"/>
  <c r="U23" i="2"/>
  <c r="V23" i="2"/>
  <c r="W23" i="2"/>
  <c r="X23" i="2"/>
  <c r="Y23" i="2"/>
  <c r="Z23" i="2"/>
  <c r="AA23" i="2"/>
  <c r="AB23" i="2"/>
  <c r="AC23" i="2"/>
  <c r="U24" i="2"/>
  <c r="V24" i="2"/>
  <c r="W24" i="2"/>
  <c r="X24" i="2"/>
  <c r="Y24" i="2"/>
  <c r="Z24" i="2"/>
  <c r="AA24" i="2"/>
  <c r="AB24" i="2"/>
  <c r="AC24" i="2"/>
  <c r="U25" i="2"/>
  <c r="V25" i="2"/>
  <c r="W25" i="2"/>
  <c r="X25" i="2"/>
  <c r="Y25" i="2"/>
  <c r="Z25" i="2"/>
  <c r="AC25" i="2" s="1"/>
  <c r="AA25" i="2"/>
  <c r="AB25" i="2"/>
  <c r="U26" i="2"/>
  <c r="V26" i="2"/>
  <c r="W26" i="2"/>
  <c r="X26" i="2"/>
  <c r="AA26" i="2" s="1"/>
  <c r="Y26" i="2"/>
  <c r="Z26" i="2"/>
  <c r="AC26" i="2" s="1"/>
  <c r="AB26" i="2"/>
  <c r="U27" i="2"/>
  <c r="V27" i="2"/>
  <c r="W27" i="2"/>
  <c r="X27" i="2"/>
  <c r="Y27" i="2"/>
  <c r="AB27" i="2" s="1"/>
  <c r="Z27" i="2"/>
  <c r="AA27" i="2"/>
  <c r="AC27" i="2"/>
  <c r="U28" i="2"/>
  <c r="V28" i="2"/>
  <c r="W28" i="2"/>
  <c r="X28" i="2"/>
  <c r="Y28" i="2"/>
  <c r="Z28" i="2"/>
  <c r="AA28" i="2"/>
  <c r="AB28" i="2"/>
  <c r="AC28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F8" i="2"/>
  <c r="O8" i="2" s="1"/>
  <c r="G8" i="2"/>
  <c r="H8" i="2"/>
  <c r="I8" i="2"/>
  <c r="J8" i="2"/>
  <c r="K8" i="2"/>
  <c r="L8" i="2"/>
  <c r="M8" i="2"/>
  <c r="N8" i="2"/>
  <c r="P8" i="2"/>
  <c r="E9" i="2"/>
  <c r="F9" i="2"/>
  <c r="O9" i="2" s="1"/>
  <c r="G9" i="2"/>
  <c r="H9" i="2"/>
  <c r="I9" i="2"/>
  <c r="J9" i="2"/>
  <c r="K9" i="2"/>
  <c r="L9" i="2"/>
  <c r="M9" i="2"/>
  <c r="N9" i="2"/>
  <c r="P9" i="2"/>
  <c r="E10" i="2"/>
  <c r="F10" i="2"/>
  <c r="O10" i="2" s="1"/>
  <c r="G10" i="2"/>
  <c r="H10" i="2"/>
  <c r="I10" i="2"/>
  <c r="J10" i="2"/>
  <c r="K10" i="2"/>
  <c r="L10" i="2"/>
  <c r="M10" i="2"/>
  <c r="N10" i="2"/>
  <c r="P10" i="2"/>
  <c r="E11" i="2"/>
  <c r="F11" i="2"/>
  <c r="O11" i="2" s="1"/>
  <c r="G11" i="2"/>
  <c r="H11" i="2"/>
  <c r="I11" i="2"/>
  <c r="J11" i="2"/>
  <c r="K11" i="2"/>
  <c r="L11" i="2"/>
  <c r="M11" i="2"/>
  <c r="N11" i="2"/>
  <c r="P11" i="2"/>
  <c r="E12" i="2"/>
  <c r="F12" i="2"/>
  <c r="O12" i="2" s="1"/>
  <c r="G12" i="2"/>
  <c r="H12" i="2"/>
  <c r="I12" i="2"/>
  <c r="J12" i="2"/>
  <c r="K12" i="2"/>
  <c r="L12" i="2"/>
  <c r="M12" i="2"/>
  <c r="N12" i="2"/>
  <c r="P12" i="2"/>
  <c r="E13" i="2"/>
  <c r="F13" i="2"/>
  <c r="O13" i="2" s="1"/>
  <c r="G13" i="2"/>
  <c r="H13" i="2"/>
  <c r="I13" i="2"/>
  <c r="J13" i="2"/>
  <c r="K13" i="2"/>
  <c r="L13" i="2"/>
  <c r="M13" i="2"/>
  <c r="N13" i="2"/>
  <c r="P13" i="2"/>
  <c r="E14" i="2"/>
  <c r="F14" i="2"/>
  <c r="O14" i="2" s="1"/>
  <c r="G14" i="2"/>
  <c r="H14" i="2"/>
  <c r="I14" i="2"/>
  <c r="J14" i="2"/>
  <c r="K14" i="2"/>
  <c r="L14" i="2"/>
  <c r="M14" i="2"/>
  <c r="N14" i="2"/>
  <c r="P14" i="2"/>
  <c r="E15" i="2"/>
  <c r="F15" i="2"/>
  <c r="O15" i="2" s="1"/>
  <c r="G15" i="2"/>
  <c r="H15" i="2"/>
  <c r="I15" i="2"/>
  <c r="J15" i="2"/>
  <c r="K15" i="2"/>
  <c r="L15" i="2"/>
  <c r="M15" i="2"/>
  <c r="N15" i="2"/>
  <c r="P15" i="2"/>
  <c r="E16" i="2"/>
  <c r="F16" i="2"/>
  <c r="O16" i="2" s="1"/>
  <c r="G16" i="2"/>
  <c r="H16" i="2"/>
  <c r="I16" i="2"/>
  <c r="J16" i="2"/>
  <c r="K16" i="2"/>
  <c r="L16" i="2"/>
  <c r="M16" i="2"/>
  <c r="N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O20" i="2" s="1"/>
  <c r="G20" i="2"/>
  <c r="H20" i="2"/>
  <c r="I20" i="2"/>
  <c r="J20" i="2"/>
  <c r="K20" i="2"/>
  <c r="L20" i="2"/>
  <c r="M20" i="2"/>
  <c r="N20" i="2"/>
  <c r="P20" i="2"/>
  <c r="E21" i="2"/>
  <c r="F21" i="2"/>
  <c r="O21" i="2" s="1"/>
  <c r="G21" i="2"/>
  <c r="H21" i="2"/>
  <c r="I21" i="2"/>
  <c r="J21" i="2"/>
  <c r="K21" i="2"/>
  <c r="L21" i="2"/>
  <c r="M21" i="2"/>
  <c r="N21" i="2"/>
  <c r="P21" i="2"/>
  <c r="E22" i="2"/>
  <c r="F22" i="2"/>
  <c r="O22" i="2" s="1"/>
  <c r="G22" i="2"/>
  <c r="H22" i="2"/>
  <c r="I22" i="2"/>
  <c r="J22" i="2"/>
  <c r="K22" i="2"/>
  <c r="L22" i="2"/>
  <c r="M22" i="2"/>
  <c r="N22" i="2"/>
  <c r="P22" i="2"/>
  <c r="E23" i="2"/>
  <c r="F23" i="2"/>
  <c r="O23" i="2" s="1"/>
  <c r="G23" i="2"/>
  <c r="H23" i="2"/>
  <c r="I23" i="2"/>
  <c r="J23" i="2"/>
  <c r="K23" i="2"/>
  <c r="L23" i="2"/>
  <c r="M23" i="2"/>
  <c r="N23" i="2"/>
  <c r="P23" i="2"/>
  <c r="E24" i="2"/>
  <c r="F24" i="2"/>
  <c r="O24" i="2" s="1"/>
  <c r="G24" i="2"/>
  <c r="H24" i="2"/>
  <c r="I24" i="2"/>
  <c r="J24" i="2"/>
  <c r="K24" i="2"/>
  <c r="L24" i="2"/>
  <c r="M24" i="2"/>
  <c r="N24" i="2"/>
  <c r="P24" i="2"/>
  <c r="E25" i="2"/>
  <c r="F25" i="2"/>
  <c r="O25" i="2" s="1"/>
  <c r="G25" i="2"/>
  <c r="H25" i="2"/>
  <c r="I25" i="2"/>
  <c r="J25" i="2"/>
  <c r="K25" i="2"/>
  <c r="L25" i="2"/>
  <c r="M25" i="2"/>
  <c r="N25" i="2"/>
  <c r="P25" i="2"/>
  <c r="E26" i="2"/>
  <c r="F26" i="2"/>
  <c r="O26" i="2" s="1"/>
  <c r="G26" i="2"/>
  <c r="H26" i="2"/>
  <c r="I26" i="2"/>
  <c r="J26" i="2"/>
  <c r="K26" i="2"/>
  <c r="L26" i="2"/>
  <c r="M26" i="2"/>
  <c r="N26" i="2"/>
  <c r="P26" i="2"/>
  <c r="E27" i="2"/>
  <c r="F27" i="2"/>
  <c r="O27" i="2" s="1"/>
  <c r="G27" i="2"/>
  <c r="H27" i="2"/>
  <c r="I27" i="2"/>
  <c r="J27" i="2"/>
  <c r="K27" i="2"/>
  <c r="L27" i="2"/>
  <c r="M27" i="2"/>
  <c r="N27" i="2"/>
  <c r="P27" i="2"/>
  <c r="E28" i="2"/>
  <c r="F28" i="2"/>
  <c r="O28" i="2" s="1"/>
  <c r="G28" i="2"/>
  <c r="H28" i="2"/>
  <c r="I28" i="2"/>
  <c r="J28" i="2"/>
  <c r="K28" i="2"/>
  <c r="L28" i="2"/>
  <c r="M28" i="2"/>
  <c r="N28" i="2"/>
  <c r="P28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C3" i="8" l="1"/>
  <c r="C4" i="8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O3" i="8" l="1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E169" i="5" s="1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E83" i="5"/>
  <c r="Q5" i="4"/>
  <c r="E550" i="5"/>
  <c r="F550" i="5"/>
  <c r="G563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D170" i="5"/>
  <c r="E170" i="5" s="1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47" i="5" l="1"/>
  <c r="F169" i="5"/>
  <c r="E172" i="5"/>
  <c r="G169" i="5"/>
  <c r="I75" i="5"/>
  <c r="E181" i="5"/>
  <c r="S88" i="4"/>
  <c r="F83" i="5"/>
  <c r="E140" i="5"/>
  <c r="G172" i="5"/>
  <c r="I169" i="5"/>
  <c r="I83" i="5"/>
  <c r="G99" i="5"/>
  <c r="T88" i="4"/>
  <c r="E26" i="5"/>
  <c r="F63" i="5"/>
  <c r="S48" i="4"/>
  <c r="U48" i="4" s="1"/>
  <c r="E63" i="5"/>
  <c r="E142" i="5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U181" i="4" s="1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88" i="4" l="1"/>
  <c r="V132" i="4"/>
  <c r="W132" i="4" s="1"/>
  <c r="X132" i="4" s="1"/>
  <c r="Y132" i="4" s="1"/>
  <c r="V71" i="4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X117" i="4" s="1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Y198" i="4" l="1"/>
  <c r="AJ198" i="4" s="1"/>
  <c r="AG20" i="4"/>
  <c r="AG91" i="4"/>
  <c r="AO96" i="4"/>
  <c r="AU96" i="4" s="1"/>
  <c r="AI170" i="4"/>
  <c r="AB66" i="4"/>
  <c r="AA66" i="4"/>
  <c r="AE66" i="4"/>
  <c r="AB20" i="4"/>
  <c r="AH20" i="4"/>
  <c r="AF66" i="4"/>
  <c r="AN128" i="4"/>
  <c r="AT128" i="4" s="1"/>
  <c r="AE120" i="4"/>
  <c r="AA91" i="4"/>
  <c r="AC91" i="4"/>
  <c r="Z140" i="4"/>
  <c r="AD147" i="4"/>
  <c r="AB147" i="4"/>
  <c r="AI140" i="4"/>
  <c r="AO140" i="4" s="1"/>
  <c r="AU140" i="4" s="1"/>
  <c r="AI120" i="4"/>
  <c r="AH147" i="4"/>
  <c r="AF147" i="4"/>
  <c r="AH91" i="4"/>
  <c r="AP47" i="4"/>
  <c r="AV47" i="4" s="1"/>
  <c r="AM109" i="4"/>
  <c r="AS109" i="4" s="1"/>
  <c r="AB120" i="4"/>
  <c r="AC120" i="4"/>
  <c r="AA120" i="4"/>
  <c r="AM120" i="4" s="1"/>
  <c r="AS120" i="4" s="1"/>
  <c r="AD91" i="4"/>
  <c r="AB91" i="4"/>
  <c r="Z91" i="4"/>
  <c r="AO171" i="4"/>
  <c r="AU171" i="4" s="1"/>
  <c r="AE140" i="4"/>
  <c r="AF140" i="4"/>
  <c r="AC147" i="4"/>
  <c r="AE147" i="4"/>
  <c r="AA147" i="4"/>
  <c r="AM147" i="4" s="1"/>
  <c r="AS147" i="4" s="1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123" i="4"/>
  <c r="AT123" i="4" s="1"/>
  <c r="AF148" i="4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M163" i="4"/>
  <c r="AS163" i="4" s="1"/>
  <c r="AM179" i="4"/>
  <c r="AS179" i="4" s="1"/>
  <c r="AQ123" i="4"/>
  <c r="AW123" i="4" s="1"/>
  <c r="AB180" i="4"/>
  <c r="AI180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147" i="4" l="1"/>
  <c r="AW147" i="4" s="1"/>
  <c r="F92" i="4"/>
  <c r="J92" i="4" s="1"/>
  <c r="AA174" i="4"/>
  <c r="AQ140" i="4"/>
  <c r="AW140" i="4" s="1"/>
  <c r="AP91" i="4"/>
  <c r="AV91" i="4" s="1"/>
  <c r="AQ101" i="4"/>
  <c r="AW101" i="4" s="1"/>
  <c r="AE113" i="4"/>
  <c r="AQ113" i="4" s="1"/>
  <c r="AW113" i="4" s="1"/>
  <c r="AG113" i="4"/>
  <c r="AD113" i="4"/>
  <c r="AP113" i="4" s="1"/>
  <c r="AV113" i="4" s="1"/>
  <c r="AI113" i="4"/>
  <c r="AN147" i="4"/>
  <c r="AT147" i="4" s="1"/>
  <c r="AQ105" i="4"/>
  <c r="AW105" i="4" s="1"/>
  <c r="AN104" i="4"/>
  <c r="AT104" i="4" s="1"/>
  <c r="AO182" i="4"/>
  <c r="AU182" i="4" s="1"/>
  <c r="AO147" i="4"/>
  <c r="AU147" i="4" s="1"/>
  <c r="AN91" i="4"/>
  <c r="AT91" i="4" s="1"/>
  <c r="E120" i="4"/>
  <c r="I120" i="4" s="1"/>
  <c r="AN97" i="4"/>
  <c r="AT97" i="4" s="1"/>
  <c r="AL148" i="4"/>
  <c r="AR148" i="4" s="1"/>
  <c r="D148" i="4" s="1"/>
  <c r="H148" i="4" s="1"/>
  <c r="AQ108" i="4"/>
  <c r="AW108" i="4" s="1"/>
  <c r="AM140" i="4"/>
  <c r="AS140" i="4" s="1"/>
  <c r="AL91" i="4"/>
  <c r="AR91" i="4" s="1"/>
  <c r="E91" i="4" s="1"/>
  <c r="I91" i="4" s="1"/>
  <c r="AM91" i="4"/>
  <c r="AS91" i="4" s="1"/>
  <c r="AN120" i="4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E168" i="4" s="1"/>
  <c r="I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D192" i="4" s="1"/>
  <c r="H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G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E61" i="4" s="1"/>
  <c r="I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13" i="4"/>
  <c r="H113" i="4" s="1"/>
  <c r="AN203" i="4"/>
  <c r="AT203" i="4" s="1"/>
  <c r="AJ7" i="4"/>
  <c r="AP155" i="4"/>
  <c r="AV155" i="4" s="1"/>
  <c r="AP79" i="4"/>
  <c r="AV79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E143" i="4" s="1"/>
  <c r="I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E176" i="4" s="1"/>
  <c r="I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F143" i="4"/>
  <c r="J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AN166" i="4"/>
  <c r="AT166" i="4" s="1"/>
  <c r="AQ166" i="4"/>
  <c r="AW166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E192" i="4"/>
  <c r="I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74" i="4" l="1"/>
  <c r="AR174" i="4" s="1"/>
  <c r="D174" i="4" s="1"/>
  <c r="H174" i="4" s="1"/>
  <c r="F192" i="4"/>
  <c r="J192" i="4" s="1"/>
  <c r="E193" i="4"/>
  <c r="I193" i="4" s="1"/>
  <c r="D44" i="4"/>
  <c r="H44" i="4" s="1"/>
  <c r="G176" i="4"/>
  <c r="G182" i="4"/>
  <c r="E148" i="4"/>
  <c r="I148" i="4" s="1"/>
  <c r="E94" i="4"/>
  <c r="I94" i="4" s="1"/>
  <c r="E155" i="4"/>
  <c r="I155" i="4" s="1"/>
  <c r="D176" i="4"/>
  <c r="H176" i="4" s="1"/>
  <c r="F108" i="4"/>
  <c r="J108" i="4" s="1"/>
  <c r="D143" i="4"/>
  <c r="H143" i="4" s="1"/>
  <c r="F75" i="4"/>
  <c r="J75" i="4" s="1"/>
  <c r="F11" i="4"/>
  <c r="J11" i="4" s="1"/>
  <c r="F182" i="4"/>
  <c r="J182" i="4" s="1"/>
  <c r="F131" i="4"/>
  <c r="J131" i="4" s="1"/>
  <c r="D168" i="4"/>
  <c r="H168" i="4" s="1"/>
  <c r="AP149" i="4"/>
  <c r="AV149" i="4" s="1"/>
  <c r="E24" i="4"/>
  <c r="I24" i="4" s="1"/>
  <c r="D136" i="4"/>
  <c r="H136" i="4" s="1"/>
  <c r="AO186" i="4"/>
  <c r="AU186" i="4" s="1"/>
  <c r="AL62" i="4"/>
  <c r="AR62" i="4" s="1"/>
  <c r="G62" i="4" s="1"/>
  <c r="D155" i="4"/>
  <c r="H155" i="4" s="1"/>
  <c r="G143" i="4"/>
  <c r="G61" i="4"/>
  <c r="G168" i="4"/>
  <c r="D91" i="4"/>
  <c r="H91" i="4" s="1"/>
  <c r="F91" i="4"/>
  <c r="J91" i="4" s="1"/>
  <c r="G91" i="4"/>
  <c r="F70" i="4"/>
  <c r="J70" i="4" s="1"/>
  <c r="F61" i="4"/>
  <c r="J61" i="4" s="1"/>
  <c r="G148" i="4"/>
  <c r="D94" i="4"/>
  <c r="H94" i="4" s="1"/>
  <c r="E118" i="4"/>
  <c r="I118" i="4" s="1"/>
  <c r="D61" i="4"/>
  <c r="H61" i="4" s="1"/>
  <c r="D20" i="4"/>
  <c r="H20" i="4" s="1"/>
  <c r="F20" i="4"/>
  <c r="J20" i="4" s="1"/>
  <c r="E20" i="4"/>
  <c r="I20" i="4" s="1"/>
  <c r="AM175" i="4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G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F126" i="4" s="1"/>
  <c r="J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G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D126" i="4"/>
  <c r="H126" i="4" s="1"/>
  <c r="AO730" i="4"/>
  <c r="AU730" i="4" s="1"/>
  <c r="AN730" i="4"/>
  <c r="AT730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D45" i="4"/>
  <c r="H45" i="4" s="1"/>
  <c r="AL125" i="4"/>
  <c r="AR125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E62" i="4"/>
  <c r="I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62" i="4" l="1"/>
  <c r="H62" i="4" s="1"/>
  <c r="E173" i="4"/>
  <c r="I173" i="4" s="1"/>
  <c r="D175" i="4"/>
  <c r="H175" i="4" s="1"/>
  <c r="F174" i="4"/>
  <c r="J174" i="4" s="1"/>
  <c r="G174" i="4"/>
  <c r="F117" i="4"/>
  <c r="J117" i="4" s="1"/>
  <c r="D137" i="4"/>
  <c r="H137" i="4" s="1"/>
  <c r="F45" i="4"/>
  <c r="J45" i="4" s="1"/>
  <c r="E126" i="4"/>
  <c r="I126" i="4" s="1"/>
  <c r="G58" i="4"/>
  <c r="F137" i="4"/>
  <c r="J137" i="4" s="1"/>
  <c r="G86" i="4"/>
  <c r="E141" i="4"/>
  <c r="I141" i="4" s="1"/>
  <c r="E45" i="4"/>
  <c r="I45" i="4" s="1"/>
  <c r="G126" i="4"/>
  <c r="G134" i="4"/>
  <c r="F7" i="4"/>
  <c r="J7" i="4" s="1"/>
  <c r="E7" i="4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1" i="10"/>
  <c r="D201" i="3"/>
  <c r="D202" i="3"/>
  <c r="D197" i="10"/>
  <c r="D198" i="10"/>
  <c r="D200" i="10"/>
  <c r="D199" i="10"/>
  <c r="D199" i="3"/>
  <c r="D198" i="3"/>
  <c r="D200" i="3"/>
  <c r="D197" i="3"/>
  <c r="D2" i="10"/>
  <c r="D3" i="10"/>
  <c r="D3" i="3"/>
  <c r="D2" i="3"/>
  <c r="D169" i="10"/>
  <c r="D178" i="10"/>
  <c r="D193" i="10"/>
  <c r="D160" i="10"/>
  <c r="D170" i="10"/>
  <c r="D184" i="10"/>
  <c r="D180" i="10"/>
  <c r="D186" i="10"/>
  <c r="D181" i="10"/>
  <c r="D163" i="10"/>
  <c r="D190" i="10"/>
  <c r="D191" i="10"/>
  <c r="D177" i="10"/>
  <c r="D165" i="10"/>
  <c r="D157" i="10"/>
  <c r="D195" i="10"/>
  <c r="D183" i="10"/>
  <c r="D173" i="10"/>
  <c r="D161" i="10"/>
  <c r="D158" i="10"/>
  <c r="D172" i="10"/>
  <c r="D174" i="10"/>
  <c r="D187" i="10"/>
  <c r="D189" i="10"/>
  <c r="D166" i="10"/>
  <c r="D167" i="10"/>
  <c r="D188" i="10"/>
  <c r="D159" i="10"/>
  <c r="D171" i="10"/>
  <c r="D196" i="10"/>
  <c r="D179" i="10"/>
  <c r="D175" i="10"/>
  <c r="D192" i="10"/>
  <c r="D162" i="10"/>
  <c r="D185" i="10"/>
  <c r="D194" i="10"/>
  <c r="D176" i="10"/>
  <c r="D164" i="10"/>
  <c r="D168" i="10"/>
  <c r="D182" i="10"/>
  <c r="D186" i="3"/>
  <c r="D182" i="3"/>
  <c r="D189" i="3"/>
  <c r="D195" i="3"/>
  <c r="D188" i="3"/>
  <c r="D184" i="3"/>
  <c r="D190" i="3"/>
  <c r="D183" i="3"/>
  <c r="D191" i="3"/>
  <c r="D194" i="3"/>
  <c r="D196" i="3"/>
  <c r="D193" i="3"/>
  <c r="D187" i="3"/>
  <c r="D192" i="3"/>
  <c r="D185" i="3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56" i="10"/>
  <c r="D91" i="10"/>
  <c r="D26" i="10"/>
  <c r="D6" i="10"/>
  <c r="D55" i="10"/>
  <c r="D130" i="10"/>
  <c r="D150" i="10"/>
  <c r="D60" i="10"/>
  <c r="D125" i="10"/>
  <c r="D131" i="10"/>
  <c r="D62" i="10"/>
  <c r="D83" i="10"/>
  <c r="D85" i="10"/>
  <c r="D58" i="10"/>
  <c r="D5" i="10"/>
  <c r="D99" i="10"/>
  <c r="D102" i="10"/>
  <c r="D66" i="10"/>
  <c r="D122" i="10"/>
  <c r="D36" i="10"/>
  <c r="D90" i="10"/>
  <c r="D18" i="10"/>
  <c r="D10" i="10"/>
  <c r="D81" i="10"/>
  <c r="D133" i="10"/>
  <c r="D35" i="10"/>
  <c r="D51" i="10"/>
  <c r="D152" i="10"/>
  <c r="D45" i="10"/>
  <c r="D104" i="10"/>
  <c r="D107" i="10"/>
  <c r="D4" i="10"/>
  <c r="D27" i="10"/>
  <c r="D92" i="10"/>
  <c r="D22" i="10"/>
  <c r="D72" i="10"/>
  <c r="D145" i="10"/>
  <c r="D31" i="10"/>
  <c r="D41" i="10"/>
  <c r="D149" i="10"/>
  <c r="D56" i="10"/>
  <c r="D119" i="10"/>
  <c r="D136" i="10"/>
  <c r="D19" i="10"/>
  <c r="D23" i="10"/>
  <c r="D141" i="10"/>
  <c r="D96" i="10"/>
  <c r="D146" i="10"/>
  <c r="D80" i="10"/>
  <c r="D44" i="10"/>
  <c r="D123" i="10"/>
  <c r="D144" i="10"/>
  <c r="D12" i="10"/>
  <c r="D126" i="10"/>
  <c r="D70" i="10"/>
  <c r="D8" i="10"/>
  <c r="D120" i="10"/>
  <c r="D7" i="10"/>
  <c r="D147" i="10"/>
  <c r="D148" i="10"/>
  <c r="D94" i="10"/>
  <c r="D86" i="10"/>
  <c r="D124" i="10"/>
  <c r="D98" i="10"/>
  <c r="D115" i="10"/>
  <c r="D117" i="10"/>
  <c r="D79" i="10"/>
  <c r="D71" i="10"/>
  <c r="D138" i="10"/>
  <c r="D43" i="10"/>
  <c r="D61" i="10"/>
  <c r="D78" i="10"/>
  <c r="D140" i="10"/>
  <c r="D112" i="10"/>
  <c r="D139" i="10"/>
  <c r="D74" i="10"/>
  <c r="D38" i="10"/>
  <c r="D65" i="10"/>
  <c r="D111" i="10"/>
  <c r="D50" i="10"/>
  <c r="D39" i="10"/>
  <c r="D28" i="10"/>
  <c r="D76" i="10"/>
  <c r="D67" i="10"/>
  <c r="D30" i="10"/>
  <c r="D37" i="10"/>
  <c r="D32" i="10"/>
  <c r="D153" i="10"/>
  <c r="D109" i="10"/>
  <c r="D40" i="10"/>
  <c r="D116" i="10"/>
  <c r="D121" i="10"/>
  <c r="D97" i="10"/>
  <c r="D69" i="10"/>
  <c r="D103" i="10"/>
  <c r="D84" i="10"/>
  <c r="D13" i="10"/>
  <c r="D154" i="10"/>
  <c r="D46" i="10"/>
  <c r="D68" i="10"/>
  <c r="D142" i="10"/>
  <c r="D34" i="10"/>
  <c r="D88" i="10"/>
  <c r="D118" i="10"/>
  <c r="D9" i="10"/>
  <c r="D49" i="10"/>
  <c r="D63" i="10"/>
  <c r="D16" i="10"/>
  <c r="D127" i="10"/>
  <c r="D48" i="10"/>
  <c r="D137" i="10"/>
  <c r="D95" i="10"/>
  <c r="D24" i="10"/>
  <c r="D11" i="10"/>
  <c r="D20" i="10"/>
  <c r="D14" i="10"/>
  <c r="D77" i="10"/>
  <c r="D64" i="10"/>
  <c r="D151" i="10"/>
  <c r="D57" i="10"/>
  <c r="D128" i="10"/>
  <c r="D42" i="10"/>
  <c r="D143" i="10"/>
  <c r="D54" i="10"/>
  <c r="D134" i="10"/>
  <c r="D89" i="10"/>
  <c r="D101" i="10"/>
  <c r="D52" i="10"/>
  <c r="D82" i="10"/>
  <c r="D135" i="10"/>
  <c r="D59" i="10"/>
  <c r="D17" i="10"/>
  <c r="D108" i="10"/>
  <c r="D29" i="10"/>
  <c r="D106" i="10"/>
  <c r="D75" i="10"/>
  <c r="D87" i="10"/>
  <c r="D73" i="10"/>
  <c r="D129" i="10"/>
  <c r="D25" i="10"/>
  <c r="D47" i="10"/>
  <c r="D114" i="10"/>
  <c r="D15" i="10"/>
  <c r="D105" i="10"/>
  <c r="D113" i="10"/>
  <c r="D21" i="10"/>
  <c r="D33" i="10"/>
  <c r="D110" i="10"/>
  <c r="D53" i="10"/>
  <c r="D100" i="10"/>
  <c r="D93" i="10"/>
  <c r="D132" i="10"/>
  <c r="D155" i="10"/>
  <c r="D155" i="3"/>
  <c r="D114" i="3"/>
  <c r="D12" i="3"/>
  <c r="D96" i="3"/>
  <c r="D120" i="3"/>
  <c r="D157" i="3"/>
  <c r="D24" i="3"/>
  <c r="D74" i="3"/>
  <c r="D123" i="3"/>
  <c r="D44" i="3"/>
  <c r="D84" i="3"/>
  <c r="D36" i="3"/>
  <c r="D141" i="3"/>
  <c r="D107" i="3"/>
  <c r="D18" i="3"/>
  <c r="D59" i="3"/>
  <c r="D117" i="3"/>
  <c r="D102" i="3"/>
  <c r="D174" i="3"/>
  <c r="D86" i="3"/>
  <c r="D16" i="3"/>
  <c r="D110" i="3"/>
  <c r="D65" i="3"/>
  <c r="D46" i="3"/>
  <c r="D142" i="3"/>
  <c r="D31" i="3"/>
  <c r="D173" i="3"/>
  <c r="D78" i="3"/>
  <c r="D63" i="3"/>
  <c r="D19" i="3"/>
  <c r="D156" i="3"/>
  <c r="D161" i="3"/>
  <c r="D158" i="3"/>
  <c r="D97" i="3"/>
  <c r="D139" i="3"/>
  <c r="D103" i="3"/>
  <c r="D66" i="3"/>
  <c r="D45" i="3"/>
  <c r="D132" i="3"/>
  <c r="D41" i="3"/>
  <c r="D138" i="3"/>
  <c r="D144" i="3"/>
  <c r="D122" i="3"/>
  <c r="D47" i="3"/>
  <c r="D179" i="3"/>
  <c r="D15" i="3"/>
  <c r="D125" i="3"/>
  <c r="D25" i="3"/>
  <c r="D109" i="3"/>
  <c r="D4" i="3"/>
  <c r="D13" i="3"/>
  <c r="D170" i="3"/>
  <c r="D9" i="3"/>
  <c r="D30" i="3"/>
  <c r="D119" i="3"/>
  <c r="D72" i="3"/>
  <c r="D70" i="3"/>
  <c r="D116" i="3"/>
  <c r="D20" i="3"/>
  <c r="D124" i="3"/>
  <c r="D150" i="3"/>
  <c r="D5" i="3"/>
  <c r="D90" i="3"/>
  <c r="D137" i="3"/>
  <c r="D163" i="3"/>
  <c r="D89" i="3"/>
  <c r="D43" i="3"/>
  <c r="D131" i="3"/>
  <c r="D22" i="3"/>
  <c r="D21" i="3"/>
  <c r="D99" i="3"/>
  <c r="D79" i="3"/>
  <c r="D177" i="3"/>
  <c r="D165" i="3"/>
  <c r="D6" i="3"/>
  <c r="D23" i="3"/>
  <c r="D112" i="3"/>
  <c r="D81" i="3"/>
  <c r="D69" i="3"/>
  <c r="D8" i="3"/>
  <c r="D100" i="3"/>
  <c r="D32" i="3"/>
  <c r="D153" i="3"/>
  <c r="D33" i="3"/>
  <c r="D147" i="3"/>
  <c r="D29" i="3"/>
  <c r="D180" i="3"/>
  <c r="D129" i="3"/>
  <c r="D7" i="3"/>
  <c r="D53" i="3"/>
  <c r="D133" i="3"/>
  <c r="D64" i="3"/>
  <c r="D148" i="3"/>
  <c r="D73" i="3"/>
  <c r="D128" i="3"/>
  <c r="D181" i="3"/>
  <c r="D83" i="3"/>
  <c r="D49" i="3"/>
  <c r="D121" i="3"/>
  <c r="D57" i="3"/>
  <c r="D145" i="3"/>
  <c r="D162" i="3"/>
  <c r="D151" i="3"/>
  <c r="D80" i="3"/>
  <c r="D11" i="3"/>
  <c r="D26" i="3"/>
  <c r="D93" i="3"/>
  <c r="D50" i="3"/>
  <c r="D58" i="3"/>
  <c r="D85" i="3"/>
  <c r="D10" i="3"/>
  <c r="D94" i="3"/>
  <c r="D87" i="3"/>
  <c r="D76" i="3"/>
  <c r="D60" i="3"/>
  <c r="D77" i="3"/>
  <c r="D154" i="3"/>
  <c r="D48" i="3"/>
  <c r="D14" i="3"/>
  <c r="D95" i="3"/>
  <c r="D113" i="3"/>
  <c r="D126" i="3"/>
  <c r="D143" i="3"/>
  <c r="D105" i="3"/>
  <c r="D98" i="3"/>
  <c r="D92" i="3"/>
  <c r="D71" i="3"/>
  <c r="D176" i="3"/>
  <c r="D39" i="3"/>
  <c r="D17" i="3"/>
  <c r="D134" i="3"/>
  <c r="D34" i="3"/>
  <c r="D146" i="3"/>
  <c r="D52" i="3"/>
  <c r="D38" i="3"/>
  <c r="D169" i="3"/>
  <c r="D28" i="3"/>
  <c r="D106" i="3"/>
  <c r="D164" i="3"/>
  <c r="D51" i="3"/>
  <c r="D140" i="3"/>
  <c r="D35" i="3"/>
  <c r="D166" i="3"/>
  <c r="D127" i="3"/>
  <c r="D175" i="3"/>
  <c r="D130" i="3"/>
  <c r="D118" i="3"/>
  <c r="D167" i="3"/>
  <c r="D27" i="3"/>
  <c r="D101" i="3"/>
  <c r="D75" i="3"/>
  <c r="D111" i="3"/>
  <c r="D159" i="3"/>
  <c r="D37" i="3"/>
  <c r="D115" i="3"/>
  <c r="D67" i="3"/>
  <c r="D54" i="3"/>
  <c r="D172" i="3"/>
  <c r="D104" i="3"/>
  <c r="D82" i="3"/>
  <c r="D61" i="3"/>
  <c r="D55" i="3"/>
  <c r="D152" i="3"/>
  <c r="D171" i="3"/>
  <c r="D91" i="3"/>
  <c r="D168" i="3"/>
  <c r="D88" i="3"/>
  <c r="D149" i="3"/>
  <c r="D135" i="3"/>
  <c r="D178" i="3"/>
  <c r="D56" i="3"/>
  <c r="D160" i="3"/>
  <c r="D62" i="3"/>
  <c r="D42" i="3"/>
  <c r="D68" i="3"/>
  <c r="D136" i="3"/>
  <c r="D40" i="3"/>
  <c r="D108" i="3"/>
  <c r="I108" i="3" l="1"/>
  <c r="K108" i="3"/>
  <c r="H108" i="3"/>
  <c r="J108" i="3"/>
  <c r="F108" i="3"/>
  <c r="H40" i="3"/>
  <c r="K40" i="3"/>
  <c r="I40" i="3"/>
  <c r="F40" i="3"/>
  <c r="J40" i="3"/>
  <c r="J136" i="3"/>
  <c r="F136" i="3"/>
  <c r="H136" i="3"/>
  <c r="I136" i="3"/>
  <c r="K136" i="3"/>
  <c r="H68" i="3"/>
  <c r="I68" i="3"/>
  <c r="F68" i="3"/>
  <c r="J68" i="3"/>
  <c r="K68" i="3"/>
  <c r="J42" i="3"/>
  <c r="H42" i="3"/>
  <c r="F42" i="3"/>
  <c r="K42" i="3"/>
  <c r="I42" i="3"/>
  <c r="J62" i="3"/>
  <c r="H62" i="3"/>
  <c r="I62" i="3"/>
  <c r="F62" i="3"/>
  <c r="K62" i="3"/>
  <c r="J160" i="3"/>
  <c r="H160" i="3"/>
  <c r="F160" i="3"/>
  <c r="I160" i="3"/>
  <c r="K160" i="3"/>
  <c r="F56" i="3"/>
  <c r="J56" i="3"/>
  <c r="I56" i="3"/>
  <c r="H56" i="3"/>
  <c r="K56" i="3"/>
  <c r="K178" i="3"/>
  <c r="F178" i="3"/>
  <c r="J178" i="3"/>
  <c r="H178" i="3"/>
  <c r="I178" i="3"/>
  <c r="J135" i="3"/>
  <c r="F135" i="3"/>
  <c r="H135" i="3"/>
  <c r="I135" i="3"/>
  <c r="K135" i="3"/>
  <c r="J149" i="3"/>
  <c r="F149" i="3"/>
  <c r="H149" i="3"/>
  <c r="I149" i="3"/>
  <c r="K149" i="3"/>
  <c r="I88" i="3"/>
  <c r="K88" i="3"/>
  <c r="F88" i="3"/>
  <c r="J88" i="3"/>
  <c r="H88" i="3"/>
  <c r="H168" i="3"/>
  <c r="F168" i="3"/>
  <c r="K168" i="3"/>
  <c r="J168" i="3"/>
  <c r="I168" i="3"/>
  <c r="J91" i="3"/>
  <c r="F91" i="3"/>
  <c r="H91" i="3"/>
  <c r="I91" i="3"/>
  <c r="K91" i="3"/>
  <c r="H171" i="3"/>
  <c r="I171" i="3"/>
  <c r="F171" i="3"/>
  <c r="K171" i="3"/>
  <c r="J171" i="3"/>
  <c r="F152" i="3"/>
  <c r="J152" i="3"/>
  <c r="H152" i="3"/>
  <c r="I152" i="3"/>
  <c r="K152" i="3"/>
  <c r="H55" i="3"/>
  <c r="F55" i="3"/>
  <c r="K55" i="3"/>
  <c r="J55" i="3"/>
  <c r="I55" i="3"/>
  <c r="J61" i="3"/>
  <c r="H61" i="3"/>
  <c r="F61" i="3"/>
  <c r="K61" i="3"/>
  <c r="I61" i="3"/>
  <c r="F82" i="3"/>
  <c r="K82" i="3"/>
  <c r="J82" i="3"/>
  <c r="I82" i="3"/>
  <c r="H82" i="3"/>
  <c r="F104" i="3"/>
  <c r="J104" i="3"/>
  <c r="K104" i="3"/>
  <c r="H104" i="3"/>
  <c r="I104" i="3"/>
  <c r="I172" i="3"/>
  <c r="J172" i="3"/>
  <c r="F172" i="3"/>
  <c r="H172" i="3"/>
  <c r="K172" i="3"/>
  <c r="F54" i="3"/>
  <c r="J54" i="3"/>
  <c r="H54" i="3"/>
  <c r="I54" i="3"/>
  <c r="K54" i="3"/>
  <c r="F67" i="3"/>
  <c r="J67" i="3"/>
  <c r="K67" i="3"/>
  <c r="I67" i="3"/>
  <c r="H67" i="3"/>
  <c r="F115" i="3"/>
  <c r="K115" i="3"/>
  <c r="I115" i="3"/>
  <c r="J115" i="3"/>
  <c r="H115" i="3"/>
  <c r="F37" i="3"/>
  <c r="J37" i="3"/>
  <c r="K37" i="3"/>
  <c r="I37" i="3"/>
  <c r="H37" i="3"/>
  <c r="I159" i="3"/>
  <c r="J159" i="3"/>
  <c r="F159" i="3"/>
  <c r="H159" i="3"/>
  <c r="K159" i="3"/>
  <c r="I111" i="3"/>
  <c r="H111" i="3"/>
  <c r="J111" i="3"/>
  <c r="K111" i="3"/>
  <c r="F111" i="3"/>
  <c r="K75" i="3"/>
  <c r="J75" i="3"/>
  <c r="F75" i="3"/>
  <c r="I75" i="3"/>
  <c r="H75" i="3"/>
  <c r="F101" i="3"/>
  <c r="J101" i="3"/>
  <c r="I101" i="3"/>
  <c r="H101" i="3"/>
  <c r="K101" i="3"/>
  <c r="F27" i="3"/>
  <c r="I27" i="3"/>
  <c r="J27" i="3"/>
  <c r="K27" i="3"/>
  <c r="H27" i="3"/>
  <c r="K167" i="3"/>
  <c r="F167" i="3"/>
  <c r="I167" i="3"/>
  <c r="H167" i="3"/>
  <c r="J167" i="3"/>
  <c r="K118" i="3"/>
  <c r="H118" i="3"/>
  <c r="I118" i="3"/>
  <c r="F118" i="3"/>
  <c r="J118" i="3"/>
  <c r="J130" i="3"/>
  <c r="I130" i="3"/>
  <c r="H130" i="3"/>
  <c r="F130" i="3"/>
  <c r="K130" i="3"/>
  <c r="F175" i="3"/>
  <c r="I175" i="3"/>
  <c r="H175" i="3"/>
  <c r="K175" i="3"/>
  <c r="J175" i="3"/>
  <c r="K127" i="3"/>
  <c r="F127" i="3"/>
  <c r="I127" i="3"/>
  <c r="J127" i="3"/>
  <c r="H127" i="3"/>
  <c r="H166" i="3"/>
  <c r="I166" i="3"/>
  <c r="J166" i="3"/>
  <c r="K166" i="3"/>
  <c r="F166" i="3"/>
  <c r="J35" i="3"/>
  <c r="K35" i="3"/>
  <c r="I35" i="3"/>
  <c r="H35" i="3"/>
  <c r="F35" i="3"/>
  <c r="J140" i="3"/>
  <c r="K140" i="3"/>
  <c r="I140" i="3"/>
  <c r="H140" i="3"/>
  <c r="F140" i="3"/>
  <c r="H51" i="3"/>
  <c r="F51" i="3"/>
  <c r="I51" i="3"/>
  <c r="J51" i="3"/>
  <c r="K51" i="3"/>
  <c r="I164" i="3"/>
  <c r="J164" i="3"/>
  <c r="F164" i="3"/>
  <c r="K164" i="3"/>
  <c r="H164" i="3"/>
  <c r="K106" i="3"/>
  <c r="H106" i="3"/>
  <c r="I106" i="3"/>
  <c r="J106" i="3"/>
  <c r="F106" i="3"/>
  <c r="J28" i="3"/>
  <c r="K28" i="3"/>
  <c r="H28" i="3"/>
  <c r="F28" i="3"/>
  <c r="I28" i="3"/>
  <c r="I169" i="3"/>
  <c r="K169" i="3"/>
  <c r="J169" i="3"/>
  <c r="F169" i="3"/>
  <c r="H169" i="3"/>
  <c r="I38" i="3"/>
  <c r="H38" i="3"/>
  <c r="J38" i="3"/>
  <c r="F38" i="3"/>
  <c r="K38" i="3"/>
  <c r="K52" i="3"/>
  <c r="I52" i="3"/>
  <c r="F52" i="3"/>
  <c r="H52" i="3"/>
  <c r="J52" i="3"/>
  <c r="F146" i="3"/>
  <c r="K146" i="3"/>
  <c r="H146" i="3"/>
  <c r="I146" i="3"/>
  <c r="J146" i="3"/>
  <c r="K34" i="3"/>
  <c r="I34" i="3"/>
  <c r="H34" i="3"/>
  <c r="J34" i="3"/>
  <c r="F34" i="3"/>
  <c r="K134" i="3"/>
  <c r="I134" i="3"/>
  <c r="J134" i="3"/>
  <c r="H134" i="3"/>
  <c r="F134" i="3"/>
  <c r="I17" i="3"/>
  <c r="H17" i="3"/>
  <c r="K17" i="3"/>
  <c r="J17" i="3"/>
  <c r="F17" i="3"/>
  <c r="J39" i="3"/>
  <c r="F39" i="3"/>
  <c r="I39" i="3"/>
  <c r="K39" i="3"/>
  <c r="H39" i="3"/>
  <c r="K176" i="3"/>
  <c r="H176" i="3"/>
  <c r="J176" i="3"/>
  <c r="F176" i="3"/>
  <c r="I176" i="3"/>
  <c r="K71" i="3"/>
  <c r="J71" i="3"/>
  <c r="I71" i="3"/>
  <c r="F71" i="3"/>
  <c r="H71" i="3"/>
  <c r="I92" i="3"/>
  <c r="F92" i="3"/>
  <c r="K92" i="3"/>
  <c r="J92" i="3"/>
  <c r="H92" i="3"/>
  <c r="K98" i="3"/>
  <c r="F98" i="3"/>
  <c r="J98" i="3"/>
  <c r="I98" i="3"/>
  <c r="H98" i="3"/>
  <c r="K105" i="3"/>
  <c r="J105" i="3"/>
  <c r="I105" i="3"/>
  <c r="H105" i="3"/>
  <c r="F105" i="3"/>
  <c r="I143" i="3"/>
  <c r="F143" i="3"/>
  <c r="K143" i="3"/>
  <c r="H143" i="3"/>
  <c r="J143" i="3"/>
  <c r="J126" i="3"/>
  <c r="H126" i="3"/>
  <c r="K126" i="3"/>
  <c r="F126" i="3"/>
  <c r="I126" i="3"/>
  <c r="K113" i="3"/>
  <c r="I113" i="3"/>
  <c r="F113" i="3"/>
  <c r="H113" i="3"/>
  <c r="J113" i="3"/>
  <c r="J95" i="3"/>
  <c r="H95" i="3"/>
  <c r="F95" i="3"/>
  <c r="I95" i="3"/>
  <c r="K95" i="3"/>
  <c r="H14" i="3"/>
  <c r="I14" i="3"/>
  <c r="K14" i="3"/>
  <c r="J14" i="3"/>
  <c r="F14" i="3"/>
  <c r="I48" i="3"/>
  <c r="K48" i="3"/>
  <c r="H48" i="3"/>
  <c r="J48" i="3"/>
  <c r="F48" i="3"/>
  <c r="H154" i="3"/>
  <c r="F154" i="3"/>
  <c r="J154" i="3"/>
  <c r="I154" i="3"/>
  <c r="K154" i="3"/>
  <c r="J77" i="3"/>
  <c r="K77" i="3"/>
  <c r="F77" i="3"/>
  <c r="I77" i="3"/>
  <c r="H77" i="3"/>
  <c r="J60" i="3"/>
  <c r="I60" i="3"/>
  <c r="K60" i="3"/>
  <c r="H60" i="3"/>
  <c r="F60" i="3"/>
  <c r="J76" i="3"/>
  <c r="H76" i="3"/>
  <c r="F76" i="3"/>
  <c r="I76" i="3"/>
  <c r="K76" i="3"/>
  <c r="H87" i="3"/>
  <c r="K87" i="3"/>
  <c r="I87" i="3"/>
  <c r="J87" i="3"/>
  <c r="F87" i="3"/>
  <c r="I94" i="3"/>
  <c r="K94" i="3"/>
  <c r="J94" i="3"/>
  <c r="F94" i="3"/>
  <c r="H94" i="3"/>
  <c r="K10" i="3"/>
  <c r="F10" i="3"/>
  <c r="H10" i="3"/>
  <c r="I10" i="3"/>
  <c r="J10" i="3"/>
  <c r="I85" i="3"/>
  <c r="H85" i="3"/>
  <c r="K85" i="3"/>
  <c r="J85" i="3"/>
  <c r="F85" i="3"/>
  <c r="F58" i="3"/>
  <c r="J58" i="3"/>
  <c r="H58" i="3"/>
  <c r="K58" i="3"/>
  <c r="I58" i="3"/>
  <c r="F50" i="3"/>
  <c r="K50" i="3"/>
  <c r="J50" i="3"/>
  <c r="H50" i="3"/>
  <c r="I50" i="3"/>
  <c r="K93" i="3"/>
  <c r="H93" i="3"/>
  <c r="F93" i="3"/>
  <c r="J93" i="3"/>
  <c r="I93" i="3"/>
  <c r="I26" i="3"/>
  <c r="K26" i="3"/>
  <c r="H26" i="3"/>
  <c r="F26" i="3"/>
  <c r="J26" i="3"/>
  <c r="H11" i="3"/>
  <c r="F11" i="3"/>
  <c r="I11" i="3"/>
  <c r="K11" i="3"/>
  <c r="J11" i="3"/>
  <c r="H80" i="3"/>
  <c r="J80" i="3"/>
  <c r="F80" i="3"/>
  <c r="I80" i="3"/>
  <c r="K80" i="3"/>
  <c r="I151" i="3"/>
  <c r="F151" i="3"/>
  <c r="J151" i="3"/>
  <c r="K151" i="3"/>
  <c r="H151" i="3"/>
  <c r="H162" i="3"/>
  <c r="I162" i="3"/>
  <c r="K162" i="3"/>
  <c r="J162" i="3"/>
  <c r="F162" i="3"/>
  <c r="J145" i="3"/>
  <c r="F145" i="3"/>
  <c r="I145" i="3"/>
  <c r="K145" i="3"/>
  <c r="H145" i="3"/>
  <c r="H57" i="3"/>
  <c r="K57" i="3"/>
  <c r="J57" i="3"/>
  <c r="I57" i="3"/>
  <c r="F57" i="3"/>
  <c r="F121" i="3"/>
  <c r="H121" i="3"/>
  <c r="I121" i="3"/>
  <c r="J121" i="3"/>
  <c r="K121" i="3"/>
  <c r="I49" i="3"/>
  <c r="F49" i="3"/>
  <c r="K49" i="3"/>
  <c r="J49" i="3"/>
  <c r="H49" i="3"/>
  <c r="H83" i="3"/>
  <c r="K83" i="3"/>
  <c r="I83" i="3"/>
  <c r="J83" i="3"/>
  <c r="F83" i="3"/>
  <c r="F181" i="3"/>
  <c r="H181" i="3"/>
  <c r="K181" i="3"/>
  <c r="I181" i="3"/>
  <c r="J181" i="3"/>
  <c r="I128" i="3"/>
  <c r="H128" i="3"/>
  <c r="K128" i="3"/>
  <c r="F128" i="3"/>
  <c r="J128" i="3"/>
  <c r="F73" i="3"/>
  <c r="I73" i="3"/>
  <c r="K73" i="3"/>
  <c r="H73" i="3"/>
  <c r="J73" i="3"/>
  <c r="I148" i="3"/>
  <c r="K148" i="3"/>
  <c r="F148" i="3"/>
  <c r="H148" i="3"/>
  <c r="J148" i="3"/>
  <c r="K64" i="3"/>
  <c r="I64" i="3"/>
  <c r="J64" i="3"/>
  <c r="H64" i="3"/>
  <c r="F64" i="3"/>
  <c r="H133" i="3"/>
  <c r="K133" i="3"/>
  <c r="J133" i="3"/>
  <c r="I133" i="3"/>
  <c r="F133" i="3"/>
  <c r="I53" i="3"/>
  <c r="F53" i="3"/>
  <c r="H53" i="3"/>
  <c r="J53" i="3"/>
  <c r="K53" i="3"/>
  <c r="K7" i="3"/>
  <c r="J7" i="3"/>
  <c r="I7" i="3"/>
  <c r="F7" i="3"/>
  <c r="H7" i="3"/>
  <c r="J129" i="3"/>
  <c r="I129" i="3"/>
  <c r="H129" i="3"/>
  <c r="K129" i="3"/>
  <c r="F129" i="3"/>
  <c r="H180" i="3"/>
  <c r="I180" i="3"/>
  <c r="F180" i="3"/>
  <c r="K180" i="3"/>
  <c r="J180" i="3"/>
  <c r="H29" i="3"/>
  <c r="F29" i="3"/>
  <c r="K29" i="3"/>
  <c r="J29" i="3"/>
  <c r="I29" i="3"/>
  <c r="K147" i="3"/>
  <c r="H147" i="3"/>
  <c r="F147" i="3"/>
  <c r="I147" i="3"/>
  <c r="J147" i="3"/>
  <c r="K33" i="3"/>
  <c r="H33" i="3"/>
  <c r="F33" i="3"/>
  <c r="I33" i="3"/>
  <c r="J33" i="3"/>
  <c r="H153" i="3"/>
  <c r="K153" i="3"/>
  <c r="J153" i="3"/>
  <c r="I153" i="3"/>
  <c r="F153" i="3"/>
  <c r="I32" i="3"/>
  <c r="J32" i="3"/>
  <c r="F32" i="3"/>
  <c r="H32" i="3"/>
  <c r="K32" i="3"/>
  <c r="K100" i="3"/>
  <c r="H100" i="3"/>
  <c r="I100" i="3"/>
  <c r="F100" i="3"/>
  <c r="J100" i="3"/>
  <c r="J8" i="3"/>
  <c r="F8" i="3"/>
  <c r="K8" i="3"/>
  <c r="I8" i="3"/>
  <c r="H8" i="3"/>
  <c r="H69" i="3"/>
  <c r="F69" i="3"/>
  <c r="I69" i="3"/>
  <c r="J69" i="3"/>
  <c r="K69" i="3"/>
  <c r="K81" i="3"/>
  <c r="H81" i="3"/>
  <c r="I81" i="3"/>
  <c r="F81" i="3"/>
  <c r="J81" i="3"/>
  <c r="I112" i="3"/>
  <c r="H112" i="3"/>
  <c r="J112" i="3"/>
  <c r="F112" i="3"/>
  <c r="K112" i="3"/>
  <c r="F23" i="3"/>
  <c r="J23" i="3"/>
  <c r="H23" i="3"/>
  <c r="K23" i="3"/>
  <c r="I23" i="3"/>
  <c r="J6" i="3"/>
  <c r="I6" i="3"/>
  <c r="K6" i="3"/>
  <c r="F6" i="3"/>
  <c r="H6" i="3"/>
  <c r="I165" i="3"/>
  <c r="F165" i="3"/>
  <c r="H165" i="3"/>
  <c r="K165" i="3"/>
  <c r="J165" i="3"/>
  <c r="K177" i="3"/>
  <c r="J177" i="3"/>
  <c r="F177" i="3"/>
  <c r="I177" i="3"/>
  <c r="H177" i="3"/>
  <c r="J79" i="3"/>
  <c r="H79" i="3"/>
  <c r="I79" i="3"/>
  <c r="F79" i="3"/>
  <c r="K79" i="3"/>
  <c r="F99" i="3"/>
  <c r="J99" i="3"/>
  <c r="I99" i="3"/>
  <c r="K99" i="3"/>
  <c r="H99" i="3"/>
  <c r="I21" i="3"/>
  <c r="K21" i="3"/>
  <c r="F21" i="3"/>
  <c r="J21" i="3"/>
  <c r="H21" i="3"/>
  <c r="F22" i="3"/>
  <c r="I22" i="3"/>
  <c r="K22" i="3"/>
  <c r="H22" i="3"/>
  <c r="J22" i="3"/>
  <c r="H131" i="3"/>
  <c r="F131" i="3"/>
  <c r="I131" i="3"/>
  <c r="K131" i="3"/>
  <c r="J131" i="3"/>
  <c r="F43" i="3"/>
  <c r="J43" i="3"/>
  <c r="I43" i="3"/>
  <c r="H43" i="3"/>
  <c r="K43" i="3"/>
  <c r="J89" i="3"/>
  <c r="F89" i="3"/>
  <c r="H89" i="3"/>
  <c r="I89" i="3"/>
  <c r="K89" i="3"/>
  <c r="I163" i="3"/>
  <c r="H163" i="3"/>
  <c r="J163" i="3"/>
  <c r="K163" i="3"/>
  <c r="F163" i="3"/>
  <c r="F137" i="3"/>
  <c r="K137" i="3"/>
  <c r="H137" i="3"/>
  <c r="I137" i="3"/>
  <c r="J137" i="3"/>
  <c r="I90" i="3"/>
  <c r="K90" i="3"/>
  <c r="J90" i="3"/>
  <c r="F90" i="3"/>
  <c r="H90" i="3"/>
  <c r="J5" i="3"/>
  <c r="F5" i="3"/>
  <c r="K5" i="3"/>
  <c r="I5" i="3"/>
  <c r="H5" i="3"/>
  <c r="K150" i="3"/>
  <c r="I150" i="3"/>
  <c r="F150" i="3"/>
  <c r="H150" i="3"/>
  <c r="J150" i="3"/>
  <c r="F124" i="3"/>
  <c r="H124" i="3"/>
  <c r="I124" i="3"/>
  <c r="K124" i="3"/>
  <c r="J124" i="3"/>
  <c r="J20" i="3"/>
  <c r="I20" i="3"/>
  <c r="K20" i="3"/>
  <c r="F20" i="3"/>
  <c r="H20" i="3"/>
  <c r="H116" i="3"/>
  <c r="J116" i="3"/>
  <c r="F116" i="3"/>
  <c r="K116" i="3"/>
  <c r="I116" i="3"/>
  <c r="F70" i="3"/>
  <c r="J70" i="3"/>
  <c r="H70" i="3"/>
  <c r="I70" i="3"/>
  <c r="K70" i="3"/>
  <c r="K72" i="3"/>
  <c r="H72" i="3"/>
  <c r="J72" i="3"/>
  <c r="F72" i="3"/>
  <c r="I72" i="3"/>
  <c r="K119" i="3"/>
  <c r="I119" i="3"/>
  <c r="F119" i="3"/>
  <c r="H119" i="3"/>
  <c r="J119" i="3"/>
  <c r="J30" i="3"/>
  <c r="I30" i="3"/>
  <c r="F30" i="3"/>
  <c r="K30" i="3"/>
  <c r="H30" i="3"/>
  <c r="I9" i="3"/>
  <c r="F9" i="3"/>
  <c r="K9" i="3"/>
  <c r="H9" i="3"/>
  <c r="J9" i="3"/>
  <c r="F170" i="3"/>
  <c r="H170" i="3"/>
  <c r="K170" i="3"/>
  <c r="J170" i="3"/>
  <c r="I170" i="3"/>
  <c r="H13" i="3"/>
  <c r="K13" i="3"/>
  <c r="F13" i="3"/>
  <c r="J13" i="3"/>
  <c r="I13" i="3"/>
  <c r="F4" i="3"/>
  <c r="H4" i="3"/>
  <c r="K4" i="3"/>
  <c r="I4" i="3"/>
  <c r="J4" i="3"/>
  <c r="H109" i="3"/>
  <c r="J109" i="3"/>
  <c r="F109" i="3"/>
  <c r="K109" i="3"/>
  <c r="I109" i="3"/>
  <c r="I25" i="3"/>
  <c r="J25" i="3"/>
  <c r="H25" i="3"/>
  <c r="K25" i="3"/>
  <c r="F25" i="3"/>
  <c r="F125" i="3"/>
  <c r="K125" i="3"/>
  <c r="J125" i="3"/>
  <c r="H125" i="3"/>
  <c r="I125" i="3"/>
  <c r="K15" i="3"/>
  <c r="F15" i="3"/>
  <c r="J15" i="3"/>
  <c r="I15" i="3"/>
  <c r="H15" i="3"/>
  <c r="I179" i="3"/>
  <c r="K179" i="3"/>
  <c r="H179" i="3"/>
  <c r="F179" i="3"/>
  <c r="J179" i="3"/>
  <c r="H47" i="3"/>
  <c r="J47" i="3"/>
  <c r="I47" i="3"/>
  <c r="F47" i="3"/>
  <c r="K47" i="3"/>
  <c r="I122" i="3"/>
  <c r="J122" i="3"/>
  <c r="K122" i="3"/>
  <c r="F122" i="3"/>
  <c r="H122" i="3"/>
  <c r="I144" i="3"/>
  <c r="F144" i="3"/>
  <c r="K144" i="3"/>
  <c r="J144" i="3"/>
  <c r="H144" i="3"/>
  <c r="H138" i="3"/>
  <c r="J138" i="3"/>
  <c r="I138" i="3"/>
  <c r="K138" i="3"/>
  <c r="F138" i="3"/>
  <c r="H41" i="3"/>
  <c r="J41" i="3"/>
  <c r="K41" i="3"/>
  <c r="I41" i="3"/>
  <c r="F41" i="3"/>
  <c r="F132" i="3"/>
  <c r="K132" i="3"/>
  <c r="H132" i="3"/>
  <c r="J132" i="3"/>
  <c r="I132" i="3"/>
  <c r="I45" i="3"/>
  <c r="K45" i="3"/>
  <c r="F45" i="3"/>
  <c r="H45" i="3"/>
  <c r="J45" i="3"/>
  <c r="H66" i="3"/>
  <c r="I66" i="3"/>
  <c r="F66" i="3"/>
  <c r="J66" i="3"/>
  <c r="K66" i="3"/>
  <c r="F103" i="3"/>
  <c r="K103" i="3"/>
  <c r="H103" i="3"/>
  <c r="I103" i="3"/>
  <c r="J103" i="3"/>
  <c r="J139" i="3"/>
  <c r="H139" i="3"/>
  <c r="I139" i="3"/>
  <c r="F139" i="3"/>
  <c r="K139" i="3"/>
  <c r="F97" i="3"/>
  <c r="K97" i="3"/>
  <c r="I97" i="3"/>
  <c r="H97" i="3"/>
  <c r="J97" i="3"/>
  <c r="J158" i="3"/>
  <c r="F158" i="3"/>
  <c r="H158" i="3"/>
  <c r="I158" i="3"/>
  <c r="K158" i="3"/>
  <c r="F161" i="3"/>
  <c r="I161" i="3"/>
  <c r="J161" i="3"/>
  <c r="K161" i="3"/>
  <c r="H161" i="3"/>
  <c r="I156" i="3"/>
  <c r="K156" i="3"/>
  <c r="J156" i="3"/>
  <c r="F156" i="3"/>
  <c r="H156" i="3"/>
  <c r="H19" i="3"/>
  <c r="I19" i="3"/>
  <c r="J19" i="3"/>
  <c r="K19" i="3"/>
  <c r="F19" i="3"/>
  <c r="F63" i="3"/>
  <c r="K63" i="3"/>
  <c r="I63" i="3"/>
  <c r="H63" i="3"/>
  <c r="J63" i="3"/>
  <c r="I78" i="3"/>
  <c r="H78" i="3"/>
  <c r="K78" i="3"/>
  <c r="F78" i="3"/>
  <c r="J78" i="3"/>
  <c r="I173" i="3"/>
  <c r="J173" i="3"/>
  <c r="H173" i="3"/>
  <c r="K173" i="3"/>
  <c r="F173" i="3"/>
  <c r="J31" i="3"/>
  <c r="K31" i="3"/>
  <c r="I31" i="3"/>
  <c r="F31" i="3"/>
  <c r="H31" i="3"/>
  <c r="J142" i="3"/>
  <c r="F142" i="3"/>
  <c r="K142" i="3"/>
  <c r="H142" i="3"/>
  <c r="I142" i="3"/>
  <c r="I46" i="3"/>
  <c r="H46" i="3"/>
  <c r="K46" i="3"/>
  <c r="J46" i="3"/>
  <c r="F46" i="3"/>
  <c r="K65" i="3"/>
  <c r="I65" i="3"/>
  <c r="F65" i="3"/>
  <c r="J65" i="3"/>
  <c r="H65" i="3"/>
  <c r="F110" i="3"/>
  <c r="J110" i="3"/>
  <c r="K110" i="3"/>
  <c r="H110" i="3"/>
  <c r="I110" i="3"/>
  <c r="F16" i="3"/>
  <c r="H16" i="3"/>
  <c r="K16" i="3"/>
  <c r="J16" i="3"/>
  <c r="I16" i="3"/>
  <c r="I86" i="3"/>
  <c r="F86" i="3"/>
  <c r="H86" i="3"/>
  <c r="J86" i="3"/>
  <c r="K86" i="3"/>
  <c r="H174" i="3"/>
  <c r="F174" i="3"/>
  <c r="J174" i="3"/>
  <c r="K174" i="3"/>
  <c r="I174" i="3"/>
  <c r="K102" i="3"/>
  <c r="F102" i="3"/>
  <c r="H102" i="3"/>
  <c r="J102" i="3"/>
  <c r="I102" i="3"/>
  <c r="F117" i="3"/>
  <c r="K117" i="3"/>
  <c r="I117" i="3"/>
  <c r="J117" i="3"/>
  <c r="H117" i="3"/>
  <c r="I59" i="3"/>
  <c r="F59" i="3"/>
  <c r="H59" i="3"/>
  <c r="K59" i="3"/>
  <c r="J59" i="3"/>
  <c r="H18" i="3"/>
  <c r="K18" i="3"/>
  <c r="F18" i="3"/>
  <c r="J18" i="3"/>
  <c r="I18" i="3"/>
  <c r="K107" i="3"/>
  <c r="F107" i="3"/>
  <c r="H107" i="3"/>
  <c r="J107" i="3"/>
  <c r="I107" i="3"/>
  <c r="F141" i="3"/>
  <c r="K141" i="3"/>
  <c r="H141" i="3"/>
  <c r="I141" i="3"/>
  <c r="J141" i="3"/>
  <c r="J36" i="3"/>
  <c r="I36" i="3"/>
  <c r="H36" i="3"/>
  <c r="F36" i="3"/>
  <c r="K36" i="3"/>
  <c r="H84" i="3"/>
  <c r="I84" i="3"/>
  <c r="J84" i="3"/>
  <c r="F84" i="3"/>
  <c r="K84" i="3"/>
  <c r="I44" i="3"/>
  <c r="J44" i="3"/>
  <c r="H44" i="3"/>
  <c r="K44" i="3"/>
  <c r="F44" i="3"/>
  <c r="F123" i="3"/>
  <c r="H123" i="3"/>
  <c r="J123" i="3"/>
  <c r="K123" i="3"/>
  <c r="I123" i="3"/>
  <c r="H74" i="3"/>
  <c r="K74" i="3"/>
  <c r="I74" i="3"/>
  <c r="F74" i="3"/>
  <c r="J74" i="3"/>
  <c r="K24" i="3"/>
  <c r="J24" i="3"/>
  <c r="H24" i="3"/>
  <c r="F24" i="3"/>
  <c r="I24" i="3"/>
  <c r="K157" i="3"/>
  <c r="I157" i="3"/>
  <c r="J157" i="3"/>
  <c r="H157" i="3"/>
  <c r="F157" i="3"/>
  <c r="H120" i="3"/>
  <c r="K120" i="3"/>
  <c r="J120" i="3"/>
  <c r="I120" i="3"/>
  <c r="F120" i="3"/>
  <c r="H96" i="3"/>
  <c r="F96" i="3"/>
  <c r="I96" i="3"/>
  <c r="K96" i="3"/>
  <c r="J96" i="3"/>
  <c r="I12" i="3"/>
  <c r="K12" i="3"/>
  <c r="J12" i="3"/>
  <c r="H12" i="3"/>
  <c r="F12" i="3"/>
  <c r="I114" i="3"/>
  <c r="H114" i="3"/>
  <c r="F114" i="3"/>
  <c r="K114" i="3"/>
  <c r="J114" i="3"/>
  <c r="I155" i="3"/>
  <c r="J155" i="3"/>
  <c r="K155" i="3"/>
  <c r="H155" i="3"/>
  <c r="F155" i="3"/>
</calcChain>
</file>

<file path=xl/sharedStrings.xml><?xml version="1.0" encoding="utf-8"?>
<sst xmlns="http://schemas.openxmlformats.org/spreadsheetml/2006/main" count="338" uniqueCount="127">
  <si>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</si>
  <si>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</si>
  <si>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</si>
  <si>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</si>
  <si>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</si>
  <si>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</si>
  <si>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</si>
  <si>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</si>
  <si>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</si>
  <si>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</si>
  <si>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</si>
  <si>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</si>
  <si>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</si>
  <si>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</si>
  <si>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</si>
  <si>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</si>
  <si>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</si>
  <si>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</si>
  <si>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</si>
  <si>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</si>
  <si>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</si>
  <si>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</si>
  <si>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</si>
  <si>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</si>
  <si>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</si>
  <si>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</si>
  <si>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</si>
  <si>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</si>
  <si>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</si>
  <si>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</si>
  <si>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</si>
  <si>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</si>
  <si>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</si>
  <si>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</si>
  <si>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</si>
  <si>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</si>
  <si>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</si>
  <si>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</si>
  <si>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</si>
  <si>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</si>
  <si>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</si>
  <si>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</si>
  <si>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</si>
  <si>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</si>
  <si>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</si>
  <si>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</si>
  <si>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</si>
  <si>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</si>
  <si>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</si>
  <si>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</si>
  <si>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</si>
  <si>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</si>
  <si>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</si>
  <si>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</si>
  <si>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</si>
  <si>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</si>
  <si>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</si>
  <si>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</si>
  <si>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</si>
  <si>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</si>
  <si>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</si>
  <si>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</si>
  <si>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</si>
  <si>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</si>
  <si>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</si>
  <si>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</si>
  <si>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</si>
  <si>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</si>
  <si>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Blackpool</t>
  </si>
  <si>
    <t>Burton</t>
  </si>
  <si>
    <t>Lincoln</t>
  </si>
  <si>
    <t>Cambridge</t>
  </si>
  <si>
    <t>Carlisle</t>
  </si>
  <si>
    <t>Leyton Orient</t>
  </si>
  <si>
    <t>Stevenage</t>
  </si>
  <si>
    <t>Shrewsbury</t>
  </si>
  <si>
    <t>Accrington</t>
  </si>
  <si>
    <t>Newport County</t>
  </si>
  <si>
    <t>Colchester</t>
  </si>
  <si>
    <t>Swindon</t>
  </si>
  <si>
    <t>Bradford</t>
  </si>
  <si>
    <t>Crewe</t>
  </si>
  <si>
    <t>Mansfield</t>
  </si>
  <si>
    <t>Doncaster</t>
  </si>
  <si>
    <t>Harrogate</t>
  </si>
  <si>
    <t>Forest Green</t>
  </si>
  <si>
    <t>Salford</t>
  </si>
  <si>
    <t>Grimsby</t>
  </si>
  <si>
    <t>AFC Wimbledon</t>
  </si>
  <si>
    <t>Walsall</t>
  </si>
  <si>
    <t>Stockport</t>
  </si>
  <si>
    <t>Gillingham</t>
  </si>
  <si>
    <t>Sutton</t>
  </si>
  <si>
    <t>Notts County</t>
  </si>
  <si>
    <t>Tranmere</t>
  </si>
  <si>
    <t>Barrow</t>
  </si>
  <si>
    <t>Wrexham</t>
  </si>
  <si>
    <t>Milton Keynes Dons</t>
  </si>
  <si>
    <t>E2</t>
  </si>
  <si>
    <t>E3</t>
  </si>
  <si>
    <t>Amorebieta</t>
  </si>
  <si>
    <t>Levante</t>
  </si>
  <si>
    <t>Valladolid</t>
  </si>
  <si>
    <t>Sp Gijon</t>
  </si>
  <si>
    <t>Santander</t>
  </si>
  <si>
    <t>Eibar</t>
  </si>
  <si>
    <t>Zaragoza</t>
  </si>
  <si>
    <t>Villarreal B</t>
  </si>
  <si>
    <t>Elche</t>
  </si>
  <si>
    <t>Ferrol</t>
  </si>
  <si>
    <t>Burgos</t>
  </si>
  <si>
    <t>Huesca</t>
  </si>
  <si>
    <t>Albacete</t>
  </si>
  <si>
    <t>Espanol</t>
  </si>
  <si>
    <t>Cartagena</t>
  </si>
  <si>
    <t>Eldense</t>
  </si>
  <si>
    <t>Leganes</t>
  </si>
  <si>
    <t>Andorra</t>
  </si>
  <si>
    <t>Mirandes</t>
  </si>
  <si>
    <t>Alcorcon</t>
  </si>
  <si>
    <t>Tenerife</t>
  </si>
  <si>
    <t>Oviedo</t>
  </si>
  <si>
    <t>SP2</t>
  </si>
  <si>
    <t>13/10/2023</t>
  </si>
  <si>
    <t>14/10/2023</t>
  </si>
  <si>
    <t>15/10/2023</t>
  </si>
  <si>
    <t>16/10/2023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</si>
</sst>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1.051371167265241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1.0536616911224432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1.0608381246291672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1.0584574108458336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1.0555202493807025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1.0569028949649302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1.0522085198267568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1.056895036351561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1.0532159430726011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1.0586373210952964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1.0500631329117833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1.0505862061664459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1.049459408292031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1.0569028949649302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1.0564966775030487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1.0631431028595957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1.0537461604267786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1.048153965543114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1.0558828310536696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1.0421804198806015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1.0499964535568072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1.0523293923701496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1.050305669221034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1.0551236153407171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1.0510876122378858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1.0587691192107669</v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1.0245146902864375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14.34113330715469</v>
      </c>
      <c r="I2" s="6">
        <f>IF('Log_working_3-way'!$D2="","",'True_Odds_Calculator_3-way'!O3/'True_Odds_Calculator_3-way'!B3-1)</f>
        <v>9.6818048499797307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2.6458687326533559E-2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1.0311603343916769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15.1202120269425</v>
      </c>
      <c r="I3" s="6">
        <f>IF('Log_working_3-way'!$D3="","",'True_Odds_Calculator_3-way'!O4/'True_Odds_Calculator_3-way'!B4-1)</f>
        <v>7.6221049402292138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3.3468113613604578E-2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1.0315898201710887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21.161836950123845</v>
      </c>
      <c r="I4" s="6">
        <f>IF('Log_working_3-way'!$D4="","",'True_Odds_Calculator_3-way'!O5/'True_Odds_Calculator_3-way'!B5-1)</f>
        <v>7.3741453271484403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3.300321324702149E-2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1.0302091482474351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12.68652091149718</v>
      </c>
      <c r="I5" s="6">
        <f>IF('Log_working_3-way'!$D5="","",'True_Odds_Calculator_3-way'!O6/'True_Odds_Calculator_3-way'!B6-1)</f>
        <v>8.0565092127850679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3.262744016003305E-2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1.0329511598811743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22.007923679867112</v>
      </c>
      <c r="I6" s="6">
        <f>IF('Log_working_3-way'!$D6="","",'True_Odds_Calculator_3-way'!O7/'True_Odds_Calculator_3-way'!B7-1)</f>
        <v>7.3152707032654956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3.4224566975615156E-2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1.0315128833777536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18.288404813598977</v>
      </c>
      <c r="I7" s="6">
        <f>IF('Log_working_3-way'!$D7="","",'True_Odds_Calculator_3-way'!O8/'True_Odds_Calculator_3-way'!B8-1)</f>
        <v>5.1097888937598945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3.3255322634264228E-2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1.0321733069709282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21.580644776296719</v>
      </c>
      <c r="I8" s="6">
        <f>IF('Log_working_3-way'!$D8="","",'True_Odds_Calculator_3-way'!O9/'True_Odds_Calculator_3-way'!B9-1)</f>
        <v>7.1763626286129174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3.3529721598478002E-2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1.0336949562175761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23.90490285401852</v>
      </c>
      <c r="I9" s="6">
        <f>IF('Log_working_3-way'!$D9="","",'True_Odds_Calculator_3-way'!O10/'True_Odds_Calculator_3-way'!B10-1)</f>
        <v>5.6934513494570966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3.4624350678874816E-2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1.0325498544675855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20.928594291829352</v>
      </c>
      <c r="I10" s="6">
        <f>IF('Log_working_3-way'!$D10="","",'True_Odds_Calculator_3-way'!O11/'True_Odds_Calculator_3-way'!B11-1)</f>
        <v>6.5034412230637146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3.4071617162449774E-2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1.0318108121067229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14.349339718039717</v>
      </c>
      <c r="I11" s="6">
        <f>IF('Log_working_3-way'!$D11="","",'True_Odds_Calculator_3-way'!O12/'True_Odds_Calculator_3-way'!B12-1)</f>
        <v>6.5032297357734654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3.4100763678275525E-2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1.031439892535839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19.179809547263059</v>
      </c>
      <c r="I12" s="6">
        <f>IF('Log_working_3-way'!$D12="","",'True_Odds_Calculator_3-way'!O13/'True_Odds_Calculator_3-way'!B13-1)</f>
        <v>6.7232264491069245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3.3224527331248366E-2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1.0381985043421347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3.3088429840403446</v>
      </c>
      <c r="I13" s="6">
        <f>IF('Log_working_3-way'!$D13="","",'True_Odds_Calculator_3-way'!O14/'True_Odds_Calculator_3-way'!B14-1)</f>
        <v>5.403530741685902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3.7330267430962794E-2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1.0307028602780575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20.352653717667582</v>
      </c>
      <c r="I14" s="6">
        <f>IF('Log_working_3-way'!$D14="","",'True_Odds_Calculator_3-way'!O15/'True_Odds_Calculator_3-way'!B15-1)</f>
        <v>6.9535352461544679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3.2259613287167532E-2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1.037863014093189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30.85589042172052</v>
      </c>
      <c r="I15" s="6">
        <f>IF('Log_working_3-way'!$D15="","",'True_Odds_Calculator_3-way'!O16/'True_Odds_Calculator_3-way'!B16-1)</f>
        <v>4.7095857732786941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3.6840026855233354E-2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1.0298057093275381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10.927567236641169</v>
      </c>
      <c r="I16" s="6">
        <f>IF('Log_working_3-way'!$D16="","",'True_Odds_Calculator_3-way'!O17/'True_Odds_Calculator_3-way'!B17-1)</f>
        <v>7.9505515358891632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3.2187051329648941E-2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1.0436295419942032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40.130817424213802</v>
      </c>
      <c r="I17" s="6">
        <f>IF('Log_working_3-way'!$D17="","",'True_Odds_Calculator_3-way'!O18/'True_Odds_Calculator_3-way'!B18-1)</f>
        <v>3.4721281634745695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3.8603538044869268E-2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1.025950159947925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7.7721160783686773</v>
      </c>
      <c r="I18" s="6">
        <f>IF('Log_working_3-way'!$D18="","",'True_Odds_Calculator_3-way'!O19/'True_Odds_Calculator_3-way'!B19-1)</f>
        <v>10.253773656974227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2.8033253946875281E-2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1.0267644786659171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15.461468970051143</v>
      </c>
      <c r="I19" s="6">
        <f>IF('Log_working_3-way'!$D19="","",'True_Odds_Calculator_3-way'!O20/'True_Odds_Calculator_3-way'!B20-1)</f>
        <v>8.9855489933899371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2.8771359302186772E-2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1.0262570247578213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18.219219219219219</v>
      </c>
      <c r="I20" s="6">
        <f>IF('Log_working_3-way'!$D20="","",'True_Odds_Calculator_3-way'!O21/'True_Odds_Calculator_3-way'!B21-1)</f>
        <v>9.8108108108108123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2.7777777777777679E-2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1.0284809535538819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23.531473650698562</v>
      </c>
      <c r="I21" s="6">
        <f>IF('Log_working_3-way'!$D21="","",'True_Odds_Calculator_3-way'!O22/'True_Odds_Calculator_3-way'!B22-1)</f>
        <v>6.5799045601051285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2.9366924227865354E-2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1.0282251565752629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21.892735879288743</v>
      </c>
      <c r="I22" s="6">
        <f>IF('Log_working_3-way'!$D22="","",'True_Odds_Calculator_3-way'!O23/'True_Odds_Calculator_3-way'!B23-1)</f>
        <v>7.6050536757147942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2.9361359542142917E-2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1.0272481103665703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20.032847940457124</v>
      </c>
      <c r="I23" s="6">
        <f>IF('Log_working_3-way'!$D23="","",'True_Odds_Calculator_3-way'!O24/'True_Odds_Calculator_3-way'!B24-1)</f>
        <v>9.1825849755200561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2.8549028016241484E-2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1.0259536302523915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7.1277351092397421</v>
      </c>
      <c r="I24" s="6">
        <f>IF('Log_working_3-way'!$D24="","",'True_Odds_Calculator_3-way'!O25/'True_Odds_Calculator_3-way'!B25-1)</f>
        <v>8.099682371833131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2.7728171494412202E-2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1.0349268549853277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39.921717887532282</v>
      </c>
      <c r="I25" s="6">
        <f>IF('Log_working_3-way'!$D25="","",'True_Odds_Calculator_3-way'!O26/'True_Odds_Calculator_3-way'!B26-1)</f>
        <v>5.3157243168257731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3.0397274549847308E-2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1.0287975733342019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24.289512063849891</v>
      </c>
      <c r="I26" s="6">
        <f>IF('Log_working_3-way'!$D26="","",'True_Odds_Calculator_3-way'!O27/'True_Odds_Calculator_3-way'!B27-1)</f>
        <v>8.1978404302471706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2.9312879811218773E-2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1.0378225517942108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27.777826411633608</v>
      </c>
      <c r="I27" s="6">
        <f>IF('Log_working_3-way'!$D27="","",'True_Odds_Calculator_3-way'!O28/'True_Odds_Calculator_3-way'!B28-1)</f>
        <v>6.2737337632773658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3.7623578607185015E-2</v>
      </c>
    </row>
    <row r="28" spans="4:11" x14ac:dyDescent="0.25">
      <c r="D28" t="str">
        <f>solve_for_c('True_Odds_Calculator_3-way'!A29,'True_Odds_Calculator_3-way'!B29,'True_Odds_Calculator_3-way'!C29,'Log_working_3-way'!B$1,'Log_working_3-way'!B$2)</f>
        <v/>
      </c>
      <c r="F28" s="6" t="str">
        <f>IF('Log_working_3-way'!D28="","",1/'True_Odds_Calculator_3-way'!N29+1/'True_Odds_Calculator_3-way'!O29+1/'True_Odds_Calculator_3-way'!#REF!-1)</f>
        <v/>
      </c>
      <c r="H28" s="6" t="str">
        <f>IF('Log_working_3-way'!$D28="","",'True_Odds_Calculator_3-way'!N29/'True_Odds_Calculator_3-way'!A29-1)</f>
        <v/>
      </c>
      <c r="I28" s="6" t="str">
        <f>IF('Log_working_3-way'!$D28="","",'True_Odds_Calculator_3-way'!O29/'True_Odds_Calculator_3-way'!B29-1)</f>
        <v/>
      </c>
      <c r="J28" s="6" t="str">
        <f>IF('Log_working_3-way'!$D28="","",'True_Odds_Calculator_3-way'!#REF!/'True_Odds_Calculator_3-way'!C29-1)</f>
        <v/>
      </c>
      <c r="K28" s="6" t="str">
        <f>IF('Log_working_3-way'!$D28="","",1/'True_Odds_Calculator_3-way'!A29+1/'True_Odds_Calculator_3-way'!B29+1/'True_Odds_Calculator_3-way'!C29-1)</f>
        <v/>
      </c>
    </row>
    <row r="29" spans="4:11" x14ac:dyDescent="0.25">
      <c r="D29" t="str">
        <f>solve_for_c('True_Odds_Calculator_3-way'!A30,'True_Odds_Calculator_3-way'!B30,'True_Odds_Calculator_3-way'!C30,'Log_working_3-way'!B$1,'Log_working_3-way'!B$2)</f>
        <v/>
      </c>
      <c r="F29" s="6" t="str">
        <f>IF('Log_working_3-way'!D29="","",1/'True_Odds_Calculator_3-way'!N30+1/'True_Odds_Calculator_3-way'!O30+1/'True_Odds_Calculator_3-way'!#REF!-1)</f>
        <v/>
      </c>
      <c r="H29" s="6" t="str">
        <f>IF('Log_working_3-way'!$D29="","",'True_Odds_Calculator_3-way'!N30/'True_Odds_Calculator_3-way'!A30-1)</f>
        <v/>
      </c>
      <c r="I29" s="6" t="str">
        <f>IF('Log_working_3-way'!$D29="","",'True_Odds_Calculator_3-way'!O30/'True_Odds_Calculator_3-way'!B30-1)</f>
        <v/>
      </c>
      <c r="J29" s="6" t="str">
        <f>IF('Log_working_3-way'!$D29="","",'True_Odds_Calculator_3-way'!#REF!/'True_Odds_Calculator_3-way'!C30-1)</f>
        <v/>
      </c>
      <c r="K29" s="6" t="str">
        <f>IF('Log_working_3-way'!$D29="","",1/'True_Odds_Calculator_3-way'!A30+1/'True_Odds_Calculator_3-way'!B30+1/'True_Odds_Calculator_3-way'!C30-1)</f>
        <v/>
      </c>
    </row>
    <row r="30" spans="4:11" x14ac:dyDescent="0.25">
      <c r="D30" t="str">
        <f>solve_for_c('True_Odds_Calculator_3-way'!A31,'True_Odds_Calculator_3-way'!B31,'True_Odds_Calculator_3-way'!C31,'Log_working_3-way'!B$1,'Log_working_3-way'!B$2)</f>
        <v/>
      </c>
      <c r="F30" s="6" t="str">
        <f>IF('Log_working_3-way'!D30="","",1/'True_Odds_Calculator_3-way'!N31+1/'True_Odds_Calculator_3-way'!O31+1/'True_Odds_Calculator_3-way'!#REF!-1)</f>
        <v/>
      </c>
      <c r="H30" s="6" t="str">
        <f>IF('Log_working_3-way'!$D30="","",'True_Odds_Calculator_3-way'!N31/'True_Odds_Calculator_3-way'!A31-1)</f>
        <v/>
      </c>
      <c r="I30" s="6" t="str">
        <f>IF('Log_working_3-way'!$D30="","",'True_Odds_Calculator_3-way'!O31/'True_Odds_Calculator_3-way'!B31-1)</f>
        <v/>
      </c>
      <c r="J30" s="6" t="str">
        <f>IF('Log_working_3-way'!$D30="","",'True_Odds_Calculator_3-way'!#REF!/'True_Odds_Calculator_3-way'!C31-1)</f>
        <v/>
      </c>
      <c r="K30" s="6" t="str">
        <f>IF('Log_working_3-way'!$D30="","",1/'True_Odds_Calculator_3-way'!A31+1/'True_Odds_Calculator_3-way'!B31+1/'True_Odds_Calculator_3-way'!C31-1)</f>
        <v/>
      </c>
    </row>
    <row r="31" spans="4:11" x14ac:dyDescent="0.25">
      <c r="D31" t="str">
        <f>solve_for_c('True_Odds_Calculator_3-way'!A32,'True_Odds_Calculator_3-way'!B32,'True_Odds_Calculator_3-way'!C32,'Log_working_3-way'!B$1,'Log_working_3-way'!B$2)</f>
        <v/>
      </c>
      <c r="F31" s="6" t="str">
        <f>IF('Log_working_3-way'!D31="","",1/'True_Odds_Calculator_3-way'!N32+1/'True_Odds_Calculator_3-way'!O32+1/'True_Odds_Calculator_3-way'!#REF!-1)</f>
        <v/>
      </c>
      <c r="H31" s="6" t="str">
        <f>IF('Log_working_3-way'!$D31="","",'True_Odds_Calculator_3-way'!N32/'True_Odds_Calculator_3-way'!A32-1)</f>
        <v/>
      </c>
      <c r="I31" s="6" t="str">
        <f>IF('Log_working_3-way'!$D31="","",'True_Odds_Calculator_3-way'!O32/'True_Odds_Calculator_3-way'!B32-1)</f>
        <v/>
      </c>
      <c r="J31" s="6" t="str">
        <f>IF('Log_working_3-way'!$D31="","",'True_Odds_Calculator_3-way'!#REF!/'True_Odds_Calculator_3-way'!C32-1)</f>
        <v/>
      </c>
      <c r="K31" s="6" t="str">
        <f>IF('Log_working_3-way'!$D31="","",1/'True_Odds_Calculator_3-way'!A32+1/'True_Odds_Calculator_3-way'!B32+1/'True_Odds_Calculator_3-way'!C32-1)</f>
        <v/>
      </c>
    </row>
    <row r="32" spans="4:11" x14ac:dyDescent="0.25">
      <c r="D32" t="str">
        <f>solve_for_c('True_Odds_Calculator_3-way'!A33,'True_Odds_Calculator_3-way'!B33,'True_Odds_Calculator_3-way'!C33,'Log_working_3-way'!B$1,'Log_working_3-way'!B$2)</f>
        <v/>
      </c>
      <c r="F32" s="6" t="str">
        <f>IF('Log_working_3-way'!D32="","",1/'True_Odds_Calculator_3-way'!N33+1/'True_Odds_Calculator_3-way'!O33+1/'True_Odds_Calculator_3-way'!#REF!-1)</f>
        <v/>
      </c>
      <c r="H32" s="6" t="str">
        <f>IF('Log_working_3-way'!$D32="","",'True_Odds_Calculator_3-way'!N33/'True_Odds_Calculator_3-way'!A33-1)</f>
        <v/>
      </c>
      <c r="I32" s="6" t="str">
        <f>IF('Log_working_3-way'!$D32="","",'True_Odds_Calculator_3-way'!O33/'True_Odds_Calculator_3-way'!B33-1)</f>
        <v/>
      </c>
      <c r="J32" s="6" t="str">
        <f>IF('Log_working_3-way'!$D32="","",'True_Odds_Calculator_3-way'!#REF!/'True_Odds_Calculator_3-way'!C33-1)</f>
        <v/>
      </c>
      <c r="K32" s="6" t="str">
        <f>IF('Log_working_3-way'!$D32="","",1/'True_Odds_Calculator_3-way'!A33+1/'True_Odds_Calculator_3-way'!B33+1/'True_Odds_Calculator_3-way'!C33-1)</f>
        <v/>
      </c>
    </row>
    <row r="33" spans="4:11" x14ac:dyDescent="0.25">
      <c r="D33" t="str">
        <f>solve_for_c('True_Odds_Calculator_3-way'!A34,'True_Odds_Calculator_3-way'!B34,'True_Odds_Calculator_3-way'!C34,'Log_working_3-way'!B$1,'Log_working_3-way'!B$2)</f>
        <v/>
      </c>
      <c r="F33" s="6" t="str">
        <f>IF('Log_working_3-way'!D33="","",1/'True_Odds_Calculator_3-way'!N34+1/'True_Odds_Calculator_3-way'!O34+1/'True_Odds_Calculator_3-way'!#REF!-1)</f>
        <v/>
      </c>
      <c r="H33" s="6" t="str">
        <f>IF('Log_working_3-way'!$D33="","",'True_Odds_Calculator_3-way'!N34/'True_Odds_Calculator_3-way'!A34-1)</f>
        <v/>
      </c>
      <c r="I33" s="6" t="str">
        <f>IF('Log_working_3-way'!$D33="","",'True_Odds_Calculator_3-way'!O34/'True_Odds_Calculator_3-way'!B34-1)</f>
        <v/>
      </c>
      <c r="J33" s="6" t="str">
        <f>IF('Log_working_3-way'!$D33="","",'True_Odds_Calculator_3-way'!#REF!/'True_Odds_Calculator_3-way'!C34-1)</f>
        <v/>
      </c>
      <c r="K33" s="6" t="str">
        <f>IF('Log_working_3-way'!$D33="","",1/'True_Odds_Calculator_3-way'!A34+1/'True_Odds_Calculator_3-way'!B34+1/'True_Odds_Calculator_3-way'!C34-1)</f>
        <v/>
      </c>
    </row>
    <row r="34" spans="4:11" x14ac:dyDescent="0.25">
      <c r="D34" t="str">
        <f>solve_for_c('True_Odds_Calculator_3-way'!A35,'True_Odds_Calculator_3-way'!B35,'True_Odds_Calculator_3-way'!C35,'Log_working_3-way'!B$1,'Log_working_3-way'!B$2)</f>
        <v/>
      </c>
      <c r="F34" s="6" t="str">
        <f>IF('Log_working_3-way'!D34="","",1/'True_Odds_Calculator_3-way'!N35+1/'True_Odds_Calculator_3-way'!O35+1/'True_Odds_Calculator_3-way'!#REF!-1)</f>
        <v/>
      </c>
      <c r="H34" s="6" t="str">
        <f>IF('Log_working_3-way'!$D34="","",'True_Odds_Calculator_3-way'!N35/'True_Odds_Calculator_3-way'!A35-1)</f>
        <v/>
      </c>
      <c r="I34" s="6" t="str">
        <f>IF('Log_working_3-way'!$D34="","",'True_Odds_Calculator_3-way'!O35/'True_Odds_Calculator_3-way'!B35-1)</f>
        <v/>
      </c>
      <c r="J34" s="6" t="str">
        <f>IF('Log_working_3-way'!$D34="","",'True_Odds_Calculator_3-way'!#REF!/'True_Odds_Calculator_3-way'!C35-1)</f>
        <v/>
      </c>
      <c r="K34" s="6" t="str">
        <f>IF('Log_working_3-way'!$D34="","",1/'True_Odds_Calculator_3-way'!A35+1/'True_Odds_Calculator_3-way'!B35+1/'True_Odds_Calculator_3-way'!C35-1)</f>
        <v/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IF('Log_working_3-way'!D35="","",1/'True_Odds_Calculator_3-way'!N36+1/'True_Odds_Calculator_3-way'!O36+1/'True_Odds_Calculator_3-way'!#REF!-1)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IF('Log_working_3-way'!$D35="","",'True_Odds_Calculator_3-way'!#REF!/'True_Odds_Calculator_3-way'!C36-1)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IF('Log_working_3-way'!D36="","",1/'True_Odds_Calculator_3-way'!N37+1/'True_Odds_Calculator_3-way'!O37+1/'True_Odds_Calculator_3-way'!#REF!-1)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IF('Log_working_3-way'!$D36="","",'True_Odds_Calculator_3-way'!#REF!/'True_Odds_Calculator_3-way'!C37-1)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str">
        <f>solve_for_c('True_Odds_Calculator_3-way'!A39,'True_Odds_Calculator_3-way'!B39,'True_Odds_Calculator_3-way'!C39,'Log_working_3-way'!B$1,'Log_working_3-way'!B$2)</f>
        <v/>
      </c>
      <c r="F38" s="6" t="str">
        <f>IF('Log_working_3-way'!D38="","",1/'True_Odds_Calculator_3-way'!N39+1/'True_Odds_Calculator_3-way'!O39+1/'True_Odds_Calculator_3-way'!#REF!-1)</f>
        <v/>
      </c>
      <c r="H38" s="6" t="str">
        <f>IF('Log_working_3-way'!$D38="","",'True_Odds_Calculator_3-way'!N39/'True_Odds_Calculator_3-way'!A39-1)</f>
        <v/>
      </c>
      <c r="I38" s="6" t="str">
        <f>IF('Log_working_3-way'!$D38="","",'True_Odds_Calculator_3-way'!O39/'True_Odds_Calculator_3-way'!B39-1)</f>
        <v/>
      </c>
      <c r="J38" s="6" t="str">
        <f>IF('Log_working_3-way'!$D38="","",'True_Odds_Calculator_3-way'!#REF!/'True_Odds_Calculator_3-way'!C39-1)</f>
        <v/>
      </c>
      <c r="K38" s="6" t="str">
        <f>IF('Log_working_3-way'!$D38="","",1/'True_Odds_Calculator_3-way'!A39+1/'True_Odds_Calculator_3-way'!B39+1/'True_Odds_Calculator_3-way'!C39-1)</f>
        <v/>
      </c>
    </row>
    <row r="39" spans="4:11" x14ac:dyDescent="0.25">
      <c r="D39" t="str">
        <f>solve_for_c('True_Odds_Calculator_3-way'!A40,'True_Odds_Calculator_3-way'!B40,'True_Odds_Calculator_3-way'!C40,'Log_working_3-way'!B$1,'Log_working_3-way'!B$2)</f>
        <v/>
      </c>
      <c r="F39" s="6" t="str">
        <f>IF('Log_working_3-way'!D39="","",1/'True_Odds_Calculator_3-way'!N40+1/'True_Odds_Calculator_3-way'!O40+1/'True_Odds_Calculator_3-way'!#REF!-1)</f>
        <v/>
      </c>
      <c r="H39" s="6" t="str">
        <f>IF('Log_working_3-way'!$D39="","",'True_Odds_Calculator_3-way'!N40/'True_Odds_Calculator_3-way'!A40-1)</f>
        <v/>
      </c>
      <c r="I39" s="6" t="str">
        <f>IF('Log_working_3-way'!$D39="","",'True_Odds_Calculator_3-way'!O40/'True_Odds_Calculator_3-way'!B40-1)</f>
        <v/>
      </c>
      <c r="J39" s="6" t="str">
        <f>IF('Log_working_3-way'!$D39="","",'True_Odds_Calculator_3-way'!#REF!/'True_Odds_Calculator_3-way'!C40-1)</f>
        <v/>
      </c>
      <c r="K39" s="6" t="str">
        <f>IF('Log_working_3-way'!$D39="","",1/'True_Odds_Calculator_3-way'!A40+1/'True_Odds_Calculator_3-way'!B40+1/'True_Odds_Calculator_3-way'!C40-1)</f>
        <v/>
      </c>
    </row>
    <row r="40" spans="4:11" x14ac:dyDescent="0.25">
      <c r="D40" t="str">
        <f>solve_for_c('True_Odds_Calculator_3-way'!A41,'True_Odds_Calculator_3-way'!B41,'True_Odds_Calculator_3-way'!C41,'Log_working_3-way'!B$1,'Log_working_3-way'!B$2)</f>
        <v/>
      </c>
      <c r="F40" s="6" t="str">
        <f>IF('Log_working_3-way'!D40="","",1/'True_Odds_Calculator_3-way'!N41+1/'True_Odds_Calculator_3-way'!O41+1/'True_Odds_Calculator_3-way'!#REF!-1)</f>
        <v/>
      </c>
      <c r="H40" s="6" t="str">
        <f>IF('Log_working_3-way'!$D40="","",'True_Odds_Calculator_3-way'!N41/'True_Odds_Calculator_3-way'!A41-1)</f>
        <v/>
      </c>
      <c r="I40" s="6" t="str">
        <f>IF('Log_working_3-way'!$D40="","",'True_Odds_Calculator_3-way'!O41/'True_Odds_Calculator_3-way'!B41-1)</f>
        <v/>
      </c>
      <c r="J40" s="6" t="str">
        <f>IF('Log_working_3-way'!$D40="","",'True_Odds_Calculator_3-way'!#REF!/'True_Odds_Calculator_3-way'!C41-1)</f>
        <v/>
      </c>
      <c r="K40" s="6" t="str">
        <f>IF('Log_working_3-way'!$D40="","",1/'True_Odds_Calculator_3-way'!A41+1/'True_Odds_Calculator_3-way'!B41+1/'True_Odds_Calculator_3-way'!C41-1)</f>
        <v/>
      </c>
    </row>
    <row r="41" spans="4:11" x14ac:dyDescent="0.25">
      <c r="D41" t="str">
        <f>solve_for_c('True_Odds_Calculator_3-way'!A42,'True_Odds_Calculator_3-way'!B42,'True_Odds_Calculator_3-way'!C42,'Log_working_3-way'!B$1,'Log_working_3-way'!B$2)</f>
        <v/>
      </c>
      <c r="F41" s="6" t="str">
        <f>IF('Log_working_3-way'!D41="","",1/'True_Odds_Calculator_3-way'!N42+1/'True_Odds_Calculator_3-way'!O42+1/'True_Odds_Calculator_3-way'!#REF!-1)</f>
        <v/>
      </c>
      <c r="H41" s="6" t="str">
        <f>IF('Log_working_3-way'!$D41="","",'True_Odds_Calculator_3-way'!N42/'True_Odds_Calculator_3-way'!A42-1)</f>
        <v/>
      </c>
      <c r="I41" s="6" t="str">
        <f>IF('Log_working_3-way'!$D41="","",'True_Odds_Calculator_3-way'!O42/'True_Odds_Calculator_3-way'!B42-1)</f>
        <v/>
      </c>
      <c r="J41" s="6" t="str">
        <f>IF('Log_working_3-way'!$D41="","",'True_Odds_Calculator_3-way'!#REF!/'True_Odds_Calculator_3-way'!C42-1)</f>
        <v/>
      </c>
      <c r="K41" s="6" t="str">
        <f>IF('Log_working_3-way'!$D41="","",1/'True_Odds_Calculator_3-way'!A42+1/'True_Odds_Calculator_3-way'!B42+1/'True_Odds_Calculator_3-way'!C42-1)</f>
        <v/>
      </c>
    </row>
    <row r="42" spans="4:11" x14ac:dyDescent="0.25">
      <c r="D42" t="str">
        <f>solve_for_c('True_Odds_Calculator_3-way'!A43,'True_Odds_Calculator_3-way'!B43,'True_Odds_Calculator_3-way'!C43,'Log_working_3-way'!B$1,'Log_working_3-way'!B$2)</f>
        <v/>
      </c>
      <c r="F42" s="6" t="str">
        <f>IF('Log_working_3-way'!D42="","",1/'True_Odds_Calculator_3-way'!N43+1/'True_Odds_Calculator_3-way'!O43+1/'True_Odds_Calculator_3-way'!#REF!-1)</f>
        <v/>
      </c>
      <c r="H42" s="6" t="str">
        <f>IF('Log_working_3-way'!$D42="","",'True_Odds_Calculator_3-way'!N43/'True_Odds_Calculator_3-way'!A43-1)</f>
        <v/>
      </c>
      <c r="I42" s="6" t="str">
        <f>IF('Log_working_3-way'!$D42="","",'True_Odds_Calculator_3-way'!O43/'True_Odds_Calculator_3-way'!B43-1)</f>
        <v/>
      </c>
      <c r="J42" s="6" t="str">
        <f>IF('Log_working_3-way'!$D42="","",'True_Odds_Calculator_3-way'!#REF!/'True_Odds_Calculator_3-way'!C43-1)</f>
        <v/>
      </c>
      <c r="K42" s="6" t="str">
        <f>IF('Log_working_3-way'!$D42="","",1/'True_Odds_Calculator_3-way'!A43+1/'True_Odds_Calculator_3-way'!B43+1/'True_Odds_Calculator_3-way'!C43-1)</f>
        <v/>
      </c>
    </row>
    <row r="43" spans="4:11" x14ac:dyDescent="0.25">
      <c r="D43" t="str">
        <f>solve_for_c('True_Odds_Calculator_3-way'!A44,'True_Odds_Calculator_3-way'!B44,'True_Odds_Calculator_3-way'!C44,'Log_working_3-way'!B$1,'Log_working_3-way'!B$2)</f>
        <v/>
      </c>
      <c r="F43" s="6" t="str">
        <f>IF('Log_working_3-way'!D43="","",1/'True_Odds_Calculator_3-way'!N44+1/'True_Odds_Calculator_3-way'!O44+1/'True_Odds_Calculator_3-way'!#REF!-1)</f>
        <v/>
      </c>
      <c r="H43" s="6" t="str">
        <f>IF('Log_working_3-way'!$D43="","",'True_Odds_Calculator_3-way'!N44/'True_Odds_Calculator_3-way'!A44-1)</f>
        <v/>
      </c>
      <c r="I43" s="6" t="str">
        <f>IF('Log_working_3-way'!$D43="","",'True_Odds_Calculator_3-way'!O44/'True_Odds_Calculator_3-way'!B44-1)</f>
        <v/>
      </c>
      <c r="J43" s="6" t="str">
        <f>IF('Log_working_3-way'!$D43="","",'True_Odds_Calculator_3-way'!#REF!/'True_Odds_Calculator_3-way'!C44-1)</f>
        <v/>
      </c>
      <c r="K43" s="6" t="str">
        <f>IF('Log_working_3-way'!$D43="","",1/'True_Odds_Calculator_3-way'!A44+1/'True_Odds_Calculator_3-way'!B44+1/'True_Odds_Calculator_3-way'!C44-1)</f>
        <v/>
      </c>
    </row>
    <row r="44" spans="4:11" x14ac:dyDescent="0.25">
      <c r="D44" t="str">
        <f>solve_for_c('True_Odds_Calculator_3-way'!A45,'True_Odds_Calculator_3-way'!B45,'True_Odds_Calculator_3-way'!C45,'Log_working_3-way'!B$1,'Log_working_3-way'!B$2)</f>
        <v/>
      </c>
      <c r="F44" s="6" t="str">
        <f>IF('Log_working_3-way'!D44="","",1/'True_Odds_Calculator_3-way'!N45+1/'True_Odds_Calculator_3-way'!O45+1/'True_Odds_Calculator_3-way'!#REF!-1)</f>
        <v/>
      </c>
      <c r="H44" s="6" t="str">
        <f>IF('Log_working_3-way'!$D44="","",'True_Odds_Calculator_3-way'!N45/'True_Odds_Calculator_3-way'!A45-1)</f>
        <v/>
      </c>
      <c r="I44" s="6" t="str">
        <f>IF('Log_working_3-way'!$D44="","",'True_Odds_Calculator_3-way'!O45/'True_Odds_Calculator_3-way'!B45-1)</f>
        <v/>
      </c>
      <c r="J44" s="6" t="str">
        <f>IF('Log_working_3-way'!$D44="","",'True_Odds_Calculator_3-way'!#REF!/'True_Odds_Calculator_3-way'!C45-1)</f>
        <v/>
      </c>
      <c r="K44" s="6" t="str">
        <f>IF('Log_working_3-way'!$D44="","",1/'True_Odds_Calculator_3-way'!A45+1/'True_Odds_Calculator_3-way'!B45+1/'True_Odds_Calculator_3-way'!C45-1)</f>
        <v/>
      </c>
    </row>
    <row r="45" spans="4:11" x14ac:dyDescent="0.25">
      <c r="D45" t="str">
        <f>solve_for_c('True_Odds_Calculator_3-way'!A46,'True_Odds_Calculator_3-way'!B46,'True_Odds_Calculator_3-way'!C46,'Log_working_3-way'!B$1,'Log_working_3-way'!B$2)</f>
        <v/>
      </c>
      <c r="F45" s="6" t="str">
        <f>IF('Log_working_3-way'!D45="","",1/'True_Odds_Calculator_3-way'!N46+1/'True_Odds_Calculator_3-way'!O46+1/'True_Odds_Calculator_3-way'!#REF!-1)</f>
        <v/>
      </c>
      <c r="H45" s="6" t="str">
        <f>IF('Log_working_3-way'!$D45="","",'True_Odds_Calculator_3-way'!N46/'True_Odds_Calculator_3-way'!A46-1)</f>
        <v/>
      </c>
      <c r="I45" s="6" t="str">
        <f>IF('Log_working_3-way'!$D45="","",'True_Odds_Calculator_3-way'!O46/'True_Odds_Calculator_3-way'!B46-1)</f>
        <v/>
      </c>
      <c r="J45" s="6" t="str">
        <f>IF('Log_working_3-way'!$D45="","",'True_Odds_Calculator_3-way'!#REF!/'True_Odds_Calculator_3-way'!C46-1)</f>
        <v/>
      </c>
      <c r="K45" s="6" t="str">
        <f>IF('Log_working_3-way'!$D45="","",1/'True_Odds_Calculator_3-way'!A46+1/'True_Odds_Calculator_3-way'!B46+1/'True_Odds_Calculator_3-way'!C46-1)</f>
        <v/>
      </c>
    </row>
    <row r="46" spans="4:11" x14ac:dyDescent="0.25">
      <c r="D46" t="str">
        <f>solve_for_c('True_Odds_Calculator_3-way'!A47,'True_Odds_Calculator_3-way'!B47,'True_Odds_Calculator_3-way'!C47,'Log_working_3-way'!B$1,'Log_working_3-way'!B$2)</f>
        <v/>
      </c>
      <c r="F46" s="6" t="str">
        <f>IF('Log_working_3-way'!D46="","",1/'True_Odds_Calculator_3-way'!N47+1/'True_Odds_Calculator_3-way'!O47+1/'True_Odds_Calculator_3-way'!#REF!-1)</f>
        <v/>
      </c>
      <c r="H46" s="6" t="str">
        <f>IF('Log_working_3-way'!$D46="","",'True_Odds_Calculator_3-way'!N47/'True_Odds_Calculator_3-way'!A47-1)</f>
        <v/>
      </c>
      <c r="I46" s="6" t="str">
        <f>IF('Log_working_3-way'!$D46="","",'True_Odds_Calculator_3-way'!O47/'True_Odds_Calculator_3-way'!B47-1)</f>
        <v/>
      </c>
      <c r="J46" s="6" t="str">
        <f>IF('Log_working_3-way'!$D46="","",'True_Odds_Calculator_3-way'!#REF!/'True_Odds_Calculator_3-way'!C47-1)</f>
        <v/>
      </c>
      <c r="K46" s="6" t="str">
        <f>IF('Log_working_3-way'!$D46="","",1/'True_Odds_Calculator_3-way'!A47+1/'True_Odds_Calculator_3-way'!B47+1/'True_Odds_Calculator_3-way'!C47-1)</f>
        <v/>
      </c>
    </row>
    <row r="47" spans="4:11" x14ac:dyDescent="0.25">
      <c r="D47" t="str">
        <f>solve_for_c('True_Odds_Calculator_3-way'!A48,'True_Odds_Calculator_3-way'!B48,'True_Odds_Calculator_3-way'!C48,'Log_working_3-way'!B$1,'Log_working_3-way'!B$2)</f>
        <v/>
      </c>
      <c r="F47" s="6" t="str">
        <f>IF('Log_working_3-way'!D47="","",1/'True_Odds_Calculator_3-way'!N48+1/'True_Odds_Calculator_3-way'!O48+1/'True_Odds_Calculator_3-way'!#REF!-1)</f>
        <v/>
      </c>
      <c r="H47" s="6" t="str">
        <f>IF('Log_working_3-way'!$D47="","",'True_Odds_Calculator_3-way'!N48/'True_Odds_Calculator_3-way'!A48-1)</f>
        <v/>
      </c>
      <c r="I47" s="6" t="str">
        <f>IF('Log_working_3-way'!$D47="","",'True_Odds_Calculator_3-way'!O48/'True_Odds_Calculator_3-way'!B48-1)</f>
        <v/>
      </c>
      <c r="J47" s="6" t="str">
        <f>IF('Log_working_3-way'!$D47="","",'True_Odds_Calculator_3-way'!#REF!/'True_Odds_Calculator_3-way'!C48-1)</f>
        <v/>
      </c>
      <c r="K47" s="6" t="str">
        <f>IF('Log_working_3-way'!$D47="","",1/'True_Odds_Calculator_3-way'!A48+1/'True_Odds_Calculator_3-way'!B48+1/'True_Odds_Calculator_3-way'!C48-1)</f>
        <v/>
      </c>
    </row>
    <row r="48" spans="4:11" x14ac:dyDescent="0.25">
      <c r="D48" t="str">
        <f>solve_for_c('True_Odds_Calculator_3-way'!A49,'True_Odds_Calculator_3-way'!B49,'True_Odds_Calculator_3-way'!C49,'Log_working_3-way'!B$1,'Log_working_3-way'!B$2)</f>
        <v/>
      </c>
      <c r="F48" s="6" t="str">
        <f>IF('Log_working_3-way'!D48="","",1/'True_Odds_Calculator_3-way'!N49+1/'True_Odds_Calculator_3-way'!O49+1/'True_Odds_Calculator_3-way'!#REF!-1)</f>
        <v/>
      </c>
      <c r="H48" s="6" t="str">
        <f>IF('Log_working_3-way'!$D48="","",'True_Odds_Calculator_3-way'!N49/'True_Odds_Calculator_3-way'!A49-1)</f>
        <v/>
      </c>
      <c r="I48" s="6" t="str">
        <f>IF('Log_working_3-way'!$D48="","",'True_Odds_Calculator_3-way'!O49/'True_Odds_Calculator_3-way'!B49-1)</f>
        <v/>
      </c>
      <c r="J48" s="6" t="str">
        <f>IF('Log_working_3-way'!$D48="","",'True_Odds_Calculator_3-way'!#REF!/'True_Odds_Calculator_3-way'!C49-1)</f>
        <v/>
      </c>
      <c r="K48" s="6" t="str">
        <f>IF('Log_working_3-way'!$D48="","",1/'True_Odds_Calculator_3-way'!A49+1/'True_Odds_Calculator_3-way'!B49+1/'True_Odds_Calculator_3-way'!C49-1)</f>
        <v/>
      </c>
    </row>
    <row r="49" spans="4:11" x14ac:dyDescent="0.25">
      <c r="D49" t="str">
        <f>solve_for_c('True_Odds_Calculator_3-way'!A50,'True_Odds_Calculator_3-way'!B50,'True_Odds_Calculator_3-way'!C50,'Log_working_3-way'!B$1,'Log_working_3-way'!B$2)</f>
        <v/>
      </c>
      <c r="F49" s="6" t="str">
        <f>IF('Log_working_3-way'!D49="","",1/'True_Odds_Calculator_3-way'!N50+1/'True_Odds_Calculator_3-way'!O50+1/'True_Odds_Calculator_3-way'!#REF!-1)</f>
        <v/>
      </c>
      <c r="H49" s="6" t="str">
        <f>IF('Log_working_3-way'!$D49="","",'True_Odds_Calculator_3-way'!N50/'True_Odds_Calculator_3-way'!A50-1)</f>
        <v/>
      </c>
      <c r="I49" s="6" t="str">
        <f>IF('Log_working_3-way'!$D49="","",'True_Odds_Calculator_3-way'!O50/'True_Odds_Calculator_3-way'!B50-1)</f>
        <v/>
      </c>
      <c r="J49" s="6" t="str">
        <f>IF('Log_working_3-way'!$D49="","",'True_Odds_Calculator_3-way'!#REF!/'True_Odds_Calculator_3-way'!C50-1)</f>
        <v/>
      </c>
      <c r="K49" s="6" t="str">
        <f>IF('Log_working_3-way'!$D49="","",1/'True_Odds_Calculator_3-way'!A50+1/'True_Odds_Calculator_3-way'!B50+1/'True_Odds_Calculator_3-way'!C50-1)</f>
        <v/>
      </c>
    </row>
    <row r="50" spans="4:11" x14ac:dyDescent="0.25">
      <c r="D50" t="str">
        <f>solve_for_c('True_Odds_Calculator_3-way'!A51,'True_Odds_Calculator_3-way'!B51,'True_Odds_Calculator_3-way'!C51,'Log_working_3-way'!B$1,'Log_working_3-way'!B$2)</f>
        <v/>
      </c>
      <c r="F50" s="6" t="str">
        <f>IF('Log_working_3-way'!D50="","",1/'True_Odds_Calculator_3-way'!N51+1/'True_Odds_Calculator_3-way'!O51+1/'True_Odds_Calculator_3-way'!#REF!-1)</f>
        <v/>
      </c>
      <c r="H50" s="6" t="str">
        <f>IF('Log_working_3-way'!$D50="","",'True_Odds_Calculator_3-way'!N51/'True_Odds_Calculator_3-way'!A51-1)</f>
        <v/>
      </c>
      <c r="I50" s="6" t="str">
        <f>IF('Log_working_3-way'!$D50="","",'True_Odds_Calculator_3-way'!O51/'True_Odds_Calculator_3-way'!B51-1)</f>
        <v/>
      </c>
      <c r="J50" s="6" t="str">
        <f>IF('Log_working_3-way'!$D50="","",'True_Odds_Calculator_3-way'!#REF!/'True_Odds_Calculator_3-way'!C51-1)</f>
        <v/>
      </c>
      <c r="K50" s="6" t="str">
        <f>IF('Log_working_3-way'!$D50="","",1/'True_Odds_Calculator_3-way'!A51+1/'True_Odds_Calculator_3-way'!B51+1/'True_Odds_Calculator_3-way'!C51-1)</f>
        <v/>
      </c>
    </row>
    <row r="51" spans="4:11" x14ac:dyDescent="0.25">
      <c r="D51" t="str">
        <f>solve_for_c('True_Odds_Calculator_3-way'!A52,'True_Odds_Calculator_3-way'!B52,'True_Odds_Calculator_3-way'!C52,'Log_working_3-way'!B$1,'Log_working_3-way'!B$2)</f>
        <v/>
      </c>
      <c r="F51" s="6" t="str">
        <f>IF('Log_working_3-way'!D51="","",1/'True_Odds_Calculator_3-way'!N52+1/'True_Odds_Calculator_3-way'!O52+1/'True_Odds_Calculator_3-way'!#REF!-1)</f>
        <v/>
      </c>
      <c r="H51" s="6" t="str">
        <f>IF('Log_working_3-way'!$D51="","",'True_Odds_Calculator_3-way'!N52/'True_Odds_Calculator_3-way'!A52-1)</f>
        <v/>
      </c>
      <c r="I51" s="6" t="str">
        <f>IF('Log_working_3-way'!$D51="","",'True_Odds_Calculator_3-way'!O52/'True_Odds_Calculator_3-way'!B52-1)</f>
        <v/>
      </c>
      <c r="J51" s="6" t="str">
        <f>IF('Log_working_3-way'!$D51="","",'True_Odds_Calculator_3-way'!#REF!/'True_Odds_Calculator_3-way'!C52-1)</f>
        <v/>
      </c>
      <c r="K51" s="6" t="str">
        <f>IF('Log_working_3-way'!$D51="","",1/'True_Odds_Calculator_3-way'!A52+1/'True_Odds_Calculator_3-way'!B52+1/'True_Odds_Calculator_3-way'!C52-1)</f>
        <v/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IF('Log_working_3-way'!D52="","",1/'True_Odds_Calculator_3-way'!N53+1/'True_Odds_Calculator_3-way'!O53+1/'True_Odds_Calculator_3-way'!#REF!-1)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IF('Log_working_3-way'!$D52="","",'True_Odds_Calculator_3-way'!#REF!/'True_Odds_Calculator_3-way'!C53-1)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IF('Log_working_3-way'!D53="","",1/'True_Odds_Calculator_3-way'!N54+1/'True_Odds_Calculator_3-way'!O54+1/'True_Odds_Calculator_3-way'!#REF!-1)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IF('Log_working_3-way'!$D53="","",'True_Odds_Calculator_3-way'!#REF!/'True_Odds_Calculator_3-way'!C54-1)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IF('Log_working_3-way'!D54="","",1/'True_Odds_Calculator_3-way'!N55+1/'True_Odds_Calculator_3-way'!O55+1/'True_Odds_Calculator_3-way'!#REF!-1)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IF('Log_working_3-way'!$D54="","",'True_Odds_Calculator_3-way'!#REF!/'True_Odds_Calculator_3-way'!C55-1)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IF('Log_working_3-way'!D55="","",1/'True_Odds_Calculator_3-way'!N56+1/'True_Odds_Calculator_3-way'!O56+1/'True_Odds_Calculator_3-way'!#REF!-1)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IF('Log_working_3-way'!$D55="","",'True_Odds_Calculator_3-way'!#REF!/'True_Odds_Calculator_3-way'!C56-1)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2.52</v>
      </c>
      <c r="B2" s="4">
        <f>IF('True_Odds_Calculator_3-way'!B3="","",'True_Odds_Calculator_3-way'!B3)</f>
        <v>3.02</v>
      </c>
      <c r="C2" s="4">
        <f>IF('True_Odds_Calculator_3-way'!C3="","",'True_Odds_Calculator_3-way'!C3)</f>
        <v>3.35</v>
      </c>
      <c r="D2" s="9">
        <f>(K2/(AR2+K2-(AR2*K2)))</f>
        <v>0.38735690406259665</v>
      </c>
      <c r="E2" s="9">
        <f>(L2/(AR2+L2-(AR2*L2)))</f>
        <v>0.32238709269460869</v>
      </c>
      <c r="F2" s="9">
        <f>(M2/(AR2+M2-(AR2*M2)))</f>
        <v>0.29025600324279482</v>
      </c>
      <c r="G2" s="9">
        <f>AR2</f>
        <v>1.0405253247138129</v>
      </c>
      <c r="H2" s="9">
        <f>IF(A2="","",1/D2)</f>
        <v>2.5815984935649956</v>
      </c>
      <c r="I2" s="9">
        <f>IF(B2="","",1/E2)</f>
        <v>3.1018611559219011</v>
      </c>
      <c r="J2" s="9">
        <f>IF(C2="","",1/F2)</f>
        <v>3.4452345130774602</v>
      </c>
      <c r="K2" s="11">
        <f>1/A2</f>
        <v>0.3968253968253968</v>
      </c>
      <c r="L2" s="11">
        <f>1/B2</f>
        <v>0.33112582781456956</v>
      </c>
      <c r="M2" s="11">
        <f>1/C2</f>
        <v>0.29850746268656714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-0.28301570043193058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0.23102714117837181</v>
      </c>
      <c r="Q2" s="11">
        <f>2*'OddsRatio_working_3-way'!K2*'OddsRatio_working_3-way'!L2*'OddsRatio_working_3-way'!M2</f>
        <v>7.8447246580092292E-2</v>
      </c>
      <c r="R2" s="11">
        <f>O2/N2</f>
        <v>0</v>
      </c>
      <c r="S2" s="11">
        <f>P2/N2</f>
        <v>-0.81630503475879501</v>
      </c>
      <c r="T2" s="11">
        <f>Q2/N2</f>
        <v>-0.27718337343252802</v>
      </c>
      <c r="U2" s="11">
        <f>'OddsRatio_working_3-way'!S2-'OddsRatio_working_3-way'!R2^2/3</f>
        <v>-0.81630503475879501</v>
      </c>
      <c r="V2" s="11">
        <f>'OddsRatio_working_3-way'!S2*'OddsRatio_working_3-way'!R2/3-2*'OddsRatio_working_3-way'!R2^3/27-'OddsRatio_working_3-way'!T2</f>
        <v>0.27718337343252802</v>
      </c>
      <c r="W2" s="11">
        <f>'OddsRatio_working_3-way'!V2^2+4*'OddsRatio_working_3-way'!U2^3/27</f>
        <v>-3.7542740079039433E-3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0.14193739510373951</v>
      </c>
      <c r="Y2" s="11">
        <f>IF('OddsRatio_working_3-way'!W2&gt;=0,IF('OddsRatio_working_3-way'!V2+SQRT('OddsRatio_working_3-way'!W2)&gt;0,0,PI()),ACOS('OddsRatio_working_3-way'!V2/(2*'OddsRatio_working_3-way'!X2)))</f>
        <v>0.21755417634589413</v>
      </c>
      <c r="Z2" s="11">
        <f>'OddsRatio_working_3-way'!X2^(1/3)*COS('OddsRatio_working_3-way'!Y2/3)</f>
        <v>0.52026266235690644</v>
      </c>
      <c r="AA2" s="11">
        <f>'OddsRatio_working_3-way'!X2^(1/3)*COS(('OddsRatio_working_3-way'!Y2+2*PI())/3)</f>
        <v>-0.29286251367582689</v>
      </c>
      <c r="AB2" s="11">
        <f>'OddsRatio_working_3-way'!X2^(1/3)*COS(('OddsRatio_working_3-way'!Y2+4*PI())/3)</f>
        <v>-0.22740014868107972</v>
      </c>
      <c r="AC2" s="11">
        <f>'OddsRatio_working_3-way'!X2^(1/3)*SIN('OddsRatio_working_3-way'!Y2/3)</f>
        <v>3.7794714051506986E-2</v>
      </c>
      <c r="AD2" s="11">
        <f>'OddsRatio_working_3-way'!X2^(1/3)*SIN(('OddsRatio_working_3-way'!Y2+2*PI())/3)</f>
        <v>0.4316633252158536</v>
      </c>
      <c r="AE2" s="11">
        <f>'OddsRatio_working_3-way'!X2^(1/3)*SIN(('OddsRatio_working_3-way'!Y2+4*PI())/3)</f>
        <v>-0.46945803926736041</v>
      </c>
      <c r="AF2" s="11">
        <f>-'OddsRatio_working_3-way'!U2/(3*'OddsRatio_working_3-way'!X2^(1/3))*COS(('OddsRatio_working_3-way'!Y2)/3)</f>
        <v>0.52026266235690644</v>
      </c>
      <c r="AG2" s="11">
        <f>-'OddsRatio_working_3-way'!U2/(3*'OddsRatio_working_3-way'!X2^(1/3))*COS(('OddsRatio_working_3-way'!Y2+2*PI())/3)</f>
        <v>-0.29286251367582689</v>
      </c>
      <c r="AH2" s="11">
        <f>-'OddsRatio_working_3-way'!U2/(3*'OddsRatio_working_3-way'!X2^(1/3))*COS(('OddsRatio_working_3-way'!Y2+4*PI())/3)</f>
        <v>-0.22740014868107972</v>
      </c>
      <c r="AI2" s="11">
        <f>'OddsRatio_working_3-way'!U2/(3*'OddsRatio_working_3-way'!X2^(1/3))*SIN(('OddsRatio_working_3-way'!Y2)/3)</f>
        <v>-3.7794714051506986E-2</v>
      </c>
      <c r="AJ2" s="11">
        <f>'OddsRatio_working_3-way'!U2/(3*'OddsRatio_working_3-way'!X2^(1/3))*SIN(('OddsRatio_working_3-way'!Y2+2*PI())/3)</f>
        <v>-0.4316633252158536</v>
      </c>
      <c r="AK2" s="11">
        <f>'OddsRatio_working_3-way'!U2/(3*'OddsRatio_working_3-way'!X2^(1/3))*SIN(('OddsRatio_working_3-way'!Y2+4*PI())/3)</f>
        <v>0.46945803926736041</v>
      </c>
      <c r="AL2" s="11">
        <f>'OddsRatio_working_3-way'!Z2+'OddsRatio_working_3-way'!AF2</f>
        <v>1.0405253247138129</v>
      </c>
      <c r="AM2" s="11">
        <f>'OddsRatio_working_3-way'!AA2+'OddsRatio_working_3-way'!AG2</f>
        <v>-0.58572502735165377</v>
      </c>
      <c r="AN2" s="11">
        <f>'OddsRatio_working_3-way'!AB2+'OddsRatio_working_3-way'!AH2</f>
        <v>-0.45480029736215943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1.0405253247138129</v>
      </c>
      <c r="AS2" s="11">
        <f>IF(('OddsRatio_working_3-way'!X2=0),IF(Q2&gt;0,-Q2^(1/3),(-Q2)^(1/3)),'OddsRatio_working_3-way'!AM2-'OddsRatio_working_3-way'!R2/3)</f>
        <v>-0.58572502735165377</v>
      </c>
      <c r="AT2" s="11">
        <f>IF(('OddsRatio_working_3-way'!X2=0),IF(Q2&gt;0,-Q2^(1/3),(-Q2)^(1/3)),'OddsRatio_working_3-way'!AN2-'OddsRatio_working_3-way'!R2/3)</f>
        <v>-0.45480029736215943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2.4500000000000002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3.06</v>
      </c>
      <c r="D3" s="9">
        <f t="shared" ref="D3" si="0">(K3/(AR3+K3-(AR3*K3)))</f>
        <v>0.396077215184231</v>
      </c>
      <c r="E3" s="9">
        <f t="shared" ref="E3" si="1">(L3/(AR3+L3-(AR3*L3)))</f>
        <v>0.28808787234122135</v>
      </c>
      <c r="F3" s="9">
        <f t="shared" ref="F3" si="2">(M3/(AR3+M3-(AR3*M3)))</f>
        <v>0.31583491247454781</v>
      </c>
      <c r="G3" s="9">
        <f t="shared" ref="G3" si="3">AR3</f>
        <v>1.0515587777322848</v>
      </c>
      <c r="H3" s="9">
        <f t="shared" ref="H3" si="4">IF(A3="","",1/D3)</f>
        <v>2.5247602277118135</v>
      </c>
      <c r="I3" s="9">
        <f t="shared" ref="I3" si="5">IF(B3="","",1/E3)</f>
        <v>3.4711631276708692</v>
      </c>
      <c r="J3" s="9">
        <f t="shared" ref="J3" si="6">IF(C3="","",1/F3)</f>
        <v>3.1662110821285059</v>
      </c>
      <c r="K3" s="11">
        <f t="shared" ref="K3" si="7">1/A3</f>
        <v>0.4081632653061224</v>
      </c>
      <c r="L3" s="11">
        <f t="shared" ref="L3" si="8">1/B3</f>
        <v>0.29850746268656714</v>
      </c>
      <c r="M3" s="11">
        <f t="shared" ref="M3" si="9">1/C3</f>
        <v>0.32679738562091504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-0.27949289168403679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0.23332716171045531</v>
      </c>
      <c r="Q3" s="11">
        <f>2*'OddsRatio_working_3-way'!K3*'OddsRatio_working_3-way'!L3*'OddsRatio_working_3-way'!M3</f>
        <v>7.9633843587186101E-2</v>
      </c>
      <c r="R3" s="11">
        <f t="shared" ref="R3" si="10">O3/N3</f>
        <v>0</v>
      </c>
      <c r="S3" s="11">
        <f t="shared" ref="S3" si="11">P3/N3</f>
        <v>-0.83482324113712614</v>
      </c>
      <c r="T3" s="11">
        <f t="shared" ref="T3" si="12">Q3/N3</f>
        <v>-0.28492260789663004</v>
      </c>
      <c r="U3" s="11">
        <f>'OddsRatio_working_3-way'!S3-'OddsRatio_working_3-way'!R3^2/3</f>
        <v>-0.83482324113712614</v>
      </c>
      <c r="V3" s="11">
        <f>'OddsRatio_working_3-way'!S3*'OddsRatio_working_3-way'!R3/3-2*'OddsRatio_working_3-way'!R3^3/27-'OddsRatio_working_3-way'!T3</f>
        <v>0.28492260789663004</v>
      </c>
      <c r="W3" s="11">
        <f>'OddsRatio_working_3-way'!V3^2+4*'OddsRatio_working_3-way'!U3^3/27</f>
        <v>-5.0136602746325837E-3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0.14679454414695509</v>
      </c>
      <c r="Y3" s="11">
        <f>IF('OddsRatio_working_3-way'!W3&gt;=0,IF('OddsRatio_working_3-way'!V3+SQRT('OddsRatio_working_3-way'!W3)&gt;0,0,PI()),ACOS('OddsRatio_working_3-way'!V3/(2*'OddsRatio_working_3-way'!X3)))</f>
        <v>0.2435794146779704</v>
      </c>
      <c r="Z3" s="11">
        <f>'OddsRatio_working_3-way'!X3^(1/3)*COS('OddsRatio_working_3-way'!Y3/3)</f>
        <v>0.52577938886614251</v>
      </c>
      <c r="AA3" s="11">
        <f>'OddsRatio_working_3-way'!X3^(1/3)*COS(('OddsRatio_working_3-way'!Y3+2*PI())/3)</f>
        <v>-0.29994149556258187</v>
      </c>
      <c r="AB3" s="11">
        <f>'OddsRatio_working_3-way'!X3^(1/3)*COS(('OddsRatio_working_3-way'!Y3+4*PI())/3)</f>
        <v>-0.2258378933035608</v>
      </c>
      <c r="AC3" s="11">
        <f>'OddsRatio_working_3-way'!X3^(1/3)*SIN('OddsRatio_working_3-way'!Y3/3)</f>
        <v>4.2783734712166753E-2</v>
      </c>
      <c r="AD3" s="11">
        <f>'OddsRatio_working_3-way'!X3^(1/3)*SIN(('OddsRatio_working_3-way'!Y3+2*PI())/3)</f>
        <v>0.43394644018825307</v>
      </c>
      <c r="AE3" s="11">
        <f>'OddsRatio_working_3-way'!X3^(1/3)*SIN(('OddsRatio_working_3-way'!Y3+4*PI())/3)</f>
        <v>-0.47673017490041986</v>
      </c>
      <c r="AF3" s="11">
        <f>-'OddsRatio_working_3-way'!U3/(3*'OddsRatio_working_3-way'!X3^(1/3))*COS(('OddsRatio_working_3-way'!Y3)/3)</f>
        <v>0.52577938886614239</v>
      </c>
      <c r="AG3" s="11">
        <f>-'OddsRatio_working_3-way'!U3/(3*'OddsRatio_working_3-way'!X3^(1/3))*COS(('OddsRatio_working_3-way'!Y3+2*PI())/3)</f>
        <v>-0.29994149556258176</v>
      </c>
      <c r="AH3" s="11">
        <f>-'OddsRatio_working_3-way'!U3/(3*'OddsRatio_working_3-way'!X3^(1/3))*COS(('OddsRatio_working_3-way'!Y3+4*PI())/3)</f>
        <v>-0.22583789330356074</v>
      </c>
      <c r="AI3" s="11">
        <f>'OddsRatio_working_3-way'!U3/(3*'OddsRatio_working_3-way'!X3^(1/3))*SIN(('OddsRatio_working_3-way'!Y3)/3)</f>
        <v>-4.2783734712166739E-2</v>
      </c>
      <c r="AJ3" s="11">
        <f>'OddsRatio_working_3-way'!U3/(3*'OddsRatio_working_3-way'!X3^(1/3))*SIN(('OddsRatio_working_3-way'!Y3+2*PI())/3)</f>
        <v>-0.43394644018825296</v>
      </c>
      <c r="AK3" s="11">
        <f>'OddsRatio_working_3-way'!U3/(3*'OddsRatio_working_3-way'!X3^(1/3))*SIN(('OddsRatio_working_3-way'!Y3+4*PI())/3)</f>
        <v>0.47673017490041975</v>
      </c>
      <c r="AL3" s="11">
        <f>'OddsRatio_working_3-way'!Z3+'OddsRatio_working_3-way'!AF3</f>
        <v>1.0515587777322848</v>
      </c>
      <c r="AM3" s="11">
        <f>'OddsRatio_working_3-way'!AA3+'OddsRatio_working_3-way'!AG3</f>
        <v>-0.59988299112516363</v>
      </c>
      <c r="AN3" s="11">
        <f>'OddsRatio_working_3-way'!AB3+'OddsRatio_working_3-way'!AH3</f>
        <v>-0.45167578660712154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1.0515587777322848</v>
      </c>
      <c r="AS3" s="11">
        <f>IF(('OddsRatio_working_3-way'!X3=0),IF(Q3&gt;0,-Q3^(1/3),(-Q3)^(1/3)),'OddsRatio_working_3-way'!AM3-'OddsRatio_working_3-way'!R3/3)</f>
        <v>-0.59988299112516363</v>
      </c>
      <c r="AT3" s="11">
        <f>IF(('OddsRatio_working_3-way'!X3=0),IF(Q3&gt;0,-Q3^(1/3),(-Q3)^(1/3)),'OddsRatio_working_3-way'!AN3-'OddsRatio_working_3-way'!R3/3)</f>
        <v>-0.45167578660712154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2.09</v>
      </c>
      <c r="B4" s="4">
        <f>IF('True_Odds_Calculator_3-way'!B5="","",'True_Odds_Calculator_3-way'!B5)</f>
        <v>3.4</v>
      </c>
      <c r="C4" s="4">
        <f>IF('True_Odds_Calculator_3-way'!C5="","",'True_Odds_Calculator_3-way'!C5)</f>
        <v>3.84</v>
      </c>
      <c r="D4" s="9">
        <f t="shared" ref="D4:D67" si="13">(K4/(AR4+K4-(AR4*K4)))</f>
        <v>0.46571427682440247</v>
      </c>
      <c r="E4" s="9">
        <f t="shared" ref="E4:E67" si="14">(L4/(AR4+L4-(AR4*L4)))</f>
        <v>0.28360495387254375</v>
      </c>
      <c r="F4" s="9">
        <f t="shared" ref="F4:F67" si="15">(M4/(AR4+M4-(AR4*M4)))</f>
        <v>0.25068076930305372</v>
      </c>
      <c r="G4" s="9">
        <f t="shared" ref="G4:G67" si="16">AR4</f>
        <v>1.0525131236621117</v>
      </c>
      <c r="H4" s="9">
        <f t="shared" ref="H4:H67" si="17">IF(A4="","",1/D4)</f>
        <v>2.1472393047917016</v>
      </c>
      <c r="I4" s="9">
        <f t="shared" ref="I4:I67" si="18">IF(B4="","",1/E4)</f>
        <v>3.5260314967890678</v>
      </c>
      <c r="J4" s="9">
        <f t="shared" ref="J4:J67" si="19">IF(C4="","",1/F4)</f>
        <v>3.9891372712003972</v>
      </c>
      <c r="K4" s="11">
        <f t="shared" ref="K4:K67" si="20">1/A4</f>
        <v>0.47846889952153115</v>
      </c>
      <c r="L4" s="11">
        <f t="shared" ref="L4:L67" si="21">1/B4</f>
        <v>0.29411764705882354</v>
      </c>
      <c r="M4" s="11">
        <f t="shared" ref="M4:M67" si="22">1/C4</f>
        <v>0.26041666666666669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-0.27226991274978873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0.23197825781030118</v>
      </c>
      <c r="Q4" s="11">
        <f>2*'OddsRatio_working_3-way'!K4*'OddsRatio_working_3-way'!L4*'OddsRatio_working_3-way'!M4</f>
        <v>7.3294868186509071E-2</v>
      </c>
      <c r="R4" s="11">
        <f t="shared" ref="R4:R67" si="23">O4/N4</f>
        <v>0</v>
      </c>
      <c r="S4" s="11">
        <f t="shared" ref="S4:S67" si="24">P4/N4</f>
        <v>-0.85201576431063508</v>
      </c>
      <c r="T4" s="11">
        <f t="shared" ref="T4:T67" si="25">Q4/N4</f>
        <v>-0.26919929362105377</v>
      </c>
      <c r="U4" s="11">
        <f>'OddsRatio_working_3-way'!S4-'OddsRatio_working_3-way'!R4^2/3</f>
        <v>-0.85201576431063508</v>
      </c>
      <c r="V4" s="11">
        <f>'OddsRatio_working_3-way'!S4*'OddsRatio_working_3-way'!R4/3-2*'OddsRatio_working_3-way'!R4^3/27-'OddsRatio_working_3-way'!T4</f>
        <v>0.26919929362105377</v>
      </c>
      <c r="W4" s="11">
        <f>'OddsRatio_working_3-way'!V4^2+4*'OddsRatio_working_3-way'!U4^3/27</f>
        <v>-1.9162042352984368E-2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0.15135248762331152</v>
      </c>
      <c r="Y4" s="11">
        <f>IF('OddsRatio_working_3-way'!W4&gt;=0,IF('OddsRatio_working_3-way'!V4+SQRT('OddsRatio_working_3-way'!W4)&gt;0,0,PI()),ACOS('OddsRatio_working_3-way'!V4/(2*'OddsRatio_working_3-way'!X4)))</f>
        <v>0.47495692975954351</v>
      </c>
      <c r="Z4" s="11">
        <f>'OddsRatio_working_3-way'!X4^(1/3)*COS('OddsRatio_working_3-way'!Y4/3)</f>
        <v>0.52625656183105585</v>
      </c>
      <c r="AA4" s="11">
        <f>'OddsRatio_working_3-way'!X4^(1/3)*COS(('OddsRatio_working_3-way'!Y4+2*PI())/3)</f>
        <v>-0.33589135139070631</v>
      </c>
      <c r="AB4" s="11">
        <f>'OddsRatio_working_3-way'!X4^(1/3)*COS(('OddsRatio_working_3-way'!Y4+4*PI())/3)</f>
        <v>-0.19036521044034996</v>
      </c>
      <c r="AC4" s="11">
        <f>'OddsRatio_working_3-way'!X4^(1/3)*SIN('OddsRatio_working_3-way'!Y4/3)</f>
        <v>8.4019556651815847E-2</v>
      </c>
      <c r="AD4" s="11">
        <f>'OddsRatio_working_3-way'!X4^(1/3)*SIN(('OddsRatio_working_3-way'!Y4+2*PI())/3)</f>
        <v>0.41374177312804267</v>
      </c>
      <c r="AE4" s="11">
        <f>'OddsRatio_working_3-way'!X4^(1/3)*SIN(('OddsRatio_working_3-way'!Y4+4*PI())/3)</f>
        <v>-0.49776132977985837</v>
      </c>
      <c r="AF4" s="11">
        <f>-'OddsRatio_working_3-way'!U4/(3*'OddsRatio_working_3-way'!X4^(1/3))*COS(('OddsRatio_working_3-way'!Y4)/3)</f>
        <v>0.52625656183105585</v>
      </c>
      <c r="AG4" s="11">
        <f>-'OddsRatio_working_3-way'!U4/(3*'OddsRatio_working_3-way'!X4^(1/3))*COS(('OddsRatio_working_3-way'!Y4+2*PI())/3)</f>
        <v>-0.33589135139070631</v>
      </c>
      <c r="AH4" s="11">
        <f>-'OddsRatio_working_3-way'!U4/(3*'OddsRatio_working_3-way'!X4^(1/3))*COS(('OddsRatio_working_3-way'!Y4+4*PI())/3)</f>
        <v>-0.19036521044034996</v>
      </c>
      <c r="AI4" s="11">
        <f>'OddsRatio_working_3-way'!U4/(3*'OddsRatio_working_3-way'!X4^(1/3))*SIN(('OddsRatio_working_3-way'!Y4)/3)</f>
        <v>-8.4019556651815847E-2</v>
      </c>
      <c r="AJ4" s="11">
        <f>'OddsRatio_working_3-way'!U4/(3*'OddsRatio_working_3-way'!X4^(1/3))*SIN(('OddsRatio_working_3-way'!Y4+2*PI())/3)</f>
        <v>-0.41374177312804267</v>
      </c>
      <c r="AK4" s="11">
        <f>'OddsRatio_working_3-way'!U4/(3*'OddsRatio_working_3-way'!X4^(1/3))*SIN(('OddsRatio_working_3-way'!Y4+4*PI())/3)</f>
        <v>0.49776132977985837</v>
      </c>
      <c r="AL4" s="11">
        <f>'OddsRatio_working_3-way'!Z4+'OddsRatio_working_3-way'!AF4</f>
        <v>1.0525131236621117</v>
      </c>
      <c r="AM4" s="11">
        <f>'OddsRatio_working_3-way'!AA4+'OddsRatio_working_3-way'!AG4</f>
        <v>-0.67178270278141261</v>
      </c>
      <c r="AN4" s="11">
        <f>'OddsRatio_working_3-way'!AB4+'OddsRatio_working_3-way'!AH4</f>
        <v>-0.38073042088069992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1.0525131236621117</v>
      </c>
      <c r="AS4" s="11">
        <f>IF(('OddsRatio_working_3-way'!X4=0),IF(Q4&gt;0,-Q4^(1/3),(-Q4)^(1/3)),'OddsRatio_working_3-way'!AM4-'OddsRatio_working_3-way'!R4/3)</f>
        <v>-0.67178270278141261</v>
      </c>
      <c r="AT4" s="11">
        <f>IF(('OddsRatio_working_3-way'!X4=0),IF(Q4&gt;0,-Q4^(1/3),(-Q4)^(1/3)),'OddsRatio_working_3-way'!AN4-'OddsRatio_working_3-way'!R4/3)</f>
        <v>-0.38073042088069992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2.66</v>
      </c>
      <c r="B5" s="4">
        <f>IF('True_Odds_Calculator_3-way'!B6="","",'True_Odds_Calculator_3-way'!B6)</f>
        <v>3.27</v>
      </c>
      <c r="C5" s="4">
        <f>IF('True_Odds_Calculator_3-way'!C6="","",'True_Odds_Calculator_3-way'!C6)</f>
        <v>2.85</v>
      </c>
      <c r="D5" s="9">
        <f t="shared" si="13"/>
        <v>0.36457712537941717</v>
      </c>
      <c r="E5" s="9">
        <f t="shared" si="14"/>
        <v>0.29556342906847777</v>
      </c>
      <c r="F5" s="9">
        <f t="shared" si="15"/>
        <v>0.3398594455521049</v>
      </c>
      <c r="G5" s="9">
        <f t="shared" si="16"/>
        <v>1.0499420769498378</v>
      </c>
      <c r="H5" s="9">
        <f t="shared" si="17"/>
        <v>2.7429038477367311</v>
      </c>
      <c r="I5" s="9">
        <f t="shared" si="18"/>
        <v>3.3833685146761323</v>
      </c>
      <c r="J5" s="9">
        <f t="shared" si="19"/>
        <v>2.9423928423571999</v>
      </c>
      <c r="K5" s="11">
        <f t="shared" si="20"/>
        <v>0.37593984962406013</v>
      </c>
      <c r="L5" s="11">
        <f t="shared" si="21"/>
        <v>0.3058103975535168</v>
      </c>
      <c r="M5" s="11">
        <f t="shared" si="22"/>
        <v>0.35087719298245612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-0.28121042990544121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0.23315975436740891</v>
      </c>
      <c r="Q5" s="11">
        <f>2*'OddsRatio_working_3-way'!K5*'OddsRatio_working_3-way'!L5*'OddsRatio_working_3-way'!M5</f>
        <v>8.0678115698065364E-2</v>
      </c>
      <c r="R5" s="11">
        <f t="shared" si="23"/>
        <v>0</v>
      </c>
      <c r="S5" s="11">
        <f t="shared" si="24"/>
        <v>-0.82912911319046867</v>
      </c>
      <c r="T5" s="11">
        <f t="shared" si="25"/>
        <v>-0.28689588691711715</v>
      </c>
      <c r="U5" s="11">
        <f>'OddsRatio_working_3-way'!S5-'OddsRatio_working_3-way'!R5^2/3</f>
        <v>-0.82912911319046867</v>
      </c>
      <c r="V5" s="11">
        <f>'OddsRatio_working_3-way'!S5*'OddsRatio_working_3-way'!R5/3-2*'OddsRatio_working_3-way'!R5^3/27-'OddsRatio_working_3-way'!T5</f>
        <v>0.28689588691711715</v>
      </c>
      <c r="W5" s="11">
        <f>'OddsRatio_working_3-way'!V5^2+4*'OddsRatio_working_3-way'!U5^3/27</f>
        <v>-2.1335687508365758E-3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0.14529523278552178</v>
      </c>
      <c r="Y5" s="11">
        <f>IF('OddsRatio_working_3-way'!W5&gt;=0,IF('OddsRatio_working_3-way'!V5+SQRT('OddsRatio_working_3-way'!W5)&gt;0,0,PI()),ACOS('OddsRatio_working_3-way'!V5/(2*'OddsRatio_working_3-way'!X5)))</f>
        <v>0.15963127724357129</v>
      </c>
      <c r="Z5" s="11">
        <f>'OddsRatio_working_3-way'!X5^(1/3)*COS('OddsRatio_working_3-way'!Y5/3)</f>
        <v>0.52497103847491888</v>
      </c>
      <c r="AA5" s="11">
        <f>'OddsRatio_working_3-way'!X5^(1/3)*COS(('OddsRatio_working_3-way'!Y5+2*PI())/3)</f>
        <v>-0.28669987179004991</v>
      </c>
      <c r="AB5" s="11">
        <f>'OddsRatio_working_3-way'!X5^(1/3)*COS(('OddsRatio_working_3-way'!Y5+4*PI())/3)</f>
        <v>-0.23827116668486906</v>
      </c>
      <c r="AC5" s="11">
        <f>'OddsRatio_working_3-way'!X5^(1/3)*SIN('OddsRatio_working_3-way'!Y5/3)</f>
        <v>2.7960325928981209E-2</v>
      </c>
      <c r="AD5" s="11">
        <f>'OddsRatio_working_3-way'!X5^(1/3)*SIN(('OddsRatio_working_3-way'!Y5+2*PI())/3)</f>
        <v>0.44065809260588712</v>
      </c>
      <c r="AE5" s="11">
        <f>'OddsRatio_working_3-way'!X5^(1/3)*SIN(('OddsRatio_working_3-way'!Y5+4*PI())/3)</f>
        <v>-0.46861841853486824</v>
      </c>
      <c r="AF5" s="11">
        <f>-'OddsRatio_working_3-way'!U5/(3*'OddsRatio_working_3-way'!X5^(1/3))*COS(('OddsRatio_working_3-way'!Y5)/3)</f>
        <v>0.52497103847491877</v>
      </c>
      <c r="AG5" s="11">
        <f>-'OddsRatio_working_3-way'!U5/(3*'OddsRatio_working_3-way'!X5^(1/3))*COS(('OddsRatio_working_3-way'!Y5+2*PI())/3)</f>
        <v>-0.28669987179004985</v>
      </c>
      <c r="AH5" s="11">
        <f>-'OddsRatio_working_3-way'!U5/(3*'OddsRatio_working_3-way'!X5^(1/3))*COS(('OddsRatio_working_3-way'!Y5+4*PI())/3)</f>
        <v>-0.238271166684869</v>
      </c>
      <c r="AI5" s="11">
        <f>'OddsRatio_working_3-way'!U5/(3*'OddsRatio_working_3-way'!X5^(1/3))*SIN(('OddsRatio_working_3-way'!Y5)/3)</f>
        <v>-2.7960325928981202E-2</v>
      </c>
      <c r="AJ5" s="11">
        <f>'OddsRatio_working_3-way'!U5/(3*'OddsRatio_working_3-way'!X5^(1/3))*SIN(('OddsRatio_working_3-way'!Y5+2*PI())/3)</f>
        <v>-0.44065809260588701</v>
      </c>
      <c r="AK5" s="11">
        <f>'OddsRatio_working_3-way'!U5/(3*'OddsRatio_working_3-way'!X5^(1/3))*SIN(('OddsRatio_working_3-way'!Y5+4*PI())/3)</f>
        <v>0.46861841853486819</v>
      </c>
      <c r="AL5" s="11">
        <f>'OddsRatio_working_3-way'!Z5+'OddsRatio_working_3-way'!AF5</f>
        <v>1.0499420769498378</v>
      </c>
      <c r="AM5" s="11">
        <f>'OddsRatio_working_3-way'!AA5+'OddsRatio_working_3-way'!AG5</f>
        <v>-0.57339974358009971</v>
      </c>
      <c r="AN5" s="11">
        <f>'OddsRatio_working_3-way'!AB5+'OddsRatio_working_3-way'!AH5</f>
        <v>-0.47654233336973806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1.0499420769498378</v>
      </c>
      <c r="AS5" s="11">
        <f>IF(('OddsRatio_working_3-way'!X5=0),IF(Q5&gt;0,-Q5^(1/3),(-Q5)^(1/3)),'OddsRatio_working_3-way'!AM5-'OddsRatio_working_3-way'!R5/3)</f>
        <v>-0.57339974358009971</v>
      </c>
      <c r="AT5" s="11">
        <f>IF(('OddsRatio_working_3-way'!X5=0),IF(Q5&gt;0,-Q5^(1/3),(-Q5)^(1/3)),'OddsRatio_working_3-way'!AN5-'OddsRatio_working_3-way'!R5/3)</f>
        <v>-0.47654233336973806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2.0499999999999998</v>
      </c>
      <c r="B6" s="4">
        <f>IF('True_Odds_Calculator_3-way'!B7="","",'True_Odds_Calculator_3-way'!B7)</f>
        <v>3.41</v>
      </c>
      <c r="C6" s="4">
        <f>IF('True_Odds_Calculator_3-way'!C7="","",'True_Odds_Calculator_3-way'!C7)</f>
        <v>3.95</v>
      </c>
      <c r="D6" s="9">
        <f t="shared" si="13"/>
        <v>0.47447956493986571</v>
      </c>
      <c r="E6" s="9">
        <f t="shared" si="14"/>
        <v>0.28231503568761734</v>
      </c>
      <c r="F6" s="9">
        <f t="shared" si="15"/>
        <v>0.24320539937251706</v>
      </c>
      <c r="G6" s="9">
        <f t="shared" si="16"/>
        <v>1.0548307860247992</v>
      </c>
      <c r="H6" s="9">
        <f t="shared" si="17"/>
        <v>2.1075723253260388</v>
      </c>
      <c r="I6" s="9">
        <f t="shared" si="18"/>
        <v>3.5421421943197662</v>
      </c>
      <c r="J6" s="9">
        <f t="shared" si="19"/>
        <v>4.1117508187731584</v>
      </c>
      <c r="K6" s="11">
        <f t="shared" si="20"/>
        <v>0.48780487804878053</v>
      </c>
      <c r="L6" s="11">
        <f t="shared" si="21"/>
        <v>0.29325513196480935</v>
      </c>
      <c r="M6" s="11">
        <f t="shared" si="22"/>
        <v>0.25316455696202528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-0.27034791339783926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0.23214145055812632</v>
      </c>
      <c r="Q6" s="11">
        <f>2*'OddsRatio_working_3-way'!K6*'OddsRatio_working_3-way'!L6*'OddsRatio_working_3-way'!M6</f>
        <v>7.2431029815328021E-2</v>
      </c>
      <c r="R6" s="11">
        <f t="shared" si="23"/>
        <v>0</v>
      </c>
      <c r="S6" s="11">
        <f t="shared" si="24"/>
        <v>-0.85867668679399434</v>
      </c>
      <c r="T6" s="11">
        <f t="shared" si="25"/>
        <v>-0.26791784299344595</v>
      </c>
      <c r="U6" s="11">
        <f>'OddsRatio_working_3-way'!S6-'OddsRatio_working_3-way'!R6^2/3</f>
        <v>-0.85867668679399434</v>
      </c>
      <c r="V6" s="11">
        <f>'OddsRatio_working_3-way'!S6*'OddsRatio_working_3-way'!R6/3-2*'OddsRatio_working_3-way'!R6^3/27-'OddsRatio_working_3-way'!T6</f>
        <v>0.26791784299344595</v>
      </c>
      <c r="W6" s="11">
        <f>'OddsRatio_working_3-way'!V6^2+4*'OddsRatio_working_3-way'!U6^3/27</f>
        <v>-2.2016229158096964E-2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0.15313082621761506</v>
      </c>
      <c r="Y6" s="11">
        <f>IF('OddsRatio_working_3-way'!W6&gt;=0,IF('OddsRatio_working_3-way'!V6+SQRT('OddsRatio_working_3-way'!W6)&gt;0,0,PI()),ACOS('OddsRatio_working_3-way'!V6/(2*'OddsRatio_working_3-way'!X6)))</f>
        <v>0.50577246723085056</v>
      </c>
      <c r="Z6" s="11">
        <f>'OddsRatio_working_3-way'!X6^(1/3)*COS('OddsRatio_working_3-way'!Y6/3)</f>
        <v>0.52741539301239959</v>
      </c>
      <c r="AA6" s="11">
        <f>'OddsRatio_working_3-way'!X6^(1/3)*COS(('OddsRatio_working_3-way'!Y6+2*PI())/3)</f>
        <v>-0.34145037531700906</v>
      </c>
      <c r="AB6" s="11">
        <f>'OddsRatio_working_3-way'!X6^(1/3)*COS(('OddsRatio_working_3-way'!Y6+4*PI())/3)</f>
        <v>-0.18596501769539064</v>
      </c>
      <c r="AC6" s="11">
        <f>'OddsRatio_working_3-way'!X6^(1/3)*SIN('OddsRatio_working_3-way'!Y6/3)</f>
        <v>8.9769513077886637E-2</v>
      </c>
      <c r="AD6" s="11">
        <f>'OddsRatio_working_3-way'!X6^(1/3)*SIN(('OddsRatio_working_3-way'!Y6+2*PI())/3)</f>
        <v>0.41187037215674838</v>
      </c>
      <c r="AE6" s="11">
        <f>'OddsRatio_working_3-way'!X6^(1/3)*SIN(('OddsRatio_working_3-way'!Y6+4*PI())/3)</f>
        <v>-0.5016398852346351</v>
      </c>
      <c r="AF6" s="11">
        <f>-'OddsRatio_working_3-way'!U6/(3*'OddsRatio_working_3-way'!X6^(1/3))*COS(('OddsRatio_working_3-way'!Y6)/3)</f>
        <v>0.52741539301239959</v>
      </c>
      <c r="AG6" s="11">
        <f>-'OddsRatio_working_3-way'!U6/(3*'OddsRatio_working_3-way'!X6^(1/3))*COS(('OddsRatio_working_3-way'!Y6+2*PI())/3)</f>
        <v>-0.34145037531700906</v>
      </c>
      <c r="AH6" s="11">
        <f>-'OddsRatio_working_3-way'!U6/(3*'OddsRatio_working_3-way'!X6^(1/3))*COS(('OddsRatio_working_3-way'!Y6+4*PI())/3)</f>
        <v>-0.18596501769539064</v>
      </c>
      <c r="AI6" s="11">
        <f>'OddsRatio_working_3-way'!U6/(3*'OddsRatio_working_3-way'!X6^(1/3))*SIN(('OddsRatio_working_3-way'!Y6)/3)</f>
        <v>-8.9769513077886637E-2</v>
      </c>
      <c r="AJ6" s="11">
        <f>'OddsRatio_working_3-way'!U6/(3*'OddsRatio_working_3-way'!X6^(1/3))*SIN(('OddsRatio_working_3-way'!Y6+2*PI())/3)</f>
        <v>-0.41187037215674838</v>
      </c>
      <c r="AK6" s="11">
        <f>'OddsRatio_working_3-way'!U6/(3*'OddsRatio_working_3-way'!X6^(1/3))*SIN(('OddsRatio_working_3-way'!Y6+4*PI())/3)</f>
        <v>0.5016398852346351</v>
      </c>
      <c r="AL6" s="11">
        <f>'OddsRatio_working_3-way'!Z6+'OddsRatio_working_3-way'!AF6</f>
        <v>1.0548307860247992</v>
      </c>
      <c r="AM6" s="11">
        <f>'OddsRatio_working_3-way'!AA6+'OddsRatio_working_3-way'!AG6</f>
        <v>-0.68290075063401812</v>
      </c>
      <c r="AN6" s="11">
        <f>'OddsRatio_working_3-way'!AB6+'OddsRatio_working_3-way'!AH6</f>
        <v>-0.37193003539078129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1.0548307860247992</v>
      </c>
      <c r="AS6" s="11">
        <f>IF(('OddsRatio_working_3-way'!X6=0),IF(Q6&gt;0,-Q6^(1/3),(-Q6)^(1/3)),'OddsRatio_working_3-way'!AM6-'OddsRatio_working_3-way'!R6/3)</f>
        <v>-0.68290075063401812</v>
      </c>
      <c r="AT6" s="11">
        <f>IF(('OddsRatio_working_3-way'!X6=0),IF(Q6&gt;0,-Q6^(1/3),(-Q6)^(1/3)),'OddsRatio_working_3-way'!AN6-'OddsRatio_working_3-way'!R6/3)</f>
        <v>-0.37193003539078129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2.2400000000000002</v>
      </c>
      <c r="B7" s="4">
        <f>IF('True_Odds_Calculator_3-way'!B8="","",'True_Odds_Calculator_3-way'!B8)</f>
        <v>3.98</v>
      </c>
      <c r="C7" s="4">
        <f>IF('True_Odds_Calculator_3-way'!C8="","",'True_Odds_Calculator_3-way'!C8)</f>
        <v>2.98</v>
      </c>
      <c r="D7" s="9">
        <f t="shared" si="13"/>
        <v>0.43388382980326645</v>
      </c>
      <c r="E7" s="9">
        <f t="shared" si="14"/>
        <v>0.24180034176289336</v>
      </c>
      <c r="F7" s="9">
        <f t="shared" si="15"/>
        <v>0.32431582843384033</v>
      </c>
      <c r="G7" s="9">
        <f t="shared" si="16"/>
        <v>1.0522293461656813</v>
      </c>
      <c r="H7" s="9">
        <f t="shared" si="17"/>
        <v>2.3047643892454448</v>
      </c>
      <c r="I7" s="9">
        <f t="shared" si="18"/>
        <v>4.1356434515737304</v>
      </c>
      <c r="J7" s="9">
        <f t="shared" si="19"/>
        <v>3.0834141054080488</v>
      </c>
      <c r="K7" s="11">
        <f t="shared" si="20"/>
        <v>0.4464285714285714</v>
      </c>
      <c r="L7" s="11">
        <f t="shared" si="21"/>
        <v>0.25125628140703515</v>
      </c>
      <c r="M7" s="11">
        <f t="shared" si="22"/>
        <v>0.33557046979865773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-0.27539483129935405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0.23336962858395521</v>
      </c>
      <c r="Q7" s="11">
        <f>2*'OddsRatio_working_3-way'!K7*'OddsRatio_working_3-way'!L7*'OddsRatio_working_3-way'!M7</f>
        <v>7.528052534966298E-2</v>
      </c>
      <c r="R7" s="11">
        <f t="shared" si="23"/>
        <v>0</v>
      </c>
      <c r="S7" s="11">
        <f t="shared" si="24"/>
        <v>-0.84740017625923614</v>
      </c>
      <c r="T7" s="11">
        <f t="shared" si="25"/>
        <v>-0.27335489556749554</v>
      </c>
      <c r="U7" s="11">
        <f>'OddsRatio_working_3-way'!S7-'OddsRatio_working_3-way'!R7^2/3</f>
        <v>-0.84740017625923614</v>
      </c>
      <c r="V7" s="11">
        <f>'OddsRatio_working_3-way'!S7*'OddsRatio_working_3-way'!R7/3-2*'OddsRatio_working_3-way'!R7^3/27-'OddsRatio_working_3-way'!T7</f>
        <v>0.27335489556749554</v>
      </c>
      <c r="W7" s="11">
        <f>'OddsRatio_working_3-way'!V7^2+4*'OddsRatio_working_3-way'!U7^3/27</f>
        <v>-1.5426301088891065E-2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0.15012428186306792</v>
      </c>
      <c r="Y7" s="11">
        <f>IF('OddsRatio_working_3-way'!W7&gt;=0,IF('OddsRatio_working_3-way'!V7+SQRT('OddsRatio_working_3-way'!W7)&gt;0,0,PI()),ACOS('OddsRatio_working_3-way'!V7/(2*'OddsRatio_working_3-way'!X7)))</f>
        <v>0.42647721326922738</v>
      </c>
      <c r="Z7" s="11">
        <f>'OddsRatio_working_3-way'!X7^(1/3)*COS('OddsRatio_working_3-way'!Y7/3)</f>
        <v>0.52611467308284066</v>
      </c>
      <c r="AA7" s="11">
        <f>'OddsRatio_working_3-way'!X7^(1/3)*COS(('OddsRatio_working_3-way'!Y7+2*PI())/3)</f>
        <v>-0.32826897001284017</v>
      </c>
      <c r="AB7" s="11">
        <f>'OddsRatio_working_3-way'!X7^(1/3)*COS(('OddsRatio_working_3-way'!Y7+4*PI())/3)</f>
        <v>-0.19784570307000063</v>
      </c>
      <c r="AC7" s="11">
        <f>'OddsRatio_working_3-way'!X7^(1/3)*SIN('OddsRatio_working_3-way'!Y7/3)</f>
        <v>7.5299908278039007E-2</v>
      </c>
      <c r="AD7" s="11">
        <f>'OddsRatio_working_3-way'!X7^(1/3)*SIN(('OddsRatio_working_3-way'!Y7+2*PI())/3)</f>
        <v>0.41797871805446557</v>
      </c>
      <c r="AE7" s="11">
        <f>'OddsRatio_working_3-way'!X7^(1/3)*SIN(('OddsRatio_working_3-way'!Y7+4*PI())/3)</f>
        <v>-0.49327862633250441</v>
      </c>
      <c r="AF7" s="11">
        <f>-'OddsRatio_working_3-way'!U7/(3*'OddsRatio_working_3-way'!X7^(1/3))*COS(('OddsRatio_working_3-way'!Y7)/3)</f>
        <v>0.52611467308284066</v>
      </c>
      <c r="AG7" s="11">
        <f>-'OddsRatio_working_3-way'!U7/(3*'OddsRatio_working_3-way'!X7^(1/3))*COS(('OddsRatio_working_3-way'!Y7+2*PI())/3)</f>
        <v>-0.32826897001284017</v>
      </c>
      <c r="AH7" s="11">
        <f>-'OddsRatio_working_3-way'!U7/(3*'OddsRatio_working_3-way'!X7^(1/3))*COS(('OddsRatio_working_3-way'!Y7+4*PI())/3)</f>
        <v>-0.19784570307000063</v>
      </c>
      <c r="AI7" s="11">
        <f>'OddsRatio_working_3-way'!U7/(3*'OddsRatio_working_3-way'!X7^(1/3))*SIN(('OddsRatio_working_3-way'!Y7)/3)</f>
        <v>-7.5299908278039007E-2</v>
      </c>
      <c r="AJ7" s="11">
        <f>'OddsRatio_working_3-way'!U7/(3*'OddsRatio_working_3-way'!X7^(1/3))*SIN(('OddsRatio_working_3-way'!Y7+2*PI())/3)</f>
        <v>-0.41797871805446557</v>
      </c>
      <c r="AK7" s="11">
        <f>'OddsRatio_working_3-way'!U7/(3*'OddsRatio_working_3-way'!X7^(1/3))*SIN(('OddsRatio_working_3-way'!Y7+4*PI())/3)</f>
        <v>0.49327862633250441</v>
      </c>
      <c r="AL7" s="11">
        <f>'OddsRatio_working_3-way'!Z7+'OddsRatio_working_3-way'!AF7</f>
        <v>1.0522293461656813</v>
      </c>
      <c r="AM7" s="11">
        <f>'OddsRatio_working_3-way'!AA7+'OddsRatio_working_3-way'!AG7</f>
        <v>-0.65653794002568033</v>
      </c>
      <c r="AN7" s="11">
        <f>'OddsRatio_working_3-way'!AB7+'OddsRatio_working_3-way'!AH7</f>
        <v>-0.39569140614000126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1.0522293461656813</v>
      </c>
      <c r="AS7" s="11">
        <f>IF(('OddsRatio_working_3-way'!X7=0),IF(Q7&gt;0,-Q7^(1/3),(-Q7)^(1/3)),'OddsRatio_working_3-way'!AM7-'OddsRatio_working_3-way'!R7/3)</f>
        <v>-0.65653794002568033</v>
      </c>
      <c r="AT7" s="11">
        <f>IF(('OddsRatio_working_3-way'!X7=0),IF(Q7&gt;0,-Q7^(1/3),(-Q7)^(1/3)),'OddsRatio_working_3-way'!AN7-'OddsRatio_working_3-way'!R7/3)</f>
        <v>-0.39569140614000126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2.0699999999999998</v>
      </c>
      <c r="B8" s="4">
        <f>IF('True_Odds_Calculator_3-way'!B9="","",'True_Odds_Calculator_3-way'!B9)</f>
        <v>3.44</v>
      </c>
      <c r="C8" s="4">
        <f>IF('True_Odds_Calculator_3-way'!C9="","",'True_Odds_Calculator_3-way'!C9)</f>
        <v>3.85</v>
      </c>
      <c r="D8" s="9">
        <f t="shared" si="13"/>
        <v>0.47008898713505237</v>
      </c>
      <c r="E8" s="9">
        <f t="shared" si="14"/>
        <v>0.28006756858580195</v>
      </c>
      <c r="F8" s="9">
        <f t="shared" si="15"/>
        <v>0.24984344427914562</v>
      </c>
      <c r="G8" s="9">
        <f t="shared" si="16"/>
        <v>1.0535110389954347</v>
      </c>
      <c r="H8" s="9">
        <f t="shared" si="17"/>
        <v>2.1272568117251147</v>
      </c>
      <c r="I8" s="9">
        <f t="shared" si="18"/>
        <v>3.57056693514886</v>
      </c>
      <c r="J8" s="9">
        <f t="shared" si="19"/>
        <v>4.0025064611369903</v>
      </c>
      <c r="K8" s="11">
        <f t="shared" si="20"/>
        <v>0.48309178743961356</v>
      </c>
      <c r="L8" s="11">
        <f t="shared" si="21"/>
        <v>0.29069767441860467</v>
      </c>
      <c r="M8" s="11">
        <f t="shared" si="22"/>
        <v>0.25974025974025972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-0.27141193824712517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0.23198910964330582</v>
      </c>
      <c r="Q8" s="11">
        <f>2*'OddsRatio_working_3-way'!K8*'OddsRatio_working_3-way'!L8*'OddsRatio_working_3-way'!M8</f>
        <v>7.295255020229742E-2</v>
      </c>
      <c r="R8" s="11">
        <f t="shared" si="23"/>
        <v>0</v>
      </c>
      <c r="S8" s="11">
        <f t="shared" si="24"/>
        <v>-0.85474909888479489</v>
      </c>
      <c r="T8" s="11">
        <f t="shared" si="25"/>
        <v>-0.26878902480653921</v>
      </c>
      <c r="U8" s="11">
        <f>'OddsRatio_working_3-way'!S8-'OddsRatio_working_3-way'!R8^2/3</f>
        <v>-0.85474909888479489</v>
      </c>
      <c r="V8" s="11">
        <f>'OddsRatio_working_3-way'!S8*'OddsRatio_working_3-way'!R8/3-2*'OddsRatio_working_3-way'!R8^3/27-'OddsRatio_working_3-way'!T8</f>
        <v>0.26878902480653921</v>
      </c>
      <c r="W8" s="11">
        <f>'OddsRatio_working_3-way'!V8^2+4*'OddsRatio_working_3-way'!U8^3/27</f>
        <v>-2.0267466290400021E-2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0.15208139773395229</v>
      </c>
      <c r="Y8" s="11">
        <f>IF('OddsRatio_working_3-way'!W8&gt;=0,IF('OddsRatio_working_3-way'!V8+SQRT('OddsRatio_working_3-way'!W8)&gt;0,0,PI()),ACOS('OddsRatio_working_3-way'!V8/(2*'OddsRatio_working_3-way'!X8)))</f>
        <v>0.48708455305539933</v>
      </c>
      <c r="Z8" s="11">
        <f>'OddsRatio_working_3-way'!X8^(1/3)*COS('OddsRatio_working_3-way'!Y8/3)</f>
        <v>0.52675551949771748</v>
      </c>
      <c r="AA8" s="11">
        <f>'OddsRatio_working_3-way'!X8^(1/3)*COS(('OddsRatio_working_3-way'!Y8+2*PI())/3)</f>
        <v>-0.33810219838988231</v>
      </c>
      <c r="AB8" s="11">
        <f>'OddsRatio_working_3-way'!X8^(1/3)*COS(('OddsRatio_working_3-way'!Y8+4*PI())/3)</f>
        <v>-0.18865332110783506</v>
      </c>
      <c r="AC8" s="11">
        <f>'OddsRatio_working_3-way'!X8^(1/3)*SIN('OddsRatio_working_3-way'!Y8/3)</f>
        <v>8.6284349528877355E-2</v>
      </c>
      <c r="AD8" s="11">
        <f>'OddsRatio_working_3-way'!X8^(1/3)*SIN(('OddsRatio_working_3-way'!Y8+2*PI())/3)</f>
        <v>0.41304148670425389</v>
      </c>
      <c r="AE8" s="11">
        <f>'OddsRatio_working_3-way'!X8^(1/3)*SIN(('OddsRatio_working_3-way'!Y8+4*PI())/3)</f>
        <v>-0.4993258362331312</v>
      </c>
      <c r="AF8" s="11">
        <f>-'OddsRatio_working_3-way'!U8/(3*'OddsRatio_working_3-way'!X8^(1/3))*COS(('OddsRatio_working_3-way'!Y8)/3)</f>
        <v>0.52675551949771737</v>
      </c>
      <c r="AG8" s="11">
        <f>-'OddsRatio_working_3-way'!U8/(3*'OddsRatio_working_3-way'!X8^(1/3))*COS(('OddsRatio_working_3-way'!Y8+2*PI())/3)</f>
        <v>-0.3381021983898822</v>
      </c>
      <c r="AH8" s="11">
        <f>-'OddsRatio_working_3-way'!U8/(3*'OddsRatio_working_3-way'!X8^(1/3))*COS(('OddsRatio_working_3-way'!Y8+4*PI())/3)</f>
        <v>-0.188653321107835</v>
      </c>
      <c r="AI8" s="11">
        <f>'OddsRatio_working_3-way'!U8/(3*'OddsRatio_working_3-way'!X8^(1/3))*SIN(('OddsRatio_working_3-way'!Y8)/3)</f>
        <v>-8.6284349528877341E-2</v>
      </c>
      <c r="AJ8" s="11">
        <f>'OddsRatio_working_3-way'!U8/(3*'OddsRatio_working_3-way'!X8^(1/3))*SIN(('OddsRatio_working_3-way'!Y8+2*PI())/3)</f>
        <v>-0.41304148670425384</v>
      </c>
      <c r="AK8" s="11">
        <f>'OddsRatio_working_3-way'!U8/(3*'OddsRatio_working_3-way'!X8^(1/3))*SIN(('OddsRatio_working_3-way'!Y8+4*PI())/3)</f>
        <v>0.49932583623313109</v>
      </c>
      <c r="AL8" s="11">
        <f>'OddsRatio_working_3-way'!Z8+'OddsRatio_working_3-way'!AF8</f>
        <v>1.0535110389954347</v>
      </c>
      <c r="AM8" s="11">
        <f>'OddsRatio_working_3-way'!AA8+'OddsRatio_working_3-way'!AG8</f>
        <v>-0.67620439677976452</v>
      </c>
      <c r="AN8" s="11">
        <f>'OddsRatio_working_3-way'!AB8+'OddsRatio_working_3-way'!AH8</f>
        <v>-0.37730664221567006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1.0535110389954347</v>
      </c>
      <c r="AS8" s="11">
        <f>IF(('OddsRatio_working_3-way'!X8=0),IF(Q8&gt;0,-Q8^(1/3),(-Q8)^(1/3)),'OddsRatio_working_3-way'!AM8-'OddsRatio_working_3-way'!R8/3)</f>
        <v>-0.67620439677976452</v>
      </c>
      <c r="AT8" s="11">
        <f>IF(('OddsRatio_working_3-way'!X8=0),IF(Q8&gt;0,-Q8^(1/3),(-Q8)^(1/3)),'OddsRatio_working_3-way'!AN8-'OddsRatio_working_3-way'!R8/3)</f>
        <v>-0.37730664221567006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1.97</v>
      </c>
      <c r="B9" s="4">
        <f>IF('True_Odds_Calculator_3-way'!B10="","",'True_Odds_Calculator_3-way'!B10)</f>
        <v>3.8</v>
      </c>
      <c r="C9" s="4">
        <f>IF('True_Odds_Calculator_3-way'!C10="","",'True_Odds_Calculator_3-way'!C10)</f>
        <v>3.79</v>
      </c>
      <c r="D9" s="9">
        <f t="shared" si="13"/>
        <v>0.49394197798849776</v>
      </c>
      <c r="E9" s="9">
        <f t="shared" si="14"/>
        <v>0.25269089750858498</v>
      </c>
      <c r="F9" s="9">
        <f t="shared" si="15"/>
        <v>0.25336712450291748</v>
      </c>
      <c r="G9" s="9">
        <f t="shared" si="16"/>
        <v>1.0562157587159651</v>
      </c>
      <c r="H9" s="9">
        <f t="shared" si="17"/>
        <v>2.0245292859544866</v>
      </c>
      <c r="I9" s="9">
        <f t="shared" si="18"/>
        <v>3.957404124404702</v>
      </c>
      <c r="J9" s="9">
        <f t="shared" si="19"/>
        <v>3.9468419668175425</v>
      </c>
      <c r="K9" s="11">
        <f t="shared" si="20"/>
        <v>0.50761421319796951</v>
      </c>
      <c r="L9" s="11">
        <f t="shared" si="21"/>
        <v>0.26315789473684209</v>
      </c>
      <c r="M9" s="11">
        <f t="shared" si="22"/>
        <v>0.26385224274406333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-0.26708219459085303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0.23121436179549229</v>
      </c>
      <c r="Q9" s="11">
        <f>2*'OddsRatio_working_3-way'!K9*'OddsRatio_working_3-way'!L9*'OddsRatio_working_3-way'!M9</f>
        <v>7.0492183474235456E-2</v>
      </c>
      <c r="R9" s="11">
        <f t="shared" si="23"/>
        <v>0</v>
      </c>
      <c r="S9" s="11">
        <f t="shared" si="24"/>
        <v>-0.86570488964901915</v>
      </c>
      <c r="T9" s="11">
        <f t="shared" si="25"/>
        <v>-0.26393441757592051</v>
      </c>
      <c r="U9" s="11">
        <f>'OddsRatio_working_3-way'!S9-'OddsRatio_working_3-way'!R9^2/3</f>
        <v>-0.86570488964901915</v>
      </c>
      <c r="V9" s="11">
        <f>'OddsRatio_working_3-way'!S9*'OddsRatio_working_3-way'!R9/3-2*'OddsRatio_working_3-way'!R9^3/27-'OddsRatio_working_3-way'!T9</f>
        <v>0.26393441757592051</v>
      </c>
      <c r="W9" s="11">
        <f>'OddsRatio_working_3-way'!V9^2+4*'OddsRatio_working_3-way'!U9^3/27</f>
        <v>-2.6456869574309705E-2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0.15501471410437953</v>
      </c>
      <c r="Y9" s="11">
        <f>IF('OddsRatio_working_3-way'!W9&gt;=0,IF('OddsRatio_working_3-way'!V9+SQRT('OddsRatio_working_3-way'!W9)&gt;0,0,PI()),ACOS('OddsRatio_working_3-way'!V9/(2*'OddsRatio_working_3-way'!X9)))</f>
        <v>0.55229915401079954</v>
      </c>
      <c r="Z9" s="11">
        <f>'OddsRatio_working_3-way'!X9^(1/3)*COS('OddsRatio_working_3-way'!Y9/3)</f>
        <v>0.52810787935798253</v>
      </c>
      <c r="AA9" s="11">
        <f>'OddsRatio_working_3-way'!X9^(1/3)*COS(('OddsRatio_working_3-way'!Y9+2*PI())/3)</f>
        <v>-0.3492171549322079</v>
      </c>
      <c r="AB9" s="11">
        <f>'OddsRatio_working_3-way'!X9^(1/3)*COS(('OddsRatio_working_3-way'!Y9+4*PI())/3)</f>
        <v>-0.17889072442577456</v>
      </c>
      <c r="AC9" s="11">
        <f>'OddsRatio_working_3-way'!X9^(1/3)*SIN('OddsRatio_working_3-way'!Y9/3)</f>
        <v>9.8338010502997383E-2</v>
      </c>
      <c r="AD9" s="11">
        <f>'OddsRatio_working_3-way'!X9^(1/3)*SIN(('OddsRatio_working_3-way'!Y9+2*PI())/3)</f>
        <v>0.40818583421124177</v>
      </c>
      <c r="AE9" s="11">
        <f>'OddsRatio_working_3-way'!X9^(1/3)*SIN(('OddsRatio_working_3-way'!Y9+4*PI())/3)</f>
        <v>-0.50652384471423917</v>
      </c>
      <c r="AF9" s="11">
        <f>-'OddsRatio_working_3-way'!U9/(3*'OddsRatio_working_3-way'!X9^(1/3))*COS(('OddsRatio_working_3-way'!Y9)/3)</f>
        <v>0.52810787935798253</v>
      </c>
      <c r="AG9" s="11">
        <f>-'OddsRatio_working_3-way'!U9/(3*'OddsRatio_working_3-way'!X9^(1/3))*COS(('OddsRatio_working_3-way'!Y9+2*PI())/3)</f>
        <v>-0.3492171549322079</v>
      </c>
      <c r="AH9" s="11">
        <f>-'OddsRatio_working_3-way'!U9/(3*'OddsRatio_working_3-way'!X9^(1/3))*COS(('OddsRatio_working_3-way'!Y9+4*PI())/3)</f>
        <v>-0.17889072442577456</v>
      </c>
      <c r="AI9" s="11">
        <f>'OddsRatio_working_3-way'!U9/(3*'OddsRatio_working_3-way'!X9^(1/3))*SIN(('OddsRatio_working_3-way'!Y9)/3)</f>
        <v>-9.8338010502997383E-2</v>
      </c>
      <c r="AJ9" s="11">
        <f>'OddsRatio_working_3-way'!U9/(3*'OddsRatio_working_3-way'!X9^(1/3))*SIN(('OddsRatio_working_3-way'!Y9+2*PI())/3)</f>
        <v>-0.40818583421124177</v>
      </c>
      <c r="AK9" s="11">
        <f>'OddsRatio_working_3-way'!U9/(3*'OddsRatio_working_3-way'!X9^(1/3))*SIN(('OddsRatio_working_3-way'!Y9+4*PI())/3)</f>
        <v>0.50652384471423917</v>
      </c>
      <c r="AL9" s="11">
        <f>'OddsRatio_working_3-way'!Z9+'OddsRatio_working_3-way'!AF9</f>
        <v>1.0562157587159651</v>
      </c>
      <c r="AM9" s="11">
        <f>'OddsRatio_working_3-way'!AA9+'OddsRatio_working_3-way'!AG9</f>
        <v>-0.69843430986441579</v>
      </c>
      <c r="AN9" s="11">
        <f>'OddsRatio_working_3-way'!AB9+'OddsRatio_working_3-way'!AH9</f>
        <v>-0.35778144885154911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1.0562157587159651</v>
      </c>
      <c r="AS9" s="11">
        <f>IF(('OddsRatio_working_3-way'!X9=0),IF(Q9&gt;0,-Q9^(1/3),(-Q9)^(1/3)),'OddsRatio_working_3-way'!AM9-'OddsRatio_working_3-way'!R9/3)</f>
        <v>-0.69843430986441579</v>
      </c>
      <c r="AT9" s="11">
        <f>IF(('OddsRatio_working_3-way'!X9=0),IF(Q9&gt;0,-Q9^(1/3),(-Q9)^(1/3)),'OddsRatio_working_3-way'!AN9-'OddsRatio_working_3-way'!R9/3)</f>
        <v>-0.35778144885154911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3.59</v>
      </c>
      <c r="C10" s="4">
        <f>IF('True_Odds_Calculator_3-way'!C11="","",'True_Odds_Calculator_3-way'!C11)</f>
        <v>3.58</v>
      </c>
      <c r="D10" s="9">
        <f t="shared" si="13"/>
        <v>0.463066586161966</v>
      </c>
      <c r="E10" s="9">
        <f t="shared" si="14"/>
        <v>0.26808683752153967</v>
      </c>
      <c r="F10" s="9">
        <f t="shared" si="15"/>
        <v>0.2688465763164945</v>
      </c>
      <c r="G10" s="9">
        <f t="shared" si="16"/>
        <v>1.0541060398095192</v>
      </c>
      <c r="H10" s="9">
        <f t="shared" si="17"/>
        <v>2.1595166437904716</v>
      </c>
      <c r="I10" s="9">
        <f t="shared" si="18"/>
        <v>3.7301346431066542</v>
      </c>
      <c r="J10" s="9">
        <f t="shared" si="19"/>
        <v>3.7195935827085598</v>
      </c>
      <c r="K10" s="11">
        <f t="shared" si="20"/>
        <v>0.47619047619047616</v>
      </c>
      <c r="L10" s="11">
        <f t="shared" si="21"/>
        <v>0.2785515320334262</v>
      </c>
      <c r="M10" s="11">
        <f t="shared" si="22"/>
        <v>0.27932960893854747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-0.27234247833055825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0.23231153310050304</v>
      </c>
      <c r="Q10" s="11">
        <f>2*'OddsRatio_working_3-way'!K10*'OddsRatio_working_3-way'!L10*'OddsRatio_working_3-way'!M10</f>
        <v>7.4102562392504956E-2</v>
      </c>
      <c r="R10" s="11">
        <f t="shared" si="23"/>
        <v>0</v>
      </c>
      <c r="S10" s="11">
        <f t="shared" si="24"/>
        <v>-0.85301248091945736</v>
      </c>
      <c r="T10" s="11">
        <f t="shared" si="25"/>
        <v>-0.2720932953491092</v>
      </c>
      <c r="U10" s="11">
        <f>'OddsRatio_working_3-way'!S10-'OddsRatio_working_3-way'!R10^2/3</f>
        <v>-0.85301248091945736</v>
      </c>
      <c r="V10" s="11">
        <f>'OddsRatio_working_3-way'!S10*'OddsRatio_working_3-way'!R10/3-2*'OddsRatio_working_3-way'!R10^3/27-'OddsRatio_working_3-way'!T10</f>
        <v>0.2720932953491092</v>
      </c>
      <c r="W10" s="11">
        <f>'OddsRatio_working_3-way'!V10^2+4*'OddsRatio_working_3-way'!U10^3/27</f>
        <v>-1.7917493601855378E-2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0.15161815110318499</v>
      </c>
      <c r="Y10" s="11">
        <f>IF('OddsRatio_working_3-way'!W10&gt;=0,IF('OddsRatio_working_3-way'!V10+SQRT('OddsRatio_working_3-way'!W10)&gt;0,0,PI()),ACOS('OddsRatio_working_3-way'!V10/(2*'OddsRatio_working_3-way'!X10)))</f>
        <v>0.45718673428024736</v>
      </c>
      <c r="Z10" s="11">
        <f>'OddsRatio_working_3-way'!X10^(1/3)*COS('OddsRatio_working_3-way'!Y10/3)</f>
        <v>0.52705301990475972</v>
      </c>
      <c r="AA10" s="11">
        <f>'OddsRatio_working_3-way'!X10^(1/3)*COS(('OddsRatio_working_3-way'!Y10+2*PI())/3)</f>
        <v>-0.33362969024271388</v>
      </c>
      <c r="AB10" s="11">
        <f>'OddsRatio_working_3-way'!X10^(1/3)*COS(('OddsRatio_working_3-way'!Y10+4*PI())/3)</f>
        <v>-0.19342332966204601</v>
      </c>
      <c r="AC10" s="11">
        <f>'OddsRatio_working_3-way'!X10^(1/3)*SIN('OddsRatio_working_3-way'!Y10/3)</f>
        <v>8.0948180023346361E-2</v>
      </c>
      <c r="AD10" s="11">
        <f>'OddsRatio_working_3-way'!X10^(1/3)*SIN(('OddsRatio_working_3-way'!Y10+2*PI())/3)</f>
        <v>0.41596721436715411</v>
      </c>
      <c r="AE10" s="11">
        <f>'OddsRatio_working_3-way'!X10^(1/3)*SIN(('OddsRatio_working_3-way'!Y10+4*PI())/3)</f>
        <v>-0.49691539439050048</v>
      </c>
      <c r="AF10" s="11">
        <f>-'OddsRatio_working_3-way'!U10/(3*'OddsRatio_working_3-way'!X10^(1/3))*COS(('OddsRatio_working_3-way'!Y10)/3)</f>
        <v>0.52705301990475961</v>
      </c>
      <c r="AG10" s="11">
        <f>-'OddsRatio_working_3-way'!U10/(3*'OddsRatio_working_3-way'!X10^(1/3))*COS(('OddsRatio_working_3-way'!Y10+2*PI())/3)</f>
        <v>-0.33362969024271383</v>
      </c>
      <c r="AH10" s="11">
        <f>-'OddsRatio_working_3-way'!U10/(3*'OddsRatio_working_3-way'!X10^(1/3))*COS(('OddsRatio_working_3-way'!Y10+4*PI())/3)</f>
        <v>-0.19342332966204595</v>
      </c>
      <c r="AI10" s="11">
        <f>'OddsRatio_working_3-way'!U10/(3*'OddsRatio_working_3-way'!X10^(1/3))*SIN(('OddsRatio_working_3-way'!Y10)/3)</f>
        <v>-8.0948180023346333E-2</v>
      </c>
      <c r="AJ10" s="11">
        <f>'OddsRatio_working_3-way'!U10/(3*'OddsRatio_working_3-way'!X10^(1/3))*SIN(('OddsRatio_working_3-way'!Y10+2*PI())/3)</f>
        <v>-0.41596721436715406</v>
      </c>
      <c r="AK10" s="11">
        <f>'OddsRatio_working_3-way'!U10/(3*'OddsRatio_working_3-way'!X10^(1/3))*SIN(('OddsRatio_working_3-way'!Y10+4*PI())/3)</f>
        <v>0.49691539439050042</v>
      </c>
      <c r="AL10" s="11">
        <f>'OddsRatio_working_3-way'!Z10+'OddsRatio_working_3-way'!AF10</f>
        <v>1.0541060398095192</v>
      </c>
      <c r="AM10" s="11">
        <f>'OddsRatio_working_3-way'!AA10+'OddsRatio_working_3-way'!AG10</f>
        <v>-0.66725938048542766</v>
      </c>
      <c r="AN10" s="11">
        <f>'OddsRatio_working_3-way'!AB10+'OddsRatio_working_3-way'!AH10</f>
        <v>-0.38684665932409196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1.0541060398095192</v>
      </c>
      <c r="AS10" s="11">
        <f>IF(('OddsRatio_working_3-way'!X10=0),IF(Q10&gt;0,-Q10^(1/3),(-Q10)^(1/3)),'OddsRatio_working_3-way'!AM10-'OddsRatio_working_3-way'!R10/3)</f>
        <v>-0.66725938048542766</v>
      </c>
      <c r="AT10" s="11">
        <f>IF(('OddsRatio_working_3-way'!X10=0),IF(Q10&gt;0,-Q10^(1/3),(-Q10)^(1/3)),'OddsRatio_working_3-way'!AN10-'OddsRatio_working_3-way'!R10/3)</f>
        <v>-0.38684665932409196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2.5099999999999998</v>
      </c>
      <c r="B11" s="4">
        <f>IF('True_Odds_Calculator_3-way'!B12="","",'True_Odds_Calculator_3-way'!B12)</f>
        <v>3.59</v>
      </c>
      <c r="C11" s="4">
        <f>IF('True_Odds_Calculator_3-way'!C12="","",'True_Odds_Calculator_3-way'!C12)</f>
        <v>2.8</v>
      </c>
      <c r="D11" s="9">
        <f t="shared" si="13"/>
        <v>0.38618066282656621</v>
      </c>
      <c r="E11" s="9">
        <f t="shared" si="14"/>
        <v>0.26836307371800661</v>
      </c>
      <c r="F11" s="9">
        <f t="shared" si="15"/>
        <v>0.34545626345542707</v>
      </c>
      <c r="G11" s="9">
        <f t="shared" si="16"/>
        <v>1.0526235812144942</v>
      </c>
      <c r="H11" s="9">
        <f t="shared" si="17"/>
        <v>2.5894616076338863</v>
      </c>
      <c r="I11" s="9">
        <f t="shared" si="18"/>
        <v>3.7262950753455395</v>
      </c>
      <c r="J11" s="9">
        <f t="shared" si="19"/>
        <v>2.8947224461860892</v>
      </c>
      <c r="K11" s="11">
        <f t="shared" si="20"/>
        <v>0.39840637450199207</v>
      </c>
      <c r="L11" s="11">
        <f t="shared" si="21"/>
        <v>0.2785515320334262</v>
      </c>
      <c r="M11" s="11">
        <f t="shared" si="22"/>
        <v>0.35714285714285715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-0.27901208536328215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0.23384377333483422</v>
      </c>
      <c r="Q11" s="11">
        <f>2*'OddsRatio_working_3-way'!K11*'OddsRatio_working_3-way'!L11*'OddsRatio_working_3-way'!M11</f>
        <v>7.9269075706723452E-2</v>
      </c>
      <c r="R11" s="11">
        <f t="shared" si="23"/>
        <v>0</v>
      </c>
      <c r="S11" s="11">
        <f t="shared" si="24"/>
        <v>-0.83811342089487839</v>
      </c>
      <c r="T11" s="11">
        <f t="shared" si="25"/>
        <v>-0.28410624437114518</v>
      </c>
      <c r="U11" s="11">
        <f>'OddsRatio_working_3-way'!S11-'OddsRatio_working_3-way'!R11^2/3</f>
        <v>-0.83811342089487839</v>
      </c>
      <c r="V11" s="11">
        <f>'OddsRatio_working_3-way'!S11*'OddsRatio_working_3-way'!R11/3-2*'OddsRatio_working_3-way'!R11^3/27-'OddsRatio_working_3-way'!T11</f>
        <v>0.28410624437114518</v>
      </c>
      <c r="W11" s="11">
        <f>'OddsRatio_working_3-way'!V11^2+4*'OddsRatio_working_3-way'!U11^3/27</f>
        <v>-6.5013384679922792E-3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0.1476632118696708</v>
      </c>
      <c r="Y11" s="11">
        <f>IF('OddsRatio_working_3-way'!W11&gt;=0,IF('OddsRatio_working_3-way'!V11+SQRT('OddsRatio_working_3-way'!W11)&gt;0,0,PI()),ACOS('OddsRatio_working_3-way'!V11/(2*'OddsRatio_working_3-way'!X11)))</f>
        <v>0.27653392413441558</v>
      </c>
      <c r="Z11" s="11">
        <f>'OddsRatio_working_3-way'!X11^(1/3)*COS('OddsRatio_working_3-way'!Y11/3)</f>
        <v>0.52631179060724709</v>
      </c>
      <c r="AA11" s="11">
        <f>'OddsRatio_working_3-way'!X11^(1/3)*COS(('OddsRatio_working_3-way'!Y11+2*PI())/3)</f>
        <v>-0.30528996138517478</v>
      </c>
      <c r="AB11" s="11">
        <f>'OddsRatio_working_3-way'!X11^(1/3)*COS(('OddsRatio_working_3-way'!Y11+4*PI())/3)</f>
        <v>-0.22102182922207247</v>
      </c>
      <c r="AC11" s="11">
        <f>'OddsRatio_working_3-way'!X11^(1/3)*SIN('OddsRatio_working_3-way'!Y11/3)</f>
        <v>4.865222878847425E-2</v>
      </c>
      <c r="AD11" s="11">
        <f>'OddsRatio_working_3-way'!X11^(1/3)*SIN(('OddsRatio_working_3-way'!Y11+2*PI())/3)</f>
        <v>0.43147326658291507</v>
      </c>
      <c r="AE11" s="11">
        <f>'OddsRatio_working_3-way'!X11^(1/3)*SIN(('OddsRatio_working_3-way'!Y11+4*PI())/3)</f>
        <v>-0.48012549537138915</v>
      </c>
      <c r="AF11" s="11">
        <f>-'OddsRatio_working_3-way'!U11/(3*'OddsRatio_working_3-way'!X11^(1/3))*COS(('OddsRatio_working_3-way'!Y11)/3)</f>
        <v>0.52631179060724709</v>
      </c>
      <c r="AG11" s="11">
        <f>-'OddsRatio_working_3-way'!U11/(3*'OddsRatio_working_3-way'!X11^(1/3))*COS(('OddsRatio_working_3-way'!Y11+2*PI())/3)</f>
        <v>-0.30528996138517478</v>
      </c>
      <c r="AH11" s="11">
        <f>-'OddsRatio_working_3-way'!U11/(3*'OddsRatio_working_3-way'!X11^(1/3))*COS(('OddsRatio_working_3-way'!Y11+4*PI())/3)</f>
        <v>-0.22102182922207247</v>
      </c>
      <c r="AI11" s="11">
        <f>'OddsRatio_working_3-way'!U11/(3*'OddsRatio_working_3-way'!X11^(1/3))*SIN(('OddsRatio_working_3-way'!Y11)/3)</f>
        <v>-4.865222878847425E-2</v>
      </c>
      <c r="AJ11" s="11">
        <f>'OddsRatio_working_3-way'!U11/(3*'OddsRatio_working_3-way'!X11^(1/3))*SIN(('OddsRatio_working_3-way'!Y11+2*PI())/3)</f>
        <v>-0.43147326658291507</v>
      </c>
      <c r="AK11" s="11">
        <f>'OddsRatio_working_3-way'!U11/(3*'OddsRatio_working_3-way'!X11^(1/3))*SIN(('OddsRatio_working_3-way'!Y11+4*PI())/3)</f>
        <v>0.48012549537138915</v>
      </c>
      <c r="AL11" s="11">
        <f>'OddsRatio_working_3-way'!Z11+'OddsRatio_working_3-way'!AF11</f>
        <v>1.0526235812144942</v>
      </c>
      <c r="AM11" s="11">
        <f>'OddsRatio_working_3-way'!AA11+'OddsRatio_working_3-way'!AG11</f>
        <v>-0.61057992277034956</v>
      </c>
      <c r="AN11" s="11">
        <f>'OddsRatio_working_3-way'!AB11+'OddsRatio_working_3-way'!AH11</f>
        <v>-0.44204365844414495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1.0526235812144942</v>
      </c>
      <c r="AS11" s="11">
        <f>IF(('OddsRatio_working_3-way'!X11=0),IF(Q11&gt;0,-Q11^(1/3),(-Q11)^(1/3)),'OddsRatio_working_3-way'!AM11-'OddsRatio_working_3-way'!R11/3)</f>
        <v>-0.61057992277034956</v>
      </c>
      <c r="AT11" s="11">
        <f>IF(('OddsRatio_working_3-way'!X11=0),IF(Q11&gt;0,-Q11^(1/3),(-Q11)^(1/3)),'OddsRatio_working_3-way'!AN11-'OddsRatio_working_3-way'!R11/3)</f>
        <v>-0.44204365844414495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2.19</v>
      </c>
      <c r="B12" s="4">
        <f>IF('True_Odds_Calculator_3-way'!B13="","",'True_Odds_Calculator_3-way'!B13)</f>
        <v>3.54</v>
      </c>
      <c r="C12" s="4">
        <f>IF('True_Odds_Calculator_3-way'!C13="","",'True_Odds_Calculator_3-way'!C13)</f>
        <v>3.4</v>
      </c>
      <c r="D12" s="9">
        <f t="shared" si="13"/>
        <v>0.44403430082284162</v>
      </c>
      <c r="E12" s="9">
        <f t="shared" si="14"/>
        <v>0.27229384048641597</v>
      </c>
      <c r="F12" s="9">
        <f t="shared" si="15"/>
        <v>0.2836718586907423</v>
      </c>
      <c r="G12" s="9">
        <f t="shared" si="16"/>
        <v>1.0521666134117589</v>
      </c>
      <c r="H12" s="9">
        <f t="shared" si="17"/>
        <v>2.2520782699599926</v>
      </c>
      <c r="I12" s="9">
        <f t="shared" si="18"/>
        <v>3.672503198065868</v>
      </c>
      <c r="J12" s="9">
        <f t="shared" si="19"/>
        <v>3.5251998721882214</v>
      </c>
      <c r="K12" s="11">
        <f t="shared" si="20"/>
        <v>0.45662100456621008</v>
      </c>
      <c r="L12" s="11">
        <f t="shared" si="21"/>
        <v>0.2824858757062147</v>
      </c>
      <c r="M12" s="11">
        <f t="shared" si="22"/>
        <v>0.29411764705882354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-0.27521089698939694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0.23255955117903521</v>
      </c>
      <c r="Q12" s="11">
        <f>2*'OddsRatio_working_3-way'!K12*'OddsRatio_working_3-way'!L12*'OddsRatio_working_3-way'!M12</f>
        <v>7.5875873141610178E-2</v>
      </c>
      <c r="R12" s="11">
        <f t="shared" si="23"/>
        <v>0</v>
      </c>
      <c r="S12" s="11">
        <f t="shared" si="24"/>
        <v>-0.84502304858951516</v>
      </c>
      <c r="T12" s="11">
        <f t="shared" si="25"/>
        <v>-0.275700831513708</v>
      </c>
      <c r="U12" s="11">
        <f>'OddsRatio_working_3-way'!S12-'OddsRatio_working_3-way'!R12^2/3</f>
        <v>-0.84502304858951516</v>
      </c>
      <c r="V12" s="11">
        <f>'OddsRatio_working_3-way'!S12*'OddsRatio_working_3-way'!R12/3-2*'OddsRatio_working_3-way'!R12^3/27-'OddsRatio_working_3-way'!T12</f>
        <v>0.275700831513708</v>
      </c>
      <c r="W12" s="11">
        <f>'OddsRatio_working_3-way'!V12^2+4*'OddsRatio_working_3-way'!U12^3/27</f>
        <v>-1.3381717895847758E-2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0.14949303193894839</v>
      </c>
      <c r="Y12" s="11">
        <f>IF('OddsRatio_working_3-way'!W12&gt;=0,IF('OddsRatio_working_3-way'!V12+SQRT('OddsRatio_working_3-way'!W12)&gt;0,0,PI()),ACOS('OddsRatio_working_3-way'!V12/(2*'OddsRatio_working_3-way'!X12)))</f>
        <v>0.39727344720519286</v>
      </c>
      <c r="Z12" s="11">
        <f>'OddsRatio_working_3-way'!X12^(1/3)*COS('OddsRatio_working_3-way'!Y12/3)</f>
        <v>0.52608330670587944</v>
      </c>
      <c r="AA12" s="11">
        <f>'OddsRatio_working_3-way'!X12^(1/3)*COS(('OddsRatio_working_3-way'!Y12+2*PI())/3)</f>
        <v>-0.32372960892432534</v>
      </c>
      <c r="AB12" s="11">
        <f>'OddsRatio_working_3-way'!X12^(1/3)*COS(('OddsRatio_working_3-way'!Y12+4*PI())/3)</f>
        <v>-0.20235369778155429</v>
      </c>
      <c r="AC12" s="11">
        <f>'OddsRatio_working_3-way'!X12^(1/3)*SIN('OddsRatio_working_3-way'!Y12/3)</f>
        <v>7.0076414971414952E-2</v>
      </c>
      <c r="AD12" s="11">
        <f>'OddsRatio_working_3-way'!X12^(1/3)*SIN(('OddsRatio_working_3-way'!Y12+2*PI())/3)</f>
        <v>0.42056330062850439</v>
      </c>
      <c r="AE12" s="11">
        <f>'OddsRatio_working_3-way'!X12^(1/3)*SIN(('OddsRatio_working_3-way'!Y12+4*PI())/3)</f>
        <v>-0.49063971559991937</v>
      </c>
      <c r="AF12" s="11">
        <f>-'OddsRatio_working_3-way'!U12/(3*'OddsRatio_working_3-way'!X12^(1/3))*COS(('OddsRatio_working_3-way'!Y12)/3)</f>
        <v>0.52608330670587944</v>
      </c>
      <c r="AG12" s="11">
        <f>-'OddsRatio_working_3-way'!U12/(3*'OddsRatio_working_3-way'!X12^(1/3))*COS(('OddsRatio_working_3-way'!Y12+2*PI())/3)</f>
        <v>-0.32372960892432534</v>
      </c>
      <c r="AH12" s="11">
        <f>-'OddsRatio_working_3-way'!U12/(3*'OddsRatio_working_3-way'!X12^(1/3))*COS(('OddsRatio_working_3-way'!Y12+4*PI())/3)</f>
        <v>-0.20235369778155429</v>
      </c>
      <c r="AI12" s="11">
        <f>'OddsRatio_working_3-way'!U12/(3*'OddsRatio_working_3-way'!X12^(1/3))*SIN(('OddsRatio_working_3-way'!Y12)/3)</f>
        <v>-7.0076414971414952E-2</v>
      </c>
      <c r="AJ12" s="11">
        <f>'OddsRatio_working_3-way'!U12/(3*'OddsRatio_working_3-way'!X12^(1/3))*SIN(('OddsRatio_working_3-way'!Y12+2*PI())/3)</f>
        <v>-0.42056330062850439</v>
      </c>
      <c r="AK12" s="11">
        <f>'OddsRatio_working_3-way'!U12/(3*'OddsRatio_working_3-way'!X12^(1/3))*SIN(('OddsRatio_working_3-way'!Y12+4*PI())/3)</f>
        <v>0.49063971559991937</v>
      </c>
      <c r="AL12" s="11">
        <f>'OddsRatio_working_3-way'!Z12+'OddsRatio_working_3-way'!AF12</f>
        <v>1.0521666134117589</v>
      </c>
      <c r="AM12" s="11">
        <f>'OddsRatio_working_3-way'!AA12+'OddsRatio_working_3-way'!AG12</f>
        <v>-0.64745921784865068</v>
      </c>
      <c r="AN12" s="11">
        <f>'OddsRatio_working_3-way'!AB12+'OddsRatio_working_3-way'!AH12</f>
        <v>-0.40470739556310859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1.0521666134117589</v>
      </c>
      <c r="AS12" s="11">
        <f>IF(('OddsRatio_working_3-way'!X12=0),IF(Q12&gt;0,-Q12^(1/3),(-Q12)^(1/3)),'OddsRatio_working_3-way'!AM12-'OddsRatio_working_3-way'!R12/3)</f>
        <v>-0.64745921784865068</v>
      </c>
      <c r="AT12" s="11">
        <f>IF(('OddsRatio_working_3-way'!X12=0),IF(Q12&gt;0,-Q12^(1/3),(-Q12)^(1/3)),'OddsRatio_working_3-way'!AN12-'OddsRatio_working_3-way'!R12/3)</f>
        <v>-0.40470739556310859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4.7300000000000004</v>
      </c>
      <c r="B13" s="4">
        <f>IF('True_Odds_Calculator_3-way'!B14="","",'True_Odds_Calculator_3-way'!B14)</f>
        <v>3.88</v>
      </c>
      <c r="C13" s="4">
        <f>IF('True_Odds_Calculator_3-way'!C14="","",'True_Odds_Calculator_3-way'!C14)</f>
        <v>1.76</v>
      </c>
      <c r="D13" s="9">
        <f t="shared" si="13"/>
        <v>0.20120373381364601</v>
      </c>
      <c r="E13" s="9">
        <f t="shared" si="14"/>
        <v>0.24597975314770953</v>
      </c>
      <c r="F13" s="9">
        <f t="shared" si="15"/>
        <v>0.55281651303864443</v>
      </c>
      <c r="G13" s="9">
        <f t="shared" si="16"/>
        <v>1.0643664056178799</v>
      </c>
      <c r="H13" s="9">
        <f t="shared" si="17"/>
        <v>4.9700866929546921</v>
      </c>
      <c r="I13" s="9">
        <f t="shared" si="18"/>
        <v>4.0653752481794925</v>
      </c>
      <c r="J13" s="9">
        <f t="shared" si="19"/>
        <v>1.8089184682695891</v>
      </c>
      <c r="K13" s="11">
        <f t="shared" si="20"/>
        <v>0.21141649048625791</v>
      </c>
      <c r="L13" s="11">
        <f t="shared" si="21"/>
        <v>0.25773195876288663</v>
      </c>
      <c r="M13" s="11">
        <f t="shared" si="22"/>
        <v>0.56818181818181823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-0.25276060005032785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0.22817179224515599</v>
      </c>
      <c r="Q13" s="11">
        <f>2*'OddsRatio_working_3-way'!K13*'OddsRatio_working_3-way'!L13*'OddsRatio_working_3-way'!M13</f>
        <v>6.1919075236134588E-2</v>
      </c>
      <c r="R13" s="11">
        <f t="shared" si="23"/>
        <v>0</v>
      </c>
      <c r="S13" s="11">
        <f t="shared" si="24"/>
        <v>-0.90271898468243894</v>
      </c>
      <c r="T13" s="11">
        <f t="shared" si="25"/>
        <v>-0.24497123057868081</v>
      </c>
      <c r="U13" s="11">
        <f>'OddsRatio_working_3-way'!S13-'OddsRatio_working_3-way'!R13^2/3</f>
        <v>-0.90271898468243894</v>
      </c>
      <c r="V13" s="11">
        <f>'OddsRatio_working_3-way'!S13*'OddsRatio_working_3-way'!R13/3-2*'OddsRatio_working_3-way'!R13^3/27-'OddsRatio_working_3-way'!T13</f>
        <v>0.24497123057868081</v>
      </c>
      <c r="W13" s="11">
        <f>'OddsRatio_working_3-way'!V13^2+4*'OddsRatio_working_3-way'!U13^3/27</f>
        <v>-4.897089080347005E-2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0.16506195398599827</v>
      </c>
      <c r="Y13" s="11">
        <f>IF('OddsRatio_working_3-way'!W13&gt;=0,IF('OddsRatio_working_3-way'!V13+SQRT('OddsRatio_working_3-way'!W13)&gt;0,0,PI()),ACOS('OddsRatio_working_3-way'!V13/(2*'OddsRatio_working_3-way'!X13)))</f>
        <v>0.73466041014149475</v>
      </c>
      <c r="Z13" s="11">
        <f>'OddsRatio_working_3-way'!X13^(1/3)*COS('OddsRatio_working_3-way'!Y13/3)</f>
        <v>0.53218320280894005</v>
      </c>
      <c r="AA13" s="11">
        <f>'OddsRatio_working_3-way'!X13^(1/3)*COS(('OddsRatio_working_3-way'!Y13+2*PI())/3)</f>
        <v>-0.38126766296512488</v>
      </c>
      <c r="AB13" s="11">
        <f>'OddsRatio_working_3-way'!X13^(1/3)*COS(('OddsRatio_working_3-way'!Y13+4*PI())/3)</f>
        <v>-0.15091553984381534</v>
      </c>
      <c r="AC13" s="11">
        <f>'OddsRatio_working_3-way'!X13^(1/3)*SIN('OddsRatio_working_3-way'!Y13/3)</f>
        <v>0.13299386029249002</v>
      </c>
      <c r="AD13" s="11">
        <f>'OddsRatio_working_3-way'!X13^(1/3)*SIN(('OddsRatio_working_3-way'!Y13+2*PI())/3)</f>
        <v>0.39438724295366318</v>
      </c>
      <c r="AE13" s="11">
        <f>'OddsRatio_working_3-way'!X13^(1/3)*SIN(('OddsRatio_working_3-way'!Y13+4*PI())/3)</f>
        <v>-0.52738110324615306</v>
      </c>
      <c r="AF13" s="11">
        <f>-'OddsRatio_working_3-way'!U13/(3*'OddsRatio_working_3-way'!X13^(1/3))*COS(('OddsRatio_working_3-way'!Y13)/3)</f>
        <v>0.53218320280893983</v>
      </c>
      <c r="AG13" s="11">
        <f>-'OddsRatio_working_3-way'!U13/(3*'OddsRatio_working_3-way'!X13^(1/3))*COS(('OddsRatio_working_3-way'!Y13+2*PI())/3)</f>
        <v>-0.38126766296512471</v>
      </c>
      <c r="AH13" s="11">
        <f>-'OddsRatio_working_3-way'!U13/(3*'OddsRatio_working_3-way'!X13^(1/3))*COS(('OddsRatio_working_3-way'!Y13+4*PI())/3)</f>
        <v>-0.15091553984381528</v>
      </c>
      <c r="AI13" s="11">
        <f>'OddsRatio_working_3-way'!U13/(3*'OddsRatio_working_3-way'!X13^(1/3))*SIN(('OddsRatio_working_3-way'!Y13)/3)</f>
        <v>-0.13299386029248997</v>
      </c>
      <c r="AJ13" s="11">
        <f>'OddsRatio_working_3-way'!U13/(3*'OddsRatio_working_3-way'!X13^(1/3))*SIN(('OddsRatio_working_3-way'!Y13+2*PI())/3)</f>
        <v>-0.39438724295366301</v>
      </c>
      <c r="AK13" s="11">
        <f>'OddsRatio_working_3-way'!U13/(3*'OddsRatio_working_3-way'!X13^(1/3))*SIN(('OddsRatio_working_3-way'!Y13+4*PI())/3)</f>
        <v>0.52738110324615284</v>
      </c>
      <c r="AL13" s="11">
        <f>'OddsRatio_working_3-way'!Z13+'OddsRatio_working_3-way'!AF13</f>
        <v>1.0643664056178799</v>
      </c>
      <c r="AM13" s="11">
        <f>'OddsRatio_working_3-way'!AA13+'OddsRatio_working_3-way'!AG13</f>
        <v>-0.76253532593024964</v>
      </c>
      <c r="AN13" s="11">
        <f>'OddsRatio_working_3-way'!AB13+'OddsRatio_working_3-way'!AH13</f>
        <v>-0.30183107968763062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1.0643664056178799</v>
      </c>
      <c r="AS13" s="11">
        <f>IF(('OddsRatio_working_3-way'!X13=0),IF(Q13&gt;0,-Q13^(1/3),(-Q13)^(1/3)),'OddsRatio_working_3-way'!AM13-'OddsRatio_working_3-way'!R13/3)</f>
        <v>-0.76253532593024964</v>
      </c>
      <c r="AT13" s="11">
        <f>IF(('OddsRatio_working_3-way'!X13=0),IF(Q13&gt;0,-Q13^(1/3),(-Q13)^(1/3)),'OddsRatio_working_3-way'!AN13-'OddsRatio_working_3-way'!R13/3)</f>
        <v>-0.30183107968763062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2.13</v>
      </c>
      <c r="B14" s="4">
        <f>IF('True_Odds_Calculator_3-way'!B15="","",'True_Odds_Calculator_3-way'!B15)</f>
        <v>3.49</v>
      </c>
      <c r="C14" s="4">
        <f>IF('True_Odds_Calculator_3-way'!C15="","",'True_Odds_Calculator_3-way'!C15)</f>
        <v>3.62</v>
      </c>
      <c r="D14" s="9">
        <f t="shared" si="13"/>
        <v>0.4571163996796378</v>
      </c>
      <c r="E14" s="9">
        <f t="shared" si="14"/>
        <v>0.27647354983000372</v>
      </c>
      <c r="F14" s="9">
        <f t="shared" si="15"/>
        <v>0.26641005049035854</v>
      </c>
      <c r="G14" s="9">
        <f t="shared" si="16"/>
        <v>1.0509970003744693</v>
      </c>
      <c r="H14" s="9">
        <f t="shared" si="17"/>
        <v>2.1876266104231501</v>
      </c>
      <c r="I14" s="9">
        <f t="shared" si="18"/>
        <v>3.6169825309324293</v>
      </c>
      <c r="J14" s="9">
        <f t="shared" si="19"/>
        <v>3.753612140981109</v>
      </c>
      <c r="K14" s="11">
        <f t="shared" si="20"/>
        <v>0.46948356807511737</v>
      </c>
      <c r="L14" s="11">
        <f t="shared" si="21"/>
        <v>0.28653295128939826</v>
      </c>
      <c r="M14" s="11">
        <f t="shared" si="22"/>
        <v>0.27624309392265195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-0.27394632640943739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0.23188410967315715</v>
      </c>
      <c r="Q14" s="11">
        <f>2*'OddsRatio_working_3-way'!K14*'OddsRatio_working_3-way'!L14*'OddsRatio_working_3-way'!M14</f>
        <v>7.4321830023447791E-2</v>
      </c>
      <c r="R14" s="11">
        <f t="shared" si="23"/>
        <v>0</v>
      </c>
      <c r="S14" s="11">
        <f t="shared" si="24"/>
        <v>-0.84645818293100783</v>
      </c>
      <c r="T14" s="11">
        <f t="shared" si="25"/>
        <v>-0.27130069965737424</v>
      </c>
      <c r="U14" s="11">
        <f>'OddsRatio_working_3-way'!S14-'OddsRatio_working_3-way'!R14^2/3</f>
        <v>-0.84645818293100783</v>
      </c>
      <c r="V14" s="11">
        <f>'OddsRatio_working_3-way'!S14*'OddsRatio_working_3-way'!R14/3-2*'OddsRatio_working_3-way'!R14^3/27-'OddsRatio_working_3-way'!T14</f>
        <v>0.27130069965737424</v>
      </c>
      <c r="W14" s="11">
        <f>'OddsRatio_working_3-way'!V14^2+4*'OddsRatio_working_3-way'!U14^3/27</f>
        <v>-1.6244827471571979E-2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0.14987402802533265</v>
      </c>
      <c r="Y14" s="11">
        <f>IF('OddsRatio_working_3-way'!W14&gt;=0,IF('OddsRatio_working_3-way'!V14+SQRT('OddsRatio_working_3-way'!W14)&gt;0,0,PI()),ACOS('OddsRatio_working_3-way'!V14/(2*'OddsRatio_working_3-way'!X14)))</f>
        <v>0.43919141218729618</v>
      </c>
      <c r="Z14" s="11">
        <f>'OddsRatio_working_3-way'!X14^(1/3)*COS('OddsRatio_working_3-way'!Y14/3)</f>
        <v>0.52549850018723476</v>
      </c>
      <c r="AA14" s="11">
        <f>'OddsRatio_working_3-way'!X14^(1/3)*COS(('OddsRatio_working_3-way'!Y14+2*PI())/3)</f>
        <v>-0.32985394783138511</v>
      </c>
      <c r="AB14" s="11">
        <f>'OddsRatio_working_3-way'!X14^(1/3)*COS(('OddsRatio_working_3-way'!Y14+4*PI())/3)</f>
        <v>-0.19564455235584932</v>
      </c>
      <c r="AC14" s="11">
        <f>'OddsRatio_working_3-way'!X14^(1/3)*SIN('OddsRatio_working_3-way'!Y14/3)</f>
        <v>7.7485830605577524E-2</v>
      </c>
      <c r="AD14" s="11">
        <f>'OddsRatio_working_3-way'!X14^(1/3)*SIN(('OddsRatio_working_3-way'!Y14+2*PI())/3)</f>
        <v>0.41635213550997818</v>
      </c>
      <c r="AE14" s="11">
        <f>'OddsRatio_working_3-way'!X14^(1/3)*SIN(('OddsRatio_working_3-way'!Y14+4*PI())/3)</f>
        <v>-0.49383796611555569</v>
      </c>
      <c r="AF14" s="11">
        <f>-'OddsRatio_working_3-way'!U14/(3*'OddsRatio_working_3-way'!X14^(1/3))*COS(('OddsRatio_working_3-way'!Y14)/3)</f>
        <v>0.52549850018723454</v>
      </c>
      <c r="AG14" s="11">
        <f>-'OddsRatio_working_3-way'!U14/(3*'OddsRatio_working_3-way'!X14^(1/3))*COS(('OddsRatio_working_3-way'!Y14+2*PI())/3)</f>
        <v>-0.329853947831385</v>
      </c>
      <c r="AH14" s="11">
        <f>-'OddsRatio_working_3-way'!U14/(3*'OddsRatio_working_3-way'!X14^(1/3))*COS(('OddsRatio_working_3-way'!Y14+4*PI())/3)</f>
        <v>-0.19564455235584924</v>
      </c>
      <c r="AI14" s="11">
        <f>'OddsRatio_working_3-way'!U14/(3*'OddsRatio_working_3-way'!X14^(1/3))*SIN(('OddsRatio_working_3-way'!Y14)/3)</f>
        <v>-7.7485830605577496E-2</v>
      </c>
      <c r="AJ14" s="11">
        <f>'OddsRatio_working_3-way'!U14/(3*'OddsRatio_working_3-way'!X14^(1/3))*SIN(('OddsRatio_working_3-way'!Y14+2*PI())/3)</f>
        <v>-0.41635213550997802</v>
      </c>
      <c r="AK14" s="11">
        <f>'OddsRatio_working_3-way'!U14/(3*'OddsRatio_working_3-way'!X14^(1/3))*SIN(('OddsRatio_working_3-way'!Y14+4*PI())/3)</f>
        <v>0.49383796611555553</v>
      </c>
      <c r="AL14" s="11">
        <f>'OddsRatio_working_3-way'!Z14+'OddsRatio_working_3-way'!AF14</f>
        <v>1.0509970003744693</v>
      </c>
      <c r="AM14" s="11">
        <f>'OddsRatio_working_3-way'!AA14+'OddsRatio_working_3-way'!AG14</f>
        <v>-0.65970789566277011</v>
      </c>
      <c r="AN14" s="11">
        <f>'OddsRatio_working_3-way'!AB14+'OddsRatio_working_3-way'!AH14</f>
        <v>-0.39128910471169853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1.0509970003744693</v>
      </c>
      <c r="AS14" s="11">
        <f>IF(('OddsRatio_working_3-way'!X14=0),IF(Q14&gt;0,-Q14^(1/3),(-Q14)^(1/3)),'OddsRatio_working_3-way'!AM14-'OddsRatio_working_3-way'!R14/3)</f>
        <v>-0.65970789566277011</v>
      </c>
      <c r="AT14" s="11">
        <f>IF(('OddsRatio_working_3-way'!X14=0),IF(Q14&gt;0,-Q14^(1/3),(-Q14)^(1/3)),'OddsRatio_working_3-way'!AN14-'OddsRatio_working_3-way'!R14/3)</f>
        <v>-0.39128910471169853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1.74</v>
      </c>
      <c r="B15" s="4">
        <f>IF('True_Odds_Calculator_3-way'!B16="","",'True_Odds_Calculator_3-way'!B16)</f>
        <v>4.1100000000000003</v>
      </c>
      <c r="C15" s="4">
        <f>IF('True_Odds_Calculator_3-way'!C16="","",'True_Odds_Calculator_3-way'!C16)</f>
        <v>4.57</v>
      </c>
      <c r="D15" s="9">
        <f t="shared" si="13"/>
        <v>0.55950362371579132</v>
      </c>
      <c r="E15" s="9">
        <f t="shared" si="14"/>
        <v>0.2320841681608477</v>
      </c>
      <c r="F15" s="9">
        <f t="shared" si="15"/>
        <v>0.20841220812336114</v>
      </c>
      <c r="G15" s="9">
        <f t="shared" si="16"/>
        <v>1.0639169222957758</v>
      </c>
      <c r="H15" s="9">
        <f t="shared" si="17"/>
        <v>1.7872985224988744</v>
      </c>
      <c r="I15" s="9">
        <f t="shared" si="18"/>
        <v>4.3087816283398634</v>
      </c>
      <c r="J15" s="9">
        <f t="shared" si="19"/>
        <v>4.79818341259592</v>
      </c>
      <c r="K15" s="11">
        <f t="shared" si="20"/>
        <v>0.57471264367816088</v>
      </c>
      <c r="L15" s="11">
        <f t="shared" si="21"/>
        <v>0.24330900243309</v>
      </c>
      <c r="M15" s="11">
        <f t="shared" si="22"/>
        <v>0.21881838074398249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-0.25139292705705174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0.22703699766763846</v>
      </c>
      <c r="Q15" s="11">
        <f>2*'OddsRatio_working_3-way'!K15*'OddsRatio_working_3-way'!L15*'OddsRatio_working_3-way'!M15</f>
        <v>6.1195956244646493E-2</v>
      </c>
      <c r="R15" s="11">
        <f t="shared" si="23"/>
        <v>0</v>
      </c>
      <c r="S15" s="11">
        <f t="shared" si="24"/>
        <v>-0.90311609131355597</v>
      </c>
      <c r="T15" s="11">
        <f t="shared" si="25"/>
        <v>-0.24342751787427389</v>
      </c>
      <c r="U15" s="11">
        <f>'OddsRatio_working_3-way'!S15-'OddsRatio_working_3-way'!R15^2/3</f>
        <v>-0.90311609131355597</v>
      </c>
      <c r="V15" s="11">
        <f>'OddsRatio_working_3-way'!S15*'OddsRatio_working_3-way'!R15/3-2*'OddsRatio_working_3-way'!R15^3/27-'OddsRatio_working_3-way'!T15</f>
        <v>0.24342751787427389</v>
      </c>
      <c r="W15" s="11">
        <f>'OddsRatio_working_3-way'!V15^2+4*'OddsRatio_working_3-way'!U15^3/27</f>
        <v>-4.9868724907046622E-2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0.16517088224432641</v>
      </c>
      <c r="Y15" s="11">
        <f>IF('OddsRatio_working_3-way'!W15&gt;=0,IF('OddsRatio_working_3-way'!V15+SQRT('OddsRatio_working_3-way'!W15)&gt;0,0,PI()),ACOS('OddsRatio_working_3-way'!V15/(2*'OddsRatio_working_3-way'!X15)))</f>
        <v>0.74232923965737718</v>
      </c>
      <c r="Z15" s="11">
        <f>'OddsRatio_working_3-way'!X15^(1/3)*COS('OddsRatio_working_3-way'!Y15/3)</f>
        <v>0.53195846114788792</v>
      </c>
      <c r="AA15" s="11">
        <f>'OddsRatio_working_3-way'!X15^(1/3)*COS(('OddsRatio_working_3-way'!Y15+2*PI())/3)</f>
        <v>-0.38235865116997225</v>
      </c>
      <c r="AB15" s="11">
        <f>'OddsRatio_working_3-way'!X15^(1/3)*COS(('OddsRatio_working_3-way'!Y15+4*PI())/3)</f>
        <v>-0.1495998099779158</v>
      </c>
      <c r="AC15" s="11">
        <f>'OddsRatio_working_3-way'!X15^(1/3)*SIN('OddsRatio_working_3-way'!Y15/3)</f>
        <v>0.13438337961849914</v>
      </c>
      <c r="AD15" s="11">
        <f>'OddsRatio_working_3-way'!X15^(1/3)*SIN(('OddsRatio_working_3-way'!Y15+2*PI())/3)</f>
        <v>0.39349785130289866</v>
      </c>
      <c r="AE15" s="11">
        <f>'OddsRatio_working_3-way'!X15^(1/3)*SIN(('OddsRatio_working_3-way'!Y15+4*PI())/3)</f>
        <v>-0.52788123092139783</v>
      </c>
      <c r="AF15" s="11">
        <f>-'OddsRatio_working_3-way'!U15/(3*'OddsRatio_working_3-way'!X15^(1/3))*COS(('OddsRatio_working_3-way'!Y15)/3)</f>
        <v>0.53195846114788792</v>
      </c>
      <c r="AG15" s="11">
        <f>-'OddsRatio_working_3-way'!U15/(3*'OddsRatio_working_3-way'!X15^(1/3))*COS(('OddsRatio_working_3-way'!Y15+2*PI())/3)</f>
        <v>-0.38235865116997225</v>
      </c>
      <c r="AH15" s="11">
        <f>-'OddsRatio_working_3-way'!U15/(3*'OddsRatio_working_3-way'!X15^(1/3))*COS(('OddsRatio_working_3-way'!Y15+4*PI())/3)</f>
        <v>-0.1495998099779158</v>
      </c>
      <c r="AI15" s="11">
        <f>'OddsRatio_working_3-way'!U15/(3*'OddsRatio_working_3-way'!X15^(1/3))*SIN(('OddsRatio_working_3-way'!Y15)/3)</f>
        <v>-0.13438337961849914</v>
      </c>
      <c r="AJ15" s="11">
        <f>'OddsRatio_working_3-way'!U15/(3*'OddsRatio_working_3-way'!X15^(1/3))*SIN(('OddsRatio_working_3-way'!Y15+2*PI())/3)</f>
        <v>-0.39349785130289866</v>
      </c>
      <c r="AK15" s="11">
        <f>'OddsRatio_working_3-way'!U15/(3*'OddsRatio_working_3-way'!X15^(1/3))*SIN(('OddsRatio_working_3-way'!Y15+4*PI())/3)</f>
        <v>0.52788123092139783</v>
      </c>
      <c r="AL15" s="11">
        <f>'OddsRatio_working_3-way'!Z15+'OddsRatio_working_3-way'!AF15</f>
        <v>1.0639169222957758</v>
      </c>
      <c r="AM15" s="11">
        <f>'OddsRatio_working_3-way'!AA15+'OddsRatio_working_3-way'!AG15</f>
        <v>-0.7647173023399445</v>
      </c>
      <c r="AN15" s="11">
        <f>'OddsRatio_working_3-way'!AB15+'OddsRatio_working_3-way'!AH15</f>
        <v>-0.29919961995583161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1.0639169222957758</v>
      </c>
      <c r="AS15" s="11">
        <f>IF(('OddsRatio_working_3-way'!X15=0),IF(Q15&gt;0,-Q15^(1/3),(-Q15)^(1/3)),'OddsRatio_working_3-way'!AM15-'OddsRatio_working_3-way'!R15/3)</f>
        <v>-0.7647173023399445</v>
      </c>
      <c r="AT15" s="11">
        <f>IF(('OddsRatio_working_3-way'!X15=0),IF(Q15&gt;0,-Q15^(1/3),(-Q15)^(1/3)),'OddsRatio_working_3-way'!AN15-'OddsRatio_working_3-way'!R15/3)</f>
        <v>-0.29919961995583161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2.85</v>
      </c>
      <c r="B16" s="4">
        <f>IF('True_Odds_Calculator_3-way'!B17="","",'True_Odds_Calculator_3-way'!B17)</f>
        <v>3.29</v>
      </c>
      <c r="C16" s="4">
        <f>IF('True_Odds_Calculator_3-way'!C17="","",'True_Odds_Calculator_3-way'!C17)</f>
        <v>2.65</v>
      </c>
      <c r="D16" s="9">
        <f t="shared" si="13"/>
        <v>0.34000212781208372</v>
      </c>
      <c r="E16" s="9">
        <f t="shared" si="14"/>
        <v>0.29387227227926671</v>
      </c>
      <c r="F16" s="9">
        <f t="shared" si="15"/>
        <v>0.36612559990864946</v>
      </c>
      <c r="G16" s="9">
        <f t="shared" si="16"/>
        <v>1.0492746292024344</v>
      </c>
      <c r="H16" s="9">
        <f t="shared" si="17"/>
        <v>2.9411580640245036</v>
      </c>
      <c r="I16" s="9">
        <f t="shared" si="18"/>
        <v>3.4028389008735753</v>
      </c>
      <c r="J16" s="9">
        <f t="shared" si="19"/>
        <v>2.7313031381840167</v>
      </c>
      <c r="K16" s="11">
        <f t="shared" si="20"/>
        <v>0.35087719298245612</v>
      </c>
      <c r="L16" s="11">
        <f t="shared" si="21"/>
        <v>0.303951367781155</v>
      </c>
      <c r="M16" s="11">
        <f t="shared" si="22"/>
        <v>0.37735849056603776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-0.28132253556412101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0.23301932068227577</v>
      </c>
      <c r="Q16" s="11">
        <f>2*'OddsRatio_working_3-way'!K16*'OddsRatio_working_3-way'!L16*'OddsRatio_working_3-way'!M16</f>
        <v>8.0490266211494202E-2</v>
      </c>
      <c r="R16" s="11">
        <f t="shared" si="23"/>
        <v>0</v>
      </c>
      <c r="S16" s="11">
        <f t="shared" si="24"/>
        <v>-0.82829951825585035</v>
      </c>
      <c r="T16" s="11">
        <f t="shared" si="25"/>
        <v>-0.28611382323172718</v>
      </c>
      <c r="U16" s="11">
        <f>'OddsRatio_working_3-way'!S16-'OddsRatio_working_3-way'!R16^2/3</f>
        <v>-0.82829951825585035</v>
      </c>
      <c r="V16" s="11">
        <f>'OddsRatio_working_3-way'!S16*'OddsRatio_working_3-way'!R16/3-2*'OddsRatio_working_3-way'!R16^3/27-'OddsRatio_working_3-way'!T16</f>
        <v>0.28611382323172718</v>
      </c>
      <c r="W16" s="11">
        <f>'OddsRatio_working_3-way'!V16^2+4*'OddsRatio_working_3-way'!U16^3/27</f>
        <v>-2.3284815840516476E-3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0.14507722204771473</v>
      </c>
      <c r="Y16" s="11">
        <f>IF('OddsRatio_working_3-way'!W16&gt;=0,IF('OddsRatio_working_3-way'!V16+SQRT('OddsRatio_working_3-way'!W16)&gt;0,0,PI()),ACOS('OddsRatio_working_3-way'!V16/(2*'OddsRatio_working_3-way'!X16)))</f>
        <v>0.16708201998634498</v>
      </c>
      <c r="Z16" s="11">
        <f>'OddsRatio_working_3-way'!X16^(1/3)*COS('OddsRatio_working_3-way'!Y16/3)</f>
        <v>0.52463731460121721</v>
      </c>
      <c r="AA16" s="11">
        <f>'OddsRatio_working_3-way'!X16^(1/3)*COS(('OddsRatio_working_3-way'!Y16+2*PI())/3)</f>
        <v>-0.28764938291161668</v>
      </c>
      <c r="AB16" s="11">
        <f>'OddsRatio_working_3-way'!X16^(1/3)*COS(('OddsRatio_working_3-way'!Y16+4*PI())/3)</f>
        <v>-0.23698793168960061</v>
      </c>
      <c r="AC16" s="11">
        <f>'OddsRatio_working_3-way'!X16^(1/3)*SIN('OddsRatio_working_3-way'!Y16/3)</f>
        <v>2.9249402500568136E-2</v>
      </c>
      <c r="AD16" s="11">
        <f>'OddsRatio_working_3-way'!X16^(1/3)*SIN(('OddsRatio_working_3-way'!Y16+2*PI())/3)</f>
        <v>0.43972454096761859</v>
      </c>
      <c r="AE16" s="11">
        <f>'OddsRatio_working_3-way'!X16^(1/3)*SIN(('OddsRatio_working_3-way'!Y16+4*PI())/3)</f>
        <v>-0.46897394346818666</v>
      </c>
      <c r="AF16" s="11">
        <f>-'OddsRatio_working_3-way'!U16/(3*'OddsRatio_working_3-way'!X16^(1/3))*COS(('OddsRatio_working_3-way'!Y16)/3)</f>
        <v>0.52463731460121721</v>
      </c>
      <c r="AG16" s="11">
        <f>-'OddsRatio_working_3-way'!U16/(3*'OddsRatio_working_3-way'!X16^(1/3))*COS(('OddsRatio_working_3-way'!Y16+2*PI())/3)</f>
        <v>-0.28764938291161668</v>
      </c>
      <c r="AH16" s="11">
        <f>-'OddsRatio_working_3-way'!U16/(3*'OddsRatio_working_3-way'!X16^(1/3))*COS(('OddsRatio_working_3-way'!Y16+4*PI())/3)</f>
        <v>-0.23698793168960061</v>
      </c>
      <c r="AI16" s="11">
        <f>'OddsRatio_working_3-way'!U16/(3*'OddsRatio_working_3-way'!X16^(1/3))*SIN(('OddsRatio_working_3-way'!Y16)/3)</f>
        <v>-2.9249402500568136E-2</v>
      </c>
      <c r="AJ16" s="11">
        <f>'OddsRatio_working_3-way'!U16/(3*'OddsRatio_working_3-way'!X16^(1/3))*SIN(('OddsRatio_working_3-way'!Y16+2*PI())/3)</f>
        <v>-0.43972454096761859</v>
      </c>
      <c r="AK16" s="11">
        <f>'OddsRatio_working_3-way'!U16/(3*'OddsRatio_working_3-way'!X16^(1/3))*SIN(('OddsRatio_working_3-way'!Y16+4*PI())/3)</f>
        <v>0.46897394346818666</v>
      </c>
      <c r="AL16" s="11">
        <f>'OddsRatio_working_3-way'!Z16+'OddsRatio_working_3-way'!AF16</f>
        <v>1.0492746292024344</v>
      </c>
      <c r="AM16" s="11">
        <f>'OddsRatio_working_3-way'!AA16+'OddsRatio_working_3-way'!AG16</f>
        <v>-0.57529876582323336</v>
      </c>
      <c r="AN16" s="11">
        <f>'OddsRatio_working_3-way'!AB16+'OddsRatio_working_3-way'!AH16</f>
        <v>-0.47397586337920122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1.0492746292024344</v>
      </c>
      <c r="AS16" s="11">
        <f>IF(('OddsRatio_working_3-way'!X16=0),IF(Q16&gt;0,-Q16^(1/3),(-Q16)^(1/3)),'OddsRatio_working_3-way'!AM16-'OddsRatio_working_3-way'!R16/3)</f>
        <v>-0.57529876582323336</v>
      </c>
      <c r="AT16" s="11">
        <f>IF(('OddsRatio_working_3-way'!X16=0),IF(Q16&gt;0,-Q16^(1/3),(-Q16)^(1/3)),'OddsRatio_working_3-way'!AN16-'OddsRatio_working_3-way'!R16/3)</f>
        <v>-0.47397586337920122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1.53</v>
      </c>
      <c r="B17" s="4">
        <f>IF('True_Odds_Calculator_3-way'!B18="","",'True_Odds_Calculator_3-way'!B18)</f>
        <v>4.6399999999999997</v>
      </c>
      <c r="C17" s="4">
        <f>IF('True_Odds_Calculator_3-way'!C18="","",'True_Odds_Calculator_3-way'!C18)</f>
        <v>5.9</v>
      </c>
      <c r="D17" s="9">
        <f t="shared" si="13"/>
        <v>0.63698317917754532</v>
      </c>
      <c r="E17" s="9">
        <f t="shared" si="14"/>
        <v>0.20349890554461841</v>
      </c>
      <c r="F17" s="9">
        <f t="shared" si="15"/>
        <v>0.15951791527783621</v>
      </c>
      <c r="G17" s="9">
        <f t="shared" si="16"/>
        <v>1.0752833358372009</v>
      </c>
      <c r="H17" s="9">
        <f t="shared" si="17"/>
        <v>1.5699001679937166</v>
      </c>
      <c r="I17" s="9">
        <f t="shared" si="18"/>
        <v>4.9140313424474105</v>
      </c>
      <c r="J17" s="9">
        <f t="shared" si="19"/>
        <v>6.2688883456022841</v>
      </c>
      <c r="K17" s="11">
        <f t="shared" si="20"/>
        <v>0.65359477124183007</v>
      </c>
      <c r="L17" s="11">
        <f t="shared" si="21"/>
        <v>0.21551724137931036</v>
      </c>
      <c r="M17" s="11">
        <f t="shared" si="22"/>
        <v>0.16949152542372881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-0.22568978887093505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0.21654385502496348</v>
      </c>
      <c r="Q17" s="11">
        <f>2*'OddsRatio_working_3-way'!K17*'OddsRatio_working_3-way'!L17*'OddsRatio_working_3-way'!M17</f>
        <v>4.7749471890840896E-2</v>
      </c>
      <c r="R17" s="11">
        <f t="shared" si="23"/>
        <v>0</v>
      </c>
      <c r="S17" s="11">
        <f t="shared" si="24"/>
        <v>-0.95947564180140277</v>
      </c>
      <c r="T17" s="11">
        <f t="shared" si="25"/>
        <v>-0.21157125508299948</v>
      </c>
      <c r="U17" s="11">
        <f>'OddsRatio_working_3-way'!S17-'OddsRatio_working_3-way'!R17^2/3</f>
        <v>-0.95947564180140277</v>
      </c>
      <c r="V17" s="11">
        <f>'OddsRatio_working_3-way'!S17*'OddsRatio_working_3-way'!R17/3-2*'OddsRatio_working_3-way'!R17^3/27-'OddsRatio_working_3-way'!T17</f>
        <v>0.21157125508299948</v>
      </c>
      <c r="W17" s="11">
        <f>'OddsRatio_working_3-way'!V17^2+4*'OddsRatio_working_3-way'!U17^3/27</f>
        <v>-8.6094944195748688E-2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0.18087104534249279</v>
      </c>
      <c r="Y17" s="11">
        <f>IF('OddsRatio_working_3-way'!W17&gt;=0,IF('OddsRatio_working_3-way'!V17+SQRT('OddsRatio_working_3-way'!W17)&gt;0,0,PI()),ACOS('OddsRatio_working_3-way'!V17/(2*'OddsRatio_working_3-way'!X17)))</f>
        <v>0.94607941701794562</v>
      </c>
      <c r="Z17" s="11">
        <f>'OddsRatio_working_3-way'!X17^(1/3)*COS('OddsRatio_working_3-way'!Y17/3)</f>
        <v>0.53764166791860046</v>
      </c>
      <c r="AA17" s="11">
        <f>'OddsRatio_working_3-way'!X17^(1/3)*COS(('OddsRatio_working_3-way'!Y17+2*PI())/3)</f>
        <v>-0.42072537022675227</v>
      </c>
      <c r="AB17" s="11">
        <f>'OddsRatio_working_3-way'!X17^(1/3)*COS(('OddsRatio_working_3-way'!Y17+4*PI())/3)</f>
        <v>-0.11691629769184833</v>
      </c>
      <c r="AC17" s="11">
        <f>'OddsRatio_working_3-way'!X17^(1/3)*SIN('OddsRatio_working_3-way'!Y17/3)</f>
        <v>0.17540424981027752</v>
      </c>
      <c r="AD17" s="11">
        <f>'OddsRatio_working_3-way'!X17^(1/3)*SIN(('OddsRatio_working_3-way'!Y17+2*PI())/3)</f>
        <v>0.37790921764540636</v>
      </c>
      <c r="AE17" s="11">
        <f>'OddsRatio_working_3-way'!X17^(1/3)*SIN(('OddsRatio_working_3-way'!Y17+4*PI())/3)</f>
        <v>-0.55331346745568377</v>
      </c>
      <c r="AF17" s="11">
        <f>-'OddsRatio_working_3-way'!U17/(3*'OddsRatio_working_3-way'!X17^(1/3))*COS(('OddsRatio_working_3-way'!Y17)/3)</f>
        <v>0.53764166791860057</v>
      </c>
      <c r="AG17" s="11">
        <f>-'OddsRatio_working_3-way'!U17/(3*'OddsRatio_working_3-way'!X17^(1/3))*COS(('OddsRatio_working_3-way'!Y17+2*PI())/3)</f>
        <v>-0.42072537022675238</v>
      </c>
      <c r="AH17" s="11">
        <f>-'OddsRatio_working_3-way'!U17/(3*'OddsRatio_working_3-way'!X17^(1/3))*COS(('OddsRatio_working_3-way'!Y17+4*PI())/3)</f>
        <v>-0.11691629769184834</v>
      </c>
      <c r="AI17" s="11">
        <f>'OddsRatio_working_3-way'!U17/(3*'OddsRatio_working_3-way'!X17^(1/3))*SIN(('OddsRatio_working_3-way'!Y17)/3)</f>
        <v>-0.17540424981027755</v>
      </c>
      <c r="AJ17" s="11">
        <f>'OddsRatio_working_3-way'!U17/(3*'OddsRatio_working_3-way'!X17^(1/3))*SIN(('OddsRatio_working_3-way'!Y17+2*PI())/3)</f>
        <v>-0.37790921764540641</v>
      </c>
      <c r="AK17" s="11">
        <f>'OddsRatio_working_3-way'!U17/(3*'OddsRatio_working_3-way'!X17^(1/3))*SIN(('OddsRatio_working_3-way'!Y17+4*PI())/3)</f>
        <v>0.55331346745568377</v>
      </c>
      <c r="AL17" s="11">
        <f>'OddsRatio_working_3-way'!Z17+'OddsRatio_working_3-way'!AF17</f>
        <v>1.0752833358372009</v>
      </c>
      <c r="AM17" s="11">
        <f>'OddsRatio_working_3-way'!AA17+'OddsRatio_working_3-way'!AG17</f>
        <v>-0.84145074045350465</v>
      </c>
      <c r="AN17" s="11">
        <f>'OddsRatio_working_3-way'!AB17+'OddsRatio_working_3-way'!AH17</f>
        <v>-0.23383259538369666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1.0752833358372009</v>
      </c>
      <c r="AS17" s="11">
        <f>IF(('OddsRatio_working_3-way'!X17=0),IF(Q17&gt;0,-Q17^(1/3),(-Q17)^(1/3)),'OddsRatio_working_3-way'!AM17-'OddsRatio_working_3-way'!R17/3)</f>
        <v>-0.84145074045350465</v>
      </c>
      <c r="AT17" s="11">
        <f>IF(('OddsRatio_working_3-way'!X17=0),IF(Q17&gt;0,-Q17^(1/3),(-Q17)^(1/3)),'OddsRatio_working_3-way'!AN17-'OddsRatio_working_3-way'!R17/3)</f>
        <v>-0.23383259538369666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3.33</v>
      </c>
      <c r="B18" s="4">
        <f>IF('True_Odds_Calculator_3-way'!B19="","",'True_Odds_Calculator_3-way'!B19)</f>
        <v>2.94</v>
      </c>
      <c r="C18" s="4">
        <f>IF('True_Odds_Calculator_3-way'!C19="","",'True_Odds_Calculator_3-way'!C19)</f>
        <v>2.58</v>
      </c>
      <c r="D18" s="9">
        <f t="shared" si="13"/>
        <v>0.29155011121414243</v>
      </c>
      <c r="E18" s="9">
        <f t="shared" si="14"/>
        <v>0.330773850270147</v>
      </c>
      <c r="F18" s="9">
        <f t="shared" si="15"/>
        <v>0.37767603851571052</v>
      </c>
      <c r="G18" s="9">
        <f t="shared" si="16"/>
        <v>1.042893604100521</v>
      </c>
      <c r="H18" s="9">
        <f t="shared" si="17"/>
        <v>3.4299420975542136</v>
      </c>
      <c r="I18" s="9">
        <f t="shared" si="18"/>
        <v>3.0232135919550109</v>
      </c>
      <c r="J18" s="9">
        <f t="shared" si="19"/>
        <v>2.6477718944788236</v>
      </c>
      <c r="K18" s="11">
        <f t="shared" si="20"/>
        <v>0.3003003003003003</v>
      </c>
      <c r="L18" s="11">
        <f t="shared" si="21"/>
        <v>0.3401360544217687</v>
      </c>
      <c r="M18" s="11">
        <f t="shared" si="22"/>
        <v>0.38759689922480617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-0.2827505562832251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0.2316032216364442</v>
      </c>
      <c r="Q18" s="11">
        <f>2*'OddsRatio_working_3-way'!K18*'OddsRatio_working_3-way'!L18*'OddsRatio_working_3-way'!M18</f>
        <v>7.9180588593656148E-2</v>
      </c>
      <c r="R18" s="11">
        <f t="shared" si="23"/>
        <v>0</v>
      </c>
      <c r="S18" s="11">
        <f t="shared" si="24"/>
        <v>-0.81910792566028512</v>
      </c>
      <c r="T18" s="11">
        <f t="shared" si="25"/>
        <v>-0.28003689766163598</v>
      </c>
      <c r="U18" s="11">
        <f>'OddsRatio_working_3-way'!S18-'OddsRatio_working_3-way'!R18^2/3</f>
        <v>-0.81910792566028512</v>
      </c>
      <c r="V18" s="11">
        <f>'OddsRatio_working_3-way'!S18*'OddsRatio_working_3-way'!R18/3-2*'OddsRatio_working_3-way'!R18^3/27-'OddsRatio_working_3-way'!T18</f>
        <v>0.28003689766163598</v>
      </c>
      <c r="W18" s="11">
        <f>'OddsRatio_working_3-way'!V18^2+4*'OddsRatio_working_3-way'!U18^3/27</f>
        <v>-2.9971825542273317E-3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0.14266906340039254</v>
      </c>
      <c r="Y18" s="11">
        <f>IF('OddsRatio_working_3-way'!W18&gt;=0,IF('OddsRatio_working_3-way'!V18+SQRT('OddsRatio_working_3-way'!W18)&gt;0,0,PI()),ACOS('OddsRatio_working_3-way'!V18/(2*'OddsRatio_working_3-way'!X18)))</f>
        <v>0.19306256550165357</v>
      </c>
      <c r="Z18" s="11">
        <f>'OddsRatio_working_3-way'!X18^(1/3)*COS('OddsRatio_working_3-way'!Y18/3)</f>
        <v>0.52144680205026051</v>
      </c>
      <c r="AA18" s="11">
        <f>'OddsRatio_working_3-way'!X18^(1/3)*COS(('OddsRatio_working_3-way'!Y18+2*PI())/3)</f>
        <v>-0.28982504855131974</v>
      </c>
      <c r="AB18" s="11">
        <f>'OddsRatio_working_3-way'!X18^(1/3)*COS(('OddsRatio_working_3-way'!Y18+4*PI())/3)</f>
        <v>-0.23162175349894068</v>
      </c>
      <c r="AC18" s="11">
        <f>'OddsRatio_working_3-way'!X18^(1/3)*SIN('OddsRatio_working_3-way'!Y18/3)</f>
        <v>3.3603688066214214E-2</v>
      </c>
      <c r="AD18" s="11">
        <f>'OddsRatio_working_3-way'!X18^(1/3)*SIN(('OddsRatio_working_3-way'!Y18+2*PI())/3)</f>
        <v>0.43478433326457405</v>
      </c>
      <c r="AE18" s="11">
        <f>'OddsRatio_working_3-way'!X18^(1/3)*SIN(('OddsRatio_working_3-way'!Y18+4*PI())/3)</f>
        <v>-0.46838802133078827</v>
      </c>
      <c r="AF18" s="11">
        <f>-'OddsRatio_working_3-way'!U18/(3*'OddsRatio_working_3-way'!X18^(1/3))*COS(('OddsRatio_working_3-way'!Y18)/3)</f>
        <v>0.52144680205026062</v>
      </c>
      <c r="AG18" s="11">
        <f>-'OddsRatio_working_3-way'!U18/(3*'OddsRatio_working_3-way'!X18^(1/3))*COS(('OddsRatio_working_3-way'!Y18+2*PI())/3)</f>
        <v>-0.2898250485513198</v>
      </c>
      <c r="AH18" s="11">
        <f>-'OddsRatio_working_3-way'!U18/(3*'OddsRatio_working_3-way'!X18^(1/3))*COS(('OddsRatio_working_3-way'!Y18+4*PI())/3)</f>
        <v>-0.23162175349894074</v>
      </c>
      <c r="AI18" s="11">
        <f>'OddsRatio_working_3-way'!U18/(3*'OddsRatio_working_3-way'!X18^(1/3))*SIN(('OddsRatio_working_3-way'!Y18)/3)</f>
        <v>-3.3603688066214221E-2</v>
      </c>
      <c r="AJ18" s="11">
        <f>'OddsRatio_working_3-way'!U18/(3*'OddsRatio_working_3-way'!X18^(1/3))*SIN(('OddsRatio_working_3-way'!Y18+2*PI())/3)</f>
        <v>-0.43478433326457411</v>
      </c>
      <c r="AK18" s="11">
        <f>'OddsRatio_working_3-way'!U18/(3*'OddsRatio_working_3-way'!X18^(1/3))*SIN(('OddsRatio_working_3-way'!Y18+4*PI())/3)</f>
        <v>0.46838802133078838</v>
      </c>
      <c r="AL18" s="11">
        <f>'OddsRatio_working_3-way'!Z18+'OddsRatio_working_3-way'!AF18</f>
        <v>1.042893604100521</v>
      </c>
      <c r="AM18" s="11">
        <f>'OddsRatio_working_3-way'!AA18+'OddsRatio_working_3-way'!AG18</f>
        <v>-0.57965009710263948</v>
      </c>
      <c r="AN18" s="11">
        <f>'OddsRatio_working_3-way'!AB18+'OddsRatio_working_3-way'!AH18</f>
        <v>-0.46324350699788142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1.042893604100521</v>
      </c>
      <c r="AS18" s="11">
        <f>IF(('OddsRatio_working_3-way'!X18=0),IF(Q18&gt;0,-Q18^(1/3),(-Q18)^(1/3)),'OddsRatio_working_3-way'!AM18-'OddsRatio_working_3-way'!R18/3)</f>
        <v>-0.57965009710263948</v>
      </c>
      <c r="AT18" s="11">
        <f>IF(('OddsRatio_working_3-way'!X18=0),IF(Q18&gt;0,-Q18^(1/3),(-Q18)^(1/3)),'OddsRatio_working_3-way'!AN18-'OddsRatio_working_3-way'!R18/3)</f>
        <v>-0.46324350699788142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3.12</v>
      </c>
      <c r="C19" s="4">
        <f>IF('True_Odds_Calculator_3-way'!C20="","",'True_Odds_Calculator_3-way'!C20)</f>
        <v>3.37</v>
      </c>
      <c r="D19" s="9">
        <f t="shared" si="13"/>
        <v>0.40107267042384559</v>
      </c>
      <c r="E19" s="9">
        <f t="shared" si="14"/>
        <v>0.31115196069682005</v>
      </c>
      <c r="F19" s="9">
        <f t="shared" si="15"/>
        <v>0.2877753688793343</v>
      </c>
      <c r="G19" s="9">
        <f t="shared" si="16"/>
        <v>1.0442753428207754</v>
      </c>
      <c r="H19" s="9">
        <f t="shared" si="17"/>
        <v>2.4933137402337087</v>
      </c>
      <c r="I19" s="9">
        <f t="shared" si="18"/>
        <v>3.2138637267800445</v>
      </c>
      <c r="J19" s="9">
        <f t="shared" si="19"/>
        <v>3.4749325624852387</v>
      </c>
      <c r="K19" s="11">
        <f t="shared" si="20"/>
        <v>0.41152263374485593</v>
      </c>
      <c r="L19" s="11">
        <f t="shared" si="21"/>
        <v>0.32051282051282048</v>
      </c>
      <c r="M19" s="11">
        <f t="shared" si="22"/>
        <v>0.29673590504451036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-0.28120916828467102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0.2317026165800756</v>
      </c>
      <c r="Q19" s="11">
        <f>2*'OddsRatio_working_3-way'!K19*'OddsRatio_working_3-way'!L19*'OddsRatio_working_3-way'!M19</f>
        <v>7.8277911006782289E-2</v>
      </c>
      <c r="R19" s="11">
        <f t="shared" si="23"/>
        <v>0</v>
      </c>
      <c r="S19" s="11">
        <f t="shared" si="24"/>
        <v>-0.82395114637770484</v>
      </c>
      <c r="T19" s="11">
        <f t="shared" si="25"/>
        <v>-0.2783618737762516</v>
      </c>
      <c r="U19" s="11">
        <f>'OddsRatio_working_3-way'!S19-'OddsRatio_working_3-way'!R19^2/3</f>
        <v>-0.82395114637770484</v>
      </c>
      <c r="V19" s="11">
        <f>'OddsRatio_working_3-way'!S19*'OddsRatio_working_3-way'!R19/3-2*'OddsRatio_working_3-way'!R19^3/27-'OddsRatio_working_3-way'!T19</f>
        <v>0.2783618737762516</v>
      </c>
      <c r="W19" s="11">
        <f>'OddsRatio_working_3-way'!V19^2+4*'OddsRatio_working_3-way'!U19^3/27</f>
        <v>-5.3852922038620382E-3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0.14393629231025082</v>
      </c>
      <c r="Y19" s="11">
        <f>IF('OddsRatio_working_3-way'!W19&gt;=0,IF('OddsRatio_working_3-way'!V19+SQRT('OddsRatio_working_3-way'!W19)&gt;0,0,PI()),ACOS('OddsRatio_working_3-way'!V19/(2*'OddsRatio_working_3-way'!X19)))</f>
        <v>0.25776522367734755</v>
      </c>
      <c r="Z19" s="11">
        <f>'OddsRatio_working_3-way'!X19^(1/3)*COS('OddsRatio_working_3-way'!Y19/3)</f>
        <v>0.5221376714103878</v>
      </c>
      <c r="AA19" s="11">
        <f>'OddsRatio_working_3-way'!X19^(1/3)*COS(('OddsRatio_working_3-way'!Y19+2*PI())/3)</f>
        <v>-0.30001720749439292</v>
      </c>
      <c r="AB19" s="11">
        <f>'OddsRatio_working_3-way'!X19^(1/3)*COS(('OddsRatio_working_3-way'!Y19+4*PI())/3)</f>
        <v>-0.22212046391599508</v>
      </c>
      <c r="AC19" s="11">
        <f>'OddsRatio_working_3-way'!X19^(1/3)*SIN('OddsRatio_working_3-way'!Y19/3)</f>
        <v>4.4973705873983201E-2</v>
      </c>
      <c r="AD19" s="11">
        <f>'OddsRatio_working_3-way'!X19^(1/3)*SIN(('OddsRatio_working_3-way'!Y19+2*PI())/3)</f>
        <v>0.42969763477725609</v>
      </c>
      <c r="AE19" s="11">
        <f>'OddsRatio_working_3-way'!X19^(1/3)*SIN(('OddsRatio_working_3-way'!Y19+4*PI())/3)</f>
        <v>-0.47467134065123928</v>
      </c>
      <c r="AF19" s="11">
        <f>-'OddsRatio_working_3-way'!U19/(3*'OddsRatio_working_3-way'!X19^(1/3))*COS(('OddsRatio_working_3-way'!Y19)/3)</f>
        <v>0.52213767141038758</v>
      </c>
      <c r="AG19" s="11">
        <f>-'OddsRatio_working_3-way'!U19/(3*'OddsRatio_working_3-way'!X19^(1/3))*COS(('OddsRatio_working_3-way'!Y19+2*PI())/3)</f>
        <v>-0.30001720749439276</v>
      </c>
      <c r="AH19" s="11">
        <f>-'OddsRatio_working_3-way'!U19/(3*'OddsRatio_working_3-way'!X19^(1/3))*COS(('OddsRatio_working_3-way'!Y19+4*PI())/3)</f>
        <v>-0.22212046391599499</v>
      </c>
      <c r="AI19" s="11">
        <f>'OddsRatio_working_3-way'!U19/(3*'OddsRatio_working_3-way'!X19^(1/3))*SIN(('OddsRatio_working_3-way'!Y19)/3)</f>
        <v>-4.4973705873983187E-2</v>
      </c>
      <c r="AJ19" s="11">
        <f>'OddsRatio_working_3-way'!U19/(3*'OddsRatio_working_3-way'!X19^(1/3))*SIN(('OddsRatio_working_3-way'!Y19+2*PI())/3)</f>
        <v>-0.42969763477725587</v>
      </c>
      <c r="AK19" s="11">
        <f>'OddsRatio_working_3-way'!U19/(3*'OddsRatio_working_3-way'!X19^(1/3))*SIN(('OddsRatio_working_3-way'!Y19+4*PI())/3)</f>
        <v>0.47467134065123912</v>
      </c>
      <c r="AL19" s="11">
        <f>'OddsRatio_working_3-way'!Z19+'OddsRatio_working_3-way'!AF19</f>
        <v>1.0442753428207754</v>
      </c>
      <c r="AM19" s="11">
        <f>'OddsRatio_working_3-way'!AA19+'OddsRatio_working_3-way'!AG19</f>
        <v>-0.60003441498878574</v>
      </c>
      <c r="AN19" s="11">
        <f>'OddsRatio_working_3-way'!AB19+'OddsRatio_working_3-way'!AH19</f>
        <v>-0.4442409278319901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1.0442753428207754</v>
      </c>
      <c r="AS19" s="11">
        <f>IF(('OddsRatio_working_3-way'!X19=0),IF(Q19&gt;0,-Q19^(1/3),(-Q19)^(1/3)),'OddsRatio_working_3-way'!AM19-'OddsRatio_working_3-way'!R19/3)</f>
        <v>-0.60003441498878574</v>
      </c>
      <c r="AT19" s="11">
        <f>IF(('OddsRatio_working_3-way'!X19=0),IF(Q19&gt;0,-Q19^(1/3),(-Q19)^(1/3)),'OddsRatio_working_3-way'!AN19-'OddsRatio_working_3-way'!R19/3)</f>
        <v>-0.4442409278319901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2.25</v>
      </c>
      <c r="B20" s="4">
        <f>IF('True_Odds_Calculator_3-way'!B21="","",'True_Odds_Calculator_3-way'!B21)</f>
        <v>3</v>
      </c>
      <c r="C20" s="4">
        <f>IF('True_Odds_Calculator_3-way'!C21="","",'True_Odds_Calculator_3-way'!C21)</f>
        <v>4</v>
      </c>
      <c r="D20" s="9">
        <f t="shared" si="13"/>
        <v>0.43395802346858148</v>
      </c>
      <c r="E20" s="9">
        <f t="shared" si="14"/>
        <v>0.32393988111751498</v>
      </c>
      <c r="F20" s="9">
        <f t="shared" si="15"/>
        <v>0.24210209541390373</v>
      </c>
      <c r="G20" s="9">
        <f t="shared" si="16"/>
        <v>1.0434962755284092</v>
      </c>
      <c r="H20" s="9">
        <f t="shared" si="17"/>
        <v>2.3043703444105117</v>
      </c>
      <c r="I20" s="9">
        <f t="shared" si="18"/>
        <v>3.0869925510568184</v>
      </c>
      <c r="J20" s="9">
        <f t="shared" si="19"/>
        <v>4.1304888265852275</v>
      </c>
      <c r="K20" s="11">
        <f t="shared" si="20"/>
        <v>0.44444444444444442</v>
      </c>
      <c r="L20" s="11">
        <f t="shared" si="21"/>
        <v>0.33333333333333331</v>
      </c>
      <c r="M20" s="11">
        <f t="shared" si="22"/>
        <v>0.25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-0.2777777777777779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0.23148148148148145</v>
      </c>
      <c r="Q20" s="11">
        <f>2*'OddsRatio_working_3-way'!K20*'OddsRatio_working_3-way'!L20*'OddsRatio_working_3-way'!M20</f>
        <v>7.407407407407407E-2</v>
      </c>
      <c r="R20" s="11">
        <f t="shared" si="23"/>
        <v>0</v>
      </c>
      <c r="S20" s="11">
        <f t="shared" si="24"/>
        <v>-0.83333333333333282</v>
      </c>
      <c r="T20" s="11">
        <f t="shared" si="25"/>
        <v>-0.26666666666666655</v>
      </c>
      <c r="U20" s="11">
        <f>'OddsRatio_working_3-way'!S20-'OddsRatio_working_3-way'!R20^2/3</f>
        <v>-0.83333333333333282</v>
      </c>
      <c r="V20" s="11">
        <f>'OddsRatio_working_3-way'!S20*'OddsRatio_working_3-way'!R20/3-2*'OddsRatio_working_3-way'!R20^3/27-'OddsRatio_working_3-way'!T20</f>
        <v>0.26666666666666655</v>
      </c>
      <c r="W20" s="11">
        <f>'OddsRatio_working_3-way'!V20^2+4*'OddsRatio_working_3-way'!U20^3/27</f>
        <v>-1.4622770919067107E-2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0.14640174352631372</v>
      </c>
      <c r="Y20" s="11">
        <f>IF('OddsRatio_working_3-way'!W20&gt;=0,IF('OddsRatio_working_3-way'!V20+SQRT('OddsRatio_working_3-way'!W20)&gt;0,0,PI()),ACOS('OddsRatio_working_3-way'!V20/(2*'OddsRatio_working_3-way'!X20)))</f>
        <v>0.42573370455679238</v>
      </c>
      <c r="Z20" s="11">
        <f>'OddsRatio_working_3-way'!X20^(1/3)*COS('OddsRatio_working_3-way'!Y20/3)</f>
        <v>0.52174813776420459</v>
      </c>
      <c r="AA20" s="11">
        <f>'OddsRatio_working_3-way'!X20^(1/3)*COS(('OddsRatio_working_3-way'!Y20+2*PI())/3)</f>
        <v>-0.32543019862995515</v>
      </c>
      <c r="AB20" s="11">
        <f>'OddsRatio_working_3-way'!X20^(1/3)*COS(('OddsRatio_working_3-way'!Y20+4*PI())/3)</f>
        <v>-0.19631793913424958</v>
      </c>
      <c r="AC20" s="11">
        <f>'OddsRatio_working_3-way'!X20^(1/3)*SIN('OddsRatio_working_3-way'!Y20/3)</f>
        <v>7.4542997775526545E-2</v>
      </c>
      <c r="AD20" s="11">
        <f>'OddsRatio_working_3-way'!X20^(1/3)*SIN(('OddsRatio_working_3-way'!Y20+2*PI())/3)</f>
        <v>0.41457564279326098</v>
      </c>
      <c r="AE20" s="11">
        <f>'OddsRatio_working_3-way'!X20^(1/3)*SIN(('OddsRatio_working_3-way'!Y20+4*PI())/3)</f>
        <v>-0.48911864056878745</v>
      </c>
      <c r="AF20" s="11">
        <f>-'OddsRatio_working_3-way'!U20/(3*'OddsRatio_working_3-way'!X20^(1/3))*COS(('OddsRatio_working_3-way'!Y20)/3)</f>
        <v>0.52174813776420459</v>
      </c>
      <c r="AG20" s="11">
        <f>-'OddsRatio_working_3-way'!U20/(3*'OddsRatio_working_3-way'!X20^(1/3))*COS(('OddsRatio_working_3-way'!Y20+2*PI())/3)</f>
        <v>-0.32543019862995515</v>
      </c>
      <c r="AH20" s="11">
        <f>-'OddsRatio_working_3-way'!U20/(3*'OddsRatio_working_3-way'!X20^(1/3))*COS(('OddsRatio_working_3-way'!Y20+4*PI())/3)</f>
        <v>-0.19631793913424958</v>
      </c>
      <c r="AI20" s="11">
        <f>'OddsRatio_working_3-way'!U20/(3*'OddsRatio_working_3-way'!X20^(1/3))*SIN(('OddsRatio_working_3-way'!Y20)/3)</f>
        <v>-7.4542997775526545E-2</v>
      </c>
      <c r="AJ20" s="11">
        <f>'OddsRatio_working_3-way'!U20/(3*'OddsRatio_working_3-way'!X20^(1/3))*SIN(('OddsRatio_working_3-way'!Y20+2*PI())/3)</f>
        <v>-0.41457564279326098</v>
      </c>
      <c r="AK20" s="11">
        <f>'OddsRatio_working_3-way'!U20/(3*'OddsRatio_working_3-way'!X20^(1/3))*SIN(('OddsRatio_working_3-way'!Y20+4*PI())/3)</f>
        <v>0.48911864056878745</v>
      </c>
      <c r="AL20" s="11">
        <f>'OddsRatio_working_3-way'!Z20+'OddsRatio_working_3-way'!AF20</f>
        <v>1.0434962755284092</v>
      </c>
      <c r="AM20" s="11">
        <f>'OddsRatio_working_3-way'!AA20+'OddsRatio_working_3-way'!AG20</f>
        <v>-0.65086039725991029</v>
      </c>
      <c r="AN20" s="11">
        <f>'OddsRatio_working_3-way'!AB20+'OddsRatio_working_3-way'!AH20</f>
        <v>-0.39263587826849916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1.0434962755284092</v>
      </c>
      <c r="AS20" s="11">
        <f>IF(('OddsRatio_working_3-way'!X20=0),IF(Q20&gt;0,-Q20^(1/3),(-Q20)^(1/3)),'OddsRatio_working_3-way'!AM20-'OddsRatio_working_3-way'!R20/3)</f>
        <v>-0.65086039725991029</v>
      </c>
      <c r="AT20" s="11">
        <f>IF(('OddsRatio_working_3-way'!X20=0),IF(Q20&gt;0,-Q20^(1/3),(-Q20)^(1/3)),'OddsRatio_working_3-way'!AN20-'OddsRatio_working_3-way'!R20/3)</f>
        <v>-0.39263587826849916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1.99</v>
      </c>
      <c r="B21" s="4">
        <f>IF('True_Odds_Calculator_3-way'!B22="","",'True_Odds_Calculator_3-way'!B22)</f>
        <v>3.58</v>
      </c>
      <c r="C21" s="4">
        <f>IF('True_Odds_Calculator_3-way'!C22="","",'True_Odds_Calculator_3-way'!C22)</f>
        <v>4.04</v>
      </c>
      <c r="D21" s="9">
        <f t="shared" si="13"/>
        <v>0.49092033183416278</v>
      </c>
      <c r="E21" s="9">
        <f t="shared" si="14"/>
        <v>0.27009071003983209</v>
      </c>
      <c r="F21" s="9">
        <f t="shared" si="15"/>
        <v>0.23898895812600518</v>
      </c>
      <c r="G21" s="9">
        <f t="shared" si="16"/>
        <v>1.0474650441039541</v>
      </c>
      <c r="H21" s="9">
        <f t="shared" si="17"/>
        <v>2.0369903936629146</v>
      </c>
      <c r="I21" s="9">
        <f t="shared" si="18"/>
        <v>3.7024598137882019</v>
      </c>
      <c r="J21" s="9">
        <f t="shared" si="19"/>
        <v>4.1842937340760207</v>
      </c>
      <c r="K21" s="11">
        <f t="shared" si="20"/>
        <v>0.50251256281407031</v>
      </c>
      <c r="L21" s="11">
        <f t="shared" si="21"/>
        <v>0.27932960893854747</v>
      </c>
      <c r="M21" s="11">
        <f t="shared" si="22"/>
        <v>0.24752475247524752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-0.26978078622550228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0.2296592759694262</v>
      </c>
      <c r="Q21" s="11">
        <f>2*'OddsRatio_working_3-way'!K21*'OddsRatio_working_3-way'!L21*'OddsRatio_working_3-way'!M21</f>
        <v>6.9488434483941347E-2</v>
      </c>
      <c r="R21" s="11">
        <f t="shared" si="23"/>
        <v>0</v>
      </c>
      <c r="S21" s="11">
        <f t="shared" si="24"/>
        <v>-0.85128106853933028</v>
      </c>
      <c r="T21" s="11">
        <f t="shared" si="25"/>
        <v>-0.25757369698618154</v>
      </c>
      <c r="U21" s="11">
        <f>'OddsRatio_working_3-way'!S21-'OddsRatio_working_3-way'!R21^2/3</f>
        <v>-0.85128106853933028</v>
      </c>
      <c r="V21" s="11">
        <f>'OddsRatio_working_3-way'!S21*'OddsRatio_working_3-way'!R21/3-2*'OddsRatio_working_3-way'!R21^3/27-'OddsRatio_working_3-way'!T21</f>
        <v>0.25757369698618154</v>
      </c>
      <c r="W21" s="11">
        <f>'OddsRatio_working_3-way'!V21^2+4*'OddsRatio_working_3-way'!U21^3/27</f>
        <v>-2.5049257740832678E-2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0.15115676227013625</v>
      </c>
      <c r="Y21" s="11">
        <f>IF('OddsRatio_working_3-way'!W21&gt;=0,IF('OddsRatio_working_3-way'!V21+SQRT('OddsRatio_working_3-way'!W21)&gt;0,0,PI()),ACOS('OddsRatio_working_3-way'!V21/(2*'OddsRatio_working_3-way'!X21)))</f>
        <v>0.55098642696442313</v>
      </c>
      <c r="Z21" s="11">
        <f>'OddsRatio_working_3-way'!X21^(1/3)*COS('OddsRatio_working_3-way'!Y21/3)</f>
        <v>0.52373252205197718</v>
      </c>
      <c r="AA21" s="11">
        <f>'OddsRatio_working_3-way'!X21^(1/3)*COS(('OddsRatio_working_3-way'!Y21+2*PI())/3)</f>
        <v>-0.34611856748485675</v>
      </c>
      <c r="AB21" s="11">
        <f>'OddsRatio_working_3-way'!X21^(1/3)*COS(('OddsRatio_working_3-way'!Y21+4*PI())/3)</f>
        <v>-0.17761395456712051</v>
      </c>
      <c r="AC21" s="11">
        <f>'OddsRatio_working_3-way'!X21^(1/3)*SIN('OddsRatio_working_3-way'!Y21/3)</f>
        <v>9.7286183627748796E-2</v>
      </c>
      <c r="AD21" s="11">
        <f>'OddsRatio_working_3-way'!X21^(1/3)*SIN(('OddsRatio_working_3-way'!Y21+2*PI())/3)</f>
        <v>0.40492257707123153</v>
      </c>
      <c r="AE21" s="11">
        <f>'OddsRatio_working_3-way'!X21^(1/3)*SIN(('OddsRatio_working_3-way'!Y21+4*PI())/3)</f>
        <v>-0.50220876069898024</v>
      </c>
      <c r="AF21" s="11">
        <f>-'OddsRatio_working_3-way'!U21/(3*'OddsRatio_working_3-way'!X21^(1/3))*COS(('OddsRatio_working_3-way'!Y21)/3)</f>
        <v>0.52373252205197707</v>
      </c>
      <c r="AG21" s="11">
        <f>-'OddsRatio_working_3-way'!U21/(3*'OddsRatio_working_3-way'!X21^(1/3))*COS(('OddsRatio_working_3-way'!Y21+2*PI())/3)</f>
        <v>-0.3461185674848567</v>
      </c>
      <c r="AH21" s="11">
        <f>-'OddsRatio_working_3-way'!U21/(3*'OddsRatio_working_3-way'!X21^(1/3))*COS(('OddsRatio_working_3-way'!Y21+4*PI())/3)</f>
        <v>-0.17761395456712048</v>
      </c>
      <c r="AI21" s="11">
        <f>'OddsRatio_working_3-way'!U21/(3*'OddsRatio_working_3-way'!X21^(1/3))*SIN(('OddsRatio_working_3-way'!Y21)/3)</f>
        <v>-9.7286183627748782E-2</v>
      </c>
      <c r="AJ21" s="11">
        <f>'OddsRatio_working_3-way'!U21/(3*'OddsRatio_working_3-way'!X21^(1/3))*SIN(('OddsRatio_working_3-way'!Y21+2*PI())/3)</f>
        <v>-0.40492257707123147</v>
      </c>
      <c r="AK21" s="11">
        <f>'OddsRatio_working_3-way'!U21/(3*'OddsRatio_working_3-way'!X21^(1/3))*SIN(('OddsRatio_working_3-way'!Y21+4*PI())/3)</f>
        <v>0.50220876069898013</v>
      </c>
      <c r="AL21" s="11">
        <f>'OddsRatio_working_3-way'!Z21+'OddsRatio_working_3-way'!AF21</f>
        <v>1.0474650441039541</v>
      </c>
      <c r="AM21" s="11">
        <f>'OddsRatio_working_3-way'!AA21+'OddsRatio_working_3-way'!AG21</f>
        <v>-0.6922371349697134</v>
      </c>
      <c r="AN21" s="11">
        <f>'OddsRatio_working_3-way'!AB21+'OddsRatio_working_3-way'!AH21</f>
        <v>-0.35522790913424096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1.0474650441039541</v>
      </c>
      <c r="AS21" s="11">
        <f>IF(('OddsRatio_working_3-way'!X21=0),IF(Q21&gt;0,-Q21^(1/3),(-Q21)^(1/3)),'OddsRatio_working_3-way'!AM21-'OddsRatio_working_3-way'!R21/3)</f>
        <v>-0.6922371349697134</v>
      </c>
      <c r="AT21" s="11">
        <f>IF(('OddsRatio_working_3-way'!X21=0),IF(Q21&gt;0,-Q21^(1/3),(-Q21)^(1/3)),'OddsRatio_working_3-way'!AN21-'OddsRatio_working_3-way'!R21/3)</f>
        <v>-0.35522790913424096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2.06</v>
      </c>
      <c r="B22" s="4">
        <f>IF('True_Odds_Calculator_3-way'!B23="","",'True_Odds_Calculator_3-way'!B23)</f>
        <v>3.36</v>
      </c>
      <c r="C22" s="4">
        <f>IF('True_Odds_Calculator_3-way'!C23="","",'True_Odds_Calculator_3-way'!C23)</f>
        <v>4.0599999999999996</v>
      </c>
      <c r="D22" s="9">
        <f t="shared" si="13"/>
        <v>0.47398937187638629</v>
      </c>
      <c r="E22" s="9">
        <f t="shared" si="14"/>
        <v>0.28812062928822491</v>
      </c>
      <c r="F22" s="9">
        <f t="shared" si="15"/>
        <v>0.23788999883538894</v>
      </c>
      <c r="G22" s="9">
        <f t="shared" si="16"/>
        <v>1.0469357987112553</v>
      </c>
      <c r="H22" s="9">
        <f t="shared" si="17"/>
        <v>2.1097519466339305</v>
      </c>
      <c r="I22" s="9">
        <f t="shared" si="18"/>
        <v>3.4707684849585627</v>
      </c>
      <c r="J22" s="9">
        <f t="shared" si="19"/>
        <v>4.2036235440564393</v>
      </c>
      <c r="K22" s="11">
        <f t="shared" si="20"/>
        <v>0.4854368932038835</v>
      </c>
      <c r="L22" s="11">
        <f t="shared" si="21"/>
        <v>0.29761904761904762</v>
      </c>
      <c r="M22" s="11">
        <f t="shared" si="22"/>
        <v>0.24630541871921185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-0.27239978683137134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0.23059106468164764</v>
      </c>
      <c r="Q22" s="11">
        <f>2*'OddsRatio_working_3-way'!K22*'OddsRatio_working_3-way'!L22*'OddsRatio_working_3-way'!M22</f>
        <v>7.1170081691866574E-2</v>
      </c>
      <c r="R22" s="11">
        <f t="shared" si="23"/>
        <v>0</v>
      </c>
      <c r="S22" s="11">
        <f t="shared" si="24"/>
        <v>-0.84651705261573751</v>
      </c>
      <c r="T22" s="11">
        <f t="shared" si="25"/>
        <v>-0.26127069525177088</v>
      </c>
      <c r="U22" s="11">
        <f>'OddsRatio_working_3-way'!S22-'OddsRatio_working_3-way'!R22^2/3</f>
        <v>-0.84651705261573751</v>
      </c>
      <c r="V22" s="11">
        <f>'OddsRatio_working_3-way'!S22*'OddsRatio_working_3-way'!R22/3-2*'OddsRatio_working_3-way'!R22^3/27-'OddsRatio_working_3-way'!T22</f>
        <v>0.26127069525177088</v>
      </c>
      <c r="W22" s="11">
        <f>'OddsRatio_working_3-way'!V22^2+4*'OddsRatio_working_3-way'!U22^3/27</f>
        <v>-2.1605268713111719E-2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0.14988966351157729</v>
      </c>
      <c r="Y22" s="11">
        <f>IF('OddsRatio_working_3-way'!W22&gt;=0,IF('OddsRatio_working_3-way'!V22+SQRT('OddsRatio_working_3-way'!W22)&gt;0,0,PI()),ACOS('OddsRatio_working_3-way'!V22/(2*'OddsRatio_working_3-way'!X22)))</f>
        <v>0.51245499847536258</v>
      </c>
      <c r="Z22" s="11">
        <f>'OddsRatio_working_3-way'!X22^(1/3)*COS('OddsRatio_working_3-way'!Y22/3)</f>
        <v>0.52346789935562765</v>
      </c>
      <c r="AA22" s="11">
        <f>'OddsRatio_working_3-way'!X22^(1/3)*COS(('OddsRatio_working_3-way'!Y22+2*PI())/3)</f>
        <v>-0.3399342176574649</v>
      </c>
      <c r="AB22" s="11">
        <f>'OddsRatio_working_3-way'!X22^(1/3)*COS(('OddsRatio_working_3-way'!Y22+4*PI())/3)</f>
        <v>-0.18353368169816298</v>
      </c>
      <c r="AC22" s="11">
        <f>'OddsRatio_working_3-way'!X22^(1/3)*SIN('OddsRatio_working_3-way'!Y22/3)</f>
        <v>9.0297891537504824E-2</v>
      </c>
      <c r="AD22" s="11">
        <f>'OddsRatio_working_3-way'!X22^(1/3)*SIN(('OddsRatio_working_3-way'!Y22+2*PI())/3)</f>
        <v>0.40818755313889699</v>
      </c>
      <c r="AE22" s="11">
        <f>'OddsRatio_working_3-way'!X22^(1/3)*SIN(('OddsRatio_working_3-way'!Y22+4*PI())/3)</f>
        <v>-0.49848544467640166</v>
      </c>
      <c r="AF22" s="11">
        <f>-'OddsRatio_working_3-way'!U22/(3*'OddsRatio_working_3-way'!X22^(1/3))*COS(('OddsRatio_working_3-way'!Y22)/3)</f>
        <v>0.52346789935562754</v>
      </c>
      <c r="AG22" s="11">
        <f>-'OddsRatio_working_3-way'!U22/(3*'OddsRatio_working_3-way'!X22^(1/3))*COS(('OddsRatio_working_3-way'!Y22+2*PI())/3)</f>
        <v>-0.33993421765746479</v>
      </c>
      <c r="AH22" s="11">
        <f>-'OddsRatio_working_3-way'!U22/(3*'OddsRatio_working_3-way'!X22^(1/3))*COS(('OddsRatio_working_3-way'!Y22+4*PI())/3)</f>
        <v>-0.18353368169816292</v>
      </c>
      <c r="AI22" s="11">
        <f>'OddsRatio_working_3-way'!U22/(3*'OddsRatio_working_3-way'!X22^(1/3))*SIN(('OddsRatio_working_3-way'!Y22)/3)</f>
        <v>-9.029789153750481E-2</v>
      </c>
      <c r="AJ22" s="11">
        <f>'OddsRatio_working_3-way'!U22/(3*'OddsRatio_working_3-way'!X22^(1/3))*SIN(('OddsRatio_working_3-way'!Y22+2*PI())/3)</f>
        <v>-0.40818755313889687</v>
      </c>
      <c r="AK22" s="11">
        <f>'OddsRatio_working_3-way'!U22/(3*'OddsRatio_working_3-way'!X22^(1/3))*SIN(('OddsRatio_working_3-way'!Y22+4*PI())/3)</f>
        <v>0.4984854446764016</v>
      </c>
      <c r="AL22" s="11">
        <f>'OddsRatio_working_3-way'!Z22+'OddsRatio_working_3-way'!AF22</f>
        <v>1.0469357987112553</v>
      </c>
      <c r="AM22" s="11">
        <f>'OddsRatio_working_3-way'!AA22+'OddsRatio_working_3-way'!AG22</f>
        <v>-0.67986843531492969</v>
      </c>
      <c r="AN22" s="11">
        <f>'OddsRatio_working_3-way'!AB22+'OddsRatio_working_3-way'!AH22</f>
        <v>-0.3670673633963259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1.0469357987112553</v>
      </c>
      <c r="AS22" s="11">
        <f>IF(('OddsRatio_working_3-way'!X22=0),IF(Q22&gt;0,-Q22^(1/3),(-Q22)^(1/3)),'OddsRatio_working_3-way'!AM22-'OddsRatio_working_3-way'!R22/3)</f>
        <v>-0.67986843531492969</v>
      </c>
      <c r="AT22" s="11">
        <f>IF(('OddsRatio_working_3-way'!X22=0),IF(Q22&gt;0,-Q22^(1/3),(-Q22)^(1/3)),'OddsRatio_working_3-way'!AN22-'OddsRatio_working_3-way'!R22/3)</f>
        <v>-0.3670673633963259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2.15</v>
      </c>
      <c r="B23" s="4">
        <f>IF('True_Odds_Calculator_3-way'!B24="","",'True_Odds_Calculator_3-way'!B24)</f>
        <v>3.09</v>
      </c>
      <c r="C23" s="4">
        <f>IF('True_Odds_Calculator_3-way'!C24="","",'True_Odds_Calculator_3-way'!C24)</f>
        <v>4.17</v>
      </c>
      <c r="D23" s="9">
        <f t="shared" si="13"/>
        <v>0.45413563531397982</v>
      </c>
      <c r="E23" s="9">
        <f t="shared" si="14"/>
        <v>0.31402324240259505</v>
      </c>
      <c r="F23" s="9">
        <f t="shared" si="15"/>
        <v>0.23184112228342496</v>
      </c>
      <c r="G23" s="9">
        <f t="shared" si="16"/>
        <v>1.045204621778232</v>
      </c>
      <c r="H23" s="9">
        <f t="shared" si="17"/>
        <v>2.2019853150449666</v>
      </c>
      <c r="I23" s="9">
        <f t="shared" si="18"/>
        <v>3.1844776595165052</v>
      </c>
      <c r="J23" s="9">
        <f t="shared" si="19"/>
        <v>4.3132986510369955</v>
      </c>
      <c r="K23" s="11">
        <f t="shared" si="20"/>
        <v>0.46511627906976744</v>
      </c>
      <c r="L23" s="11">
        <f t="shared" si="21"/>
        <v>0.3236245954692557</v>
      </c>
      <c r="M23" s="11">
        <f t="shared" si="22"/>
        <v>0.23980815347721823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-0.27502387342778734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0.23137958362142985</v>
      </c>
      <c r="Q23" s="11">
        <f>2*'OddsRatio_working_3-way'!K23*'OddsRatio_working_3-way'!L23*'OddsRatio_working_3-way'!M23</f>
        <v>7.219331782259901E-2</v>
      </c>
      <c r="R23" s="11">
        <f t="shared" si="23"/>
        <v>0</v>
      </c>
      <c r="S23" s="11">
        <f t="shared" si="24"/>
        <v>-0.841307268120427</v>
      </c>
      <c r="T23" s="11">
        <f t="shared" si="25"/>
        <v>-0.26249836758827672</v>
      </c>
      <c r="U23" s="11">
        <f>'OddsRatio_working_3-way'!S23-'OddsRatio_working_3-way'!R23^2/3</f>
        <v>-0.841307268120427</v>
      </c>
      <c r="V23" s="11">
        <f>'OddsRatio_working_3-way'!S23*'OddsRatio_working_3-way'!R23/3-2*'OddsRatio_working_3-way'!R23^3/27-'OddsRatio_working_3-way'!T23</f>
        <v>0.26249836758827672</v>
      </c>
      <c r="W23" s="11">
        <f>'OddsRatio_working_3-way'!V23^2+4*'OddsRatio_working_3-way'!U23^3/27</f>
        <v>-1.9313204635004189E-2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0.14850807858624582</v>
      </c>
      <c r="Y23" s="11">
        <f>IF('OddsRatio_working_3-way'!W23&gt;=0,IF('OddsRatio_working_3-way'!V23+SQRT('OddsRatio_working_3-way'!W23)&gt;0,0,PI()),ACOS('OddsRatio_working_3-way'!V23/(2*'OddsRatio_working_3-way'!X23)))</f>
        <v>0.48690587406072972</v>
      </c>
      <c r="Z23" s="11">
        <f>'OddsRatio_working_3-way'!X23^(1/3)*COS('OddsRatio_working_3-way'!Y23/3)</f>
        <v>0.52260231088911602</v>
      </c>
      <c r="AA23" s="11">
        <f>'OddsRatio_working_3-way'!X23^(1/3)*COS(('OddsRatio_working_3-way'!Y23+2*PI())/3)</f>
        <v>-0.33540874965813056</v>
      </c>
      <c r="AB23" s="11">
        <f>'OddsRatio_working_3-way'!X23^(1/3)*COS(('OddsRatio_working_3-way'!Y23+4*PI())/3)</f>
        <v>-0.18719356123098541</v>
      </c>
      <c r="AC23" s="11">
        <f>'OddsRatio_working_3-way'!X23^(1/3)*SIN('OddsRatio_working_3-way'!Y23/3)</f>
        <v>8.557207893640334E-2</v>
      </c>
      <c r="AD23" s="11">
        <f>'OddsRatio_working_3-way'!X23^(1/3)*SIN(('OddsRatio_working_3-way'!Y23+2*PI())/3)</f>
        <v>0.40980083783822585</v>
      </c>
      <c r="AE23" s="11">
        <f>'OddsRatio_working_3-way'!X23^(1/3)*SIN(('OddsRatio_working_3-way'!Y23+4*PI())/3)</f>
        <v>-0.49537291677462919</v>
      </c>
      <c r="AF23" s="11">
        <f>-'OddsRatio_working_3-way'!U23/(3*'OddsRatio_working_3-way'!X23^(1/3))*COS(('OddsRatio_working_3-way'!Y23)/3)</f>
        <v>0.52260231088911591</v>
      </c>
      <c r="AG23" s="11">
        <f>-'OddsRatio_working_3-way'!U23/(3*'OddsRatio_working_3-way'!X23^(1/3))*COS(('OddsRatio_working_3-way'!Y23+2*PI())/3)</f>
        <v>-0.3354087496581305</v>
      </c>
      <c r="AH23" s="11">
        <f>-'OddsRatio_working_3-way'!U23/(3*'OddsRatio_working_3-way'!X23^(1/3))*COS(('OddsRatio_working_3-way'!Y23+4*PI())/3)</f>
        <v>-0.18719356123098538</v>
      </c>
      <c r="AI23" s="11">
        <f>'OddsRatio_working_3-way'!U23/(3*'OddsRatio_working_3-way'!X23^(1/3))*SIN(('OddsRatio_working_3-way'!Y23)/3)</f>
        <v>-8.5572078936403326E-2</v>
      </c>
      <c r="AJ23" s="11">
        <f>'OddsRatio_working_3-way'!U23/(3*'OddsRatio_working_3-way'!X23^(1/3))*SIN(('OddsRatio_working_3-way'!Y23+2*PI())/3)</f>
        <v>-0.4098008378382258</v>
      </c>
      <c r="AK23" s="11">
        <f>'OddsRatio_working_3-way'!U23/(3*'OddsRatio_working_3-way'!X23^(1/3))*SIN(('OddsRatio_working_3-way'!Y23+4*PI())/3)</f>
        <v>0.49537291677462908</v>
      </c>
      <c r="AL23" s="11">
        <f>'OddsRatio_working_3-way'!Z23+'OddsRatio_working_3-way'!AF23</f>
        <v>1.045204621778232</v>
      </c>
      <c r="AM23" s="11">
        <f>'OddsRatio_working_3-way'!AA23+'OddsRatio_working_3-way'!AG23</f>
        <v>-0.670817499316261</v>
      </c>
      <c r="AN23" s="11">
        <f>'OddsRatio_working_3-way'!AB23+'OddsRatio_working_3-way'!AH23</f>
        <v>-0.37438712246197081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1.045204621778232</v>
      </c>
      <c r="AS23" s="11">
        <f>IF(('OddsRatio_working_3-way'!X23=0),IF(Q23&gt;0,-Q23^(1/3),(-Q23)^(1/3)),'OddsRatio_working_3-way'!AM23-'OddsRatio_working_3-way'!R23/3)</f>
        <v>-0.670817499316261</v>
      </c>
      <c r="AT23" s="11">
        <f>IF(('OddsRatio_working_3-way'!X23=0),IF(Q23&gt;0,-Q23^(1/3),(-Q23)^(1/3)),'OddsRatio_working_3-way'!AN23-'OddsRatio_working_3-way'!R23/3)</f>
        <v>-0.37438712246197081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3.46</v>
      </c>
      <c r="B24" s="4">
        <f>IF('True_Odds_Calculator_3-way'!B25="","",'True_Odds_Calculator_3-way'!B25)</f>
        <v>3.27</v>
      </c>
      <c r="C24" s="4">
        <f>IF('True_Odds_Calculator_3-way'!C25="","",'True_Odds_Calculator_3-way'!C25)</f>
        <v>2.31</v>
      </c>
      <c r="D24" s="9">
        <f t="shared" si="13"/>
        <v>0.28044805800451711</v>
      </c>
      <c r="E24" s="9">
        <f t="shared" si="14"/>
        <v>0.296951163453608</v>
      </c>
      <c r="F24" s="9">
        <f t="shared" si="15"/>
        <v>0.422600778541875</v>
      </c>
      <c r="G24" s="9">
        <f t="shared" si="16"/>
        <v>1.0429766977539454</v>
      </c>
      <c r="H24" s="9">
        <f t="shared" si="17"/>
        <v>3.5657226764747048</v>
      </c>
      <c r="I24" s="9">
        <f t="shared" si="18"/>
        <v>3.367557103901456</v>
      </c>
      <c r="J24" s="9">
        <f t="shared" si="19"/>
        <v>2.3662994740576684</v>
      </c>
      <c r="K24" s="11">
        <f t="shared" si="20"/>
        <v>0.28901734104046245</v>
      </c>
      <c r="L24" s="11">
        <f t="shared" si="21"/>
        <v>0.3058103975535168</v>
      </c>
      <c r="M24" s="11">
        <f t="shared" si="22"/>
        <v>0.4329004329004329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-0.27989583024848441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0.23110061822476308</v>
      </c>
      <c r="Q24" s="11">
        <f>2*'OddsRatio_working_3-way'!K24*'OddsRatio_working_3-way'!L24*'OddsRatio_working_3-way'!M24</f>
        <v>7.6523383518133481E-2</v>
      </c>
      <c r="R24" s="11">
        <f t="shared" si="23"/>
        <v>0</v>
      </c>
      <c r="S24" s="11">
        <f t="shared" si="24"/>
        <v>-0.82566652750631486</v>
      </c>
      <c r="T24" s="11">
        <f t="shared" si="25"/>
        <v>-0.2733995124193096</v>
      </c>
      <c r="U24" s="11">
        <f>'OddsRatio_working_3-way'!S24-'OddsRatio_working_3-way'!R24^2/3</f>
        <v>-0.82566652750631486</v>
      </c>
      <c r="V24" s="11">
        <f>'OddsRatio_working_3-way'!S24*'OddsRatio_working_3-way'!R24/3-2*'OddsRatio_working_3-way'!R24^3/27-'OddsRatio_working_3-way'!T24</f>
        <v>0.2733995124193096</v>
      </c>
      <c r="W24" s="11">
        <f>'OddsRatio_working_3-way'!V24^2+4*'OddsRatio_working_3-way'!U24^3/27</f>
        <v>-8.6419941183484006E-3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0.14438601690387529</v>
      </c>
      <c r="Y24" s="11">
        <f>IF('OddsRatio_working_3-way'!W24&gt;=0,IF('OddsRatio_working_3-way'!V24+SQRT('OddsRatio_working_3-way'!W24)&gt;0,0,PI()),ACOS('OddsRatio_working_3-way'!V24/(2*'OddsRatio_working_3-way'!X24)))</f>
        <v>0.32775979194021398</v>
      </c>
      <c r="Z24" s="11">
        <f>'OddsRatio_working_3-way'!X24^(1/3)*COS('OddsRatio_working_3-way'!Y24/3)</f>
        <v>0.52148834887697271</v>
      </c>
      <c r="AA24" s="11">
        <f>'OddsRatio_working_3-way'!X24^(1/3)*COS(('OddsRatio_working_3-way'!Y24+2*PI())/3)</f>
        <v>-0.31028262784344546</v>
      </c>
      <c r="AB24" s="11">
        <f>'OddsRatio_working_3-way'!X24^(1/3)*COS(('OddsRatio_working_3-way'!Y24+4*PI())/3)</f>
        <v>-0.21120572103352739</v>
      </c>
      <c r="AC24" s="11">
        <f>'OddsRatio_working_3-way'!X24^(1/3)*SIN('OddsRatio_working_3-way'!Y24/3)</f>
        <v>5.7202078817181826E-2</v>
      </c>
      <c r="AD24" s="11">
        <f>'OddsRatio_working_3-way'!X24^(1/3)*SIN(('OddsRatio_working_3-way'!Y24+2*PI())/3)</f>
        <v>0.42302111849646967</v>
      </c>
      <c r="AE24" s="11">
        <f>'OddsRatio_working_3-way'!X24^(1/3)*SIN(('OddsRatio_working_3-way'!Y24+4*PI())/3)</f>
        <v>-0.48022319731365137</v>
      </c>
      <c r="AF24" s="11">
        <f>-'OddsRatio_working_3-way'!U24/(3*'OddsRatio_working_3-way'!X24^(1/3))*COS(('OddsRatio_working_3-way'!Y24)/3)</f>
        <v>0.52148834887697271</v>
      </c>
      <c r="AG24" s="11">
        <f>-'OddsRatio_working_3-way'!U24/(3*'OddsRatio_working_3-way'!X24^(1/3))*COS(('OddsRatio_working_3-way'!Y24+2*PI())/3)</f>
        <v>-0.31028262784344546</v>
      </c>
      <c r="AH24" s="11">
        <f>-'OddsRatio_working_3-way'!U24/(3*'OddsRatio_working_3-way'!X24^(1/3))*COS(('OddsRatio_working_3-way'!Y24+4*PI())/3)</f>
        <v>-0.21120572103352739</v>
      </c>
      <c r="AI24" s="11">
        <f>'OddsRatio_working_3-way'!U24/(3*'OddsRatio_working_3-way'!X24^(1/3))*SIN(('OddsRatio_working_3-way'!Y24)/3)</f>
        <v>-5.7202078817181826E-2</v>
      </c>
      <c r="AJ24" s="11">
        <f>'OddsRatio_working_3-way'!U24/(3*'OddsRatio_working_3-way'!X24^(1/3))*SIN(('OddsRatio_working_3-way'!Y24+2*PI())/3)</f>
        <v>-0.42302111849646967</v>
      </c>
      <c r="AK24" s="11">
        <f>'OddsRatio_working_3-way'!U24/(3*'OddsRatio_working_3-way'!X24^(1/3))*SIN(('OddsRatio_working_3-way'!Y24+4*PI())/3)</f>
        <v>0.48022319731365137</v>
      </c>
      <c r="AL24" s="11">
        <f>'OddsRatio_working_3-way'!Z24+'OddsRatio_working_3-way'!AF24</f>
        <v>1.0429766977539454</v>
      </c>
      <c r="AM24" s="11">
        <f>'OddsRatio_working_3-way'!AA24+'OddsRatio_working_3-way'!AG24</f>
        <v>-0.62056525568689092</v>
      </c>
      <c r="AN24" s="11">
        <f>'OddsRatio_working_3-way'!AB24+'OddsRatio_working_3-way'!AH24</f>
        <v>-0.42241144206705478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1.0429766977539454</v>
      </c>
      <c r="AS24" s="11">
        <f>IF(('OddsRatio_working_3-way'!X24=0),IF(Q24&gt;0,-Q24^(1/3),(-Q24)^(1/3)),'OddsRatio_working_3-way'!AM24-'OddsRatio_working_3-way'!R24/3)</f>
        <v>-0.62056525568689092</v>
      </c>
      <c r="AT24" s="11">
        <f>IF(('OddsRatio_working_3-way'!X24=0),IF(Q24&gt;0,-Q24^(1/3),(-Q24)^(1/3)),'OddsRatio_working_3-way'!AN24-'OddsRatio_working_3-way'!R24/3)</f>
        <v>-0.42241144206705478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1.54</v>
      </c>
      <c r="B25" s="4">
        <f>IF('True_Odds_Calculator_3-way'!B26="","",'True_Odds_Calculator_3-way'!B26)</f>
        <v>3.92</v>
      </c>
      <c r="C25" s="4">
        <f>IF('True_Odds_Calculator_3-way'!C26="","",'True_Odds_Calculator_3-way'!C26)</f>
        <v>7.94</v>
      </c>
      <c r="D25" s="9">
        <f t="shared" si="13"/>
        <v>0.63604704599566486</v>
      </c>
      <c r="E25" s="9">
        <f t="shared" si="14"/>
        <v>0.24424935527364977</v>
      </c>
      <c r="F25" s="9">
        <f t="shared" si="15"/>
        <v>0.11970359873068562</v>
      </c>
      <c r="G25" s="9">
        <f t="shared" si="16"/>
        <v>1.0596495276616282</v>
      </c>
      <c r="H25" s="9">
        <f t="shared" si="17"/>
        <v>1.5722107449372791</v>
      </c>
      <c r="I25" s="9">
        <f t="shared" si="18"/>
        <v>4.0941766207719548</v>
      </c>
      <c r="J25" s="9">
        <f t="shared" si="19"/>
        <v>8.3539677219716975</v>
      </c>
      <c r="K25" s="11">
        <f t="shared" si="20"/>
        <v>0.64935064935064934</v>
      </c>
      <c r="L25" s="11">
        <f t="shared" si="21"/>
        <v>0.25510204081632654</v>
      </c>
      <c r="M25" s="11">
        <f t="shared" si="22"/>
        <v>0.12594458438287154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-0.2283015139386908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0.21697317744199973</v>
      </c>
      <c r="Q25" s="11">
        <f>2*'OddsRatio_working_3-way'!K25*'OddsRatio_working_3-way'!L25*'OddsRatio_working_3-way'!M25</f>
        <v>4.1725611046538408E-2</v>
      </c>
      <c r="R25" s="11">
        <f t="shared" si="23"/>
        <v>0</v>
      </c>
      <c r="S25" s="11">
        <f t="shared" si="24"/>
        <v>-0.95037993265461551</v>
      </c>
      <c r="T25" s="11">
        <f t="shared" si="25"/>
        <v>-0.18276537166434914</v>
      </c>
      <c r="U25" s="11">
        <f>'OddsRatio_working_3-way'!S25-'OddsRatio_working_3-way'!R25^2/3</f>
        <v>-0.95037993265461551</v>
      </c>
      <c r="V25" s="11">
        <f>'OddsRatio_working_3-way'!S25*'OddsRatio_working_3-way'!R25/3-2*'OddsRatio_working_3-way'!R25^3/27-'OddsRatio_working_3-way'!T25</f>
        <v>0.18276537166434914</v>
      </c>
      <c r="W25" s="11">
        <f>'OddsRatio_working_3-way'!V25^2+4*'OddsRatio_working_3-way'!U25^3/27</f>
        <v>-9.3767793603556332E-2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0.17830519810367562</v>
      </c>
      <c r="Y25" s="11">
        <f>IF('OddsRatio_working_3-way'!W25&gt;=0,IF('OddsRatio_working_3-way'!V25+SQRT('OddsRatio_working_3-way'!W25)&gt;0,0,PI()),ACOS('OddsRatio_working_3-way'!V25/(2*'OddsRatio_working_3-way'!X25)))</f>
        <v>1.032694330002178</v>
      </c>
      <c r="Z25" s="11">
        <f>'OddsRatio_working_3-way'!X25^(1/3)*COS('OddsRatio_working_3-way'!Y25/3)</f>
        <v>0.52982476383081412</v>
      </c>
      <c r="AA25" s="11">
        <f>'OddsRatio_working_3-way'!X25^(1/3)*COS(('OddsRatio_working_3-way'!Y25+2*PI())/3)</f>
        <v>-0.42940941194139376</v>
      </c>
      <c r="AB25" s="11">
        <f>'OddsRatio_working_3-way'!X25^(1/3)*COS(('OddsRatio_working_3-way'!Y25+4*PI())/3)</f>
        <v>-0.10041535188942033</v>
      </c>
      <c r="AC25" s="11">
        <f>'OddsRatio_working_3-way'!X25^(1/3)*SIN('OddsRatio_working_3-way'!Y25/3)</f>
        <v>0.1899448091327948</v>
      </c>
      <c r="AD25" s="11">
        <f>'OddsRatio_working_3-way'!X25^(1/3)*SIN(('OddsRatio_working_3-way'!Y25+2*PI())/3)</f>
        <v>0.36386930046517835</v>
      </c>
      <c r="AE25" s="11">
        <f>'OddsRatio_working_3-way'!X25^(1/3)*SIN(('OddsRatio_working_3-way'!Y25+4*PI())/3)</f>
        <v>-0.55381410959797306</v>
      </c>
      <c r="AF25" s="11">
        <f>-'OddsRatio_working_3-way'!U25/(3*'OddsRatio_working_3-way'!X25^(1/3))*COS(('OddsRatio_working_3-way'!Y25)/3)</f>
        <v>0.52982476383081412</v>
      </c>
      <c r="AG25" s="11">
        <f>-'OddsRatio_working_3-way'!U25/(3*'OddsRatio_working_3-way'!X25^(1/3))*COS(('OddsRatio_working_3-way'!Y25+2*PI())/3)</f>
        <v>-0.42940941194139376</v>
      </c>
      <c r="AH25" s="11">
        <f>-'OddsRatio_working_3-way'!U25/(3*'OddsRatio_working_3-way'!X25^(1/3))*COS(('OddsRatio_working_3-way'!Y25+4*PI())/3)</f>
        <v>-0.10041535188942033</v>
      </c>
      <c r="AI25" s="11">
        <f>'OddsRatio_working_3-way'!U25/(3*'OddsRatio_working_3-way'!X25^(1/3))*SIN(('OddsRatio_working_3-way'!Y25)/3)</f>
        <v>-0.1899448091327948</v>
      </c>
      <c r="AJ25" s="11">
        <f>'OddsRatio_working_3-way'!U25/(3*'OddsRatio_working_3-way'!X25^(1/3))*SIN(('OddsRatio_working_3-way'!Y25+2*PI())/3)</f>
        <v>-0.36386930046517835</v>
      </c>
      <c r="AK25" s="11">
        <f>'OddsRatio_working_3-way'!U25/(3*'OddsRatio_working_3-way'!X25^(1/3))*SIN(('OddsRatio_working_3-way'!Y25+4*PI())/3)</f>
        <v>0.55381410959797306</v>
      </c>
      <c r="AL25" s="11">
        <f>'OddsRatio_working_3-way'!Z25+'OddsRatio_working_3-way'!AF25</f>
        <v>1.0596495276616282</v>
      </c>
      <c r="AM25" s="11">
        <f>'OddsRatio_working_3-way'!AA25+'OddsRatio_working_3-way'!AG25</f>
        <v>-0.85881882388278752</v>
      </c>
      <c r="AN25" s="11">
        <f>'OddsRatio_working_3-way'!AB25+'OddsRatio_working_3-way'!AH25</f>
        <v>-0.20083070377884066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1.0596495276616282</v>
      </c>
      <c r="AS25" s="11">
        <f>IF(('OddsRatio_working_3-way'!X25=0),IF(Q25&gt;0,-Q25^(1/3),(-Q25)^(1/3)),'OddsRatio_working_3-way'!AM25-'OddsRatio_working_3-way'!R25/3)</f>
        <v>-0.85881882388278752</v>
      </c>
      <c r="AT25" s="11">
        <f>IF(('OddsRatio_working_3-way'!X25=0),IF(Q25&gt;0,-Q25^(1/3),(-Q25)^(1/3)),'OddsRatio_working_3-way'!AN25-'OddsRatio_working_3-way'!R25/3)</f>
        <v>-0.20083070377884066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1.96</v>
      </c>
      <c r="B26" s="4">
        <f>IF('True_Odds_Calculator_3-way'!B27="","",'True_Odds_Calculator_3-way'!B27)</f>
        <v>3.25</v>
      </c>
      <c r="C26" s="4">
        <f>IF('True_Odds_Calculator_3-way'!C27="","",'True_Odds_Calculator_3-way'!C27)</f>
        <v>4.7300000000000004</v>
      </c>
      <c r="D26" s="9">
        <f t="shared" si="13"/>
        <v>0.49848994602613078</v>
      </c>
      <c r="E26" s="9">
        <f t="shared" si="14"/>
        <v>0.29780077341046474</v>
      </c>
      <c r="F26" s="9">
        <f t="shared" si="15"/>
        <v>0.20370928056340454</v>
      </c>
      <c r="G26" s="9">
        <f t="shared" si="16"/>
        <v>1.0479776179786704</v>
      </c>
      <c r="H26" s="9">
        <f t="shared" si="17"/>
        <v>2.0060585132595232</v>
      </c>
      <c r="I26" s="9">
        <f t="shared" si="18"/>
        <v>3.3579496404520079</v>
      </c>
      <c r="J26" s="9">
        <f t="shared" si="19"/>
        <v>4.9089565150604413</v>
      </c>
      <c r="K26" s="11">
        <f t="shared" si="20"/>
        <v>0.51020408163265307</v>
      </c>
      <c r="L26" s="11">
        <f t="shared" si="21"/>
        <v>0.30769230769230771</v>
      </c>
      <c r="M26" s="11">
        <f t="shared" si="22"/>
        <v>0.21141649048625791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-0.26740037371266601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0.23033444960355259</v>
      </c>
      <c r="Q26" s="11">
        <f>2*'OddsRatio_working_3-way'!K26*'OddsRatio_working_3-way'!L26*'OddsRatio_working_3-way'!M26</f>
        <v>6.6378803920332158E-2</v>
      </c>
      <c r="R26" s="11">
        <f t="shared" si="23"/>
        <v>0</v>
      </c>
      <c r="S26" s="11">
        <f t="shared" si="24"/>
        <v>-0.86138417237612974</v>
      </c>
      <c r="T26" s="11">
        <f t="shared" si="25"/>
        <v>-0.24823751365306332</v>
      </c>
      <c r="U26" s="11">
        <f>'OddsRatio_working_3-way'!S26-'OddsRatio_working_3-way'!R26^2/3</f>
        <v>-0.86138417237612974</v>
      </c>
      <c r="V26" s="11">
        <f>'OddsRatio_working_3-way'!S26*'OddsRatio_working_3-way'!R26/3-2*'OddsRatio_working_3-way'!R26^3/27-'OddsRatio_working_3-way'!T26</f>
        <v>0.24823751365306332</v>
      </c>
      <c r="W26" s="11">
        <f>'OddsRatio_working_3-way'!V26^2+4*'OddsRatio_working_3-way'!U26^3/27</f>
        <v>-3.3064380878709478E-2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0.15385564993148959</v>
      </c>
      <c r="Y26" s="11">
        <f>IF('OddsRatio_working_3-way'!W26&gt;=0,IF('OddsRatio_working_3-way'!V26+SQRT('OddsRatio_working_3-way'!W26)&gt;0,0,PI()),ACOS('OddsRatio_working_3-way'!V26/(2*'OddsRatio_working_3-way'!X26)))</f>
        <v>0.63221237152555798</v>
      </c>
      <c r="Z26" s="11">
        <f>'OddsRatio_working_3-way'!X26^(1/3)*COS('OddsRatio_working_3-way'!Y26/3)</f>
        <v>0.52398880898933531</v>
      </c>
      <c r="AA26" s="11">
        <f>'OddsRatio_working_3-way'!X26^(1/3)*COS(('OddsRatio_working_3-way'!Y26+2*PI())/3)</f>
        <v>-0.35906571402784465</v>
      </c>
      <c r="AB26" s="11">
        <f>'OddsRatio_working_3-way'!X26^(1/3)*COS(('OddsRatio_working_3-way'!Y26+4*PI())/3)</f>
        <v>-0.16492309496149057</v>
      </c>
      <c r="AC26" s="11">
        <f>'OddsRatio_working_3-way'!X26^(1/3)*SIN('OddsRatio_working_3-way'!Y26/3)</f>
        <v>0.11208829337913852</v>
      </c>
      <c r="AD26" s="11">
        <f>'OddsRatio_working_3-way'!X26^(1/3)*SIN(('OddsRatio_working_3-way'!Y26+2*PI())/3)</f>
        <v>0.39774347319394704</v>
      </c>
      <c r="AE26" s="11">
        <f>'OddsRatio_working_3-way'!X26^(1/3)*SIN(('OddsRatio_working_3-way'!Y26+4*PI())/3)</f>
        <v>-0.50983176657308549</v>
      </c>
      <c r="AF26" s="11">
        <f>-'OddsRatio_working_3-way'!U26/(3*'OddsRatio_working_3-way'!X26^(1/3))*COS(('OddsRatio_working_3-way'!Y26)/3)</f>
        <v>0.5239888089893352</v>
      </c>
      <c r="AG26" s="11">
        <f>-'OddsRatio_working_3-way'!U26/(3*'OddsRatio_working_3-way'!X26^(1/3))*COS(('OddsRatio_working_3-way'!Y26+2*PI())/3)</f>
        <v>-0.3590657140278446</v>
      </c>
      <c r="AH26" s="11">
        <f>-'OddsRatio_working_3-way'!U26/(3*'OddsRatio_working_3-way'!X26^(1/3))*COS(('OddsRatio_working_3-way'!Y26+4*PI())/3)</f>
        <v>-0.16492309496149055</v>
      </c>
      <c r="AI26" s="11">
        <f>'OddsRatio_working_3-way'!U26/(3*'OddsRatio_working_3-way'!X26^(1/3))*SIN(('OddsRatio_working_3-way'!Y26)/3)</f>
        <v>-0.11208829337913849</v>
      </c>
      <c r="AJ26" s="11">
        <f>'OddsRatio_working_3-way'!U26/(3*'OddsRatio_working_3-way'!X26^(1/3))*SIN(('OddsRatio_working_3-way'!Y26+2*PI())/3)</f>
        <v>-0.39774347319394693</v>
      </c>
      <c r="AK26" s="11">
        <f>'OddsRatio_working_3-way'!U26/(3*'OddsRatio_working_3-way'!X26^(1/3))*SIN(('OddsRatio_working_3-way'!Y26+4*PI())/3)</f>
        <v>0.50983176657308538</v>
      </c>
      <c r="AL26" s="11">
        <f>'OddsRatio_working_3-way'!Z26+'OddsRatio_working_3-way'!AF26</f>
        <v>1.0479776179786704</v>
      </c>
      <c r="AM26" s="11">
        <f>'OddsRatio_working_3-way'!AA26+'OddsRatio_working_3-way'!AG26</f>
        <v>-0.71813142805568919</v>
      </c>
      <c r="AN26" s="11">
        <f>'OddsRatio_working_3-way'!AB26+'OddsRatio_working_3-way'!AH26</f>
        <v>-0.32984618992298109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1.0479776179786704</v>
      </c>
      <c r="AS26" s="11">
        <f>IF(('OddsRatio_working_3-way'!X26=0),IF(Q26&gt;0,-Q26^(1/3),(-Q26)^(1/3)),'OddsRatio_working_3-way'!AM26-'OddsRatio_working_3-way'!R26/3)</f>
        <v>-0.71813142805568919</v>
      </c>
      <c r="AT26" s="11">
        <f>IF(('OddsRatio_working_3-way'!X26=0),IF(Q26&gt;0,-Q26^(1/3),(-Q26)^(1/3)),'OddsRatio_working_3-way'!AN26-'OddsRatio_working_3-way'!R26/3)</f>
        <v>-0.32984618992298109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1.83</v>
      </c>
      <c r="B27" s="4">
        <f>IF('True_Odds_Calculator_3-way'!B28="","",'True_Odds_Calculator_3-way'!B28)</f>
        <v>3.64</v>
      </c>
      <c r="C27" s="4">
        <f>IF('True_Odds_Calculator_3-way'!C28="","",'True_Odds_Calculator_3-way'!C28)</f>
        <v>4.62</v>
      </c>
      <c r="D27" s="9">
        <f t="shared" si="13"/>
        <v>0.53116231264110669</v>
      </c>
      <c r="E27" s="9">
        <f t="shared" si="14"/>
        <v>0.26263893352300133</v>
      </c>
      <c r="F27" s="9">
        <f t="shared" si="15"/>
        <v>0.20619875383589215</v>
      </c>
      <c r="G27" s="9">
        <f t="shared" si="16"/>
        <v>1.0634502300365516</v>
      </c>
      <c r="H27" s="9">
        <f t="shared" si="17"/>
        <v>1.8826636909303378</v>
      </c>
      <c r="I27" s="9">
        <f t="shared" si="18"/>
        <v>3.807508607296497</v>
      </c>
      <c r="J27" s="9">
        <f t="shared" si="19"/>
        <v>4.8496898327323175</v>
      </c>
      <c r="K27" s="11">
        <f t="shared" si="20"/>
        <v>0.54644808743169393</v>
      </c>
      <c r="L27" s="11">
        <f t="shared" si="21"/>
        <v>0.27472527472527469</v>
      </c>
      <c r="M27" s="11">
        <f t="shared" si="22"/>
        <v>0.21645021645021645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-0.25774849662437493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0.23038371984507811</v>
      </c>
      <c r="Q27" s="11">
        <f>2*'OddsRatio_working_3-way'!K27*'OddsRatio_working_3-way'!L27*'OddsRatio_working_3-way'!M27</f>
        <v>6.498835538648183E-2</v>
      </c>
      <c r="R27" s="11">
        <f t="shared" si="23"/>
        <v>0</v>
      </c>
      <c r="S27" s="11">
        <f t="shared" si="24"/>
        <v>-0.89383147860149736</v>
      </c>
      <c r="T27" s="11">
        <f t="shared" si="25"/>
        <v>-0.25213863994400487</v>
      </c>
      <c r="U27" s="11">
        <f>'OddsRatio_working_3-way'!S27-'OddsRatio_working_3-way'!R27^2/3</f>
        <v>-0.89383147860149736</v>
      </c>
      <c r="V27" s="11">
        <f>'OddsRatio_working_3-way'!S27*'OddsRatio_working_3-way'!R27/3-2*'OddsRatio_working_3-way'!R27^3/27-'OddsRatio_working_3-way'!T27</f>
        <v>0.25213863994400487</v>
      </c>
      <c r="W27" s="11">
        <f>'OddsRatio_working_3-way'!V27^2+4*'OddsRatio_working_3-way'!U27^3/27</f>
        <v>-4.2220624033440748E-2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0.16263034601993356</v>
      </c>
      <c r="Y27" s="11">
        <f>IF('OddsRatio_working_3-way'!W27&gt;=0,IF('OddsRatio_working_3-way'!V27+SQRT('OddsRatio_working_3-way'!W27)&gt;0,0,PI()),ACOS('OddsRatio_working_3-way'!V27/(2*'OddsRatio_working_3-way'!X27)))</f>
        <v>0.68378147847504356</v>
      </c>
      <c r="Z27" s="11">
        <f>'OddsRatio_working_3-way'!X27^(1/3)*COS('OddsRatio_working_3-way'!Y27/3)</f>
        <v>0.53172511501827591</v>
      </c>
      <c r="AA27" s="11">
        <f>'OddsRatio_working_3-way'!X27^(1/3)*COS(('OddsRatio_working_3-way'!Y27+2*PI())/3)</f>
        <v>-0.37267627944820031</v>
      </c>
      <c r="AB27" s="11">
        <f>'OddsRatio_working_3-way'!X27^(1/3)*COS(('OddsRatio_working_3-way'!Y27+4*PI())/3)</f>
        <v>-0.15904883557007574</v>
      </c>
      <c r="AC27" s="11">
        <f>'OddsRatio_working_3-way'!X27^(1/3)*SIN('OddsRatio_working_3-way'!Y27/3)</f>
        <v>0.12333786222932697</v>
      </c>
      <c r="AD27" s="11">
        <f>'OddsRatio_working_3-way'!X27^(1/3)*SIN(('OddsRatio_working_3-way'!Y27+2*PI())/3)</f>
        <v>0.398818526321366</v>
      </c>
      <c r="AE27" s="11">
        <f>'OddsRatio_working_3-way'!X27^(1/3)*SIN(('OddsRatio_working_3-way'!Y27+4*PI())/3)</f>
        <v>-0.52215638855069291</v>
      </c>
      <c r="AF27" s="11">
        <f>-'OddsRatio_working_3-way'!U27/(3*'OddsRatio_working_3-way'!X27^(1/3))*COS(('OddsRatio_working_3-way'!Y27)/3)</f>
        <v>0.5317251150182758</v>
      </c>
      <c r="AG27" s="11">
        <f>-'OddsRatio_working_3-way'!U27/(3*'OddsRatio_working_3-way'!X27^(1/3))*COS(('OddsRatio_working_3-way'!Y27+2*PI())/3)</f>
        <v>-0.3726762794482002</v>
      </c>
      <c r="AH27" s="11">
        <f>-'OddsRatio_working_3-way'!U27/(3*'OddsRatio_working_3-way'!X27^(1/3))*COS(('OddsRatio_working_3-way'!Y27+4*PI())/3)</f>
        <v>-0.15904883557007571</v>
      </c>
      <c r="AI27" s="11">
        <f>'OddsRatio_working_3-way'!U27/(3*'OddsRatio_working_3-way'!X27^(1/3))*SIN(('OddsRatio_working_3-way'!Y27)/3)</f>
        <v>-0.12333786222932694</v>
      </c>
      <c r="AJ27" s="11">
        <f>'OddsRatio_working_3-way'!U27/(3*'OddsRatio_working_3-way'!X27^(1/3))*SIN(('OddsRatio_working_3-way'!Y27+2*PI())/3)</f>
        <v>-0.39881852632136594</v>
      </c>
      <c r="AK27" s="11">
        <f>'OddsRatio_working_3-way'!U27/(3*'OddsRatio_working_3-way'!X27^(1/3))*SIN(('OddsRatio_working_3-way'!Y27+4*PI())/3)</f>
        <v>0.5221563885506928</v>
      </c>
      <c r="AL27" s="11">
        <f>'OddsRatio_working_3-way'!Z27+'OddsRatio_working_3-way'!AF27</f>
        <v>1.0634502300365516</v>
      </c>
      <c r="AM27" s="11">
        <f>'OddsRatio_working_3-way'!AA27+'OddsRatio_working_3-way'!AG27</f>
        <v>-0.74535255889640051</v>
      </c>
      <c r="AN27" s="11">
        <f>'OddsRatio_working_3-way'!AB27+'OddsRatio_working_3-way'!AH27</f>
        <v>-0.31809767114015142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1.0634502300365516</v>
      </c>
      <c r="AS27" s="11">
        <f>IF(('OddsRatio_working_3-way'!X27=0),IF(Q27&gt;0,-Q27^(1/3),(-Q27)^(1/3)),'OddsRatio_working_3-way'!AM27-'OddsRatio_working_3-way'!R27/3)</f>
        <v>-0.74535255889640051</v>
      </c>
      <c r="AT27" s="11">
        <f>IF(('OddsRatio_working_3-way'!X27=0),IF(Q27&gt;0,-Q27^(1/3),(-Q27)^(1/3)),'OddsRatio_working_3-way'!AN27-'OddsRatio_working_3-way'!R27/3)</f>
        <v>-0.31809767114015142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9" t="e">
        <f t="shared" si="13"/>
        <v>#VALUE!</v>
      </c>
      <c r="E38" s="9" t="e">
        <f t="shared" si="14"/>
        <v>#VALUE!</v>
      </c>
      <c r="F38" s="9" t="e">
        <f t="shared" si="15"/>
        <v>#VALUE!</v>
      </c>
      <c r="G38" s="9" t="str">
        <f t="shared" si="16"/>
        <v/>
      </c>
      <c r="H38" s="9" t="str">
        <f t="shared" si="17"/>
        <v/>
      </c>
      <c r="I38" s="9" t="str">
        <f t="shared" si="18"/>
        <v/>
      </c>
      <c r="J38" s="9" t="str">
        <f t="shared" si="19"/>
        <v/>
      </c>
      <c r="K38" s="11" t="e">
        <f t="shared" si="20"/>
        <v>#VALUE!</v>
      </c>
      <c r="L38" s="11" t="e">
        <f t="shared" si="21"/>
        <v>#VALUE!</v>
      </c>
      <c r="M38" s="11" t="e">
        <f t="shared" si="22"/>
        <v>#VALUE!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#VALUE!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#VALUE!</v>
      </c>
      <c r="Q38" s="11" t="e">
        <f>2*'OddsRatio_working_3-way'!K38*'OddsRatio_working_3-way'!L38*'OddsRatio_working_3-way'!M38</f>
        <v>#VALUE!</v>
      </c>
      <c r="R38" s="11" t="e">
        <f t="shared" si="23"/>
        <v>#VALUE!</v>
      </c>
      <c r="S38" s="11" t="e">
        <f t="shared" si="24"/>
        <v>#VALUE!</v>
      </c>
      <c r="T38" s="11" t="e">
        <f t="shared" si="25"/>
        <v>#VALUE!</v>
      </c>
      <c r="U38" s="11" t="e">
        <f>'OddsRatio_working_3-way'!S38-'OddsRatio_working_3-way'!R38^2/3</f>
        <v>#VALUE!</v>
      </c>
      <c r="V38" s="11" t="e">
        <f>'OddsRatio_working_3-way'!S38*'OddsRatio_working_3-way'!R38/3-2*'OddsRatio_working_3-way'!R38^3/27-'OddsRatio_working_3-way'!T38</f>
        <v>#VALUE!</v>
      </c>
      <c r="W38" s="11" t="e">
        <f>'OddsRatio_working_3-way'!V38^2+4*'OddsRatio_working_3-way'!U38^3/27</f>
        <v>#VALUE!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#VALUE!</v>
      </c>
      <c r="Y38" s="11" t="e">
        <f>IF('OddsRatio_working_3-way'!W38&gt;=0,IF('OddsRatio_working_3-way'!V38+SQRT('OddsRatio_working_3-way'!W38)&gt;0,0,PI()),ACOS('OddsRatio_working_3-way'!V38/(2*'OddsRatio_working_3-way'!X38)))</f>
        <v>#VALUE!</v>
      </c>
      <c r="Z38" s="11" t="e">
        <f>'OddsRatio_working_3-way'!X38^(1/3)*COS('OddsRatio_working_3-way'!Y38/3)</f>
        <v>#VALUE!</v>
      </c>
      <c r="AA38" s="11" t="e">
        <f>'OddsRatio_working_3-way'!X38^(1/3)*COS(('OddsRatio_working_3-way'!Y38+2*PI())/3)</f>
        <v>#VALUE!</v>
      </c>
      <c r="AB38" s="11" t="e">
        <f>'OddsRatio_working_3-way'!X38^(1/3)*COS(('OddsRatio_working_3-way'!Y38+4*PI())/3)</f>
        <v>#VALUE!</v>
      </c>
      <c r="AC38" s="11" t="e">
        <f>'OddsRatio_working_3-way'!X38^(1/3)*SIN('OddsRatio_working_3-way'!Y38/3)</f>
        <v>#VALUE!</v>
      </c>
      <c r="AD38" s="11" t="e">
        <f>'OddsRatio_working_3-way'!X38^(1/3)*SIN(('OddsRatio_working_3-way'!Y38+2*PI())/3)</f>
        <v>#VALUE!</v>
      </c>
      <c r="AE38" s="11" t="e">
        <f>'OddsRatio_working_3-way'!X38^(1/3)*SIN(('OddsRatio_working_3-way'!Y38+4*PI())/3)</f>
        <v>#VALUE!</v>
      </c>
      <c r="AF38" s="11" t="e">
        <f>-'OddsRatio_working_3-way'!U38/(3*'OddsRatio_working_3-way'!X38^(1/3))*COS(('OddsRatio_working_3-way'!Y38)/3)</f>
        <v>#VALUE!</v>
      </c>
      <c r="AG38" s="11" t="e">
        <f>-'OddsRatio_working_3-way'!U38/(3*'OddsRatio_working_3-way'!X38^(1/3))*COS(('OddsRatio_working_3-way'!Y38+2*PI())/3)</f>
        <v>#VALUE!</v>
      </c>
      <c r="AH38" s="11" t="e">
        <f>-'OddsRatio_working_3-way'!U38/(3*'OddsRatio_working_3-way'!X38^(1/3))*COS(('OddsRatio_working_3-way'!Y38+4*PI())/3)</f>
        <v>#VALUE!</v>
      </c>
      <c r="AI38" s="11" t="e">
        <f>'OddsRatio_working_3-way'!U38/(3*'OddsRatio_working_3-way'!X38^(1/3))*SIN(('OddsRatio_working_3-way'!Y38)/3)</f>
        <v>#VALUE!</v>
      </c>
      <c r="AJ38" s="11" t="e">
        <f>'OddsRatio_working_3-way'!U38/(3*'OddsRatio_working_3-way'!X38^(1/3))*SIN(('OddsRatio_working_3-way'!Y38+2*PI())/3)</f>
        <v>#VALUE!</v>
      </c>
      <c r="AK38" s="11" t="e">
        <f>'OddsRatio_working_3-way'!U38/(3*'OddsRatio_working_3-way'!X38^(1/3))*SIN(('OddsRatio_working_3-way'!Y38+4*PI())/3)</f>
        <v>#VALUE!</v>
      </c>
      <c r="AL38" s="11" t="e">
        <f>'OddsRatio_working_3-way'!Z38+'OddsRatio_working_3-way'!AF38</f>
        <v>#VALUE!</v>
      </c>
      <c r="AM38" s="11" t="e">
        <f>'OddsRatio_working_3-way'!AA38+'OddsRatio_working_3-way'!AG38</f>
        <v>#VALUE!</v>
      </c>
      <c r="AN38" s="11" t="e">
        <f>'OddsRatio_working_3-way'!AB38+'OddsRatio_working_3-way'!AH38</f>
        <v>#VALUE!</v>
      </c>
      <c r="AO38" s="11" t="e">
        <f>'OddsRatio_working_3-way'!AC38+'OddsRatio_working_3-way'!AI38</f>
        <v>#VALUE!</v>
      </c>
      <c r="AP38" s="11" t="e">
        <f>'OddsRatio_working_3-way'!AD38+'OddsRatio_working_3-way'!AJ38</f>
        <v>#VALUE!</v>
      </c>
      <c r="AQ38" s="11" t="e">
        <f>'OddsRatio_working_3-way'!AE38+'OddsRatio_working_3-way'!AK38</f>
        <v>#VALUE!</v>
      </c>
      <c r="AR38" s="10" t="str">
        <f>IF(A38="","",IF(('OddsRatio_working_3-way'!X38=0),IF(Q38&gt;0,-Q38^(1/3),(-Q38)^(1/3)),'OddsRatio_working_3-way'!AL38-'OddsRatio_working_3-way'!R38/3))</f>
        <v/>
      </c>
      <c r="AS38" s="11" t="e">
        <f>IF(('OddsRatio_working_3-way'!X38=0),IF(Q38&gt;0,-Q38^(1/3),(-Q38)^(1/3)),'OddsRatio_working_3-way'!AM38-'OddsRatio_working_3-way'!R38/3)</f>
        <v>#VALUE!</v>
      </c>
      <c r="AT38" s="11" t="e">
        <f>IF(('OddsRatio_working_3-way'!X38=0),IF(Q38&gt;0,-Q38^(1/3),(-Q38)^(1/3)),'OddsRatio_working_3-way'!AN38-'OddsRatio_working_3-way'!R38/3)</f>
        <v>#VALUE!</v>
      </c>
      <c r="AU38" s="11" t="e">
        <f>IF(('OddsRatio_working_3-way'!X38=0),0,'OddsRatio_working_3-way'!AO38)</f>
        <v>#VALUE!</v>
      </c>
      <c r="AV38" s="11" t="e">
        <f>IF(('OddsRatio_working_3-way'!X38=0),0,'OddsRatio_working_3-way'!AP38)</f>
        <v>#VALUE!</v>
      </c>
      <c r="AW38" s="11" t="e">
        <f>IF(('OddsRatio_working_3-way'!X38=0),0,'OddsRatio_working_3-way'!AQ38)</f>
        <v>#VALUE!</v>
      </c>
    </row>
    <row r="39" spans="1:4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9" t="e">
        <f t="shared" si="13"/>
        <v>#VALUE!</v>
      </c>
      <c r="E39" s="9" t="e">
        <f t="shared" si="14"/>
        <v>#VALUE!</v>
      </c>
      <c r="F39" s="9" t="e">
        <f t="shared" si="15"/>
        <v>#VALUE!</v>
      </c>
      <c r="G39" s="9" t="str">
        <f t="shared" si="16"/>
        <v/>
      </c>
      <c r="H39" s="9" t="str">
        <f t="shared" si="17"/>
        <v/>
      </c>
      <c r="I39" s="9" t="str">
        <f t="shared" si="18"/>
        <v/>
      </c>
      <c r="J39" s="9" t="str">
        <f t="shared" si="19"/>
        <v/>
      </c>
      <c r="K39" s="11" t="e">
        <f t="shared" si="20"/>
        <v>#VALUE!</v>
      </c>
      <c r="L39" s="11" t="e">
        <f t="shared" si="21"/>
        <v>#VALUE!</v>
      </c>
      <c r="M39" s="11" t="e">
        <f t="shared" si="22"/>
        <v>#VALUE!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#VALUE!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#VALUE!</v>
      </c>
      <c r="Q39" s="11" t="e">
        <f>2*'OddsRatio_working_3-way'!K39*'OddsRatio_working_3-way'!L39*'OddsRatio_working_3-way'!M39</f>
        <v>#VALUE!</v>
      </c>
      <c r="R39" s="11" t="e">
        <f t="shared" si="23"/>
        <v>#VALUE!</v>
      </c>
      <c r="S39" s="11" t="e">
        <f t="shared" si="24"/>
        <v>#VALUE!</v>
      </c>
      <c r="T39" s="11" t="e">
        <f t="shared" si="25"/>
        <v>#VALUE!</v>
      </c>
      <c r="U39" s="11" t="e">
        <f>'OddsRatio_working_3-way'!S39-'OddsRatio_working_3-way'!R39^2/3</f>
        <v>#VALUE!</v>
      </c>
      <c r="V39" s="11" t="e">
        <f>'OddsRatio_working_3-way'!S39*'OddsRatio_working_3-way'!R39/3-2*'OddsRatio_working_3-way'!R39^3/27-'OddsRatio_working_3-way'!T39</f>
        <v>#VALUE!</v>
      </c>
      <c r="W39" s="11" t="e">
        <f>'OddsRatio_working_3-way'!V39^2+4*'OddsRatio_working_3-way'!U39^3/27</f>
        <v>#VALUE!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#VALUE!</v>
      </c>
      <c r="Y39" s="11" t="e">
        <f>IF('OddsRatio_working_3-way'!W39&gt;=0,IF('OddsRatio_working_3-way'!V39+SQRT('OddsRatio_working_3-way'!W39)&gt;0,0,PI()),ACOS('OddsRatio_working_3-way'!V39/(2*'OddsRatio_working_3-way'!X39)))</f>
        <v>#VALUE!</v>
      </c>
      <c r="Z39" s="11" t="e">
        <f>'OddsRatio_working_3-way'!X39^(1/3)*COS('OddsRatio_working_3-way'!Y39/3)</f>
        <v>#VALUE!</v>
      </c>
      <c r="AA39" s="11" t="e">
        <f>'OddsRatio_working_3-way'!X39^(1/3)*COS(('OddsRatio_working_3-way'!Y39+2*PI())/3)</f>
        <v>#VALUE!</v>
      </c>
      <c r="AB39" s="11" t="e">
        <f>'OddsRatio_working_3-way'!X39^(1/3)*COS(('OddsRatio_working_3-way'!Y39+4*PI())/3)</f>
        <v>#VALUE!</v>
      </c>
      <c r="AC39" s="11" t="e">
        <f>'OddsRatio_working_3-way'!X39^(1/3)*SIN('OddsRatio_working_3-way'!Y39/3)</f>
        <v>#VALUE!</v>
      </c>
      <c r="AD39" s="11" t="e">
        <f>'OddsRatio_working_3-way'!X39^(1/3)*SIN(('OddsRatio_working_3-way'!Y39+2*PI())/3)</f>
        <v>#VALUE!</v>
      </c>
      <c r="AE39" s="11" t="e">
        <f>'OddsRatio_working_3-way'!X39^(1/3)*SIN(('OddsRatio_working_3-way'!Y39+4*PI())/3)</f>
        <v>#VALUE!</v>
      </c>
      <c r="AF39" s="11" t="e">
        <f>-'OddsRatio_working_3-way'!U39/(3*'OddsRatio_working_3-way'!X39^(1/3))*COS(('OddsRatio_working_3-way'!Y39)/3)</f>
        <v>#VALUE!</v>
      </c>
      <c r="AG39" s="11" t="e">
        <f>-'OddsRatio_working_3-way'!U39/(3*'OddsRatio_working_3-way'!X39^(1/3))*COS(('OddsRatio_working_3-way'!Y39+2*PI())/3)</f>
        <v>#VALUE!</v>
      </c>
      <c r="AH39" s="11" t="e">
        <f>-'OddsRatio_working_3-way'!U39/(3*'OddsRatio_working_3-way'!X39^(1/3))*COS(('OddsRatio_working_3-way'!Y39+4*PI())/3)</f>
        <v>#VALUE!</v>
      </c>
      <c r="AI39" s="11" t="e">
        <f>'OddsRatio_working_3-way'!U39/(3*'OddsRatio_working_3-way'!X39^(1/3))*SIN(('OddsRatio_working_3-way'!Y39)/3)</f>
        <v>#VALUE!</v>
      </c>
      <c r="AJ39" s="11" t="e">
        <f>'OddsRatio_working_3-way'!U39/(3*'OddsRatio_working_3-way'!X39^(1/3))*SIN(('OddsRatio_working_3-way'!Y39+2*PI())/3)</f>
        <v>#VALUE!</v>
      </c>
      <c r="AK39" s="11" t="e">
        <f>'OddsRatio_working_3-way'!U39/(3*'OddsRatio_working_3-way'!X39^(1/3))*SIN(('OddsRatio_working_3-way'!Y39+4*PI())/3)</f>
        <v>#VALUE!</v>
      </c>
      <c r="AL39" s="11" t="e">
        <f>'OddsRatio_working_3-way'!Z39+'OddsRatio_working_3-way'!AF39</f>
        <v>#VALUE!</v>
      </c>
      <c r="AM39" s="11" t="e">
        <f>'OddsRatio_working_3-way'!AA39+'OddsRatio_working_3-way'!AG39</f>
        <v>#VALUE!</v>
      </c>
      <c r="AN39" s="11" t="e">
        <f>'OddsRatio_working_3-way'!AB39+'OddsRatio_working_3-way'!AH39</f>
        <v>#VALUE!</v>
      </c>
      <c r="AO39" s="11" t="e">
        <f>'OddsRatio_working_3-way'!AC39+'OddsRatio_working_3-way'!AI39</f>
        <v>#VALUE!</v>
      </c>
      <c r="AP39" s="11" t="e">
        <f>'OddsRatio_working_3-way'!AD39+'OddsRatio_working_3-way'!AJ39</f>
        <v>#VALUE!</v>
      </c>
      <c r="AQ39" s="11" t="e">
        <f>'OddsRatio_working_3-way'!AE39+'OddsRatio_working_3-way'!AK39</f>
        <v>#VALUE!</v>
      </c>
      <c r="AR39" s="10" t="str">
        <f>IF(A39="","",IF(('OddsRatio_working_3-way'!X39=0),IF(Q39&gt;0,-Q39^(1/3),(-Q39)^(1/3)),'OddsRatio_working_3-way'!AL39-'OddsRatio_working_3-way'!R39/3))</f>
        <v/>
      </c>
      <c r="AS39" s="11" t="e">
        <f>IF(('OddsRatio_working_3-way'!X39=0),IF(Q39&gt;0,-Q39^(1/3),(-Q39)^(1/3)),'OddsRatio_working_3-way'!AM39-'OddsRatio_working_3-way'!R39/3)</f>
        <v>#VALUE!</v>
      </c>
      <c r="AT39" s="11" t="e">
        <f>IF(('OddsRatio_working_3-way'!X39=0),IF(Q39&gt;0,-Q39^(1/3),(-Q39)^(1/3)),'OddsRatio_working_3-way'!AN39-'OddsRatio_working_3-way'!R39/3)</f>
        <v>#VALUE!</v>
      </c>
      <c r="AU39" s="11" t="e">
        <f>IF(('OddsRatio_working_3-way'!X39=0),0,'OddsRatio_working_3-way'!AO39)</f>
        <v>#VALUE!</v>
      </c>
      <c r="AV39" s="11" t="e">
        <f>IF(('OddsRatio_working_3-way'!X39=0),0,'OddsRatio_working_3-way'!AP39)</f>
        <v>#VALUE!</v>
      </c>
      <c r="AW39" s="11" t="e">
        <f>IF(('OddsRatio_working_3-way'!X39=0),0,'OddsRatio_working_3-way'!AQ39)</f>
        <v>#VALUE!</v>
      </c>
    </row>
    <row r="40" spans="1:4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2.67</v>
      </c>
      <c r="B2" s="4">
        <f>IF('True_Odds_Calculator_2-way'!B3="","",'True_Odds_Calculator_2-way'!B3)</f>
        <v>1.52</v>
      </c>
      <c r="C2" s="4">
        <f t="shared" ref="C2:C65" si="0">IF(A2="","",((1/A2)+(1/B2))-1)</f>
        <v>3.2426572048097846E-2</v>
      </c>
      <c r="D2" s="4">
        <f>IF(A2="","",(2*A2)/(2-($C2*A2)))</f>
        <v>2.7908128180442859</v>
      </c>
      <c r="E2" s="4">
        <f>IF(B2="","",(2*B2)/(2-($C2*B2)))</f>
        <v>1.5584056524076493</v>
      </c>
      <c r="G2" s="4">
        <f t="shared" ref="G2:G65" si="1">IF(A2="","",C2+1)</f>
        <v>1.0324265720480978</v>
      </c>
    </row>
    <row r="3" spans="1:7" x14ac:dyDescent="0.2">
      <c r="A3" s="4">
        <f>IF('True_Odds_Calculator_2-way'!A4="","",'True_Odds_Calculator_2-way'!A4)</f>
        <v>2.11</v>
      </c>
      <c r="B3" s="4">
        <f>IF('True_Odds_Calculator_2-way'!B4="","",'True_Odds_Calculator_2-way'!B4)</f>
        <v>1.78</v>
      </c>
      <c r="C3" s="4">
        <f t="shared" si="0"/>
        <v>3.5731402098088338E-2</v>
      </c>
      <c r="D3" s="4">
        <f t="shared" ref="D3:D66" si="2">IF(A3="","",(2*A3)/(2-($C3*A3)))</f>
        <v>2.1926557300484557</v>
      </c>
      <c r="E3" s="4">
        <f t="shared" ref="E3:E66" si="3">IF(B3="","",(2*B3)/(2-($C3*B3)))</f>
        <v>1.8384649273092173</v>
      </c>
      <c r="G3" s="4">
        <f t="shared" si="1"/>
        <v>1.0357314020980883</v>
      </c>
    </row>
    <row r="4" spans="1:7" x14ac:dyDescent="0.2">
      <c r="A4" s="4">
        <f>IF('True_Odds_Calculator_2-way'!A5="","",'True_Odds_Calculator_2-way'!A5)</f>
        <v>2.1800000000000002</v>
      </c>
      <c r="B4" s="4">
        <f>IF('True_Odds_Calculator_2-way'!B5="","",'True_Odds_Calculator_2-way'!B5)</f>
        <v>1.72</v>
      </c>
      <c r="C4" s="4">
        <f t="shared" si="0"/>
        <v>4.0110945167484591E-2</v>
      </c>
      <c r="D4" s="4">
        <f t="shared" si="2"/>
        <v>2.2796692607003894</v>
      </c>
      <c r="E4" s="4">
        <f t="shared" si="3"/>
        <v>1.7814519194222731</v>
      </c>
      <c r="G4" s="4">
        <f t="shared" si="1"/>
        <v>1.0401109451674846</v>
      </c>
    </row>
    <row r="5" spans="1:7" x14ac:dyDescent="0.2">
      <c r="A5" s="4">
        <f>IF('True_Odds_Calculator_2-way'!A6="","",'True_Odds_Calculator_2-way'!A6)</f>
        <v>2.14</v>
      </c>
      <c r="B5" s="4">
        <f>IF('True_Odds_Calculator_2-way'!B6="","",'True_Odds_Calculator_2-way'!B6)</f>
        <v>1.75</v>
      </c>
      <c r="C5" s="4">
        <f t="shared" si="0"/>
        <v>3.8718291054739673E-2</v>
      </c>
      <c r="D5" s="4">
        <f t="shared" si="2"/>
        <v>2.2324888226527575</v>
      </c>
      <c r="E5" s="4">
        <f t="shared" si="3"/>
        <v>1.81136638452237</v>
      </c>
      <c r="G5" s="4">
        <f t="shared" si="1"/>
        <v>1.0387182910547397</v>
      </c>
    </row>
    <row r="6" spans="1:7" x14ac:dyDescent="0.2">
      <c r="A6" s="4">
        <f>IF('True_Odds_Calculator_2-way'!A7="","",'True_Odds_Calculator_2-way'!A7)</f>
        <v>2.1800000000000002</v>
      </c>
      <c r="B6" s="4">
        <f>IF('True_Odds_Calculator_2-way'!B7="","",'True_Odds_Calculator_2-way'!B7)</f>
        <v>1.73</v>
      </c>
      <c r="C6" s="4">
        <f t="shared" si="0"/>
        <v>3.6750278411200155E-2</v>
      </c>
      <c r="D6" s="4">
        <f t="shared" si="2"/>
        <v>2.2709700728608424</v>
      </c>
      <c r="E6" s="4">
        <f t="shared" si="3"/>
        <v>1.7868005874828257</v>
      </c>
      <c r="G6" s="4">
        <f t="shared" si="1"/>
        <v>1.0367502784112002</v>
      </c>
    </row>
    <row r="7" spans="1:7" x14ac:dyDescent="0.2">
      <c r="A7" s="4">
        <f>IF('True_Odds_Calculator_2-way'!A8="","",'True_Odds_Calculator_2-way'!A8)</f>
        <v>1.64</v>
      </c>
      <c r="B7" s="4">
        <f>IF('True_Odds_Calculator_2-way'!B8="","",'True_Odds_Calculator_2-way'!B8)</f>
        <v>2.34</v>
      </c>
      <c r="C7" s="4">
        <f t="shared" si="0"/>
        <v>3.7106524911402872E-2</v>
      </c>
      <c r="D7" s="4">
        <f t="shared" si="2"/>
        <v>1.6914668547249645</v>
      </c>
      <c r="E7" s="4">
        <f t="shared" si="3"/>
        <v>2.4462009178990307</v>
      </c>
      <c r="G7" s="4">
        <f t="shared" si="1"/>
        <v>1.0371065249114029</v>
      </c>
    </row>
    <row r="8" spans="1:7" x14ac:dyDescent="0.2">
      <c r="A8" s="4">
        <f>IF('True_Odds_Calculator_2-way'!A9="","",'True_Odds_Calculator_2-way'!A9)</f>
        <v>2.06</v>
      </c>
      <c r="B8" s="4">
        <f>IF('True_Odds_Calculator_2-way'!B9="","",'True_Odds_Calculator_2-way'!B9)</f>
        <v>1.82</v>
      </c>
      <c r="C8" s="4">
        <f t="shared" si="0"/>
        <v>3.4887442654432999E-2</v>
      </c>
      <c r="D8" s="4">
        <f t="shared" si="2"/>
        <v>2.1367833124358828</v>
      </c>
      <c r="E8" s="4">
        <f t="shared" si="3"/>
        <v>1.8796751228316457</v>
      </c>
      <c r="G8" s="4">
        <f t="shared" si="1"/>
        <v>1.034887442654433</v>
      </c>
    </row>
    <row r="9" spans="1:7" x14ac:dyDescent="0.2">
      <c r="A9" s="4">
        <f>IF('True_Odds_Calculator_2-way'!A10="","",'True_Odds_Calculator_2-way'!A10)</f>
        <v>1.74</v>
      </c>
      <c r="B9" s="4">
        <f>IF('True_Odds_Calculator_2-way'!B10="","",'True_Odds_Calculator_2-way'!B10)</f>
        <v>2.16</v>
      </c>
      <c r="C9" s="4">
        <f t="shared" si="0"/>
        <v>3.7675606641123682E-2</v>
      </c>
      <c r="D9" s="4">
        <f t="shared" si="2"/>
        <v>1.7989661114302122</v>
      </c>
      <c r="E9" s="4">
        <f t="shared" si="3"/>
        <v>2.2516175413371671</v>
      </c>
      <c r="G9" s="4">
        <f t="shared" si="1"/>
        <v>1.0376756066411237</v>
      </c>
    </row>
    <row r="10" spans="1:7" x14ac:dyDescent="0.2">
      <c r="A10" s="4">
        <f>IF('True_Odds_Calculator_2-way'!A11="","",'True_Odds_Calculator_2-way'!A11)</f>
        <v>1.85</v>
      </c>
      <c r="B10" s="4">
        <f>IF('True_Odds_Calculator_2-way'!B11="","",'True_Odds_Calculator_2-way'!B11)</f>
        <v>2.02</v>
      </c>
      <c r="C10" s="4">
        <f t="shared" si="0"/>
        <v>3.5590045491035394E-2</v>
      </c>
      <c r="D10" s="4">
        <f t="shared" si="2"/>
        <v>1.9129767084719731</v>
      </c>
      <c r="E10" s="4">
        <f t="shared" si="3"/>
        <v>2.0953181945612553</v>
      </c>
      <c r="G10" s="4">
        <f t="shared" si="1"/>
        <v>1.0355900454910354</v>
      </c>
    </row>
    <row r="11" spans="1:7" x14ac:dyDescent="0.2">
      <c r="A11" s="4">
        <f>IF('True_Odds_Calculator_2-way'!A12="","",'True_Odds_Calculator_2-way'!A12)</f>
        <v>1.77</v>
      </c>
      <c r="B11" s="4">
        <f>IF('True_Odds_Calculator_2-way'!B12="","",'True_Odds_Calculator_2-way'!B12)</f>
        <v>2.11</v>
      </c>
      <c r="C11" s="4">
        <f t="shared" si="0"/>
        <v>3.8905400701529036E-2</v>
      </c>
      <c r="D11" s="4">
        <f t="shared" si="2"/>
        <v>1.8331165484575556</v>
      </c>
      <c r="E11" s="4">
        <f t="shared" si="3"/>
        <v>2.2003122514507911</v>
      </c>
      <c r="G11" s="4">
        <f t="shared" si="1"/>
        <v>1.038905400701529</v>
      </c>
    </row>
    <row r="12" spans="1:7" x14ac:dyDescent="0.2">
      <c r="A12" s="4">
        <f>IF('True_Odds_Calculator_2-way'!A13="","",'True_Odds_Calculator_2-way'!A13)</f>
        <v>1.93</v>
      </c>
      <c r="B12" s="4">
        <f>IF('True_Odds_Calculator_2-way'!B13="","",'True_Odds_Calculator_2-way'!B13)</f>
        <v>1.94</v>
      </c>
      <c r="C12" s="4">
        <f t="shared" si="0"/>
        <v>3.3598632551679941E-2</v>
      </c>
      <c r="D12" s="4">
        <f t="shared" si="2"/>
        <v>1.9946726333173512</v>
      </c>
      <c r="E12" s="4">
        <f t="shared" si="3"/>
        <v>2.0053558995233249</v>
      </c>
      <c r="G12" s="4">
        <f t="shared" si="1"/>
        <v>1.0335986325516799</v>
      </c>
    </row>
    <row r="13" spans="1:7" x14ac:dyDescent="0.2">
      <c r="A13" s="4">
        <f>IF('True_Odds_Calculator_2-way'!A14="","",'True_Odds_Calculator_2-way'!A14)</f>
        <v>1.97</v>
      </c>
      <c r="B13" s="4">
        <f>IF('True_Odds_Calculator_2-way'!B14="","",'True_Odds_Calculator_2-way'!B14)</f>
        <v>1.9</v>
      </c>
      <c r="C13" s="4">
        <f t="shared" si="0"/>
        <v>3.3930002671653803E-2</v>
      </c>
      <c r="D13" s="4">
        <f t="shared" si="2"/>
        <v>2.0381159814865235</v>
      </c>
      <c r="E13" s="4">
        <f t="shared" si="3"/>
        <v>1.9632835038027801</v>
      </c>
      <c r="G13" s="4">
        <f t="shared" si="1"/>
        <v>1.0339300026716538</v>
      </c>
    </row>
    <row r="14" spans="1:7" x14ac:dyDescent="0.2">
      <c r="A14" s="4">
        <f>IF('True_Odds_Calculator_2-way'!A15="","",'True_Odds_Calculator_2-way'!A15)</f>
        <v>2.0299999999999998</v>
      </c>
      <c r="B14" s="4">
        <f>IF('True_Odds_Calculator_2-way'!B15="","",'True_Odds_Calculator_2-way'!B15)</f>
        <v>1.85</v>
      </c>
      <c r="C14" s="4">
        <f t="shared" si="0"/>
        <v>3.315137797896428E-2</v>
      </c>
      <c r="D14" s="4">
        <f t="shared" si="2"/>
        <v>2.1006852188505105</v>
      </c>
      <c r="E14" s="4">
        <f t="shared" si="3"/>
        <v>1.9085249650616189</v>
      </c>
      <c r="G14" s="4">
        <f t="shared" si="1"/>
        <v>1.0331513779789643</v>
      </c>
    </row>
    <row r="15" spans="1:7" x14ac:dyDescent="0.2">
      <c r="A15" s="4">
        <f>IF('True_Odds_Calculator_2-way'!A16="","",'True_Odds_Calculator_2-way'!A16)</f>
        <v>1.64</v>
      </c>
      <c r="B15" s="4">
        <f>IF('True_Odds_Calculator_2-way'!B16="","",'True_Odds_Calculator_2-way'!B16)</f>
        <v>2.34</v>
      </c>
      <c r="C15" s="4">
        <f t="shared" si="0"/>
        <v>3.7106524911402872E-2</v>
      </c>
      <c r="D15" s="4">
        <f t="shared" si="2"/>
        <v>1.6914668547249645</v>
      </c>
      <c r="E15" s="4">
        <f t="shared" si="3"/>
        <v>2.4462009178990307</v>
      </c>
      <c r="G15" s="4">
        <f t="shared" si="1"/>
        <v>1.0371065249114029</v>
      </c>
    </row>
    <row r="16" spans="1:7" x14ac:dyDescent="0.2">
      <c r="A16" s="4">
        <f>IF('True_Odds_Calculator_2-way'!A17="","",'True_Odds_Calculator_2-way'!A17)</f>
        <v>2.21</v>
      </c>
      <c r="B16" s="4">
        <f>IF('True_Odds_Calculator_2-way'!B17="","",'True_Odds_Calculator_2-way'!B17)</f>
        <v>1.71</v>
      </c>
      <c r="C16" s="4">
        <f t="shared" si="0"/>
        <v>3.7284009420232245E-2</v>
      </c>
      <c r="D16" s="4">
        <f t="shared" si="2"/>
        <v>2.3049617273032235</v>
      </c>
      <c r="E16" s="4">
        <f t="shared" si="3"/>
        <v>1.7663059989250076</v>
      </c>
      <c r="G16" s="4">
        <f t="shared" si="1"/>
        <v>1.0372840094202322</v>
      </c>
    </row>
    <row r="17" spans="1:7" x14ac:dyDescent="0.2">
      <c r="A17" s="4">
        <f>IF('True_Odds_Calculator_2-way'!A18="","",'True_Odds_Calculator_2-way'!A18)</f>
        <v>1.54</v>
      </c>
      <c r="B17" s="4">
        <f>IF('True_Odds_Calculator_2-way'!B18="","",'True_Odds_Calculator_2-way'!B18)</f>
        <v>2.56</v>
      </c>
      <c r="C17" s="4">
        <f t="shared" si="0"/>
        <v>3.9975649350649345E-2</v>
      </c>
      <c r="D17" s="4">
        <f t="shared" si="2"/>
        <v>1.5889085926164759</v>
      </c>
      <c r="E17" s="4">
        <f t="shared" si="3"/>
        <v>2.6980563920065701</v>
      </c>
      <c r="G17" s="4">
        <f t="shared" si="1"/>
        <v>1.0399756493506493</v>
      </c>
    </row>
    <row r="18" spans="1:7" x14ac:dyDescent="0.2">
      <c r="A18" s="4">
        <f>IF('True_Odds_Calculator_2-way'!A19="","",'True_Odds_Calculator_2-way'!A19)</f>
        <v>2.57</v>
      </c>
      <c r="B18" s="4">
        <f>IF('True_Odds_Calculator_2-way'!B19="","",'True_Odds_Calculator_2-way'!B19)</f>
        <v>1.55</v>
      </c>
      <c r="C18" s="4">
        <f t="shared" si="0"/>
        <v>3.4266348688339443E-2</v>
      </c>
      <c r="D18" s="4">
        <f t="shared" si="2"/>
        <v>2.6883752319892018</v>
      </c>
      <c r="E18" s="4">
        <f t="shared" si="3"/>
        <v>1.5922854002198461</v>
      </c>
      <c r="G18" s="4">
        <f t="shared" si="1"/>
        <v>1.0342663486883394</v>
      </c>
    </row>
    <row r="19" spans="1:7" x14ac:dyDescent="0.2">
      <c r="A19" s="4">
        <f>IF('True_Odds_Calculator_2-way'!A20="","",'True_Odds_Calculator_2-way'!A20)</f>
        <v>2.35</v>
      </c>
      <c r="B19" s="4">
        <f>IF('True_Odds_Calculator_2-way'!B20="","",'True_Odds_Calculator_2-way'!B20)</f>
        <v>1.65</v>
      </c>
      <c r="C19" s="4">
        <f t="shared" si="0"/>
        <v>3.1592520954223158E-2</v>
      </c>
      <c r="D19" s="4">
        <f t="shared" si="2"/>
        <v>2.4405979543666407</v>
      </c>
      <c r="E19" s="4">
        <f t="shared" si="3"/>
        <v>1.6941561987984708</v>
      </c>
      <c r="G19" s="4">
        <f t="shared" si="1"/>
        <v>1.0315925209542232</v>
      </c>
    </row>
    <row r="20" spans="1:7" x14ac:dyDescent="0.2">
      <c r="A20" s="4">
        <f>IF('True_Odds_Calculator_2-way'!A21="","",'True_Odds_Calculator_2-way'!A21)</f>
        <v>2.75</v>
      </c>
      <c r="B20" s="4">
        <f>IF('True_Odds_Calculator_2-way'!B21="","",'True_Odds_Calculator_2-way'!B21)</f>
        <v>1.49</v>
      </c>
      <c r="C20" s="4">
        <f t="shared" si="0"/>
        <v>3.4777303233679113E-2</v>
      </c>
      <c r="D20" s="4">
        <f t="shared" si="2"/>
        <v>2.8881057268722468</v>
      </c>
      <c r="E20" s="4">
        <f t="shared" si="3"/>
        <v>1.5296313579094729</v>
      </c>
      <c r="G20" s="4">
        <f t="shared" si="1"/>
        <v>1.0347773032336791</v>
      </c>
    </row>
    <row r="21" spans="1:7" x14ac:dyDescent="0.2">
      <c r="A21" s="4">
        <f>IF('True_Odds_Calculator_2-way'!A22="","",'True_Odds_Calculator_2-way'!A22)</f>
        <v>1.92</v>
      </c>
      <c r="B21" s="4">
        <f>IF('True_Odds_Calculator_2-way'!B22="","",'True_Odds_Calculator_2-way'!B22)</f>
        <v>1.97</v>
      </c>
      <c r="C21" s="4">
        <f t="shared" si="0"/>
        <v>2.844754653130277E-2</v>
      </c>
      <c r="D21" s="4">
        <f t="shared" si="2"/>
        <v>1.9739066903246005</v>
      </c>
      <c r="E21" s="4">
        <f t="shared" si="3"/>
        <v>2.0267924123888115</v>
      </c>
      <c r="G21" s="4">
        <f t="shared" si="1"/>
        <v>1.0284475465313028</v>
      </c>
    </row>
    <row r="22" spans="1:7" x14ac:dyDescent="0.2">
      <c r="A22" s="4">
        <f>IF('True_Odds_Calculator_2-way'!A23="","",'True_Odds_Calculator_2-way'!A23)</f>
        <v>2.15</v>
      </c>
      <c r="B22" s="4">
        <f>IF('True_Odds_Calculator_2-way'!B23="","",'True_Odds_Calculator_2-way'!B23)</f>
        <v>1.76</v>
      </c>
      <c r="C22" s="4">
        <f t="shared" si="0"/>
        <v>3.3298097251585723E-2</v>
      </c>
      <c r="D22" s="4">
        <f t="shared" si="2"/>
        <v>2.2298173246906305</v>
      </c>
      <c r="E22" s="4">
        <f t="shared" si="3"/>
        <v>1.8131288931480596</v>
      </c>
      <c r="G22" s="4">
        <f t="shared" si="1"/>
        <v>1.0332980972515857</v>
      </c>
    </row>
    <row r="23" spans="1:7" x14ac:dyDescent="0.2">
      <c r="A23" s="4">
        <f>IF('True_Odds_Calculator_2-way'!A24="","",'True_Odds_Calculator_2-way'!A24)</f>
        <v>2.4700000000000002</v>
      </c>
      <c r="B23" s="4">
        <f>IF('True_Odds_Calculator_2-way'!B24="","",'True_Odds_Calculator_2-way'!B24)</f>
        <v>1.59</v>
      </c>
      <c r="C23" s="4">
        <f t="shared" si="0"/>
        <v>3.37891172052045E-2</v>
      </c>
      <c r="D23" s="4">
        <f t="shared" si="2"/>
        <v>2.5775604633610079</v>
      </c>
      <c r="E23" s="4">
        <f t="shared" si="3"/>
        <v>1.6338901254342355</v>
      </c>
      <c r="G23" s="4">
        <f t="shared" si="1"/>
        <v>1.0337891172052045</v>
      </c>
    </row>
    <row r="24" spans="1:7" x14ac:dyDescent="0.2">
      <c r="A24" s="4">
        <f>IF('True_Odds_Calculator_2-way'!A25="","",'True_Odds_Calculator_2-way'!A25)</f>
        <v>2.1800000000000002</v>
      </c>
      <c r="B24" s="4">
        <f>IF('True_Odds_Calculator_2-way'!B25="","",'True_Odds_Calculator_2-way'!B25)</f>
        <v>1.74</v>
      </c>
      <c r="C24" s="4">
        <f t="shared" si="0"/>
        <v>3.3428240008436028E-2</v>
      </c>
      <c r="D24" s="4">
        <f t="shared" si="2"/>
        <v>2.2624358821424311</v>
      </c>
      <c r="E24" s="4">
        <f t="shared" si="3"/>
        <v>1.7921194368326561</v>
      </c>
      <c r="G24" s="4">
        <f t="shared" si="1"/>
        <v>1.033428240008436</v>
      </c>
    </row>
    <row r="25" spans="1:7" x14ac:dyDescent="0.2">
      <c r="A25" s="4">
        <f>IF('True_Odds_Calculator_2-way'!A26="","",'True_Odds_Calculator_2-way'!A26)</f>
        <v>2.5099999999999998</v>
      </c>
      <c r="B25" s="4">
        <f>IF('True_Odds_Calculator_2-way'!B26="","",'True_Odds_Calculator_2-way'!B26)</f>
        <v>1.57</v>
      </c>
      <c r="C25" s="4">
        <f t="shared" si="0"/>
        <v>3.5349049661227649E-2</v>
      </c>
      <c r="D25" s="4">
        <f t="shared" si="2"/>
        <v>2.6265204785550034</v>
      </c>
      <c r="E25" s="4">
        <f t="shared" si="3"/>
        <v>1.6148093511176675</v>
      </c>
      <c r="G25" s="4">
        <f t="shared" si="1"/>
        <v>1.0353490496612276</v>
      </c>
    </row>
    <row r="26" spans="1:7" x14ac:dyDescent="0.2">
      <c r="A26" s="4">
        <f>IF('True_Odds_Calculator_2-way'!A27="","",'True_Odds_Calculator_2-way'!A27)</f>
        <v>2.61</v>
      </c>
      <c r="B26" s="4">
        <f>IF('True_Odds_Calculator_2-way'!B27="","",'True_Odds_Calculator_2-way'!B27)</f>
        <v>1.54</v>
      </c>
      <c r="C26" s="4">
        <f t="shared" si="0"/>
        <v>3.2492411802756749E-2</v>
      </c>
      <c r="D26" s="4">
        <f t="shared" si="2"/>
        <v>2.725571302637825</v>
      </c>
      <c r="E26" s="4">
        <f t="shared" si="3"/>
        <v>1.5795182143278188</v>
      </c>
      <c r="G26" s="4">
        <f t="shared" si="1"/>
        <v>1.0324924118027567</v>
      </c>
    </row>
    <row r="27" spans="1:7" x14ac:dyDescent="0.2">
      <c r="A27" s="4">
        <f>IF('True_Odds_Calculator_2-way'!A28="","",'True_Odds_Calculator_2-way'!A28)</f>
        <v>2.2200000000000002</v>
      </c>
      <c r="B27" s="4">
        <f>IF('True_Odds_Calculator_2-way'!B28="","",'True_Odds_Calculator_2-way'!B28)</f>
        <v>1.7</v>
      </c>
      <c r="C27" s="4">
        <f t="shared" si="0"/>
        <v>3.868574456809748E-2</v>
      </c>
      <c r="D27" s="4">
        <f t="shared" si="2"/>
        <v>2.3196066379840201</v>
      </c>
      <c r="E27" s="4">
        <f t="shared" si="3"/>
        <v>1.7578015836050302</v>
      </c>
      <c r="G27" s="4">
        <f t="shared" si="1"/>
        <v>1.0386857445680975</v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2.52</v>
      </c>
      <c r="B2" s="4">
        <f>IF('True_Odds_Calculator_3-way'!B3="","",'True_Odds_Calculator_3-way'!B3)</f>
        <v>3.02</v>
      </c>
      <c r="C2" s="4">
        <f>IF('True_Odds_Calculator_3-way'!C3="","",'True_Odds_Calculator_3-way'!C3)</f>
        <v>3.35</v>
      </c>
      <c r="D2" s="4">
        <f>IF(A2="","",((1/A2)+(1/B2)+(1/C2))-1)</f>
        <v>2.6458687326533559E-2</v>
      </c>
      <c r="E2" s="4">
        <f>IF(A2="","",(3*A2)/(3-($D2*A2)))</f>
        <v>2.5772808328761809</v>
      </c>
      <c r="F2" s="4">
        <f>IF(B2="","",(3*B2)/(3-($D2*B2)))</f>
        <v>3.102639034474254</v>
      </c>
      <c r="G2" s="4">
        <f>IF(C2="","",(3*C2)/(3-($D2*C2)))</f>
        <v>3.4519909155900899</v>
      </c>
      <c r="I2" s="4">
        <f>IF(A2="","",D2+1)</f>
        <v>1.0264586873265336</v>
      </c>
    </row>
    <row r="3" spans="1:9" x14ac:dyDescent="0.2">
      <c r="A3" s="4">
        <f>IF('True_Odds_Calculator_3-way'!A4="","",'True_Odds_Calculator_3-way'!A4)</f>
        <v>2.4500000000000002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3.06</v>
      </c>
      <c r="D3" s="4">
        <f t="shared" ref="D3:D66" si="0">IF(A3="","",((1/A3)+(1/B3)+(1/C3))-1)</f>
        <v>3.3468113613604578E-2</v>
      </c>
      <c r="E3" s="4">
        <f t="shared" ref="E3:E66" si="1">IF(A3="","",(3*A3)/(3-($D3*A3)))</f>
        <v>2.5188458317523303</v>
      </c>
      <c r="F3" s="4">
        <f t="shared" ref="F3:F66" si="2">IF(B3="","",(3*B3)/(3-($D3*B3)))</f>
        <v>3.4800593059266669</v>
      </c>
      <c r="G3" s="4">
        <f t="shared" ref="G3:G66" si="3">IF(C3="","",(3*C3)/(3-($D3*C3)))</f>
        <v>3.1681527376855132</v>
      </c>
      <c r="I3" s="4">
        <f t="shared" ref="I3:I66" si="4">IF(A3="","",D3+1)</f>
        <v>1.0334681136136046</v>
      </c>
    </row>
    <row r="4" spans="1:9" x14ac:dyDescent="0.2">
      <c r="A4" s="4">
        <f>IF('True_Odds_Calculator_3-way'!A5="","",'True_Odds_Calculator_3-way'!A5)</f>
        <v>2.09</v>
      </c>
      <c r="B4" s="4">
        <f>IF('True_Odds_Calculator_3-way'!B5="","",'True_Odds_Calculator_3-way'!B5)</f>
        <v>3.4</v>
      </c>
      <c r="C4" s="4">
        <f>IF('True_Odds_Calculator_3-way'!C5="","",'True_Odds_Calculator_3-way'!C5)</f>
        <v>3.84</v>
      </c>
      <c r="D4" s="4">
        <f t="shared" si="0"/>
        <v>3.300321324702149E-2</v>
      </c>
      <c r="E4" s="4">
        <f t="shared" si="1"/>
        <v>2.1391846436552853</v>
      </c>
      <c r="F4" s="4">
        <f t="shared" si="2"/>
        <v>3.5321139235700016</v>
      </c>
      <c r="G4" s="4">
        <f t="shared" si="3"/>
        <v>4.0093723796910883</v>
      </c>
      <c r="I4" s="4">
        <f t="shared" si="4"/>
        <v>1.0330032132470215</v>
      </c>
    </row>
    <row r="5" spans="1:9" x14ac:dyDescent="0.2">
      <c r="A5" s="4">
        <f>IF('True_Odds_Calculator_3-way'!A6="","",'True_Odds_Calculator_3-way'!A6)</f>
        <v>2.66</v>
      </c>
      <c r="B5" s="4">
        <f>IF('True_Odds_Calculator_3-way'!B6="","",'True_Odds_Calculator_3-way'!B6)</f>
        <v>3.27</v>
      </c>
      <c r="C5" s="4">
        <f>IF('True_Odds_Calculator_3-way'!C6="","",'True_Odds_Calculator_3-way'!C6)</f>
        <v>2.85</v>
      </c>
      <c r="D5" s="4">
        <f t="shared" si="0"/>
        <v>3.262744016003305E-2</v>
      </c>
      <c r="E5" s="4">
        <f t="shared" si="1"/>
        <v>2.7392454493922025</v>
      </c>
      <c r="F5" s="4">
        <f t="shared" si="2"/>
        <v>3.3905823653231466</v>
      </c>
      <c r="G5" s="4">
        <f t="shared" si="3"/>
        <v>2.9411645364171233</v>
      </c>
      <c r="I5" s="4">
        <f t="shared" si="4"/>
        <v>1.032627440160033</v>
      </c>
    </row>
    <row r="6" spans="1:9" x14ac:dyDescent="0.2">
      <c r="A6" s="4">
        <f>IF('True_Odds_Calculator_3-way'!A7="","",'True_Odds_Calculator_3-way'!A7)</f>
        <v>2.0499999999999998</v>
      </c>
      <c r="B6" s="4">
        <f>IF('True_Odds_Calculator_3-way'!B7="","",'True_Odds_Calculator_3-way'!B7)</f>
        <v>3.41</v>
      </c>
      <c r="C6" s="4">
        <f>IF('True_Odds_Calculator_3-way'!C7="","",'True_Odds_Calculator_3-way'!C7)</f>
        <v>3.95</v>
      </c>
      <c r="D6" s="4">
        <f t="shared" si="0"/>
        <v>3.4224566975615156E-2</v>
      </c>
      <c r="E6" s="4">
        <f t="shared" si="1"/>
        <v>2.0990909949009811</v>
      </c>
      <c r="F6" s="4">
        <f t="shared" si="2"/>
        <v>3.5480250005621592</v>
      </c>
      <c r="G6" s="4">
        <f t="shared" si="3"/>
        <v>4.1363956961971597</v>
      </c>
      <c r="I6" s="4">
        <f t="shared" si="4"/>
        <v>1.0342245669756152</v>
      </c>
    </row>
    <row r="7" spans="1:9" x14ac:dyDescent="0.2">
      <c r="A7" s="4">
        <f>IF('True_Odds_Calculator_3-way'!A8="","",'True_Odds_Calculator_3-way'!A8)</f>
        <v>2.2400000000000002</v>
      </c>
      <c r="B7" s="4">
        <f>IF('True_Odds_Calculator_3-way'!B8="","",'True_Odds_Calculator_3-way'!B8)</f>
        <v>3.98</v>
      </c>
      <c r="C7" s="4">
        <f>IF('True_Odds_Calculator_3-way'!C8="","",'True_Odds_Calculator_3-way'!C8)</f>
        <v>2.98</v>
      </c>
      <c r="D7" s="4">
        <f t="shared" si="0"/>
        <v>3.3255322634264228E-2</v>
      </c>
      <c r="E7" s="4">
        <f t="shared" si="1"/>
        <v>2.2970368983577467</v>
      </c>
      <c r="F7" s="4">
        <f t="shared" si="2"/>
        <v>4.1636970162515112</v>
      </c>
      <c r="G7" s="4">
        <f t="shared" si="3"/>
        <v>3.0818031144884768</v>
      </c>
      <c r="I7" s="4">
        <f t="shared" si="4"/>
        <v>1.0332553226342642</v>
      </c>
    </row>
    <row r="8" spans="1:9" x14ac:dyDescent="0.2">
      <c r="A8" s="4">
        <f>IF('True_Odds_Calculator_3-way'!A9="","",'True_Odds_Calculator_3-way'!A9)</f>
        <v>2.0699999999999998</v>
      </c>
      <c r="B8" s="4">
        <f>IF('True_Odds_Calculator_3-way'!B9="","",'True_Odds_Calculator_3-way'!B9)</f>
        <v>3.44</v>
      </c>
      <c r="C8" s="4">
        <f>IF('True_Odds_Calculator_3-way'!C9="","",'True_Odds_Calculator_3-way'!C9)</f>
        <v>3.85</v>
      </c>
      <c r="D8" s="4">
        <f t="shared" si="0"/>
        <v>3.3529721598478002E-2</v>
      </c>
      <c r="E8" s="4">
        <f t="shared" si="1"/>
        <v>2.119024712994019</v>
      </c>
      <c r="F8" s="4">
        <f t="shared" si="2"/>
        <v>3.5775474482019449</v>
      </c>
      <c r="G8" s="4">
        <f t="shared" si="3"/>
        <v>4.0231138208439203</v>
      </c>
      <c r="I8" s="4">
        <f t="shared" si="4"/>
        <v>1.033529721598478</v>
      </c>
    </row>
    <row r="9" spans="1:9" x14ac:dyDescent="0.2">
      <c r="A9" s="4">
        <f>IF('True_Odds_Calculator_3-way'!A10="","",'True_Odds_Calculator_3-way'!A10)</f>
        <v>1.97</v>
      </c>
      <c r="B9" s="4">
        <f>IF('True_Odds_Calculator_3-way'!B10="","",'True_Odds_Calculator_3-way'!B10)</f>
        <v>3.8</v>
      </c>
      <c r="C9" s="4">
        <f>IF('True_Odds_Calculator_3-way'!C10="","",'True_Odds_Calculator_3-way'!C10)</f>
        <v>3.79</v>
      </c>
      <c r="D9" s="4">
        <f t="shared" si="0"/>
        <v>3.4624350678874816E-2</v>
      </c>
      <c r="E9" s="4">
        <f t="shared" si="1"/>
        <v>2.0158333104393651</v>
      </c>
      <c r="F9" s="4">
        <f t="shared" si="2"/>
        <v>3.9743030386794489</v>
      </c>
      <c r="G9" s="4">
        <f t="shared" si="3"/>
        <v>3.9633659346124257</v>
      </c>
      <c r="I9" s="4">
        <f t="shared" si="4"/>
        <v>1.0346243506788748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3.59</v>
      </c>
      <c r="C10" s="4">
        <f>IF('True_Odds_Calculator_3-way'!C11="","",'True_Odds_Calculator_3-way'!C11)</f>
        <v>3.58</v>
      </c>
      <c r="D10" s="4">
        <f t="shared" si="0"/>
        <v>3.4071617162449774E-2</v>
      </c>
      <c r="E10" s="4">
        <f t="shared" si="1"/>
        <v>2.1513090037415292</v>
      </c>
      <c r="F10" s="4">
        <f t="shared" si="2"/>
        <v>3.7425944397862292</v>
      </c>
      <c r="G10" s="4">
        <f t="shared" si="3"/>
        <v>3.731727551017586</v>
      </c>
      <c r="I10" s="4">
        <f t="shared" si="4"/>
        <v>1.0340716171624498</v>
      </c>
    </row>
    <row r="11" spans="1:9" x14ac:dyDescent="0.2">
      <c r="A11" s="4">
        <f>IF('True_Odds_Calculator_3-way'!A12="","",'True_Odds_Calculator_3-way'!A12)</f>
        <v>2.5099999999999998</v>
      </c>
      <c r="B11" s="4">
        <f>IF('True_Odds_Calculator_3-way'!B12="","",'True_Odds_Calculator_3-way'!B12)</f>
        <v>3.59</v>
      </c>
      <c r="C11" s="4">
        <f>IF('True_Odds_Calculator_3-way'!C12="","",'True_Odds_Calculator_3-way'!C12)</f>
        <v>2.8</v>
      </c>
      <c r="D11" s="4">
        <f t="shared" si="0"/>
        <v>3.4100763678275525E-2</v>
      </c>
      <c r="E11" s="4">
        <f t="shared" si="1"/>
        <v>2.5837159275004251</v>
      </c>
      <c r="F11" s="4">
        <f t="shared" si="2"/>
        <v>3.7427305299446889</v>
      </c>
      <c r="G11" s="4">
        <f t="shared" si="3"/>
        <v>2.8920462534463889</v>
      </c>
      <c r="I11" s="4">
        <f t="shared" si="4"/>
        <v>1.0341007636782755</v>
      </c>
    </row>
    <row r="12" spans="1:9" x14ac:dyDescent="0.2">
      <c r="A12" s="4">
        <f>IF('True_Odds_Calculator_3-way'!A13="","",'True_Odds_Calculator_3-way'!A13)</f>
        <v>2.19</v>
      </c>
      <c r="B12" s="4">
        <f>IF('True_Odds_Calculator_3-way'!B13="","",'True_Odds_Calculator_3-way'!B13)</f>
        <v>3.54</v>
      </c>
      <c r="C12" s="4">
        <f>IF('True_Odds_Calculator_3-way'!C13="","",'True_Odds_Calculator_3-way'!C13)</f>
        <v>3.4</v>
      </c>
      <c r="D12" s="4">
        <f t="shared" si="0"/>
        <v>3.3224527331248366E-2</v>
      </c>
      <c r="E12" s="4">
        <f t="shared" si="1"/>
        <v>2.2444363458014593</v>
      </c>
      <c r="F12" s="4">
        <f t="shared" si="2"/>
        <v>3.6844485943685292</v>
      </c>
      <c r="G12" s="4">
        <f t="shared" si="3"/>
        <v>3.5330345223223625</v>
      </c>
      <c r="I12" s="4">
        <f t="shared" si="4"/>
        <v>1.0332245273312484</v>
      </c>
    </row>
    <row r="13" spans="1:9" x14ac:dyDescent="0.2">
      <c r="A13" s="4">
        <f>IF('True_Odds_Calculator_3-way'!A14="","",'True_Odds_Calculator_3-way'!A14)</f>
        <v>4.7300000000000004</v>
      </c>
      <c r="B13" s="4">
        <f>IF('True_Odds_Calculator_3-way'!B14="","",'True_Odds_Calculator_3-way'!B14)</f>
        <v>3.88</v>
      </c>
      <c r="C13" s="4">
        <f>IF('True_Odds_Calculator_3-way'!C14="","",'True_Odds_Calculator_3-way'!C14)</f>
        <v>1.76</v>
      </c>
      <c r="D13" s="4">
        <f t="shared" si="0"/>
        <v>3.7330267430962794E-2</v>
      </c>
      <c r="E13" s="4">
        <f t="shared" si="1"/>
        <v>5.0258058037955635</v>
      </c>
      <c r="F13" s="4">
        <f t="shared" si="2"/>
        <v>4.0768313723167147</v>
      </c>
      <c r="G13" s="4">
        <f t="shared" si="3"/>
        <v>1.7994077928189978</v>
      </c>
      <c r="I13" s="4">
        <f t="shared" si="4"/>
        <v>1.0373302674309628</v>
      </c>
    </row>
    <row r="14" spans="1:9" x14ac:dyDescent="0.2">
      <c r="A14" s="4">
        <f>IF('True_Odds_Calculator_3-way'!A15="","",'True_Odds_Calculator_3-way'!A15)</f>
        <v>2.13</v>
      </c>
      <c r="B14" s="4">
        <f>IF('True_Odds_Calculator_3-way'!B15="","",'True_Odds_Calculator_3-way'!B15)</f>
        <v>3.49</v>
      </c>
      <c r="C14" s="4">
        <f>IF('True_Odds_Calculator_3-way'!C15="","",'True_Odds_Calculator_3-way'!C15)</f>
        <v>3.62</v>
      </c>
      <c r="D14" s="4">
        <f t="shared" si="0"/>
        <v>3.2259613287167532E-2</v>
      </c>
      <c r="E14" s="4">
        <f t="shared" si="1"/>
        <v>2.1799298220676775</v>
      </c>
      <c r="F14" s="4">
        <f t="shared" si="2"/>
        <v>3.6260820868271009</v>
      </c>
      <c r="G14" s="4">
        <f t="shared" si="3"/>
        <v>3.766621779486337</v>
      </c>
      <c r="I14" s="4">
        <f t="shared" si="4"/>
        <v>1.0322596132871675</v>
      </c>
    </row>
    <row r="15" spans="1:9" x14ac:dyDescent="0.2">
      <c r="A15" s="4">
        <f>IF('True_Odds_Calculator_3-way'!A16="","",'True_Odds_Calculator_3-way'!A16)</f>
        <v>1.74</v>
      </c>
      <c r="B15" s="4">
        <f>IF('True_Odds_Calculator_3-way'!B16="","",'True_Odds_Calculator_3-way'!B16)</f>
        <v>4.1100000000000003</v>
      </c>
      <c r="C15" s="4">
        <f>IF('True_Odds_Calculator_3-way'!C16="","",'True_Odds_Calculator_3-way'!C16)</f>
        <v>4.57</v>
      </c>
      <c r="D15" s="4">
        <f t="shared" si="0"/>
        <v>3.6840026855233354E-2</v>
      </c>
      <c r="E15" s="4">
        <f t="shared" si="1"/>
        <v>1.777990710810067</v>
      </c>
      <c r="F15" s="4">
        <f t="shared" si="2"/>
        <v>4.3284610512781594</v>
      </c>
      <c r="G15" s="4">
        <f t="shared" si="3"/>
        <v>4.841715325450151</v>
      </c>
      <c r="I15" s="4">
        <f t="shared" si="4"/>
        <v>1.0368400268552334</v>
      </c>
    </row>
    <row r="16" spans="1:9" x14ac:dyDescent="0.2">
      <c r="A16" s="4">
        <f>IF('True_Odds_Calculator_3-way'!A17="","",'True_Odds_Calculator_3-way'!A17)</f>
        <v>2.85</v>
      </c>
      <c r="B16" s="4">
        <f>IF('True_Odds_Calculator_3-way'!B17="","",'True_Odds_Calculator_3-way'!B17)</f>
        <v>3.29</v>
      </c>
      <c r="C16" s="4">
        <f>IF('True_Odds_Calculator_3-way'!C17="","",'True_Odds_Calculator_3-way'!C17)</f>
        <v>2.65</v>
      </c>
      <c r="D16" s="4">
        <f t="shared" si="0"/>
        <v>3.2187051329648941E-2</v>
      </c>
      <c r="E16" s="4">
        <f t="shared" si="1"/>
        <v>2.9398952307614952</v>
      </c>
      <c r="F16" s="4">
        <f t="shared" si="2"/>
        <v>3.4103812267745166</v>
      </c>
      <c r="G16" s="4">
        <f t="shared" si="3"/>
        <v>2.7275493990517652</v>
      </c>
      <c r="I16" s="4">
        <f t="shared" si="4"/>
        <v>1.0321870513296489</v>
      </c>
    </row>
    <row r="17" spans="1:9" x14ac:dyDescent="0.2">
      <c r="A17" s="4">
        <f>IF('True_Odds_Calculator_3-way'!A18="","",'True_Odds_Calculator_3-way'!A18)</f>
        <v>1.53</v>
      </c>
      <c r="B17" s="4">
        <f>IF('True_Odds_Calculator_3-way'!B18="","",'True_Odds_Calculator_3-way'!B18)</f>
        <v>4.6399999999999997</v>
      </c>
      <c r="C17" s="4">
        <f>IF('True_Odds_Calculator_3-way'!C18="","",'True_Odds_Calculator_3-way'!C18)</f>
        <v>5.9</v>
      </c>
      <c r="D17" s="4">
        <f t="shared" si="0"/>
        <v>3.8603538044869268E-2</v>
      </c>
      <c r="E17" s="4">
        <f t="shared" si="1"/>
        <v>1.560727293684298</v>
      </c>
      <c r="F17" s="4">
        <f t="shared" si="2"/>
        <v>4.9346310567670217</v>
      </c>
      <c r="G17" s="4">
        <f t="shared" si="3"/>
        <v>6.3847306089017266</v>
      </c>
      <c r="I17" s="4">
        <f t="shared" si="4"/>
        <v>1.0386035380448693</v>
      </c>
    </row>
    <row r="18" spans="1:9" x14ac:dyDescent="0.2">
      <c r="A18" s="4">
        <f>IF('True_Odds_Calculator_3-way'!A19="","",'True_Odds_Calculator_3-way'!A19)</f>
        <v>3.33</v>
      </c>
      <c r="B18" s="4">
        <f>IF('True_Odds_Calculator_3-way'!B19="","",'True_Odds_Calculator_3-way'!B19)</f>
        <v>2.94</v>
      </c>
      <c r="C18" s="4">
        <f>IF('True_Odds_Calculator_3-way'!C19="","",'True_Odds_Calculator_3-way'!C19)</f>
        <v>2.58</v>
      </c>
      <c r="D18" s="4">
        <f t="shared" si="0"/>
        <v>2.8033253946875281E-2</v>
      </c>
      <c r="E18" s="4">
        <f t="shared" si="1"/>
        <v>3.4369471826213891</v>
      </c>
      <c r="F18" s="4">
        <f t="shared" si="2"/>
        <v>3.0230510383020652</v>
      </c>
      <c r="G18" s="4">
        <f t="shared" si="3"/>
        <v>2.6437367884940741</v>
      </c>
      <c r="I18" s="4">
        <f t="shared" si="4"/>
        <v>1.0280332539468753</v>
      </c>
    </row>
    <row r="19" spans="1: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3.12</v>
      </c>
      <c r="C19" s="4">
        <f>IF('True_Odds_Calculator_3-way'!C20="","",'True_Odds_Calculator_3-way'!C20)</f>
        <v>3.37</v>
      </c>
      <c r="D19" s="4">
        <f t="shared" si="0"/>
        <v>2.8771359302186772E-2</v>
      </c>
      <c r="E19" s="4">
        <f t="shared" si="1"/>
        <v>2.4879819237101732</v>
      </c>
      <c r="F19" s="4">
        <f t="shared" si="2"/>
        <v>3.2162369286048045</v>
      </c>
      <c r="G19" s="4">
        <f t="shared" si="3"/>
        <v>3.4825555941446154</v>
      </c>
      <c r="I19" s="4">
        <f t="shared" si="4"/>
        <v>1.0287713593021868</v>
      </c>
    </row>
    <row r="20" spans="1:9" x14ac:dyDescent="0.2">
      <c r="A20" s="4">
        <f>IF('True_Odds_Calculator_3-way'!A21="","",'True_Odds_Calculator_3-way'!A21)</f>
        <v>2.25</v>
      </c>
      <c r="B20" s="4">
        <f>IF('True_Odds_Calculator_3-way'!B21="","",'True_Odds_Calculator_3-way'!B21)</f>
        <v>3</v>
      </c>
      <c r="C20" s="4">
        <f>IF('True_Odds_Calculator_3-way'!C21="","",'True_Odds_Calculator_3-way'!C21)</f>
        <v>4</v>
      </c>
      <c r="D20" s="4">
        <f t="shared" si="0"/>
        <v>2.7777777777777679E-2</v>
      </c>
      <c r="E20" s="4">
        <f t="shared" si="1"/>
        <v>2.2978723404255321</v>
      </c>
      <c r="F20" s="4">
        <f t="shared" si="2"/>
        <v>3.0857142857142854</v>
      </c>
      <c r="G20" s="4">
        <f t="shared" si="3"/>
        <v>4.1538461538461533</v>
      </c>
      <c r="I20" s="4">
        <f t="shared" si="4"/>
        <v>1.0277777777777777</v>
      </c>
    </row>
    <row r="21" spans="1:9" x14ac:dyDescent="0.2">
      <c r="A21" s="4">
        <f>IF('True_Odds_Calculator_3-way'!A22="","",'True_Odds_Calculator_3-way'!A22)</f>
        <v>1.99</v>
      </c>
      <c r="B21" s="4">
        <f>IF('True_Odds_Calculator_3-way'!B22="","",'True_Odds_Calculator_3-way'!B22)</f>
        <v>3.58</v>
      </c>
      <c r="C21" s="4">
        <f>IF('True_Odds_Calculator_3-way'!C22="","",'True_Odds_Calculator_3-way'!C22)</f>
        <v>4.04</v>
      </c>
      <c r="D21" s="4">
        <f t="shared" si="0"/>
        <v>2.9366924227865354E-2</v>
      </c>
      <c r="E21" s="4">
        <f t="shared" si="1"/>
        <v>2.0295354722392398</v>
      </c>
      <c r="F21" s="4">
        <f t="shared" si="2"/>
        <v>3.7100157569307806</v>
      </c>
      <c r="G21" s="4">
        <f t="shared" si="3"/>
        <v>4.2063504683113786</v>
      </c>
      <c r="I21" s="4">
        <f t="shared" si="4"/>
        <v>1.0293669242278654</v>
      </c>
    </row>
    <row r="22" spans="1:9" x14ac:dyDescent="0.2">
      <c r="A22" s="4">
        <f>IF('True_Odds_Calculator_3-way'!A23="","",'True_Odds_Calculator_3-way'!A23)</f>
        <v>2.06</v>
      </c>
      <c r="B22" s="4">
        <f>IF('True_Odds_Calculator_3-way'!B23="","",'True_Odds_Calculator_3-way'!B23)</f>
        <v>3.36</v>
      </c>
      <c r="C22" s="4">
        <f>IF('True_Odds_Calculator_3-way'!C23="","",'True_Odds_Calculator_3-way'!C23)</f>
        <v>4.0599999999999996</v>
      </c>
      <c r="D22" s="4">
        <f t="shared" si="0"/>
        <v>2.9361359542142917E-2</v>
      </c>
      <c r="E22" s="4">
        <f t="shared" si="1"/>
        <v>2.1023872101175032</v>
      </c>
      <c r="F22" s="4">
        <f t="shared" si="2"/>
        <v>3.4742497392203378</v>
      </c>
      <c r="G22" s="4">
        <f t="shared" si="3"/>
        <v>4.2280026736616243</v>
      </c>
      <c r="I22" s="4">
        <f t="shared" si="4"/>
        <v>1.0293613595421429</v>
      </c>
    </row>
    <row r="23" spans="1:9" x14ac:dyDescent="0.2">
      <c r="A23" s="4">
        <f>IF('True_Odds_Calculator_3-way'!A24="","",'True_Odds_Calculator_3-way'!A24)</f>
        <v>2.15</v>
      </c>
      <c r="B23" s="4">
        <f>IF('True_Odds_Calculator_3-way'!B24="","",'True_Odds_Calculator_3-way'!B24)</f>
        <v>3.09</v>
      </c>
      <c r="C23" s="4">
        <f>IF('True_Odds_Calculator_3-way'!C24="","",'True_Odds_Calculator_3-way'!C24)</f>
        <v>4.17</v>
      </c>
      <c r="D23" s="4">
        <f t="shared" si="0"/>
        <v>2.8549028016241484E-2</v>
      </c>
      <c r="E23" s="4">
        <f t="shared" si="1"/>
        <v>2.1949081202836549</v>
      </c>
      <c r="F23" s="4">
        <f t="shared" si="2"/>
        <v>3.1836158110933694</v>
      </c>
      <c r="G23" s="4">
        <f t="shared" si="3"/>
        <v>4.3423168045091867</v>
      </c>
      <c r="I23" s="4">
        <f t="shared" si="4"/>
        <v>1.0285490280162415</v>
      </c>
    </row>
    <row r="24" spans="1:9" x14ac:dyDescent="0.2">
      <c r="A24" s="4">
        <f>IF('True_Odds_Calculator_3-way'!A25="","",'True_Odds_Calculator_3-way'!A25)</f>
        <v>3.46</v>
      </c>
      <c r="B24" s="4">
        <f>IF('True_Odds_Calculator_3-way'!B25="","",'True_Odds_Calculator_3-way'!B25)</f>
        <v>3.27</v>
      </c>
      <c r="C24" s="4">
        <f>IF('True_Odds_Calculator_3-way'!C25="","",'True_Odds_Calculator_3-way'!C25)</f>
        <v>2.31</v>
      </c>
      <c r="D24" s="4">
        <f t="shared" si="0"/>
        <v>2.7728171494412202E-2</v>
      </c>
      <c r="E24" s="4">
        <f t="shared" si="1"/>
        <v>3.5743056678118861</v>
      </c>
      <c r="F24" s="4">
        <f t="shared" si="2"/>
        <v>3.3719116701074978</v>
      </c>
      <c r="G24" s="4">
        <f t="shared" si="3"/>
        <v>2.360396090036029</v>
      </c>
      <c r="I24" s="4">
        <f t="shared" si="4"/>
        <v>1.0277281714944122</v>
      </c>
    </row>
    <row r="25" spans="1:9" x14ac:dyDescent="0.2">
      <c r="A25" s="4">
        <f>IF('True_Odds_Calculator_3-way'!A26="","",'True_Odds_Calculator_3-way'!A26)</f>
        <v>1.54</v>
      </c>
      <c r="B25" s="4">
        <f>IF('True_Odds_Calculator_3-way'!B26="","",'True_Odds_Calculator_3-way'!B26)</f>
        <v>3.92</v>
      </c>
      <c r="C25" s="4">
        <f>IF('True_Odds_Calculator_3-way'!C26="","",'True_Odds_Calculator_3-way'!C26)</f>
        <v>7.94</v>
      </c>
      <c r="D25" s="4">
        <f t="shared" si="0"/>
        <v>3.0397274549847308E-2</v>
      </c>
      <c r="E25" s="4">
        <f t="shared" si="1"/>
        <v>1.5644109658811904</v>
      </c>
      <c r="F25" s="4">
        <f t="shared" si="2"/>
        <v>4.0821389054928838</v>
      </c>
      <c r="G25" s="4">
        <f t="shared" si="3"/>
        <v>8.6346719034776793</v>
      </c>
      <c r="I25" s="4">
        <f t="shared" si="4"/>
        <v>1.0303972745498473</v>
      </c>
    </row>
    <row r="26" spans="1:9" x14ac:dyDescent="0.2">
      <c r="A26" s="4">
        <f>IF('True_Odds_Calculator_3-way'!A27="","",'True_Odds_Calculator_3-way'!A27)</f>
        <v>1.96</v>
      </c>
      <c r="B26" s="4">
        <f>IF('True_Odds_Calculator_3-way'!B27="","",'True_Odds_Calculator_3-way'!B27)</f>
        <v>3.25</v>
      </c>
      <c r="C26" s="4">
        <f>IF('True_Odds_Calculator_3-way'!C27="","",'True_Odds_Calculator_3-way'!C27)</f>
        <v>4.7300000000000004</v>
      </c>
      <c r="D26" s="4">
        <f t="shared" si="0"/>
        <v>2.9312879811218773E-2</v>
      </c>
      <c r="E26" s="4">
        <f t="shared" si="1"/>
        <v>1.9982690126740108</v>
      </c>
      <c r="F26" s="4">
        <f t="shared" si="2"/>
        <v>3.3565906153914713</v>
      </c>
      <c r="G26" s="4">
        <f t="shared" si="3"/>
        <v>4.9591974455197851</v>
      </c>
      <c r="I26" s="4">
        <f t="shared" si="4"/>
        <v>1.0293128798112188</v>
      </c>
    </row>
    <row r="27" spans="1:9" x14ac:dyDescent="0.2">
      <c r="A27" s="4">
        <f>IF('True_Odds_Calculator_3-way'!A28="","",'True_Odds_Calculator_3-way'!A28)</f>
        <v>1.83</v>
      </c>
      <c r="B27" s="4">
        <f>IF('True_Odds_Calculator_3-way'!B28="","",'True_Odds_Calculator_3-way'!B28)</f>
        <v>3.64</v>
      </c>
      <c r="C27" s="4">
        <f>IF('True_Odds_Calculator_3-way'!C28="","",'True_Odds_Calculator_3-way'!C28)</f>
        <v>4.62</v>
      </c>
      <c r="D27" s="4">
        <f t="shared" si="0"/>
        <v>3.7623578607185015E-2</v>
      </c>
      <c r="E27" s="4">
        <f t="shared" si="1"/>
        <v>1.8729857399934562</v>
      </c>
      <c r="F27" s="4">
        <f t="shared" si="2"/>
        <v>3.8141140870192869</v>
      </c>
      <c r="G27" s="4">
        <f t="shared" si="3"/>
        <v>4.9041478520052104</v>
      </c>
      <c r="I27" s="4">
        <f t="shared" si="4"/>
        <v>1.037623578607185</v>
      </c>
    </row>
    <row r="28" spans="1: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4" t="str">
        <f t="shared" si="0"/>
        <v/>
      </c>
      <c r="E38" s="4" t="str">
        <f t="shared" si="1"/>
        <v/>
      </c>
      <c r="F38" s="4" t="str">
        <f t="shared" si="2"/>
        <v/>
      </c>
      <c r="G38" s="4" t="str">
        <f t="shared" si="3"/>
        <v/>
      </c>
      <c r="I38" s="4" t="str">
        <f t="shared" si="4"/>
        <v/>
      </c>
    </row>
    <row r="39" spans="1: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4" t="str">
        <f t="shared" si="0"/>
        <v/>
      </c>
      <c r="E39" s="4" t="str">
        <f t="shared" si="1"/>
        <v/>
      </c>
      <c r="F39" s="4" t="str">
        <f t="shared" si="2"/>
        <v/>
      </c>
      <c r="G39" s="4" t="str">
        <f t="shared" si="3"/>
        <v/>
      </c>
      <c r="I39" s="4" t="str">
        <f t="shared" si="4"/>
        <v/>
      </c>
    </row>
    <row r="40" spans="1: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2.67</v>
      </c>
      <c r="B2" s="4">
        <f>IF('True_Odds_Calculator_2-way'!B3="","",'True_Odds_Calculator_2-way'!B3)</f>
        <v>1.52</v>
      </c>
      <c r="C2" s="4">
        <f>1/A2</f>
        <v>0.37453183520599254</v>
      </c>
      <c r="D2">
        <f>1/B2</f>
        <v>0.65789473684210531</v>
      </c>
      <c r="E2">
        <f>C2+D2-1</f>
        <v>3.2426572048097846E-2</v>
      </c>
      <c r="F2">
        <f>C2+D2-(C2*D2)-1</f>
        <v>-0.21397595111373935</v>
      </c>
      <c r="G2">
        <v>0</v>
      </c>
      <c r="H2">
        <f>C2*D2</f>
        <v>0.24640252316183722</v>
      </c>
      <c r="I2">
        <f>((-4*F2*H2)^0.5)/(2*F2)</f>
        <v>-1.0730997473258173</v>
      </c>
      <c r="J2">
        <f>(-((-4*F2*H2)^0.5))/(2*F2)</f>
        <v>1.0730997473258173</v>
      </c>
      <c r="K2">
        <f>IF(A2="","",(C2/($J2+C2-($J2*C2))))</f>
        <v>0.3581563657197735</v>
      </c>
      <c r="L2">
        <f>IF(B2="","",(D2/($J2+D2-($J2*D2))))</f>
        <v>0.6418436342802265</v>
      </c>
      <c r="M2">
        <f>IF(A2="","",1/K2)</f>
        <v>2.7920765780341146</v>
      </c>
      <c r="N2">
        <f>IF(B2="","",1/L2)</f>
        <v>1.5580118686094249</v>
      </c>
    </row>
    <row r="3" spans="1:14" x14ac:dyDescent="0.25">
      <c r="A3" s="4">
        <f>IF('True_Odds_Calculator_2-way'!A4="","",'True_Odds_Calculator_2-way'!A4)</f>
        <v>2.11</v>
      </c>
      <c r="B3" s="4">
        <f>IF('True_Odds_Calculator_2-way'!B4="","",'True_Odds_Calculator_2-way'!B4)</f>
        <v>1.78</v>
      </c>
      <c r="C3" s="4">
        <f t="shared" ref="C3:C66" si="0">1/A3</f>
        <v>0.47393364928909953</v>
      </c>
      <c r="D3">
        <f t="shared" ref="D3:D66" si="1">1/B3</f>
        <v>0.5617977528089888</v>
      </c>
      <c r="E3">
        <f t="shared" ref="E3:E66" si="2">C3+D3-1</f>
        <v>3.5731402098088338E-2</v>
      </c>
      <c r="F3">
        <f t="shared" ref="F3:F66" si="3">C3+D3-(C3*D3)-1</f>
        <v>-0.23052345705309119</v>
      </c>
      <c r="G3">
        <v>0</v>
      </c>
      <c r="H3">
        <f t="shared" ref="H3:H66" si="4">C3*D3</f>
        <v>0.26625485915117952</v>
      </c>
      <c r="I3">
        <f t="shared" ref="I3:I66" si="5">((-4*F3*H3)^0.5)/(2*F3)</f>
        <v>-1.0747098003652684</v>
      </c>
      <c r="J3">
        <f t="shared" ref="J3:J66" si="6">(-((-4*F3*H3)^0.5))/(2*F3)</f>
        <v>1.0747098003652684</v>
      </c>
      <c r="K3">
        <f t="shared" ref="K3:K66" si="7">IF(A3="","",(C3/($J3+C3-($J3*C3))))</f>
        <v>0.45601134895833134</v>
      </c>
      <c r="L3">
        <f t="shared" ref="L3:L66" si="8">IF(B3="","",(D3/($J3+D3-($J3*D3))))</f>
        <v>0.54398865104166871</v>
      </c>
      <c r="M3">
        <f t="shared" ref="M3:M66" si="9">IF(A3="","",1/K3)</f>
        <v>2.192927878405448</v>
      </c>
      <c r="N3">
        <f t="shared" ref="N3:N66" si="10">IF(B3="","",1/L3)</f>
        <v>1.838273644284909</v>
      </c>
    </row>
    <row r="4" spans="1:14" x14ac:dyDescent="0.25">
      <c r="A4" s="4">
        <f>IF('True_Odds_Calculator_2-way'!A5="","",'True_Odds_Calculator_2-way'!A5)</f>
        <v>2.1800000000000002</v>
      </c>
      <c r="B4" s="4">
        <f>IF('True_Odds_Calculator_2-way'!B5="","",'True_Odds_Calculator_2-way'!B5)</f>
        <v>1.72</v>
      </c>
      <c r="C4" s="4">
        <f t="shared" si="0"/>
        <v>0.4587155963302752</v>
      </c>
      <c r="D4">
        <f t="shared" si="1"/>
        <v>0.58139534883720934</v>
      </c>
      <c r="E4">
        <f t="shared" si="2"/>
        <v>4.0110945167484591E-2</v>
      </c>
      <c r="F4">
        <f t="shared" si="3"/>
        <v>-0.22658416897802425</v>
      </c>
      <c r="G4">
        <v>0</v>
      </c>
      <c r="H4">
        <f t="shared" si="4"/>
        <v>0.26669511414550884</v>
      </c>
      <c r="I4">
        <f t="shared" si="5"/>
        <v>-1.0849075915068656</v>
      </c>
      <c r="J4">
        <f t="shared" si="6"/>
        <v>1.0849075915068656</v>
      </c>
      <c r="K4">
        <f t="shared" si="7"/>
        <v>0.43855976031354993</v>
      </c>
      <c r="L4">
        <f t="shared" si="8"/>
        <v>0.56144023968644996</v>
      </c>
      <c r="M4">
        <f t="shared" si="9"/>
        <v>2.2801909579781015</v>
      </c>
      <c r="N4">
        <f t="shared" si="10"/>
        <v>1.7811334658849434</v>
      </c>
    </row>
    <row r="5" spans="1:14" x14ac:dyDescent="0.25">
      <c r="A5" s="4">
        <f>IF('True_Odds_Calculator_2-way'!A6="","",'True_Odds_Calculator_2-way'!A6)</f>
        <v>2.14</v>
      </c>
      <c r="B5" s="4">
        <f>IF('True_Odds_Calculator_2-way'!B6="","",'True_Odds_Calculator_2-way'!B6)</f>
        <v>1.75</v>
      </c>
      <c r="C5" s="4">
        <f t="shared" si="0"/>
        <v>0.46728971962616822</v>
      </c>
      <c r="D5">
        <f t="shared" si="1"/>
        <v>0.5714285714285714</v>
      </c>
      <c r="E5">
        <f t="shared" si="2"/>
        <v>3.8718291054739673E-2</v>
      </c>
      <c r="F5">
        <f t="shared" si="3"/>
        <v>-0.22830440587449929</v>
      </c>
      <c r="G5">
        <v>0</v>
      </c>
      <c r="H5">
        <f t="shared" si="4"/>
        <v>0.26702269692923897</v>
      </c>
      <c r="I5">
        <f t="shared" si="5"/>
        <v>-1.0814761408717504</v>
      </c>
      <c r="J5">
        <f t="shared" si="6"/>
        <v>1.0814761408717504</v>
      </c>
      <c r="K5">
        <f t="shared" si="7"/>
        <v>0.44785153960345248</v>
      </c>
      <c r="L5">
        <f t="shared" si="8"/>
        <v>0.55214846039654741</v>
      </c>
      <c r="M5">
        <f t="shared" si="9"/>
        <v>2.2328828005937953</v>
      </c>
      <c r="N5">
        <f t="shared" si="10"/>
        <v>1.8111071056538131</v>
      </c>
    </row>
    <row r="6" spans="1:14" x14ac:dyDescent="0.25">
      <c r="A6" s="4">
        <f>IF('True_Odds_Calculator_2-way'!A7="","",'True_Odds_Calculator_2-way'!A7)</f>
        <v>2.1800000000000002</v>
      </c>
      <c r="B6" s="4">
        <f>IF('True_Odds_Calculator_2-way'!B7="","",'True_Odds_Calculator_2-way'!B7)</f>
        <v>1.73</v>
      </c>
      <c r="C6" s="4">
        <f t="shared" si="0"/>
        <v>0.4587155963302752</v>
      </c>
      <c r="D6">
        <f t="shared" si="1"/>
        <v>0.5780346820809249</v>
      </c>
      <c r="E6">
        <f t="shared" si="2"/>
        <v>3.6750278411200155E-2</v>
      </c>
      <c r="F6">
        <f t="shared" si="3"/>
        <v>-0.22840324547913238</v>
      </c>
      <c r="G6">
        <v>0</v>
      </c>
      <c r="H6">
        <f t="shared" si="4"/>
        <v>0.26515352389033253</v>
      </c>
      <c r="I6">
        <f t="shared" si="5"/>
        <v>-1.0774510935845933</v>
      </c>
      <c r="J6">
        <f t="shared" si="6"/>
        <v>1.0774510935845933</v>
      </c>
      <c r="K6">
        <f t="shared" si="7"/>
        <v>0.44025860447504123</v>
      </c>
      <c r="L6">
        <f t="shared" si="8"/>
        <v>0.55974139552495883</v>
      </c>
      <c r="M6">
        <f t="shared" si="9"/>
        <v>2.2713922904298198</v>
      </c>
      <c r="N6">
        <f t="shared" si="10"/>
        <v>1.786539298316753</v>
      </c>
    </row>
    <row r="7" spans="1:14" x14ac:dyDescent="0.25">
      <c r="A7" s="4">
        <f>IF('True_Odds_Calculator_2-way'!A8="","",'True_Odds_Calculator_2-way'!A8)</f>
        <v>1.64</v>
      </c>
      <c r="B7" s="4">
        <f>IF('True_Odds_Calculator_2-way'!B8="","",'True_Odds_Calculator_2-way'!B8)</f>
        <v>2.34</v>
      </c>
      <c r="C7" s="4">
        <f t="shared" si="0"/>
        <v>0.6097560975609756</v>
      </c>
      <c r="D7">
        <f t="shared" si="1"/>
        <v>0.42735042735042739</v>
      </c>
      <c r="E7">
        <f t="shared" si="2"/>
        <v>3.7106524911402872E-2</v>
      </c>
      <c r="F7">
        <f t="shared" si="3"/>
        <v>-0.22347300396080894</v>
      </c>
      <c r="G7">
        <v>0</v>
      </c>
      <c r="H7">
        <f t="shared" si="4"/>
        <v>0.26057952887221181</v>
      </c>
      <c r="I7">
        <f t="shared" si="5"/>
        <v>-1.0798355319766999</v>
      </c>
      <c r="J7">
        <f t="shared" si="6"/>
        <v>1.0798355319766999</v>
      </c>
      <c r="K7">
        <f t="shared" si="7"/>
        <v>0.59133292539540294</v>
      </c>
      <c r="L7">
        <f t="shared" si="8"/>
        <v>0.40866707460459728</v>
      </c>
      <c r="M7">
        <f t="shared" si="9"/>
        <v>1.6910947404650878</v>
      </c>
      <c r="N7">
        <f t="shared" si="10"/>
        <v>2.4469796128487777</v>
      </c>
    </row>
    <row r="8" spans="1:14" x14ac:dyDescent="0.25">
      <c r="A8" s="4">
        <f>IF('True_Odds_Calculator_2-way'!A9="","",'True_Odds_Calculator_2-way'!A9)</f>
        <v>2.06</v>
      </c>
      <c r="B8" s="4">
        <f>IF('True_Odds_Calculator_2-way'!B9="","",'True_Odds_Calculator_2-way'!B9)</f>
        <v>1.82</v>
      </c>
      <c r="C8" s="4">
        <f t="shared" si="0"/>
        <v>0.4854368932038835</v>
      </c>
      <c r="D8">
        <f t="shared" si="1"/>
        <v>0.54945054945054939</v>
      </c>
      <c r="E8">
        <f t="shared" si="2"/>
        <v>3.4887442654432999E-2</v>
      </c>
      <c r="F8">
        <f t="shared" si="3"/>
        <v>-0.2318361250400085</v>
      </c>
      <c r="G8">
        <v>0</v>
      </c>
      <c r="H8">
        <f t="shared" si="4"/>
        <v>0.26672356769444144</v>
      </c>
      <c r="I8">
        <f t="shared" si="5"/>
        <v>-1.0726058003503602</v>
      </c>
      <c r="J8">
        <f t="shared" si="6"/>
        <v>1.0726058003503602</v>
      </c>
      <c r="K8">
        <f t="shared" si="7"/>
        <v>0.46795400693555494</v>
      </c>
      <c r="L8">
        <f t="shared" si="8"/>
        <v>0.53204599306444489</v>
      </c>
      <c r="M8">
        <f t="shared" si="9"/>
        <v>2.1369621483713819</v>
      </c>
      <c r="N8">
        <f t="shared" si="10"/>
        <v>1.8795367562872962</v>
      </c>
    </row>
    <row r="9" spans="1:14" x14ac:dyDescent="0.25">
      <c r="A9" s="4">
        <f>IF('True_Odds_Calculator_2-way'!A10="","",'True_Odds_Calculator_2-way'!A10)</f>
        <v>1.74</v>
      </c>
      <c r="B9" s="4">
        <f>IF('True_Odds_Calculator_2-way'!B10="","",'True_Odds_Calculator_2-way'!B10)</f>
        <v>2.16</v>
      </c>
      <c r="C9" s="4">
        <f t="shared" si="0"/>
        <v>0.57471264367816088</v>
      </c>
      <c r="D9">
        <f t="shared" si="1"/>
        <v>0.46296296296296291</v>
      </c>
      <c r="E9">
        <f t="shared" si="2"/>
        <v>3.7675606641123682E-2</v>
      </c>
      <c r="F9">
        <f t="shared" si="3"/>
        <v>-0.22839506172839519</v>
      </c>
      <c r="G9">
        <v>0</v>
      </c>
      <c r="H9">
        <f t="shared" si="4"/>
        <v>0.26607066836951887</v>
      </c>
      <c r="I9">
        <f t="shared" si="5"/>
        <v>-1.0793322294408634</v>
      </c>
      <c r="J9">
        <f t="shared" si="6"/>
        <v>1.0793322294408634</v>
      </c>
      <c r="K9">
        <f t="shared" si="7"/>
        <v>0.55595527201895822</v>
      </c>
      <c r="L9">
        <f t="shared" si="8"/>
        <v>0.44404472798104189</v>
      </c>
      <c r="M9">
        <f t="shared" si="9"/>
        <v>1.7987058497862392</v>
      </c>
      <c r="N9">
        <f t="shared" si="10"/>
        <v>2.2520253861514017</v>
      </c>
    </row>
    <row r="10" spans="1:14" x14ac:dyDescent="0.25">
      <c r="A10" s="4">
        <f>IF('True_Odds_Calculator_2-way'!A11="","",'True_Odds_Calculator_2-way'!A11)</f>
        <v>1.85</v>
      </c>
      <c r="B10" s="4">
        <f>IF('True_Odds_Calculator_2-way'!B11="","",'True_Odds_Calculator_2-way'!B11)</f>
        <v>2.02</v>
      </c>
      <c r="C10" s="4">
        <f t="shared" si="0"/>
        <v>0.54054054054054046</v>
      </c>
      <c r="D10">
        <f t="shared" si="1"/>
        <v>0.49504950495049505</v>
      </c>
      <c r="E10">
        <f t="shared" si="2"/>
        <v>3.5590045491035394E-2</v>
      </c>
      <c r="F10">
        <f t="shared" si="3"/>
        <v>-0.23200428150923214</v>
      </c>
      <c r="G10">
        <v>0</v>
      </c>
      <c r="H10">
        <f t="shared" si="4"/>
        <v>0.26759432700026753</v>
      </c>
      <c r="I10">
        <f t="shared" si="5"/>
        <v>-1.0739657990297369</v>
      </c>
      <c r="J10">
        <f t="shared" si="6"/>
        <v>1.0739657990297369</v>
      </c>
      <c r="K10">
        <f t="shared" si="7"/>
        <v>0.52277442494833892</v>
      </c>
      <c r="L10">
        <f t="shared" si="8"/>
        <v>0.4772255750516613</v>
      </c>
      <c r="M10">
        <f t="shared" si="9"/>
        <v>1.9128709291752766</v>
      </c>
      <c r="N10">
        <f t="shared" si="10"/>
        <v>2.0954451150103317</v>
      </c>
    </row>
    <row r="11" spans="1:14" x14ac:dyDescent="0.25">
      <c r="A11" s="4">
        <f>IF('True_Odds_Calculator_2-way'!A12="","",'True_Odds_Calculator_2-way'!A12)</f>
        <v>1.77</v>
      </c>
      <c r="B11" s="4">
        <f>IF('True_Odds_Calculator_2-way'!B12="","",'True_Odds_Calculator_2-way'!B12)</f>
        <v>2.11</v>
      </c>
      <c r="C11" s="4">
        <f t="shared" si="0"/>
        <v>0.56497175141242939</v>
      </c>
      <c r="D11">
        <f t="shared" si="1"/>
        <v>0.47393364928909953</v>
      </c>
      <c r="E11">
        <f t="shared" si="2"/>
        <v>3.8905400701529036E-2</v>
      </c>
      <c r="F11">
        <f t="shared" si="3"/>
        <v>-0.22885372319061759</v>
      </c>
      <c r="G11">
        <v>0</v>
      </c>
      <c r="H11">
        <f t="shared" si="4"/>
        <v>0.26775912389214662</v>
      </c>
      <c r="I11">
        <f t="shared" si="5"/>
        <v>-1.0816659234722941</v>
      </c>
      <c r="J11">
        <f t="shared" si="6"/>
        <v>1.0816659234722941</v>
      </c>
      <c r="K11">
        <f t="shared" si="7"/>
        <v>0.54558863296538396</v>
      </c>
      <c r="L11">
        <f t="shared" si="8"/>
        <v>0.45441136703461599</v>
      </c>
      <c r="M11">
        <f t="shared" si="9"/>
        <v>1.8328827610736662</v>
      </c>
      <c r="N11">
        <f t="shared" si="10"/>
        <v>2.2006491750542465</v>
      </c>
    </row>
    <row r="12" spans="1:14" x14ac:dyDescent="0.25">
      <c r="A12" s="4">
        <f>IF('True_Odds_Calculator_2-way'!A13="","",'True_Odds_Calculator_2-way'!A13)</f>
        <v>1.93</v>
      </c>
      <c r="B12" s="4">
        <f>IF('True_Odds_Calculator_2-way'!B13="","",'True_Odds_Calculator_2-way'!B13)</f>
        <v>1.94</v>
      </c>
      <c r="C12" s="4">
        <f t="shared" si="0"/>
        <v>0.5181347150259068</v>
      </c>
      <c r="D12">
        <f t="shared" si="1"/>
        <v>0.51546391752577325</v>
      </c>
      <c r="E12">
        <f t="shared" si="2"/>
        <v>3.3598632551679941E-2</v>
      </c>
      <c r="F12">
        <f t="shared" si="3"/>
        <v>-0.2334811174616741</v>
      </c>
      <c r="G12">
        <v>0</v>
      </c>
      <c r="H12">
        <f t="shared" si="4"/>
        <v>0.26707975001335404</v>
      </c>
      <c r="I12">
        <f t="shared" si="5"/>
        <v>-1.0695340092890231</v>
      </c>
      <c r="J12">
        <f t="shared" si="6"/>
        <v>1.0695340092890231</v>
      </c>
      <c r="K12">
        <f t="shared" si="7"/>
        <v>0.50133690795359842</v>
      </c>
      <c r="L12">
        <f t="shared" si="8"/>
        <v>0.49866309204640175</v>
      </c>
      <c r="M12">
        <f t="shared" si="9"/>
        <v>1.9946666286387909</v>
      </c>
      <c r="N12">
        <f t="shared" si="10"/>
        <v>2.0053619687316817</v>
      </c>
    </row>
    <row r="13" spans="1:14" x14ac:dyDescent="0.25">
      <c r="A13" s="4">
        <f>IF('True_Odds_Calculator_2-way'!A14="","",'True_Odds_Calculator_2-way'!A14)</f>
        <v>1.97</v>
      </c>
      <c r="B13" s="4">
        <f>IF('True_Odds_Calculator_2-way'!B14="","",'True_Odds_Calculator_2-way'!B14)</f>
        <v>1.9</v>
      </c>
      <c r="C13" s="4">
        <f t="shared" si="0"/>
        <v>0.50761421319796951</v>
      </c>
      <c r="D13">
        <f t="shared" si="1"/>
        <v>0.52631578947368418</v>
      </c>
      <c r="E13">
        <f t="shared" si="2"/>
        <v>3.3930002671653803E-2</v>
      </c>
      <c r="F13">
        <f t="shared" si="3"/>
        <v>-0.23323537269569861</v>
      </c>
      <c r="G13">
        <v>0</v>
      </c>
      <c r="H13">
        <f t="shared" si="4"/>
        <v>0.26716537536735235</v>
      </c>
      <c r="I13">
        <f t="shared" si="5"/>
        <v>-1.0702688317798925</v>
      </c>
      <c r="J13">
        <f t="shared" si="6"/>
        <v>1.0702688317798925</v>
      </c>
      <c r="K13">
        <f t="shared" si="7"/>
        <v>0.49063843062637452</v>
      </c>
      <c r="L13">
        <f t="shared" si="8"/>
        <v>0.50936156937362553</v>
      </c>
      <c r="M13">
        <f t="shared" si="9"/>
        <v>2.0381607668264961</v>
      </c>
      <c r="N13">
        <f t="shared" si="10"/>
        <v>1.963241948601903</v>
      </c>
    </row>
    <row r="14" spans="1:14" x14ac:dyDescent="0.25">
      <c r="A14" s="4">
        <f>IF('True_Odds_Calculator_2-way'!A15="","",'True_Odds_Calculator_2-way'!A15)</f>
        <v>2.0299999999999998</v>
      </c>
      <c r="B14" s="4">
        <f>IF('True_Odds_Calculator_2-way'!B15="","",'True_Odds_Calculator_2-way'!B15)</f>
        <v>1.85</v>
      </c>
      <c r="C14" s="4">
        <f t="shared" si="0"/>
        <v>0.49261083743842371</v>
      </c>
      <c r="D14">
        <f t="shared" si="1"/>
        <v>0.54054054054054046</v>
      </c>
      <c r="E14">
        <f t="shared" si="2"/>
        <v>3.315137797896428E-2</v>
      </c>
      <c r="F14">
        <f t="shared" si="3"/>
        <v>-0.23312475036612956</v>
      </c>
      <c r="G14">
        <v>0</v>
      </c>
      <c r="H14">
        <f t="shared" si="4"/>
        <v>0.26627612834509384</v>
      </c>
      <c r="I14">
        <f t="shared" si="5"/>
        <v>-1.0687396570715308</v>
      </c>
      <c r="J14">
        <f t="shared" si="6"/>
        <v>1.0687396570715308</v>
      </c>
      <c r="K14">
        <f t="shared" si="7"/>
        <v>0.47600872092291718</v>
      </c>
      <c r="L14">
        <f t="shared" si="8"/>
        <v>0.52399127907708287</v>
      </c>
      <c r="M14">
        <f t="shared" si="9"/>
        <v>2.1008018467836762</v>
      </c>
      <c r="N14">
        <f t="shared" si="10"/>
        <v>1.9084287085108012</v>
      </c>
    </row>
    <row r="15" spans="1:14" x14ac:dyDescent="0.25">
      <c r="A15" s="4">
        <f>IF('True_Odds_Calculator_2-way'!A16="","",'True_Odds_Calculator_2-way'!A16)</f>
        <v>1.64</v>
      </c>
      <c r="B15" s="4">
        <f>IF('True_Odds_Calculator_2-way'!B16="","",'True_Odds_Calculator_2-way'!B16)</f>
        <v>2.34</v>
      </c>
      <c r="C15" s="4">
        <f t="shared" si="0"/>
        <v>0.6097560975609756</v>
      </c>
      <c r="D15">
        <f t="shared" si="1"/>
        <v>0.42735042735042739</v>
      </c>
      <c r="E15">
        <f t="shared" si="2"/>
        <v>3.7106524911402872E-2</v>
      </c>
      <c r="F15">
        <f t="shared" si="3"/>
        <v>-0.22347300396080894</v>
      </c>
      <c r="G15">
        <v>0</v>
      </c>
      <c r="H15">
        <f t="shared" si="4"/>
        <v>0.26057952887221181</v>
      </c>
      <c r="I15">
        <f t="shared" si="5"/>
        <v>-1.0798355319766999</v>
      </c>
      <c r="J15">
        <f t="shared" si="6"/>
        <v>1.0798355319766999</v>
      </c>
      <c r="K15">
        <f t="shared" si="7"/>
        <v>0.59133292539540294</v>
      </c>
      <c r="L15">
        <f t="shared" si="8"/>
        <v>0.40866707460459728</v>
      </c>
      <c r="M15">
        <f t="shared" si="9"/>
        <v>1.6910947404650878</v>
      </c>
      <c r="N15">
        <f t="shared" si="10"/>
        <v>2.4469796128487777</v>
      </c>
    </row>
    <row r="16" spans="1:14" x14ac:dyDescent="0.25">
      <c r="A16" s="4">
        <f>IF('True_Odds_Calculator_2-way'!A17="","",'True_Odds_Calculator_2-way'!A17)</f>
        <v>2.21</v>
      </c>
      <c r="B16" s="4">
        <f>IF('True_Odds_Calculator_2-way'!B17="","",'True_Odds_Calculator_2-way'!B17)</f>
        <v>1.71</v>
      </c>
      <c r="C16" s="4">
        <f t="shared" si="0"/>
        <v>0.45248868778280543</v>
      </c>
      <c r="D16">
        <f t="shared" si="1"/>
        <v>0.58479532163742687</v>
      </c>
      <c r="E16">
        <f t="shared" si="2"/>
        <v>3.7284009420232245E-2</v>
      </c>
      <c r="F16">
        <f t="shared" si="3"/>
        <v>-0.22732925828901074</v>
      </c>
      <c r="G16">
        <v>0</v>
      </c>
      <c r="H16">
        <f t="shared" si="4"/>
        <v>0.26461326770924293</v>
      </c>
      <c r="I16">
        <f t="shared" si="5"/>
        <v>-1.0788924165398663</v>
      </c>
      <c r="J16">
        <f t="shared" si="6"/>
        <v>1.0788924165398663</v>
      </c>
      <c r="K16">
        <f t="shared" si="7"/>
        <v>0.43375295009879905</v>
      </c>
      <c r="L16">
        <f t="shared" si="8"/>
        <v>0.56624704990120123</v>
      </c>
      <c r="M16">
        <f t="shared" si="9"/>
        <v>2.305459824013238</v>
      </c>
      <c r="N16">
        <f t="shared" si="10"/>
        <v>1.7660136157433048</v>
      </c>
    </row>
    <row r="17" spans="1:14" x14ac:dyDescent="0.25">
      <c r="A17" s="4">
        <f>IF('True_Odds_Calculator_2-way'!A18="","",'True_Odds_Calculator_2-way'!A18)</f>
        <v>1.54</v>
      </c>
      <c r="B17" s="4">
        <f>IF('True_Odds_Calculator_2-way'!B18="","",'True_Odds_Calculator_2-way'!B18)</f>
        <v>2.56</v>
      </c>
      <c r="C17" s="4">
        <f t="shared" si="0"/>
        <v>0.64935064935064934</v>
      </c>
      <c r="D17">
        <f t="shared" si="1"/>
        <v>0.390625</v>
      </c>
      <c r="E17">
        <f t="shared" si="2"/>
        <v>3.9975649350649345E-2</v>
      </c>
      <c r="F17">
        <f t="shared" si="3"/>
        <v>-0.21367694805194803</v>
      </c>
      <c r="G17">
        <v>0</v>
      </c>
      <c r="H17">
        <f t="shared" si="4"/>
        <v>0.25365259740259738</v>
      </c>
      <c r="I17">
        <f t="shared" si="5"/>
        <v>-1.0895340841010224</v>
      </c>
      <c r="J17">
        <f t="shared" si="6"/>
        <v>1.0895340841010224</v>
      </c>
      <c r="K17">
        <f t="shared" si="7"/>
        <v>0.62958479171892034</v>
      </c>
      <c r="L17">
        <f t="shared" si="8"/>
        <v>0.37041520828107966</v>
      </c>
      <c r="M17">
        <f t="shared" si="9"/>
        <v>1.588348405414552</v>
      </c>
      <c r="N17">
        <f t="shared" si="10"/>
        <v>2.699673171197595</v>
      </c>
    </row>
    <row r="18" spans="1:14" x14ac:dyDescent="0.25">
      <c r="A18" s="4">
        <f>IF('True_Odds_Calculator_2-way'!A19="","",'True_Odds_Calculator_2-way'!A19)</f>
        <v>2.57</v>
      </c>
      <c r="B18" s="4">
        <f>IF('True_Odds_Calculator_2-way'!B19="","",'True_Odds_Calculator_2-way'!B19)</f>
        <v>1.55</v>
      </c>
      <c r="C18" s="4">
        <f t="shared" si="0"/>
        <v>0.38910505836575876</v>
      </c>
      <c r="D18">
        <f t="shared" si="1"/>
        <v>0.64516129032258063</v>
      </c>
      <c r="E18">
        <f t="shared" si="2"/>
        <v>3.4266348688339443E-2</v>
      </c>
      <c r="F18">
        <f t="shared" si="3"/>
        <v>-0.2167691728379566</v>
      </c>
      <c r="G18">
        <v>0</v>
      </c>
      <c r="H18">
        <f t="shared" si="4"/>
        <v>0.25103552152629599</v>
      </c>
      <c r="I18">
        <f t="shared" si="5"/>
        <v>-1.0761401354835765</v>
      </c>
      <c r="J18">
        <f t="shared" si="6"/>
        <v>1.0761401354835765</v>
      </c>
      <c r="K18">
        <f t="shared" si="7"/>
        <v>0.37181079116673366</v>
      </c>
      <c r="L18">
        <f t="shared" si="8"/>
        <v>0.62818920883326634</v>
      </c>
      <c r="M18">
        <f t="shared" si="9"/>
        <v>2.6895400127092146</v>
      </c>
      <c r="N18">
        <f t="shared" si="10"/>
        <v>1.5918770745159672</v>
      </c>
    </row>
    <row r="19" spans="1:14" x14ac:dyDescent="0.25">
      <c r="A19" s="4">
        <f>IF('True_Odds_Calculator_2-way'!A20="","",'True_Odds_Calculator_2-way'!A20)</f>
        <v>2.35</v>
      </c>
      <c r="B19" s="4">
        <f>IF('True_Odds_Calculator_2-way'!B20="","",'True_Odds_Calculator_2-way'!B20)</f>
        <v>1.65</v>
      </c>
      <c r="C19" s="4">
        <f t="shared" si="0"/>
        <v>0.42553191489361702</v>
      </c>
      <c r="D19">
        <f t="shared" si="1"/>
        <v>0.60606060606060608</v>
      </c>
      <c r="E19">
        <f t="shared" si="2"/>
        <v>3.1592520954223158E-2</v>
      </c>
      <c r="F19">
        <f t="shared" si="3"/>
        <v>-0.22630560928433263</v>
      </c>
      <c r="G19">
        <v>0</v>
      </c>
      <c r="H19">
        <f t="shared" si="4"/>
        <v>0.25789813023855579</v>
      </c>
      <c r="I19">
        <f t="shared" si="5"/>
        <v>-1.0675210253672478</v>
      </c>
      <c r="J19">
        <f t="shared" si="6"/>
        <v>1.0675210253672478</v>
      </c>
      <c r="K19">
        <f t="shared" si="7"/>
        <v>0.40964242822822811</v>
      </c>
      <c r="L19">
        <f t="shared" si="8"/>
        <v>0.59035757177177173</v>
      </c>
      <c r="M19">
        <f t="shared" si="9"/>
        <v>2.4411533842457849</v>
      </c>
      <c r="N19">
        <f t="shared" si="10"/>
        <v>1.6938886664887112</v>
      </c>
    </row>
    <row r="20" spans="1:14" x14ac:dyDescent="0.25">
      <c r="A20" s="4">
        <f>IF('True_Odds_Calculator_2-way'!A21="","",'True_Odds_Calculator_2-way'!A21)</f>
        <v>2.75</v>
      </c>
      <c r="B20" s="4">
        <f>IF('True_Odds_Calculator_2-way'!B21="","",'True_Odds_Calculator_2-way'!B21)</f>
        <v>1.49</v>
      </c>
      <c r="C20" s="4">
        <f t="shared" si="0"/>
        <v>0.36363636363636365</v>
      </c>
      <c r="D20">
        <f t="shared" si="1"/>
        <v>0.67114093959731547</v>
      </c>
      <c r="E20">
        <f t="shared" si="2"/>
        <v>3.4777303233679113E-2</v>
      </c>
      <c r="F20">
        <f t="shared" si="3"/>
        <v>-0.2092739475289811</v>
      </c>
      <c r="G20">
        <v>0</v>
      </c>
      <c r="H20">
        <f t="shared" si="4"/>
        <v>0.24405125076266018</v>
      </c>
      <c r="I20">
        <f t="shared" si="5"/>
        <v>-1.0798984943120777</v>
      </c>
      <c r="J20">
        <f t="shared" si="6"/>
        <v>1.0798984943120777</v>
      </c>
      <c r="K20">
        <f t="shared" si="7"/>
        <v>0.34604203085127527</v>
      </c>
      <c r="L20">
        <f t="shared" si="8"/>
        <v>0.65395796914872473</v>
      </c>
      <c r="M20">
        <f t="shared" si="9"/>
        <v>2.8898223650461352</v>
      </c>
      <c r="N20">
        <f t="shared" si="10"/>
        <v>1.5291502622129183</v>
      </c>
    </row>
    <row r="21" spans="1:14" x14ac:dyDescent="0.25">
      <c r="A21" s="4">
        <f>IF('True_Odds_Calculator_2-way'!A22="","",'True_Odds_Calculator_2-way'!A22)</f>
        <v>1.92</v>
      </c>
      <c r="B21" s="4">
        <f>IF('True_Odds_Calculator_2-way'!B22="","",'True_Odds_Calculator_2-way'!B22)</f>
        <v>1.97</v>
      </c>
      <c r="C21" s="4">
        <f t="shared" si="0"/>
        <v>0.52083333333333337</v>
      </c>
      <c r="D21">
        <f t="shared" si="1"/>
        <v>0.50761421319796951</v>
      </c>
      <c r="E21">
        <f t="shared" si="2"/>
        <v>2.844754653130277E-2</v>
      </c>
      <c r="F21">
        <f t="shared" si="3"/>
        <v>-0.2359348561759731</v>
      </c>
      <c r="G21">
        <v>0</v>
      </c>
      <c r="H21">
        <f t="shared" si="4"/>
        <v>0.26438240270727581</v>
      </c>
      <c r="I21">
        <f t="shared" si="5"/>
        <v>-1.0585715534396718</v>
      </c>
      <c r="J21">
        <f t="shared" si="6"/>
        <v>1.0585715534396718</v>
      </c>
      <c r="K21">
        <f t="shared" si="7"/>
        <v>0.50661491420873006</v>
      </c>
      <c r="L21">
        <f t="shared" si="8"/>
        <v>0.49338508579127022</v>
      </c>
      <c r="M21">
        <f t="shared" si="9"/>
        <v>1.9738858291644976</v>
      </c>
      <c r="N21">
        <f t="shared" si="10"/>
        <v>2.0268144068364817</v>
      </c>
    </row>
    <row r="22" spans="1:14" x14ac:dyDescent="0.25">
      <c r="A22" s="4">
        <f>IF('True_Odds_Calculator_2-way'!A23="","",'True_Odds_Calculator_2-way'!A23)</f>
        <v>2.15</v>
      </c>
      <c r="B22" s="4">
        <f>IF('True_Odds_Calculator_2-way'!B23="","",'True_Odds_Calculator_2-way'!B23)</f>
        <v>1.76</v>
      </c>
      <c r="C22" s="4">
        <f t="shared" si="0"/>
        <v>0.46511627906976744</v>
      </c>
      <c r="D22">
        <f t="shared" si="1"/>
        <v>0.56818181818181823</v>
      </c>
      <c r="E22">
        <f t="shared" si="2"/>
        <v>3.3298097251585723E-2</v>
      </c>
      <c r="F22">
        <f t="shared" si="3"/>
        <v>-0.23097251585623668</v>
      </c>
      <c r="G22">
        <v>0</v>
      </c>
      <c r="H22">
        <f t="shared" si="4"/>
        <v>0.26427061310782241</v>
      </c>
      <c r="I22">
        <f t="shared" si="5"/>
        <v>-1.0696563746013956</v>
      </c>
      <c r="J22">
        <f t="shared" si="6"/>
        <v>1.0696563746013956</v>
      </c>
      <c r="K22">
        <f t="shared" si="7"/>
        <v>0.44840941385030625</v>
      </c>
      <c r="L22">
        <f t="shared" si="8"/>
        <v>0.5515905861496937</v>
      </c>
      <c r="M22">
        <f t="shared" si="9"/>
        <v>2.2301048307916052</v>
      </c>
      <c r="N22">
        <f t="shared" si="10"/>
        <v>1.8129388446970602</v>
      </c>
    </row>
    <row r="23" spans="1:14" x14ac:dyDescent="0.25">
      <c r="A23" s="4">
        <f>IF('True_Odds_Calculator_2-way'!A24="","",'True_Odds_Calculator_2-way'!A24)</f>
        <v>2.4700000000000002</v>
      </c>
      <c r="B23" s="4">
        <f>IF('True_Odds_Calculator_2-way'!B24="","",'True_Odds_Calculator_2-way'!B24)</f>
        <v>1.59</v>
      </c>
      <c r="C23" s="4">
        <f t="shared" si="0"/>
        <v>0.40485829959514169</v>
      </c>
      <c r="D23">
        <f t="shared" si="1"/>
        <v>0.62893081761006286</v>
      </c>
      <c r="E23">
        <f t="shared" si="2"/>
        <v>3.37891172052045E-2</v>
      </c>
      <c r="F23">
        <f t="shared" si="3"/>
        <v>-0.22083874417538774</v>
      </c>
      <c r="G23">
        <v>0</v>
      </c>
      <c r="H23">
        <f t="shared" si="4"/>
        <v>0.25462786138059224</v>
      </c>
      <c r="I23">
        <f t="shared" si="5"/>
        <v>-1.0737800400040409</v>
      </c>
      <c r="J23">
        <f t="shared" si="6"/>
        <v>1.0737800400040409</v>
      </c>
      <c r="K23">
        <f t="shared" si="7"/>
        <v>0.38782889624489203</v>
      </c>
      <c r="L23">
        <f t="shared" si="8"/>
        <v>0.61217110375510797</v>
      </c>
      <c r="M23">
        <f t="shared" si="9"/>
        <v>2.5784566588059405</v>
      </c>
      <c r="N23">
        <f t="shared" si="10"/>
        <v>1.6335302236023845</v>
      </c>
    </row>
    <row r="24" spans="1:14" x14ac:dyDescent="0.25">
      <c r="A24" s="4">
        <f>IF('True_Odds_Calculator_2-way'!A25="","",'True_Odds_Calculator_2-way'!A25)</f>
        <v>2.1800000000000002</v>
      </c>
      <c r="B24" s="4">
        <f>IF('True_Odds_Calculator_2-way'!B25="","",'True_Odds_Calculator_2-way'!B25)</f>
        <v>1.74</v>
      </c>
      <c r="C24" s="4">
        <f t="shared" si="0"/>
        <v>0.4587155963302752</v>
      </c>
      <c r="D24">
        <f t="shared" si="1"/>
        <v>0.57471264367816088</v>
      </c>
      <c r="E24">
        <f t="shared" si="2"/>
        <v>3.3428240008436028E-2</v>
      </c>
      <c r="F24">
        <f t="shared" si="3"/>
        <v>-0.23020141305494057</v>
      </c>
      <c r="G24">
        <v>0</v>
      </c>
      <c r="H24">
        <f t="shared" si="4"/>
        <v>0.26362965306337655</v>
      </c>
      <c r="I24">
        <f t="shared" si="5"/>
        <v>-1.0701462561817372</v>
      </c>
      <c r="J24">
        <f t="shared" si="6"/>
        <v>1.0701462561817372</v>
      </c>
      <c r="K24">
        <f t="shared" si="7"/>
        <v>0.44193570658612125</v>
      </c>
      <c r="L24">
        <f t="shared" si="8"/>
        <v>0.55806429341387886</v>
      </c>
      <c r="M24">
        <f t="shared" si="9"/>
        <v>2.26277258229445</v>
      </c>
      <c r="N24">
        <f t="shared" si="10"/>
        <v>1.7919082295744857</v>
      </c>
    </row>
    <row r="25" spans="1:14" x14ac:dyDescent="0.25">
      <c r="A25" s="4">
        <f>IF('True_Odds_Calculator_2-way'!A26="","",'True_Odds_Calculator_2-way'!A26)</f>
        <v>2.5099999999999998</v>
      </c>
      <c r="B25" s="4">
        <f>IF('True_Odds_Calculator_2-way'!B26="","",'True_Odds_Calculator_2-way'!B26)</f>
        <v>1.57</v>
      </c>
      <c r="C25" s="4">
        <f t="shared" si="0"/>
        <v>0.39840637450199207</v>
      </c>
      <c r="D25">
        <f t="shared" si="1"/>
        <v>0.63694267515923564</v>
      </c>
      <c r="E25">
        <f t="shared" si="2"/>
        <v>3.5349049661227649E-2</v>
      </c>
      <c r="F25">
        <f t="shared" si="3"/>
        <v>-0.21841297231456347</v>
      </c>
      <c r="G25">
        <v>0</v>
      </c>
      <c r="H25">
        <f t="shared" si="4"/>
        <v>0.25376202197579112</v>
      </c>
      <c r="I25">
        <f t="shared" si="5"/>
        <v>-1.0778891454484929</v>
      </c>
      <c r="J25">
        <f t="shared" si="6"/>
        <v>1.0778891454484929</v>
      </c>
      <c r="K25">
        <f t="shared" si="7"/>
        <v>0.3805736037101255</v>
      </c>
      <c r="L25">
        <f t="shared" si="8"/>
        <v>0.61942639628987439</v>
      </c>
      <c r="M25">
        <f t="shared" si="9"/>
        <v>2.6276126096272243</v>
      </c>
      <c r="N25">
        <f t="shared" si="10"/>
        <v>1.6143968129056414</v>
      </c>
    </row>
    <row r="26" spans="1:14" x14ac:dyDescent="0.25">
      <c r="A26" s="4">
        <f>IF('True_Odds_Calculator_2-way'!A27="","",'True_Odds_Calculator_2-way'!A27)</f>
        <v>2.61</v>
      </c>
      <c r="B26" s="4">
        <f>IF('True_Odds_Calculator_2-way'!B27="","",'True_Odds_Calculator_2-way'!B27)</f>
        <v>1.54</v>
      </c>
      <c r="C26" s="4">
        <f t="shared" si="0"/>
        <v>0.38314176245210729</v>
      </c>
      <c r="D26">
        <f t="shared" si="1"/>
        <v>0.64935064935064934</v>
      </c>
      <c r="E26">
        <f t="shared" si="2"/>
        <v>3.2492411802756749E-2</v>
      </c>
      <c r="F26">
        <f t="shared" si="3"/>
        <v>-0.21630094043887138</v>
      </c>
      <c r="G26">
        <v>0</v>
      </c>
      <c r="H26">
        <f t="shared" si="4"/>
        <v>0.2487933522416281</v>
      </c>
      <c r="I26">
        <f t="shared" si="5"/>
        <v>-1.0724824201463117</v>
      </c>
      <c r="J26">
        <f t="shared" si="6"/>
        <v>1.0724824201463117</v>
      </c>
      <c r="K26">
        <f t="shared" si="7"/>
        <v>0.36674412717308713</v>
      </c>
      <c r="L26">
        <f t="shared" si="8"/>
        <v>0.63325587282691287</v>
      </c>
      <c r="M26">
        <f t="shared" si="9"/>
        <v>2.7266966964355612</v>
      </c>
      <c r="N26">
        <f t="shared" si="10"/>
        <v>1.5791405068790083</v>
      </c>
    </row>
    <row r="27" spans="1:14" x14ac:dyDescent="0.25">
      <c r="A27" s="4">
        <f>IF('True_Odds_Calculator_2-way'!A28="","",'True_Odds_Calculator_2-way'!A28)</f>
        <v>2.2200000000000002</v>
      </c>
      <c r="B27" s="4">
        <f>IF('True_Odds_Calculator_2-way'!B28="","",'True_Odds_Calculator_2-way'!B28)</f>
        <v>1.7</v>
      </c>
      <c r="C27" s="4">
        <f t="shared" si="0"/>
        <v>0.4504504504504504</v>
      </c>
      <c r="D27">
        <f t="shared" si="1"/>
        <v>0.58823529411764708</v>
      </c>
      <c r="E27">
        <f t="shared" si="2"/>
        <v>3.868574456809748E-2</v>
      </c>
      <c r="F27">
        <f t="shared" si="3"/>
        <v>-0.22628510863804985</v>
      </c>
      <c r="G27">
        <v>0</v>
      </c>
      <c r="H27">
        <f t="shared" si="4"/>
        <v>0.26497085320614733</v>
      </c>
      <c r="I27">
        <f t="shared" si="5"/>
        <v>-1.0821091383745125</v>
      </c>
      <c r="J27">
        <f t="shared" si="6"/>
        <v>1.0821091383745125</v>
      </c>
      <c r="K27">
        <f t="shared" si="7"/>
        <v>0.43100231571506481</v>
      </c>
      <c r="L27">
        <f t="shared" si="8"/>
        <v>0.56899768428493536</v>
      </c>
      <c r="M27">
        <f t="shared" si="9"/>
        <v>2.3201731488169055</v>
      </c>
      <c r="N27">
        <f t="shared" si="10"/>
        <v>1.7574763968621581</v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X3" sqref="X3:X2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2.67</v>
      </c>
      <c r="B3">
        <v>1.52</v>
      </c>
      <c r="C3" s="29">
        <f t="shared" ref="C3:C66" si="0">IF(OR($A3="",$B3=""),"",(1/A3)+(1/B3)-1)</f>
        <v>3.2426572048097846E-2</v>
      </c>
      <c r="D3" s="30">
        <f>IF(OR($A3="",$B3=""),"",A3*'MPTO_working_2-way'!$G2)</f>
        <v>2.7565789473684212</v>
      </c>
      <c r="E3" s="32">
        <f>IF(OR($A3="",$B3=""),"",B3*'MPTO_working_2-way'!$G2)</f>
        <v>1.5692883895131087</v>
      </c>
      <c r="F3" s="30">
        <f>IF(OR($A3="",$B3=""),"",'MPTO_working_2-way'!D2)</f>
        <v>2.7908128180442859</v>
      </c>
      <c r="G3" s="32">
        <f>IF(OR($A3="",$B3=""),"",'MPTO_working_2-way'!E2)</f>
        <v>1.5584056524076493</v>
      </c>
      <c r="H3" s="30">
        <f>IF(OR($A3="",$B3=""),"",'OddsRatio_working_2-way'!M2)</f>
        <v>2.7920765780341146</v>
      </c>
      <c r="I3" s="30">
        <f>IF(OR($A3="",$B3=""),"",'OddsRatio_working_2-way'!N2)</f>
        <v>1.5580118686094249</v>
      </c>
      <c r="J3" s="30">
        <f>IF('Log_working_2-way'!$D2="","",A3^('Log_working_2-way'!$D2))</f>
        <v>2.808158666935292</v>
      </c>
      <c r="K3" s="32">
        <f>IF('Log_working_2-way'!$D2="","",B3^('Log_working_2-way'!$D2))</f>
        <v>1.5530488105310012</v>
      </c>
      <c r="L3" s="37">
        <f>(1/D3)</f>
        <v>0.36276849642004771</v>
      </c>
      <c r="M3" s="37">
        <f>(1/E3)</f>
        <v>0.63723150357995229</v>
      </c>
      <c r="N3" s="38">
        <v>100</v>
      </c>
      <c r="O3" s="38">
        <f>(1/A3)*((N3*A3)-N3)</f>
        <v>62.546816479400754</v>
      </c>
      <c r="P3" s="38">
        <f>(1/B3)*((N3*B3)-N3)</f>
        <v>34.21052631578948</v>
      </c>
      <c r="Q3" s="38">
        <f>(1/B3)*N3</f>
        <v>65.789473684210535</v>
      </c>
      <c r="R3" s="38">
        <f>(1/A3)*N3</f>
        <v>37.453183520599254</v>
      </c>
      <c r="S3" s="39">
        <f>O3-Q3</f>
        <v>-3.242657204809781</v>
      </c>
      <c r="T3" s="39">
        <f>P3-R3</f>
        <v>-3.2426572048097739</v>
      </c>
      <c r="U3" t="s">
        <v>121</v>
      </c>
      <c r="V3" t="s">
        <v>112</v>
      </c>
      <c r="W3" t="s">
        <v>122</v>
      </c>
      <c r="X3" t="s">
        <v>123</v>
      </c>
      <c r="Y3" s="41"/>
    </row>
    <row r="4" spans="1:25" s="12" customFormat="1" ht="15" x14ac:dyDescent="0.25">
      <c r="A4">
        <v>2.11</v>
      </c>
      <c r="B4">
        <v>1.78</v>
      </c>
      <c r="C4" s="29">
        <f t="shared" si="0"/>
        <v>3.5731402098088338E-2</v>
      </c>
      <c r="D4" s="30">
        <f>IF(OR($A4="",$B4=""),"",A4*'MPTO_working_2-way'!$G3)</f>
        <v>2.1853932584269664</v>
      </c>
      <c r="E4" s="32">
        <f>IF(OR($A4="",$B4=""),"",B4*'MPTO_working_2-way'!$G3)</f>
        <v>1.8436018957345972</v>
      </c>
      <c r="F4" s="30">
        <f>IF(OR($A4="",$B4=""),"",'MPTO_working_2-way'!D3)</f>
        <v>2.1926557300484557</v>
      </c>
      <c r="G4" s="32">
        <f>IF(OR($A4="",$B4=""),"",'MPTO_working_2-way'!E3)</f>
        <v>1.8384649273092173</v>
      </c>
      <c r="H4" s="30">
        <f>IF(OR($A4="",$B4=""),"",'OddsRatio_working_2-way'!M3)</f>
        <v>2.192927878405448</v>
      </c>
      <c r="I4" s="30">
        <f>IF(OR($A4="",$B4=""),"",'OddsRatio_working_2-way'!N3)</f>
        <v>1.838273644284909</v>
      </c>
      <c r="J4" s="30">
        <f>IF('Log_working_2-way'!$D3="","",A4^('Log_working_2-way'!$D3))</f>
        <v>2.1962612557480616</v>
      </c>
      <c r="K4" s="32">
        <f>IF('Log_working_2-way'!$D3="","",B4^('Log_working_2-way'!$D3))</f>
        <v>1.8359377980310738</v>
      </c>
      <c r="L4" s="37">
        <f t="shared" ref="L4" si="1">(1/D4)</f>
        <v>0.45758354755784059</v>
      </c>
      <c r="M4" s="37">
        <f t="shared" ref="M4" si="2">(1/E4)</f>
        <v>0.54241645244215941</v>
      </c>
      <c r="N4" s="38">
        <v>100</v>
      </c>
      <c r="O4" s="38">
        <f t="shared" ref="O4" si="3">(1/A4)*((N4*A4)-N4)</f>
        <v>52.606635071090047</v>
      </c>
      <c r="P4" s="38">
        <f t="shared" ref="P4" si="4">(1/B4)*((N4*B4)-N4)</f>
        <v>43.820224719101127</v>
      </c>
      <c r="Q4" s="38">
        <f t="shared" ref="Q4" si="5">(1/B4)*N4</f>
        <v>56.17977528089888</v>
      </c>
      <c r="R4" s="38">
        <f t="shared" ref="R4" si="6">(1/A4)*N4</f>
        <v>47.393364928909953</v>
      </c>
      <c r="S4" s="39">
        <f t="shared" ref="S4" si="7">O4-Q4</f>
        <v>-3.5731402098088338</v>
      </c>
      <c r="T4" s="39">
        <f t="shared" ref="T4" si="8">P4-R4</f>
        <v>-3.5731402098088267</v>
      </c>
      <c r="U4" t="s">
        <v>68</v>
      </c>
      <c r="V4" t="s">
        <v>74</v>
      </c>
      <c r="W4" t="s">
        <v>98</v>
      </c>
      <c r="X4" t="s">
        <v>124</v>
      </c>
      <c r="Y4" s="41"/>
    </row>
    <row r="5" spans="1:25" s="12" customFormat="1" ht="15" x14ac:dyDescent="0.25">
      <c r="A5">
        <v>2.1800000000000002</v>
      </c>
      <c r="B5">
        <v>1.72</v>
      </c>
      <c r="C5" s="29">
        <f t="shared" si="0"/>
        <v>4.0110945167484591E-2</v>
      </c>
      <c r="D5" s="30">
        <f>IF(OR($A5="",$B5=""),"",A5*'MPTO_working_2-way'!$G4)</f>
        <v>2.2674418604651168</v>
      </c>
      <c r="E5" s="32">
        <f>IF(OR($A5="",$B5=""),"",B5*'MPTO_working_2-way'!$G4)</f>
        <v>1.7889908256880735</v>
      </c>
      <c r="F5" s="30">
        <f>IF(OR($A5="",$B5=""),"",'MPTO_working_2-way'!D4)</f>
        <v>2.2796692607003894</v>
      </c>
      <c r="G5" s="32">
        <f>IF(OR($A5="",$B5=""),"",'MPTO_working_2-way'!E4)</f>
        <v>1.7814519194222731</v>
      </c>
      <c r="H5" s="30">
        <f>IF(OR($A5="",$B5=""),"",'OddsRatio_working_2-way'!M4)</f>
        <v>2.2801909579781015</v>
      </c>
      <c r="I5" s="30">
        <f>IF(OR($A5="",$B5=""),"",'OddsRatio_working_2-way'!N4)</f>
        <v>1.7811334658849434</v>
      </c>
      <c r="J5" s="30">
        <f>IF('Log_working_2-way'!$D4="","",A5^('Log_working_2-way'!$D4))</f>
        <v>2.2858490727693308</v>
      </c>
      <c r="K5" s="32">
        <f>IF('Log_working_2-way'!$D4="","",B5^('Log_working_2-way'!$D4))</f>
        <v>1.7776962484765699</v>
      </c>
      <c r="L5" s="37">
        <f t="shared" ref="L5:L28" si="9">(1/D5)</f>
        <v>0.44102564102564096</v>
      </c>
      <c r="M5" s="37">
        <f t="shared" ref="M5:M28" si="10">(1/E5)</f>
        <v>0.55897435897435888</v>
      </c>
      <c r="N5" s="38">
        <v>101</v>
      </c>
      <c r="O5" s="38">
        <f t="shared" ref="O5:O28" si="11">(1/A5)*((N5*A5)-N5)</f>
        <v>54.669724770642205</v>
      </c>
      <c r="P5" s="38">
        <f t="shared" ref="P5:P28" si="12">(1/B5)*((N5*B5)-N5)</f>
        <v>42.279069767441861</v>
      </c>
      <c r="Q5" s="38">
        <f t="shared" ref="Q5:Q28" si="13">(1/B5)*N5</f>
        <v>58.720930232558146</v>
      </c>
      <c r="R5" s="38">
        <f t="shared" ref="R5:R28" si="14">(1/A5)*N5</f>
        <v>46.330275229357795</v>
      </c>
      <c r="S5" s="39">
        <f t="shared" ref="S5:S28" si="15">O5-Q5</f>
        <v>-4.0512054619159414</v>
      </c>
      <c r="T5" s="39">
        <f t="shared" ref="T5:T28" si="16">P5-R5</f>
        <v>-4.0512054619159343</v>
      </c>
      <c r="U5" t="s">
        <v>71</v>
      </c>
      <c r="V5" t="s">
        <v>75</v>
      </c>
      <c r="W5" t="s">
        <v>98</v>
      </c>
      <c r="X5" t="s">
        <v>124</v>
      </c>
      <c r="Y5" s="41"/>
    </row>
    <row r="6" spans="1:25" s="12" customFormat="1" ht="15" x14ac:dyDescent="0.25">
      <c r="A6">
        <v>2.14</v>
      </c>
      <c r="B6">
        <v>1.75</v>
      </c>
      <c r="C6" s="29">
        <f t="shared" si="0"/>
        <v>3.8718291054739673E-2</v>
      </c>
      <c r="D6" s="30">
        <f>IF(OR($A6="",$B6=""),"",A6*'MPTO_working_2-way'!$G5)</f>
        <v>2.2228571428571429</v>
      </c>
      <c r="E6" s="32">
        <f>IF(OR($A6="",$B6=""),"",B6*'MPTO_working_2-way'!$G5)</f>
        <v>1.8177570093457944</v>
      </c>
      <c r="F6" s="30">
        <f>IF(OR($A6="",$B6=""),"",'MPTO_working_2-way'!D5)</f>
        <v>2.2324888226527575</v>
      </c>
      <c r="G6" s="32">
        <f>IF(OR($A6="",$B6=""),"",'MPTO_working_2-way'!E5)</f>
        <v>1.81136638452237</v>
      </c>
      <c r="H6" s="30">
        <f>IF(OR($A6="",$B6=""),"",'OddsRatio_working_2-way'!M5)</f>
        <v>2.2328828005937953</v>
      </c>
      <c r="I6" s="30">
        <f>IF(OR($A6="",$B6=""),"",'OddsRatio_working_2-way'!N5)</f>
        <v>1.8111071056538131</v>
      </c>
      <c r="J6" s="30">
        <f>IF('Log_working_2-way'!$D5="","",A6^('Log_working_2-way'!$D5))</f>
        <v>2.2373241322265098</v>
      </c>
      <c r="K6" s="32">
        <f>IF('Log_working_2-way'!$D5="","",B6^('Log_working_2-way'!$D5))</f>
        <v>1.8081956651086979</v>
      </c>
      <c r="L6" s="37">
        <f t="shared" si="9"/>
        <v>0.44987146529562982</v>
      </c>
      <c r="M6" s="37">
        <f t="shared" si="10"/>
        <v>0.55012853470437018</v>
      </c>
      <c r="N6" s="38">
        <v>102</v>
      </c>
      <c r="O6" s="38">
        <f t="shared" si="11"/>
        <v>54.336448598130843</v>
      </c>
      <c r="P6" s="38">
        <f t="shared" si="12"/>
        <v>43.714285714285715</v>
      </c>
      <c r="Q6" s="38">
        <f t="shared" si="13"/>
        <v>58.285714285714285</v>
      </c>
      <c r="R6" s="38">
        <f t="shared" si="14"/>
        <v>47.663551401869157</v>
      </c>
      <c r="S6" s="39">
        <f t="shared" si="15"/>
        <v>-3.9492656875834413</v>
      </c>
      <c r="T6" s="39">
        <f t="shared" si="16"/>
        <v>-3.9492656875834413</v>
      </c>
      <c r="U6" t="s">
        <v>72</v>
      </c>
      <c r="V6" t="s">
        <v>73</v>
      </c>
      <c r="W6" t="s">
        <v>98</v>
      </c>
      <c r="X6" t="s">
        <v>124</v>
      </c>
      <c r="Y6" s="41"/>
    </row>
    <row r="7" spans="1:25" s="12" customFormat="1" ht="15" x14ac:dyDescent="0.25">
      <c r="A7">
        <v>2.1800000000000002</v>
      </c>
      <c r="B7">
        <v>1.73</v>
      </c>
      <c r="C7" s="29">
        <f t="shared" si="0"/>
        <v>3.6750278411200155E-2</v>
      </c>
      <c r="D7" s="30">
        <f>IF(OR($A7="",$B7=""),"",A7*'MPTO_working_2-way'!$G6)</f>
        <v>2.2601156069364166</v>
      </c>
      <c r="E7" s="32">
        <f>IF(OR($A7="",$B7=""),"",B7*'MPTO_working_2-way'!$G6)</f>
        <v>1.7935779816513762</v>
      </c>
      <c r="F7" s="30">
        <f>IF(OR($A7="",$B7=""),"",'MPTO_working_2-way'!D6)</f>
        <v>2.2709700728608424</v>
      </c>
      <c r="G7" s="32">
        <f>IF(OR($A7="",$B7=""),"",'MPTO_working_2-way'!E6)</f>
        <v>1.7868005874828257</v>
      </c>
      <c r="H7" s="30">
        <f>IF(OR($A7="",$B7=""),"",'OddsRatio_working_2-way'!M6)</f>
        <v>2.2713922904298198</v>
      </c>
      <c r="I7" s="30">
        <f>IF(OR($A7="",$B7=""),"",'OddsRatio_working_2-way'!N6)</f>
        <v>1.786539298316753</v>
      </c>
      <c r="J7" s="30">
        <f>IF('Log_working_2-way'!$D6="","",A7^('Log_working_2-way'!$D6))</f>
        <v>2.2763953119018545</v>
      </c>
      <c r="K7" s="32">
        <f>IF('Log_working_2-way'!$D6="","",B7^('Log_working_2-way'!$D6))</f>
        <v>1.7834563404262846</v>
      </c>
      <c r="L7" s="37">
        <f t="shared" si="9"/>
        <v>0.44245524296675187</v>
      </c>
      <c r="M7" s="37">
        <f t="shared" si="10"/>
        <v>0.55754475703324813</v>
      </c>
      <c r="N7" s="38">
        <v>103</v>
      </c>
      <c r="O7" s="38">
        <f t="shared" si="11"/>
        <v>55.752293577981661</v>
      </c>
      <c r="P7" s="38">
        <f t="shared" si="12"/>
        <v>43.462427745664741</v>
      </c>
      <c r="Q7" s="38">
        <f t="shared" si="13"/>
        <v>59.537572254335267</v>
      </c>
      <c r="R7" s="38">
        <f t="shared" si="14"/>
        <v>47.247706422018346</v>
      </c>
      <c r="S7" s="39">
        <f t="shared" si="15"/>
        <v>-3.7852786763536059</v>
      </c>
      <c r="T7" s="39">
        <f t="shared" si="16"/>
        <v>-3.7852786763536059</v>
      </c>
      <c r="U7" t="s">
        <v>70</v>
      </c>
      <c r="V7" t="s">
        <v>69</v>
      </c>
      <c r="W7" t="s">
        <v>98</v>
      </c>
      <c r="X7" t="s">
        <v>124</v>
      </c>
      <c r="Y7" s="41"/>
    </row>
    <row r="8" spans="1:25" ht="15" x14ac:dyDescent="0.25">
      <c r="A8">
        <v>1.64</v>
      </c>
      <c r="B8">
        <v>2.34</v>
      </c>
      <c r="C8" s="29">
        <f t="shared" si="0"/>
        <v>3.7106524911402872E-2</v>
      </c>
      <c r="D8" s="30">
        <f>IF(OR($A8="",$B8=""),"",A8*'MPTO_working_2-way'!$G7)</f>
        <v>1.7008547008547006</v>
      </c>
      <c r="E8" s="32">
        <f>IF(OR($A8="",$B8=""),"",B8*'MPTO_working_2-way'!$G7)</f>
        <v>2.4268292682926824</v>
      </c>
      <c r="F8" s="30">
        <f>IF(OR($A8="",$B8=""),"",'MPTO_working_2-way'!D7)</f>
        <v>1.6914668547249645</v>
      </c>
      <c r="G8" s="32">
        <f>IF(OR($A8="",$B8=""),"",'MPTO_working_2-way'!E7)</f>
        <v>2.4462009178990307</v>
      </c>
      <c r="H8" s="30">
        <f>IF(OR($A8="",$B8=""),"",'OddsRatio_working_2-way'!M7)</f>
        <v>1.6910947404650878</v>
      </c>
      <c r="I8" s="30">
        <f>IF(OR($A8="",$B8=""),"",'OddsRatio_working_2-way'!N7)</f>
        <v>2.4469796128487777</v>
      </c>
      <c r="J8" s="30">
        <f>IF('Log_working_2-way'!$D7="","",A8^('Log_working_2-way'!$D7))</f>
        <v>1.6868213334902025</v>
      </c>
      <c r="K8" s="32">
        <f>IF('Log_working_2-way'!$D7="","",B8^('Log_working_2-way'!$D7))</f>
        <v>2.4559827297707368</v>
      </c>
      <c r="L8" s="37">
        <f t="shared" si="9"/>
        <v>0.58793969849246241</v>
      </c>
      <c r="M8" s="37">
        <f t="shared" si="10"/>
        <v>0.41206030150753775</v>
      </c>
      <c r="N8" s="38">
        <v>104</v>
      </c>
      <c r="O8" s="38">
        <f t="shared" si="11"/>
        <v>40.585365853658537</v>
      </c>
      <c r="P8" s="38">
        <f t="shared" si="12"/>
        <v>59.555555555555557</v>
      </c>
      <c r="Q8" s="38">
        <f t="shared" si="13"/>
        <v>44.44444444444445</v>
      </c>
      <c r="R8" s="38">
        <f t="shared" si="14"/>
        <v>63.414634146341463</v>
      </c>
      <c r="S8" s="39">
        <f t="shared" si="15"/>
        <v>-3.8590785907859129</v>
      </c>
      <c r="T8" s="39">
        <f t="shared" si="16"/>
        <v>-3.8590785907859058</v>
      </c>
      <c r="U8" t="s">
        <v>93</v>
      </c>
      <c r="V8" t="s">
        <v>82</v>
      </c>
      <c r="W8" t="s">
        <v>99</v>
      </c>
      <c r="X8" t="s">
        <v>124</v>
      </c>
      <c r="Y8" s="41"/>
    </row>
    <row r="9" spans="1:25" ht="15" x14ac:dyDescent="0.25">
      <c r="A9">
        <v>2.06</v>
      </c>
      <c r="B9">
        <v>1.82</v>
      </c>
      <c r="C9" s="29">
        <f t="shared" si="0"/>
        <v>3.4887442654432999E-2</v>
      </c>
      <c r="D9" s="30">
        <f>IF(OR($A9="",$B9=""),"",A9*'MPTO_working_2-way'!$G8)</f>
        <v>2.1318681318681318</v>
      </c>
      <c r="E9" s="32">
        <f>IF(OR($A9="",$B9=""),"",B9*'MPTO_working_2-way'!$G8)</f>
        <v>1.883495145631068</v>
      </c>
      <c r="F9" s="30">
        <f>IF(OR($A9="",$B9=""),"",'MPTO_working_2-way'!D8)</f>
        <v>2.1367833124358828</v>
      </c>
      <c r="G9" s="32">
        <f>IF(OR($A9="",$B9=""),"",'MPTO_working_2-way'!E8)</f>
        <v>1.8796751228316457</v>
      </c>
      <c r="H9" s="30">
        <f>IF(OR($A9="",$B9=""),"",'OddsRatio_working_2-way'!M8)</f>
        <v>2.1369621483713819</v>
      </c>
      <c r="I9" s="30">
        <f>IF(OR($A9="",$B9=""),"",'OddsRatio_working_2-way'!N8)</f>
        <v>1.8795367562872962</v>
      </c>
      <c r="J9" s="30">
        <f>IF('Log_working_2-way'!$D8="","",A9^('Log_working_2-way'!$D8))</f>
        <v>2.139211690905316</v>
      </c>
      <c r="K9" s="32">
        <f>IF('Log_working_2-way'!$D8="","",B9^('Log_working_2-way'!$D8))</f>
        <v>1.8777999804454721</v>
      </c>
      <c r="L9" s="37">
        <f t="shared" si="9"/>
        <v>0.46907216494845361</v>
      </c>
      <c r="M9" s="37">
        <f t="shared" si="10"/>
        <v>0.53092783505154639</v>
      </c>
      <c r="N9" s="38">
        <v>105</v>
      </c>
      <c r="O9" s="38">
        <f t="shared" si="11"/>
        <v>54.029126213592242</v>
      </c>
      <c r="P9" s="38">
        <f t="shared" si="12"/>
        <v>47.307692307692299</v>
      </c>
      <c r="Q9" s="38">
        <f t="shared" si="13"/>
        <v>57.692307692307686</v>
      </c>
      <c r="R9" s="38">
        <f t="shared" si="14"/>
        <v>50.970873786407765</v>
      </c>
      <c r="S9" s="39">
        <f t="shared" si="15"/>
        <v>-3.663181478715444</v>
      </c>
      <c r="T9" s="39">
        <f t="shared" si="16"/>
        <v>-3.6631814787154653</v>
      </c>
      <c r="U9" t="s">
        <v>88</v>
      </c>
      <c r="V9" t="s">
        <v>80</v>
      </c>
      <c r="W9" t="s">
        <v>99</v>
      </c>
      <c r="X9" t="s">
        <v>124</v>
      </c>
      <c r="Y9" s="41"/>
    </row>
    <row r="10" spans="1:25" ht="14.25" customHeight="1" x14ac:dyDescent="0.25">
      <c r="A10">
        <v>1.74</v>
      </c>
      <c r="B10">
        <v>2.16</v>
      </c>
      <c r="C10" s="29">
        <f t="shared" si="0"/>
        <v>3.7675606641123682E-2</v>
      </c>
      <c r="D10" s="30">
        <f>IF(OR($A10="",$B10=""),"",A10*'MPTO_working_2-way'!$G9)</f>
        <v>1.8055555555555551</v>
      </c>
      <c r="E10" s="32">
        <f>IF(OR($A10="",$B10=""),"",B10*'MPTO_working_2-way'!$G9)</f>
        <v>2.2413793103448274</v>
      </c>
      <c r="F10" s="30">
        <f>IF(OR($A10="",$B10=""),"",'MPTO_working_2-way'!D9)</f>
        <v>1.7989661114302122</v>
      </c>
      <c r="G10" s="32">
        <f>IF(OR($A10="",$B10=""),"",'MPTO_working_2-way'!E9)</f>
        <v>2.2516175413371671</v>
      </c>
      <c r="H10" s="30">
        <f>IF(OR($A10="",$B10=""),"",'OddsRatio_working_2-way'!M9)</f>
        <v>1.7987058497862392</v>
      </c>
      <c r="I10" s="30">
        <f>IF(OR($A10="",$B10=""),"",'OddsRatio_working_2-way'!N9)</f>
        <v>2.2520253861514017</v>
      </c>
      <c r="J10" s="30">
        <f>IF('Log_working_2-way'!$D9="","",A10^('Log_working_2-way'!$D9))</f>
        <v>1.7957063007853538</v>
      </c>
      <c r="K10" s="32">
        <f>IF('Log_working_2-way'!$D9="","",B10^('Log_working_2-way'!$D9))</f>
        <v>2.2567451068476951</v>
      </c>
      <c r="L10" s="37">
        <f t="shared" si="9"/>
        <v>0.55384615384615399</v>
      </c>
      <c r="M10" s="37">
        <f t="shared" si="10"/>
        <v>0.44615384615384618</v>
      </c>
      <c r="N10" s="38">
        <v>106</v>
      </c>
      <c r="O10" s="38">
        <f t="shared" si="11"/>
        <v>45.080459770114942</v>
      </c>
      <c r="P10" s="38">
        <f t="shared" si="12"/>
        <v>56.925925925925924</v>
      </c>
      <c r="Q10" s="38">
        <f t="shared" si="13"/>
        <v>49.074074074074069</v>
      </c>
      <c r="R10" s="38">
        <f t="shared" si="14"/>
        <v>60.919540229885051</v>
      </c>
      <c r="S10" s="39">
        <f t="shared" si="15"/>
        <v>-3.9936143039591272</v>
      </c>
      <c r="T10" s="39">
        <f t="shared" si="16"/>
        <v>-3.9936143039591272</v>
      </c>
      <c r="U10" t="s">
        <v>81</v>
      </c>
      <c r="V10" t="s">
        <v>94</v>
      </c>
      <c r="W10" t="s">
        <v>99</v>
      </c>
      <c r="X10" t="s">
        <v>124</v>
      </c>
      <c r="Y10" s="41"/>
    </row>
    <row r="11" spans="1:25" ht="15" x14ac:dyDescent="0.25">
      <c r="A11">
        <v>1.85</v>
      </c>
      <c r="B11">
        <v>2.02</v>
      </c>
      <c r="C11" s="29">
        <f t="shared" si="0"/>
        <v>3.5590045491035394E-2</v>
      </c>
      <c r="D11" s="30">
        <f>IF(OR($A11="",$B11=""),"",A11*'MPTO_working_2-way'!$G10)</f>
        <v>1.9158415841584155</v>
      </c>
      <c r="E11" s="32">
        <f>IF(OR($A11="",$B11=""),"",B11*'MPTO_working_2-way'!$G10)</f>
        <v>2.0918918918918914</v>
      </c>
      <c r="F11" s="30">
        <f>IF(OR($A11="",$B11=""),"",'MPTO_working_2-way'!D10)</f>
        <v>1.9129767084719731</v>
      </c>
      <c r="G11" s="32">
        <f>IF(OR($A11="",$B11=""),"",'MPTO_working_2-way'!E10)</f>
        <v>2.0953181945612553</v>
      </c>
      <c r="H11" s="30">
        <f>IF(OR($A11="",$B11=""),"",'OddsRatio_working_2-way'!M10)</f>
        <v>1.9128709291752766</v>
      </c>
      <c r="I11" s="30">
        <f>IF(OR($A11="",$B11=""),"",'OddsRatio_working_2-way'!N10)</f>
        <v>2.0954451150103317</v>
      </c>
      <c r="J11" s="30">
        <f>IF('Log_working_2-way'!$D10="","",A11^('Log_working_2-way'!$D10))</f>
        <v>1.9115669971173959</v>
      </c>
      <c r="K11" s="32">
        <f>IF('Log_working_2-way'!$D10="","",B11^('Log_working_2-way'!$D10))</f>
        <v>2.0970120716987148</v>
      </c>
      <c r="L11" s="37">
        <f t="shared" si="9"/>
        <v>0.5219638242894058</v>
      </c>
      <c r="M11" s="37">
        <f t="shared" si="10"/>
        <v>0.47803617571059442</v>
      </c>
      <c r="N11" s="38">
        <v>107</v>
      </c>
      <c r="O11" s="38">
        <f t="shared" si="11"/>
        <v>49.162162162162161</v>
      </c>
      <c r="P11" s="38">
        <f t="shared" si="12"/>
        <v>54.029702970297038</v>
      </c>
      <c r="Q11" s="38">
        <f t="shared" si="13"/>
        <v>52.970297029702969</v>
      </c>
      <c r="R11" s="38">
        <f t="shared" si="14"/>
        <v>57.837837837837832</v>
      </c>
      <c r="S11" s="39">
        <f t="shared" si="15"/>
        <v>-3.808134867540808</v>
      </c>
      <c r="T11" s="39">
        <f t="shared" si="16"/>
        <v>-3.8081348675407938</v>
      </c>
      <c r="U11" t="s">
        <v>83</v>
      </c>
      <c r="V11" t="s">
        <v>92</v>
      </c>
      <c r="W11" t="s">
        <v>99</v>
      </c>
      <c r="X11" t="s">
        <v>124</v>
      </c>
      <c r="Y11" s="41"/>
    </row>
    <row r="12" spans="1:25" ht="15" x14ac:dyDescent="0.25">
      <c r="A12">
        <v>1.77</v>
      </c>
      <c r="B12">
        <v>2.11</v>
      </c>
      <c r="C12" s="29">
        <f t="shared" si="0"/>
        <v>3.8905400701529036E-2</v>
      </c>
      <c r="D12" s="30">
        <f>IF(OR($A12="",$B12=""),"",A12*'MPTO_working_2-way'!$G11)</f>
        <v>1.8388625592417065</v>
      </c>
      <c r="E12" s="32">
        <f>IF(OR($A12="",$B12=""),"",B12*'MPTO_working_2-way'!$G11)</f>
        <v>2.1920903954802262</v>
      </c>
      <c r="F12" s="30">
        <f>IF(OR($A12="",$B12=""),"",'MPTO_working_2-way'!D11)</f>
        <v>1.8331165484575556</v>
      </c>
      <c r="G12" s="32">
        <f>IF(OR($A12="",$B12=""),"",'MPTO_working_2-way'!E11)</f>
        <v>2.2003122514507911</v>
      </c>
      <c r="H12" s="30">
        <f>IF(OR($A12="",$B12=""),"",'OddsRatio_working_2-way'!M11)</f>
        <v>1.8328827610736662</v>
      </c>
      <c r="I12" s="30">
        <f>IF(OR($A12="",$B12=""),"",'OddsRatio_working_2-way'!N11)</f>
        <v>2.2006491750542465</v>
      </c>
      <c r="J12" s="30">
        <f>IF('Log_working_2-way'!$D11="","",A12^('Log_working_2-way'!$D11))</f>
        <v>1.8302640711133078</v>
      </c>
      <c r="K12" s="32">
        <f>IF('Log_working_2-way'!$D11="","",B12^('Log_working_2-way'!$D11))</f>
        <v>2.2044360761738599</v>
      </c>
      <c r="L12" s="37">
        <f t="shared" si="9"/>
        <v>0.54381443298969068</v>
      </c>
      <c r="M12" s="37">
        <f t="shared" si="10"/>
        <v>0.45618556701030921</v>
      </c>
      <c r="N12" s="38">
        <v>108</v>
      </c>
      <c r="O12" s="38">
        <f t="shared" si="11"/>
        <v>46.983050847457626</v>
      </c>
      <c r="P12" s="38">
        <f t="shared" si="12"/>
        <v>56.81516587677725</v>
      </c>
      <c r="Q12" s="38">
        <f t="shared" si="13"/>
        <v>51.18483412322275</v>
      </c>
      <c r="R12" s="38">
        <f t="shared" si="14"/>
        <v>61.016949152542374</v>
      </c>
      <c r="S12" s="39">
        <f t="shared" si="15"/>
        <v>-4.2017832757651234</v>
      </c>
      <c r="T12" s="39">
        <f t="shared" si="16"/>
        <v>-4.2017832757651234</v>
      </c>
      <c r="U12" t="s">
        <v>85</v>
      </c>
      <c r="V12" t="s">
        <v>78</v>
      </c>
      <c r="W12" t="s">
        <v>99</v>
      </c>
      <c r="X12" t="s">
        <v>124</v>
      </c>
      <c r="Y12" s="41"/>
    </row>
    <row r="13" spans="1:25" ht="15" x14ac:dyDescent="0.25">
      <c r="A13">
        <v>1.93</v>
      </c>
      <c r="B13">
        <v>1.94</v>
      </c>
      <c r="C13" s="29">
        <f t="shared" si="0"/>
        <v>3.3598632551679941E-2</v>
      </c>
      <c r="D13" s="30">
        <f>IF(OR($A13="",$B13=""),"",A13*'MPTO_working_2-way'!$G12)</f>
        <v>1.9948453608247423</v>
      </c>
      <c r="E13" s="32">
        <f>IF(OR($A13="",$B13=""),"",B13*'MPTO_working_2-way'!$G12)</f>
        <v>2.0051813471502591</v>
      </c>
      <c r="F13" s="30">
        <f>IF(OR($A13="",$B13=""),"",'MPTO_working_2-way'!D12)</f>
        <v>1.9946726333173512</v>
      </c>
      <c r="G13" s="32">
        <f>IF(OR($A13="",$B13=""),"",'MPTO_working_2-way'!E12)</f>
        <v>2.0053558995233249</v>
      </c>
      <c r="H13" s="30">
        <f>IF(OR($A13="",$B13=""),"",'OddsRatio_working_2-way'!M12)</f>
        <v>1.9946666286387909</v>
      </c>
      <c r="I13" s="30">
        <f>IF(OR($A13="",$B13=""),"",'OddsRatio_working_2-way'!N12)</f>
        <v>2.0053619687316817</v>
      </c>
      <c r="J13" s="30">
        <f>IF('Log_working_2-way'!$D12="","",A13^('Log_working_2-way'!$D12))</f>
        <v>1.9945880029745278</v>
      </c>
      <c r="K13" s="32">
        <f>IF('Log_working_2-way'!$D12="","",B13^('Log_working_2-way'!$D12))</f>
        <v>2.0054414461156225</v>
      </c>
      <c r="L13" s="37">
        <f t="shared" si="9"/>
        <v>0.50129198966408273</v>
      </c>
      <c r="M13" s="37">
        <f t="shared" si="10"/>
        <v>0.49870801033591733</v>
      </c>
      <c r="N13" s="38">
        <v>109</v>
      </c>
      <c r="O13" s="38">
        <f t="shared" si="11"/>
        <v>52.523316062176171</v>
      </c>
      <c r="P13" s="38">
        <f t="shared" si="12"/>
        <v>52.814432989690729</v>
      </c>
      <c r="Q13" s="38">
        <f t="shared" si="13"/>
        <v>56.185567010309285</v>
      </c>
      <c r="R13" s="38">
        <f t="shared" si="14"/>
        <v>56.476683937823843</v>
      </c>
      <c r="S13" s="39">
        <f t="shared" si="15"/>
        <v>-3.6622509481331136</v>
      </c>
      <c r="T13" s="39">
        <f t="shared" si="16"/>
        <v>-3.6622509481331136</v>
      </c>
      <c r="U13" t="s">
        <v>87</v>
      </c>
      <c r="V13" t="s">
        <v>76</v>
      </c>
      <c r="W13" t="s">
        <v>99</v>
      </c>
      <c r="X13" t="s">
        <v>124</v>
      </c>
      <c r="Y13" s="41"/>
    </row>
    <row r="14" spans="1:25" s="35" customFormat="1" ht="15" x14ac:dyDescent="0.25">
      <c r="A14">
        <v>1.97</v>
      </c>
      <c r="B14">
        <v>1.9</v>
      </c>
      <c r="C14" s="29">
        <f t="shared" si="0"/>
        <v>3.3930002671653803E-2</v>
      </c>
      <c r="D14" s="30">
        <f>IF(OR($A14="",$B14=""),"",A14*'MPTO_working_2-way'!$G13)</f>
        <v>2.0368421052631578</v>
      </c>
      <c r="E14" s="32">
        <f>IF(OR($A14="",$B14=""),"",B14*'MPTO_working_2-way'!$G13)</f>
        <v>1.9644670050761421</v>
      </c>
      <c r="F14" s="30">
        <f>IF(OR($A14="",$B14=""),"",'MPTO_working_2-way'!D13)</f>
        <v>2.0381159814865235</v>
      </c>
      <c r="G14" s="32">
        <f>IF(OR($A14="",$B14=""),"",'MPTO_working_2-way'!E13)</f>
        <v>1.9632835038027801</v>
      </c>
      <c r="H14" s="30">
        <f>IF(OR($A14="",$B14=""),"",'OddsRatio_working_2-way'!M13)</f>
        <v>2.0381607668264961</v>
      </c>
      <c r="I14" s="30">
        <f>IF(OR($A14="",$B14=""),"",'OddsRatio_working_2-way'!N13)</f>
        <v>1.963241948601903</v>
      </c>
      <c r="J14" s="30">
        <f>IF('Log_working_2-way'!$D13="","",A14^('Log_working_2-way'!$D13))</f>
        <v>2.0387414625037734</v>
      </c>
      <c r="K14" s="32">
        <f>IF('Log_working_2-way'!$D13="","",B14^('Log_working_2-way'!$D13))</f>
        <v>1.9627034600020314</v>
      </c>
      <c r="L14" s="37">
        <f t="shared" si="9"/>
        <v>0.49095607235142119</v>
      </c>
      <c r="M14" s="37">
        <f t="shared" si="10"/>
        <v>0.50904392764857886</v>
      </c>
      <c r="N14" s="38">
        <v>110</v>
      </c>
      <c r="O14" s="38">
        <f t="shared" si="11"/>
        <v>54.16243654822334</v>
      </c>
      <c r="P14" s="38">
        <f t="shared" si="12"/>
        <v>52.105263157894733</v>
      </c>
      <c r="Q14" s="38">
        <f t="shared" si="13"/>
        <v>57.89473684210526</v>
      </c>
      <c r="R14" s="38">
        <f t="shared" si="14"/>
        <v>55.837563451776646</v>
      </c>
      <c r="S14" s="39">
        <f t="shared" si="15"/>
        <v>-3.7323002938819201</v>
      </c>
      <c r="T14" s="39">
        <f t="shared" si="16"/>
        <v>-3.732300293881913</v>
      </c>
      <c r="U14" t="s">
        <v>84</v>
      </c>
      <c r="V14" t="s">
        <v>90</v>
      </c>
      <c r="W14" t="s">
        <v>99</v>
      </c>
      <c r="X14" t="s">
        <v>124</v>
      </c>
      <c r="Y14" s="41"/>
    </row>
    <row r="15" spans="1:25" ht="15" x14ac:dyDescent="0.25">
      <c r="A15">
        <v>2.0299999999999998</v>
      </c>
      <c r="B15">
        <v>1.85</v>
      </c>
      <c r="C15" s="29">
        <f t="shared" si="0"/>
        <v>3.315137797896428E-2</v>
      </c>
      <c r="D15" s="30">
        <f>IF(OR($A15="",$B15=""),"",A15*'MPTO_working_2-way'!$G14)</f>
        <v>2.0972972972972972</v>
      </c>
      <c r="E15" s="32">
        <f>IF(OR($A15="",$B15=""),"",B15*'MPTO_working_2-way'!$G14)</f>
        <v>1.9113300492610841</v>
      </c>
      <c r="F15" s="30">
        <f>IF(OR($A15="",$B15=""),"",'MPTO_working_2-way'!D14)</f>
        <v>2.1006852188505105</v>
      </c>
      <c r="G15" s="32">
        <f>IF(OR($A15="",$B15=""),"",'MPTO_working_2-way'!E14)</f>
        <v>1.9085249650616189</v>
      </c>
      <c r="H15" s="30">
        <f>IF(OR($A15="",$B15=""),"",'OddsRatio_working_2-way'!M14)</f>
        <v>2.1008018467836762</v>
      </c>
      <c r="I15" s="30">
        <f>IF(OR($A15="",$B15=""),"",'OddsRatio_working_2-way'!N14)</f>
        <v>1.9084287085108012</v>
      </c>
      <c r="J15" s="30">
        <f>IF('Log_working_2-way'!$D14="","",A15^('Log_working_2-way'!$D14))</f>
        <v>2.1023480190539692</v>
      </c>
      <c r="K15" s="32">
        <f>IF('Log_working_2-way'!$D14="","",B15^('Log_working_2-way'!$D14))</f>
        <v>1.9071545307970494</v>
      </c>
      <c r="L15" s="37">
        <f t="shared" si="9"/>
        <v>0.47680412371134023</v>
      </c>
      <c r="M15" s="37">
        <f t="shared" si="10"/>
        <v>0.52319587628865971</v>
      </c>
      <c r="N15" s="38">
        <v>111</v>
      </c>
      <c r="O15" s="38">
        <f t="shared" si="11"/>
        <v>56.320197044334975</v>
      </c>
      <c r="P15" s="38">
        <f t="shared" si="12"/>
        <v>51.000000000000007</v>
      </c>
      <c r="Q15" s="38">
        <f t="shared" si="13"/>
        <v>59.999999999999993</v>
      </c>
      <c r="R15" s="38">
        <f t="shared" si="14"/>
        <v>54.679802955665032</v>
      </c>
      <c r="S15" s="39">
        <f t="shared" si="15"/>
        <v>-3.6798029556650178</v>
      </c>
      <c r="T15" s="39">
        <f t="shared" si="16"/>
        <v>-3.6798029556650249</v>
      </c>
      <c r="U15" t="s">
        <v>97</v>
      </c>
      <c r="V15" t="s">
        <v>95</v>
      </c>
      <c r="W15" t="s">
        <v>99</v>
      </c>
      <c r="X15" t="s">
        <v>124</v>
      </c>
      <c r="Y15" s="41"/>
    </row>
    <row r="16" spans="1:25" ht="15" x14ac:dyDescent="0.25">
      <c r="A16">
        <v>1.64</v>
      </c>
      <c r="B16">
        <v>2.34</v>
      </c>
      <c r="C16" s="29">
        <f t="shared" si="0"/>
        <v>3.7106524911402872E-2</v>
      </c>
      <c r="D16" s="30">
        <f>IF(OR($A16="",$B16=""),"",A16*'MPTO_working_2-way'!$G15)</f>
        <v>1.7008547008547006</v>
      </c>
      <c r="E16" s="32">
        <f>IF(OR($A16="",$B16=""),"",B16*'MPTO_working_2-way'!$G15)</f>
        <v>2.4268292682926824</v>
      </c>
      <c r="F16" s="30">
        <f>IF(OR($A16="",$B16=""),"",'MPTO_working_2-way'!D15)</f>
        <v>1.6914668547249645</v>
      </c>
      <c r="G16" s="32">
        <f>IF(OR($A16="",$B16=""),"",'MPTO_working_2-way'!E15)</f>
        <v>2.4462009178990307</v>
      </c>
      <c r="H16" s="30">
        <f>IF(OR($A16="",$B16=""),"",'OddsRatio_working_2-way'!M15)</f>
        <v>1.6910947404650878</v>
      </c>
      <c r="I16" s="30">
        <f>IF(OR($A16="",$B16=""),"",'OddsRatio_working_2-way'!N15)</f>
        <v>2.4469796128487777</v>
      </c>
      <c r="J16" s="30">
        <f>IF('Log_working_2-way'!$D15="","",A16^('Log_working_2-way'!$D15))</f>
        <v>1.6868213334902025</v>
      </c>
      <c r="K16" s="32">
        <f>IF('Log_working_2-way'!$D15="","",B16^('Log_working_2-way'!$D15))</f>
        <v>2.4559827297707368</v>
      </c>
      <c r="L16" s="37">
        <f t="shared" si="9"/>
        <v>0.58793969849246241</v>
      </c>
      <c r="M16" s="37">
        <f t="shared" si="10"/>
        <v>0.41206030150753775</v>
      </c>
      <c r="N16" s="38">
        <v>112</v>
      </c>
      <c r="O16" s="38">
        <f t="shared" si="11"/>
        <v>43.707317073170721</v>
      </c>
      <c r="P16" s="38">
        <f t="shared" si="12"/>
        <v>64.136752136752136</v>
      </c>
      <c r="Q16" s="38">
        <f t="shared" si="13"/>
        <v>47.863247863247864</v>
      </c>
      <c r="R16" s="38">
        <f t="shared" si="14"/>
        <v>68.292682926829272</v>
      </c>
      <c r="S16" s="39">
        <f t="shared" si="15"/>
        <v>-4.1559307900771429</v>
      </c>
      <c r="T16" s="39">
        <f t="shared" si="16"/>
        <v>-4.1559307900771358</v>
      </c>
      <c r="U16" t="s">
        <v>79</v>
      </c>
      <c r="V16" t="s">
        <v>77</v>
      </c>
      <c r="W16" t="s">
        <v>99</v>
      </c>
      <c r="X16" t="s">
        <v>124</v>
      </c>
      <c r="Y16" s="41"/>
    </row>
    <row r="17" spans="1:25" ht="15" x14ac:dyDescent="0.25">
      <c r="A17">
        <v>2.21</v>
      </c>
      <c r="B17">
        <v>1.71</v>
      </c>
      <c r="C17" s="29">
        <f t="shared" si="0"/>
        <v>3.7284009420232245E-2</v>
      </c>
      <c r="D17" s="30">
        <f>IF(OR($A17="",$B17=""),"",A17*'MPTO_working_2-way'!$G16)</f>
        <v>2.2923976608187133</v>
      </c>
      <c r="E17" s="32">
        <f>IF(OR($A17="",$B17=""),"",B17*'MPTO_working_2-way'!$G16)</f>
        <v>1.7737556561085972</v>
      </c>
      <c r="F17" s="30">
        <f>IF(OR($A17="",$B17=""),"",'MPTO_working_2-way'!D16)</f>
        <v>2.3049617273032235</v>
      </c>
      <c r="G17" s="32">
        <f>IF(OR($A17="",$B17=""),"",'MPTO_working_2-way'!E16)</f>
        <v>1.7663059989250076</v>
      </c>
      <c r="H17" s="30">
        <f>IF(OR($A17="",$B17=""),"",'OddsRatio_working_2-way'!M16)</f>
        <v>2.305459824013238</v>
      </c>
      <c r="I17" s="30">
        <f>IF(OR($A17="",$B17=""),"",'OddsRatio_working_2-way'!N16)</f>
        <v>1.7660136157433048</v>
      </c>
      <c r="J17" s="30">
        <f>IF('Log_working_2-way'!$D16="","",A17^('Log_working_2-way'!$D16))</f>
        <v>2.3112626061065349</v>
      </c>
      <c r="K17" s="32">
        <f>IF('Log_working_2-way'!$D16="","",B17^('Log_working_2-way'!$D16))</f>
        <v>1.7626237454975722</v>
      </c>
      <c r="L17" s="37">
        <f t="shared" si="9"/>
        <v>0.43622448979591838</v>
      </c>
      <c r="M17" s="37">
        <f t="shared" si="10"/>
        <v>0.56377551020408168</v>
      </c>
      <c r="N17" s="38">
        <v>113</v>
      </c>
      <c r="O17" s="38">
        <f t="shared" si="11"/>
        <v>61.868778280542983</v>
      </c>
      <c r="P17" s="38">
        <f t="shared" si="12"/>
        <v>46.918128654970751</v>
      </c>
      <c r="Q17" s="38">
        <f t="shared" si="13"/>
        <v>66.081871345029242</v>
      </c>
      <c r="R17" s="38">
        <f t="shared" si="14"/>
        <v>51.131221719457017</v>
      </c>
      <c r="S17" s="39">
        <f t="shared" si="15"/>
        <v>-4.2130930644862588</v>
      </c>
      <c r="T17" s="39">
        <f t="shared" si="16"/>
        <v>-4.2130930644862659</v>
      </c>
      <c r="U17" t="s">
        <v>89</v>
      </c>
      <c r="V17" t="s">
        <v>91</v>
      </c>
      <c r="W17" t="s">
        <v>99</v>
      </c>
      <c r="X17" t="s">
        <v>124</v>
      </c>
      <c r="Y17" s="41"/>
    </row>
    <row r="18" spans="1:25" ht="15" x14ac:dyDescent="0.25">
      <c r="A18">
        <v>1.54</v>
      </c>
      <c r="B18">
        <v>2.56</v>
      </c>
      <c r="C18" s="29">
        <f t="shared" si="0"/>
        <v>3.9975649350649345E-2</v>
      </c>
      <c r="D18" s="30">
        <f>IF(OR($A18="",$B18=""),"",A18*'MPTO_working_2-way'!$G17)</f>
        <v>1.6015625</v>
      </c>
      <c r="E18" s="32">
        <f>IF(OR($A18="",$B18=""),"",B18*'MPTO_working_2-way'!$G17)</f>
        <v>2.6623376623376624</v>
      </c>
      <c r="F18" s="30">
        <f>IF(OR($A18="",$B18=""),"",'MPTO_working_2-way'!D17)</f>
        <v>1.5889085926164759</v>
      </c>
      <c r="G18" s="32">
        <f>IF(OR($A18="",$B18=""),"",'MPTO_working_2-way'!E17)</f>
        <v>2.6980563920065701</v>
      </c>
      <c r="H18" s="30">
        <f>IF(OR($A18="",$B18=""),"",'OddsRatio_working_2-way'!M17)</f>
        <v>1.588348405414552</v>
      </c>
      <c r="I18" s="30">
        <f>IF(OR($A18="",$B18=""),"",'OddsRatio_working_2-way'!N17)</f>
        <v>2.699673171197595</v>
      </c>
      <c r="J18" s="30">
        <f>IF('Log_working_2-way'!$D17="","",A18^('Log_working_2-way'!$D17))</f>
        <v>1.5825642870808749</v>
      </c>
      <c r="K18" s="32">
        <f>IF('Log_working_2-way'!$D17="","",B18^('Log_working_2-way'!$D17))</f>
        <v>2.7165487520876641</v>
      </c>
      <c r="L18" s="37">
        <f t="shared" si="9"/>
        <v>0.62439024390243902</v>
      </c>
      <c r="M18" s="37">
        <f t="shared" si="10"/>
        <v>0.37560975609756098</v>
      </c>
      <c r="N18" s="38">
        <v>114</v>
      </c>
      <c r="O18" s="38">
        <f t="shared" si="11"/>
        <v>39.974025974025977</v>
      </c>
      <c r="P18" s="38">
        <f t="shared" si="12"/>
        <v>69.468750000000014</v>
      </c>
      <c r="Q18" s="38">
        <f t="shared" si="13"/>
        <v>44.53125</v>
      </c>
      <c r="R18" s="38">
        <f t="shared" si="14"/>
        <v>74.025974025974023</v>
      </c>
      <c r="S18" s="39">
        <f t="shared" si="15"/>
        <v>-4.5572240259740227</v>
      </c>
      <c r="T18" s="39">
        <f t="shared" si="16"/>
        <v>-4.5572240259740084</v>
      </c>
      <c r="U18" t="s">
        <v>96</v>
      </c>
      <c r="V18" t="s">
        <v>86</v>
      </c>
      <c r="W18" t="s">
        <v>99</v>
      </c>
      <c r="X18" t="s">
        <v>124</v>
      </c>
      <c r="Y18" s="41"/>
    </row>
    <row r="19" spans="1:25" ht="15" x14ac:dyDescent="0.25">
      <c r="A19">
        <v>2.57</v>
      </c>
      <c r="B19">
        <v>1.55</v>
      </c>
      <c r="C19" s="29">
        <f t="shared" si="0"/>
        <v>3.4266348688339443E-2</v>
      </c>
      <c r="D19" s="30">
        <f>IF(OR($A19="",$B19=""),"",A19*'MPTO_working_2-way'!$G18)</f>
        <v>2.6580645161290324</v>
      </c>
      <c r="E19" s="32">
        <f>IF(OR($A19="",$B19=""),"",B19*'MPTO_working_2-way'!$G18)</f>
        <v>1.6031128404669261</v>
      </c>
      <c r="F19" s="30">
        <f>IF(OR($A19="",$B19=""),"",'MPTO_working_2-way'!D18)</f>
        <v>2.6883752319892018</v>
      </c>
      <c r="G19" s="32">
        <f>IF(OR($A19="",$B19=""),"",'MPTO_working_2-way'!E18)</f>
        <v>1.5922854002198461</v>
      </c>
      <c r="H19" s="30">
        <f>IF(OR($A19="",$B19=""),"",'OddsRatio_working_2-way'!M18)</f>
        <v>2.6895400127092146</v>
      </c>
      <c r="I19" s="30">
        <f>IF(OR($A19="",$B19=""),"",'OddsRatio_working_2-way'!N18)</f>
        <v>1.5918770745159672</v>
      </c>
      <c r="J19" s="30">
        <f>IF('Log_working_2-way'!$D18="","",A19^('Log_working_2-way'!$D18))</f>
        <v>2.7037432906322652</v>
      </c>
      <c r="K19" s="32">
        <f>IF('Log_working_2-way'!$D18="","",B19^('Log_working_2-way'!$D18))</f>
        <v>1.5869428836481319</v>
      </c>
      <c r="L19" s="37">
        <f t="shared" si="9"/>
        <v>0.37621359223300971</v>
      </c>
      <c r="M19" s="37">
        <f t="shared" si="10"/>
        <v>0.62378640776699024</v>
      </c>
      <c r="N19" s="38">
        <v>115</v>
      </c>
      <c r="O19" s="38">
        <f t="shared" si="11"/>
        <v>70.252918287937732</v>
      </c>
      <c r="P19" s="38">
        <f t="shared" si="12"/>
        <v>40.806451612903224</v>
      </c>
      <c r="Q19" s="38">
        <f t="shared" si="13"/>
        <v>74.193548387096769</v>
      </c>
      <c r="R19" s="38">
        <f t="shared" si="14"/>
        <v>44.747081712062254</v>
      </c>
      <c r="S19" s="39">
        <f t="shared" si="15"/>
        <v>-3.9406300991590371</v>
      </c>
      <c r="T19" s="39">
        <f t="shared" si="16"/>
        <v>-3.94063009915903</v>
      </c>
      <c r="U19" t="s">
        <v>118</v>
      </c>
      <c r="V19" t="s">
        <v>120</v>
      </c>
      <c r="W19" t="s">
        <v>122</v>
      </c>
      <c r="X19" t="s">
        <v>124</v>
      </c>
      <c r="Y19" s="41"/>
    </row>
    <row r="20" spans="1:25" ht="15" x14ac:dyDescent="0.25">
      <c r="A20">
        <v>2.35</v>
      </c>
      <c r="B20">
        <v>1.65</v>
      </c>
      <c r="C20" s="29">
        <f t="shared" si="0"/>
        <v>3.1592520954223158E-2</v>
      </c>
      <c r="D20" s="30">
        <f>IF(OR($A20="",$B20=""),"",A20*'MPTO_working_2-way'!$G19)</f>
        <v>2.4242424242424243</v>
      </c>
      <c r="E20" s="32">
        <f>IF(OR($A20="",$B20=""),"",B20*'MPTO_working_2-way'!$G19)</f>
        <v>1.7021276595744681</v>
      </c>
      <c r="F20" s="30">
        <f>IF(OR($A20="",$B20=""),"",'MPTO_working_2-way'!D19)</f>
        <v>2.4405979543666407</v>
      </c>
      <c r="G20" s="32">
        <f>IF(OR($A20="",$B20=""),"",'MPTO_working_2-way'!E19)</f>
        <v>1.6941561987984708</v>
      </c>
      <c r="H20" s="30">
        <f>IF(OR($A20="",$B20=""),"",'OddsRatio_working_2-way'!M19)</f>
        <v>2.4411533842457849</v>
      </c>
      <c r="I20" s="30">
        <f>IF(OR($A20="",$B20=""),"",'OddsRatio_working_2-way'!N19)</f>
        <v>1.6938886664887112</v>
      </c>
      <c r="J20" s="30">
        <f>IF('Log_working_2-way'!$D19="","",A20^('Log_working_2-way'!$D19))</f>
        <v>2.4487037782009757</v>
      </c>
      <c r="K20" s="32">
        <f>IF('Log_working_2-way'!$D19="","",B20^('Log_working_2-way'!$D19))</f>
        <v>1.6902722385674813</v>
      </c>
      <c r="L20" s="37">
        <f t="shared" si="9"/>
        <v>0.41249999999999998</v>
      </c>
      <c r="M20" s="37">
        <f t="shared" si="10"/>
        <v>0.58750000000000002</v>
      </c>
      <c r="N20" s="38">
        <v>116</v>
      </c>
      <c r="O20" s="38">
        <f t="shared" si="11"/>
        <v>66.638297872340431</v>
      </c>
      <c r="P20" s="38">
        <f t="shared" si="12"/>
        <v>45.696969696969681</v>
      </c>
      <c r="Q20" s="38">
        <f t="shared" si="13"/>
        <v>70.303030303030312</v>
      </c>
      <c r="R20" s="38">
        <f t="shared" si="14"/>
        <v>49.361702127659576</v>
      </c>
      <c r="S20" s="39">
        <f t="shared" si="15"/>
        <v>-3.664732430689881</v>
      </c>
      <c r="T20" s="39">
        <f t="shared" si="16"/>
        <v>-3.6647324306898952</v>
      </c>
      <c r="U20" t="s">
        <v>114</v>
      </c>
      <c r="V20" t="s">
        <v>104</v>
      </c>
      <c r="W20" t="s">
        <v>122</v>
      </c>
      <c r="X20" t="s">
        <v>124</v>
      </c>
      <c r="Y20" s="41"/>
    </row>
    <row r="21" spans="1:25" ht="15" x14ac:dyDescent="0.25">
      <c r="A21">
        <v>2.75</v>
      </c>
      <c r="B21">
        <v>1.49</v>
      </c>
      <c r="C21" s="29">
        <f t="shared" si="0"/>
        <v>3.4777303233679113E-2</v>
      </c>
      <c r="D21" s="30">
        <f>IF(OR($A21="",$B21=""),"",A21*'MPTO_working_2-way'!$G20)</f>
        <v>2.8456375838926178</v>
      </c>
      <c r="E21" s="32">
        <f>IF(OR($A21="",$B21=""),"",B21*'MPTO_working_2-way'!$G20)</f>
        <v>1.541818181818182</v>
      </c>
      <c r="F21" s="30">
        <f>IF(OR($A21="",$B21=""),"",'MPTO_working_2-way'!D20)</f>
        <v>2.8881057268722468</v>
      </c>
      <c r="G21" s="32">
        <f>IF(OR($A21="",$B21=""),"",'MPTO_working_2-way'!E20)</f>
        <v>1.5296313579094729</v>
      </c>
      <c r="H21" s="30">
        <f>IF(OR($A21="",$B21=""),"",'OddsRatio_working_2-way'!M20)</f>
        <v>2.8898223650461352</v>
      </c>
      <c r="I21" s="30">
        <f>IF(OR($A21="",$B21=""),"",'OddsRatio_working_2-way'!N20)</f>
        <v>1.5291502622129183</v>
      </c>
      <c r="J21" s="30">
        <f>IF('Log_working_2-way'!$D20="","",A21^('Log_working_2-way'!$D20))</f>
        <v>2.9099387548526887</v>
      </c>
      <c r="K21" s="32">
        <f>IF('Log_working_2-way'!$D20="","",B21^('Log_working_2-way'!$D20))</f>
        <v>1.523576998193785</v>
      </c>
      <c r="L21" s="37">
        <f t="shared" si="9"/>
        <v>0.35141509433962259</v>
      </c>
      <c r="M21" s="37">
        <f t="shared" si="10"/>
        <v>0.6485849056603773</v>
      </c>
      <c r="N21" s="38">
        <v>117</v>
      </c>
      <c r="O21" s="38">
        <f t="shared" si="11"/>
        <v>74.454545454545453</v>
      </c>
      <c r="P21" s="38">
        <f t="shared" si="12"/>
        <v>38.476510067114106</v>
      </c>
      <c r="Q21" s="38">
        <f t="shared" si="13"/>
        <v>78.523489932885909</v>
      </c>
      <c r="R21" s="38">
        <f t="shared" si="14"/>
        <v>42.545454545454547</v>
      </c>
      <c r="S21" s="39">
        <f t="shared" si="15"/>
        <v>-4.0689444783404554</v>
      </c>
      <c r="T21" s="39">
        <f t="shared" si="16"/>
        <v>-4.0689444783404412</v>
      </c>
      <c r="U21" t="s">
        <v>103</v>
      </c>
      <c r="V21" t="s">
        <v>106</v>
      </c>
      <c r="W21" t="s">
        <v>122</v>
      </c>
      <c r="X21" t="s">
        <v>124</v>
      </c>
      <c r="Y21" s="41"/>
    </row>
    <row r="22" spans="1:25" ht="15" x14ac:dyDescent="0.25">
      <c r="A22">
        <v>1.92</v>
      </c>
      <c r="B22">
        <v>1.97</v>
      </c>
      <c r="C22" s="29">
        <f t="shared" si="0"/>
        <v>2.844754653130277E-2</v>
      </c>
      <c r="D22" s="30">
        <f>IF(OR($A22="",$B22=""),"",A22*'MPTO_working_2-way'!$G21)</f>
        <v>1.9746192893401013</v>
      </c>
      <c r="E22" s="32">
        <f>IF(OR($A22="",$B22=""),"",B22*'MPTO_working_2-way'!$G21)</f>
        <v>2.0260416666666665</v>
      </c>
      <c r="F22" s="30">
        <f>IF(OR($A22="",$B22=""),"",'MPTO_working_2-way'!D21)</f>
        <v>1.9739066903246005</v>
      </c>
      <c r="G22" s="32">
        <f>IF(OR($A22="",$B22=""),"",'MPTO_working_2-way'!E21)</f>
        <v>2.0267924123888115</v>
      </c>
      <c r="H22" s="30">
        <f>IF(OR($A22="",$B22=""),"",'OddsRatio_working_2-way'!M21)</f>
        <v>1.9738858291644976</v>
      </c>
      <c r="I22" s="30">
        <f>IF(OR($A22="",$B22=""),"",'OddsRatio_working_2-way'!N21)</f>
        <v>2.0268144068364817</v>
      </c>
      <c r="J22" s="30">
        <f>IF('Log_working_2-way'!$D21="","",A22^('Log_working_2-way'!$D21))</f>
        <v>1.9735629954505829</v>
      </c>
      <c r="K22" s="32">
        <f>IF('Log_working_2-way'!$D21="","",B22^('Log_working_2-way'!$D21))</f>
        <v>2.0271548987306875</v>
      </c>
      <c r="L22" s="37">
        <f t="shared" si="9"/>
        <v>0.50642673521850901</v>
      </c>
      <c r="M22" s="37">
        <f t="shared" si="10"/>
        <v>0.49357326478149105</v>
      </c>
      <c r="N22" s="38">
        <v>118</v>
      </c>
      <c r="O22" s="38">
        <f t="shared" si="11"/>
        <v>56.541666666666671</v>
      </c>
      <c r="P22" s="38">
        <f t="shared" si="12"/>
        <v>58.101522842639596</v>
      </c>
      <c r="Q22" s="38">
        <f t="shared" si="13"/>
        <v>59.898477157360404</v>
      </c>
      <c r="R22" s="38">
        <f t="shared" si="14"/>
        <v>61.458333333333336</v>
      </c>
      <c r="S22" s="39">
        <f t="shared" si="15"/>
        <v>-3.3568104906937322</v>
      </c>
      <c r="T22" s="39">
        <f t="shared" si="16"/>
        <v>-3.3568104906937393</v>
      </c>
      <c r="U22" t="s">
        <v>113</v>
      </c>
      <c r="V22" t="s">
        <v>102</v>
      </c>
      <c r="W22" t="s">
        <v>122</v>
      </c>
      <c r="X22" t="s">
        <v>124</v>
      </c>
      <c r="Y22" s="41"/>
    </row>
    <row r="23" spans="1:25" ht="15" x14ac:dyDescent="0.25">
      <c r="A23">
        <v>2.15</v>
      </c>
      <c r="B23">
        <v>1.76</v>
      </c>
      <c r="C23" s="29">
        <f t="shared" si="0"/>
        <v>3.3298097251585723E-2</v>
      </c>
      <c r="D23" s="30">
        <f>IF(OR($A23="",$B23=""),"",A23*'MPTO_working_2-way'!$G22)</f>
        <v>2.2215909090909092</v>
      </c>
      <c r="E23" s="32">
        <f>IF(OR($A23="",$B23=""),"",B23*'MPTO_working_2-way'!$G22)</f>
        <v>1.8186046511627909</v>
      </c>
      <c r="F23" s="30">
        <f>IF(OR($A23="",$B23=""),"",'MPTO_working_2-way'!D22)</f>
        <v>2.2298173246906305</v>
      </c>
      <c r="G23" s="32">
        <f>IF(OR($A23="",$B23=""),"",'MPTO_working_2-way'!E22)</f>
        <v>1.8131288931480596</v>
      </c>
      <c r="H23" s="30">
        <f>IF(OR($A23="",$B23=""),"",'OddsRatio_working_2-way'!M22)</f>
        <v>2.2301048307916052</v>
      </c>
      <c r="I23" s="30">
        <f>IF(OR($A23="",$B23=""),"",'OddsRatio_working_2-way'!N22)</f>
        <v>1.8129388446970602</v>
      </c>
      <c r="J23" s="30">
        <f>IF('Log_working_2-way'!$D22="","",A23^('Log_working_2-way'!$D22))</f>
        <v>2.2338767288490446</v>
      </c>
      <c r="K23" s="32">
        <f>IF('Log_working_2-way'!$D22="","",B23^('Log_working_2-way'!$D22))</f>
        <v>1.8104537322239227</v>
      </c>
      <c r="L23" s="37">
        <f t="shared" si="9"/>
        <v>0.45012787723785164</v>
      </c>
      <c r="M23" s="37">
        <f t="shared" si="10"/>
        <v>0.54987212276214825</v>
      </c>
      <c r="N23" s="38">
        <v>119</v>
      </c>
      <c r="O23" s="38">
        <f t="shared" si="11"/>
        <v>63.651162790697668</v>
      </c>
      <c r="P23" s="38">
        <f t="shared" si="12"/>
        <v>51.38636363636364</v>
      </c>
      <c r="Q23" s="38">
        <f t="shared" si="13"/>
        <v>67.613636363636374</v>
      </c>
      <c r="R23" s="38">
        <f t="shared" si="14"/>
        <v>55.348837209302324</v>
      </c>
      <c r="S23" s="39">
        <f t="shared" si="15"/>
        <v>-3.9624735729387055</v>
      </c>
      <c r="T23" s="39">
        <f t="shared" si="16"/>
        <v>-3.9624735729386842</v>
      </c>
      <c r="U23" t="s">
        <v>110</v>
      </c>
      <c r="V23" t="s">
        <v>107</v>
      </c>
      <c r="W23" t="s">
        <v>122</v>
      </c>
      <c r="X23" t="s">
        <v>125</v>
      </c>
      <c r="Y23" s="41"/>
    </row>
    <row r="24" spans="1:25" ht="15" x14ac:dyDescent="0.25">
      <c r="A24">
        <v>2.4700000000000002</v>
      </c>
      <c r="B24">
        <v>1.59</v>
      </c>
      <c r="C24" s="29">
        <f t="shared" si="0"/>
        <v>3.37891172052045E-2</v>
      </c>
      <c r="D24" s="30">
        <f>IF(OR($A24="",$B24=""),"",A24*'MPTO_working_2-way'!$G23)</f>
        <v>2.5534591194968552</v>
      </c>
      <c r="E24" s="32">
        <f>IF(OR($A24="",$B24=""),"",B24*'MPTO_working_2-way'!$G23)</f>
        <v>1.6437246963562753</v>
      </c>
      <c r="F24" s="30">
        <f>IF(OR($A24="",$B24=""),"",'MPTO_working_2-way'!D23)</f>
        <v>2.5775604633610079</v>
      </c>
      <c r="G24" s="32">
        <f>IF(OR($A24="",$B24=""),"",'MPTO_working_2-way'!E23)</f>
        <v>1.6338901254342355</v>
      </c>
      <c r="H24" s="30">
        <f>IF(OR($A24="",$B24=""),"",'OddsRatio_working_2-way'!M23)</f>
        <v>2.5784566588059405</v>
      </c>
      <c r="I24" s="30">
        <f>IF(OR($A24="",$B24=""),"",'OddsRatio_working_2-way'!N23)</f>
        <v>1.6335302236023845</v>
      </c>
      <c r="J24" s="30">
        <f>IF('Log_working_2-way'!$D23="","",A24^('Log_working_2-way'!$D23))</f>
        <v>2.5896826442672194</v>
      </c>
      <c r="K24" s="32">
        <f>IF('Log_working_2-way'!$D23="","",B24^('Log_working_2-way'!$D23))</f>
        <v>1.6290563739914652</v>
      </c>
      <c r="L24" s="37">
        <f t="shared" si="9"/>
        <v>0.39162561576354682</v>
      </c>
      <c r="M24" s="37">
        <f t="shared" si="10"/>
        <v>0.60837438423645318</v>
      </c>
      <c r="N24" s="38">
        <v>120</v>
      </c>
      <c r="O24" s="38">
        <f t="shared" si="11"/>
        <v>71.41700404858301</v>
      </c>
      <c r="P24" s="38">
        <f t="shared" si="12"/>
        <v>44.528301886792455</v>
      </c>
      <c r="Q24" s="38">
        <f t="shared" si="13"/>
        <v>75.471698113207538</v>
      </c>
      <c r="R24" s="38">
        <f t="shared" si="14"/>
        <v>48.582995951417004</v>
      </c>
      <c r="S24" s="39">
        <f t="shared" si="15"/>
        <v>-4.0546940646245275</v>
      </c>
      <c r="T24" s="39">
        <f t="shared" si="16"/>
        <v>-4.0546940646245488</v>
      </c>
      <c r="U24" t="s">
        <v>117</v>
      </c>
      <c r="V24" t="s">
        <v>119</v>
      </c>
      <c r="W24" t="s">
        <v>122</v>
      </c>
      <c r="X24" t="s">
        <v>125</v>
      </c>
      <c r="Y24" s="41"/>
    </row>
    <row r="25" spans="1:25" ht="15" x14ac:dyDescent="0.25">
      <c r="A25">
        <v>2.1800000000000002</v>
      </c>
      <c r="B25">
        <v>1.74</v>
      </c>
      <c r="C25" s="29">
        <f t="shared" si="0"/>
        <v>3.3428240008436028E-2</v>
      </c>
      <c r="D25" s="30">
        <f>IF(OR($A25="",$B25=""),"",A25*'MPTO_working_2-way'!$G24)</f>
        <v>2.2528735632183907</v>
      </c>
      <c r="E25" s="32">
        <f>IF(OR($A25="",$B25=""),"",B25*'MPTO_working_2-way'!$G24)</f>
        <v>1.7981651376146788</v>
      </c>
      <c r="F25" s="30">
        <f>IF(OR($A25="",$B25=""),"",'MPTO_working_2-way'!D24)</f>
        <v>2.2624358821424311</v>
      </c>
      <c r="G25" s="32">
        <f>IF(OR($A25="",$B25=""),"",'MPTO_working_2-way'!E24)</f>
        <v>1.7921194368326561</v>
      </c>
      <c r="H25" s="30">
        <f>IF(OR($A25="",$B25=""),"",'OddsRatio_working_2-way'!M24)</f>
        <v>2.26277258229445</v>
      </c>
      <c r="I25" s="30">
        <f>IF(OR($A25="",$B25=""),"",'OddsRatio_working_2-way'!N24)</f>
        <v>1.7919082295744857</v>
      </c>
      <c r="J25" s="30">
        <f>IF('Log_working_2-way'!$D24="","",A25^('Log_working_2-way'!$D24))</f>
        <v>2.2671631499443738</v>
      </c>
      <c r="K25" s="32">
        <f>IF('Log_working_2-way'!$D24="","",B25^('Log_working_2-way'!$D24))</f>
        <v>1.7891643629660847</v>
      </c>
      <c r="L25" s="37">
        <f t="shared" si="9"/>
        <v>0.44387755102040816</v>
      </c>
      <c r="M25" s="37">
        <f t="shared" si="10"/>
        <v>0.55612244897959184</v>
      </c>
      <c r="N25" s="38">
        <v>121</v>
      </c>
      <c r="O25" s="38">
        <f t="shared" si="11"/>
        <v>65.495412844036707</v>
      </c>
      <c r="P25" s="38">
        <f t="shared" si="12"/>
        <v>51.459770114942522</v>
      </c>
      <c r="Q25" s="38">
        <f t="shared" si="13"/>
        <v>69.540229885057471</v>
      </c>
      <c r="R25" s="38">
        <f t="shared" si="14"/>
        <v>55.5045871559633</v>
      </c>
      <c r="S25" s="39">
        <f t="shared" si="15"/>
        <v>-4.0448170410207638</v>
      </c>
      <c r="T25" s="39">
        <f t="shared" si="16"/>
        <v>-4.044817041020778</v>
      </c>
      <c r="U25" t="s">
        <v>115</v>
      </c>
      <c r="V25" t="s">
        <v>108</v>
      </c>
      <c r="W25" t="s">
        <v>122</v>
      </c>
      <c r="X25" t="s">
        <v>125</v>
      </c>
      <c r="Y25" s="41"/>
    </row>
    <row r="26" spans="1:25" ht="15" x14ac:dyDescent="0.25">
      <c r="A26">
        <v>2.5099999999999998</v>
      </c>
      <c r="B26">
        <v>1.57</v>
      </c>
      <c r="C26" s="29">
        <f t="shared" si="0"/>
        <v>3.5349049661227649E-2</v>
      </c>
      <c r="D26" s="30">
        <f>IF(OR($A26="",$B26=""),"",A26*'MPTO_working_2-way'!$G25)</f>
        <v>2.5987261146496814</v>
      </c>
      <c r="E26" s="32">
        <f>IF(OR($A26="",$B26=""),"",B26*'MPTO_working_2-way'!$G25)</f>
        <v>1.6254980079681274</v>
      </c>
      <c r="F26" s="30">
        <f>IF(OR($A26="",$B26=""),"",'MPTO_working_2-way'!D25)</f>
        <v>2.6265204785550034</v>
      </c>
      <c r="G26" s="32">
        <f>IF(OR($A26="",$B26=""),"",'MPTO_working_2-way'!E25)</f>
        <v>1.6148093511176675</v>
      </c>
      <c r="H26" s="30">
        <f>IF(OR($A26="",$B26=""),"",'OddsRatio_working_2-way'!M25)</f>
        <v>2.6276126096272243</v>
      </c>
      <c r="I26" s="30">
        <f>IF(OR($A26="",$B26=""),"",'OddsRatio_working_2-way'!N25)</f>
        <v>1.6143968129056414</v>
      </c>
      <c r="J26" s="30">
        <f>IF('Log_working_2-way'!$D25="","",A26^('Log_working_2-way'!$D25))</f>
        <v>2.6406155837309813</v>
      </c>
      <c r="K26" s="32">
        <f>IF('Log_working_2-way'!$D25="","",B26^('Log_working_2-way'!$D25))</f>
        <v>1.6095273078692256</v>
      </c>
      <c r="L26" s="37">
        <f t="shared" si="9"/>
        <v>0.38480392156862747</v>
      </c>
      <c r="M26" s="37">
        <f t="shared" si="10"/>
        <v>0.61519607843137258</v>
      </c>
      <c r="N26" s="38">
        <v>122</v>
      </c>
      <c r="O26" s="38">
        <f t="shared" si="11"/>
        <v>73.394422310756966</v>
      </c>
      <c r="P26" s="38">
        <f t="shared" si="12"/>
        <v>44.292993630573257</v>
      </c>
      <c r="Q26" s="38">
        <f t="shared" si="13"/>
        <v>77.70700636942675</v>
      </c>
      <c r="R26" s="38">
        <f t="shared" si="14"/>
        <v>48.605577689243034</v>
      </c>
      <c r="S26" s="39">
        <f t="shared" si="15"/>
        <v>-4.3125840586697848</v>
      </c>
      <c r="T26" s="39">
        <f t="shared" si="16"/>
        <v>-4.3125840586697777</v>
      </c>
      <c r="U26" t="s">
        <v>105</v>
      </c>
      <c r="V26" t="s">
        <v>111</v>
      </c>
      <c r="W26" t="s">
        <v>122</v>
      </c>
      <c r="X26" t="s">
        <v>125</v>
      </c>
      <c r="Y26" s="41"/>
    </row>
    <row r="27" spans="1:25" ht="15" x14ac:dyDescent="0.25">
      <c r="A27">
        <v>2.61</v>
      </c>
      <c r="B27">
        <v>1.54</v>
      </c>
      <c r="C27" s="29">
        <f t="shared" si="0"/>
        <v>3.2492411802756749E-2</v>
      </c>
      <c r="D27" s="30">
        <f>IF(OR($A27="",$B27=""),"",A27*'MPTO_working_2-way'!$G26)</f>
        <v>2.6948051948051952</v>
      </c>
      <c r="E27" s="32">
        <f>IF(OR($A27="",$B27=""),"",B27*'MPTO_working_2-way'!$G26)</f>
        <v>1.5900383141762455</v>
      </c>
      <c r="F27" s="30">
        <f>IF(OR($A27="",$B27=""),"",'MPTO_working_2-way'!D26)</f>
        <v>2.725571302637825</v>
      </c>
      <c r="G27" s="32">
        <f>IF(OR($A27="",$B27=""),"",'MPTO_working_2-way'!E26)</f>
        <v>1.5795182143278188</v>
      </c>
      <c r="H27" s="30">
        <f>IF(OR($A27="",$B27=""),"",'OddsRatio_working_2-way'!M26)</f>
        <v>2.7266966964355612</v>
      </c>
      <c r="I27" s="30">
        <f>IF(OR($A27="",$B27=""),"",'OddsRatio_working_2-way'!N26)</f>
        <v>1.5791405068790083</v>
      </c>
      <c r="J27" s="30">
        <f>IF('Log_working_2-way'!$D26="","",A27^('Log_working_2-way'!$D26))</f>
        <v>2.7411050265020145</v>
      </c>
      <c r="K27" s="32">
        <f>IF('Log_working_2-way'!$D26="","",B27^('Log_working_2-way'!$D26))</f>
        <v>1.5743478910108941</v>
      </c>
      <c r="L27" s="37">
        <f t="shared" si="9"/>
        <v>0.37108433734939755</v>
      </c>
      <c r="M27" s="37">
        <f t="shared" si="10"/>
        <v>0.62891566265060228</v>
      </c>
      <c r="N27" s="38">
        <v>123</v>
      </c>
      <c r="O27" s="38">
        <f t="shared" si="11"/>
        <v>75.8735632183908</v>
      </c>
      <c r="P27" s="38">
        <f t="shared" si="12"/>
        <v>43.129870129870142</v>
      </c>
      <c r="Q27" s="38">
        <f t="shared" si="13"/>
        <v>79.870129870129873</v>
      </c>
      <c r="R27" s="38">
        <f t="shared" si="14"/>
        <v>47.1264367816092</v>
      </c>
      <c r="S27" s="39">
        <f t="shared" si="15"/>
        <v>-3.996566651739073</v>
      </c>
      <c r="T27" s="39">
        <f t="shared" si="16"/>
        <v>-3.9965666517390588</v>
      </c>
      <c r="U27" t="s">
        <v>116</v>
      </c>
      <c r="V27" t="s">
        <v>100</v>
      </c>
      <c r="W27" t="s">
        <v>122</v>
      </c>
      <c r="X27" t="s">
        <v>125</v>
      </c>
      <c r="Y27" s="41"/>
    </row>
    <row r="28" spans="1:25" ht="15" x14ac:dyDescent="0.25">
      <c r="A28">
        <v>2.2200000000000002</v>
      </c>
      <c r="B28">
        <v>1.7</v>
      </c>
      <c r="C28" s="29">
        <f t="shared" si="0"/>
        <v>3.868574456809748E-2</v>
      </c>
      <c r="D28" s="30">
        <f>IF(OR($A28="",$B28=""),"",A28*'MPTO_working_2-way'!$G27)</f>
        <v>2.3058823529411767</v>
      </c>
      <c r="E28" s="32">
        <f>IF(OR($A28="",$B28=""),"",B28*'MPTO_working_2-way'!$G27)</f>
        <v>1.7657657657657657</v>
      </c>
      <c r="F28" s="30">
        <f>IF(OR($A28="",$B28=""),"",'MPTO_working_2-way'!D27)</f>
        <v>2.3196066379840201</v>
      </c>
      <c r="G28" s="32">
        <f>IF(OR($A28="",$B28=""),"",'MPTO_working_2-way'!E27)</f>
        <v>1.7578015836050302</v>
      </c>
      <c r="H28" s="30">
        <f>IF(OR($A28="",$B28=""),"",'OddsRatio_working_2-way'!M27)</f>
        <v>2.3201731488169055</v>
      </c>
      <c r="I28" s="30">
        <f>IF(OR($A28="",$B28=""),"",'OddsRatio_working_2-way'!N27)</f>
        <v>1.7574763968621581</v>
      </c>
      <c r="J28" s="30">
        <f>IF('Log_working_2-way'!$D27="","",A28^('Log_working_2-way'!$D27))</f>
        <v>2.3265255894258647</v>
      </c>
      <c r="K28" s="32">
        <f>IF('Log_working_2-way'!$D27="","",B28^('Log_working_2-way'!$D27))</f>
        <v>1.7538490082446418</v>
      </c>
      <c r="L28" s="37">
        <f t="shared" si="9"/>
        <v>0.43367346938775503</v>
      </c>
      <c r="M28" s="37">
        <f t="shared" si="10"/>
        <v>0.56632653061224492</v>
      </c>
      <c r="N28" s="38">
        <v>124</v>
      </c>
      <c r="O28" s="38">
        <f t="shared" si="11"/>
        <v>68.14414414414415</v>
      </c>
      <c r="P28" s="38">
        <f t="shared" si="12"/>
        <v>51.058823529411754</v>
      </c>
      <c r="Q28" s="38">
        <f t="shared" si="13"/>
        <v>72.941176470588232</v>
      </c>
      <c r="R28" s="38">
        <f t="shared" si="14"/>
        <v>55.85585585585585</v>
      </c>
      <c r="S28" s="39">
        <f t="shared" si="15"/>
        <v>-4.7970323264440822</v>
      </c>
      <c r="T28" s="39">
        <f t="shared" si="16"/>
        <v>-4.7970323264440964</v>
      </c>
      <c r="U28" t="s">
        <v>101</v>
      </c>
      <c r="V28" t="s">
        <v>109</v>
      </c>
      <c r="W28" t="s">
        <v>122</v>
      </c>
      <c r="X28" t="s">
        <v>126</v>
      </c>
      <c r="Y28" s="41"/>
    </row>
    <row r="29" spans="1:25" ht="15" x14ac:dyDescent="0.25">
      <c r="A29"/>
      <c r="B29"/>
      <c r="C29" s="29"/>
      <c r="D29" s="30"/>
      <c r="E29" s="32"/>
      <c r="F29" s="30"/>
      <c r="G29" s="32"/>
      <c r="H29" s="30"/>
      <c r="I29" s="30"/>
      <c r="J29" s="30"/>
      <c r="K29" s="32"/>
      <c r="L29" s="37"/>
      <c r="M29" s="37"/>
      <c r="N29" s="38"/>
      <c r="O29" s="38"/>
      <c r="P29" s="38"/>
      <c r="Q29" s="38"/>
      <c r="R29" s="38"/>
      <c r="S29" s="39"/>
      <c r="T29" s="39"/>
      <c r="U29"/>
      <c r="V29"/>
      <c r="W29"/>
      <c r="X29" s="48"/>
      <c r="Y29" s="41"/>
    </row>
    <row r="30" spans="1:25" s="35" customFormat="1" ht="15" x14ac:dyDescent="0.25">
      <c r="A30"/>
      <c r="B30"/>
      <c r="C30" s="29"/>
      <c r="D30" s="30"/>
      <c r="E30" s="32"/>
      <c r="F30" s="30"/>
      <c r="G30" s="32"/>
      <c r="H30" s="30"/>
      <c r="I30" s="30"/>
      <c r="J30" s="30"/>
      <c r="K30" s="32"/>
      <c r="L30" s="37"/>
      <c r="M30" s="37"/>
      <c r="N30" s="38"/>
      <c r="O30" s="38"/>
      <c r="P30" s="38"/>
      <c r="Q30" s="38"/>
      <c r="R30" s="38"/>
      <c r="S30" s="39"/>
      <c r="T30" s="39"/>
      <c r="U30"/>
      <c r="V30"/>
      <c r="W30"/>
      <c r="X30" s="48"/>
      <c r="Y30" s="41"/>
    </row>
    <row r="31" spans="1:25" ht="15" x14ac:dyDescent="0.25">
      <c r="A31"/>
      <c r="B31"/>
      <c r="C31" s="29"/>
      <c r="D31" s="30"/>
      <c r="E31" s="32"/>
      <c r="F31" s="30"/>
      <c r="G31" s="32"/>
      <c r="H31" s="30"/>
      <c r="I31" s="30"/>
      <c r="J31" s="30"/>
      <c r="K31" s="32"/>
      <c r="L31" s="37"/>
      <c r="M31" s="37"/>
      <c r="N31" s="38"/>
      <c r="O31" s="38"/>
      <c r="P31" s="38"/>
      <c r="Q31" s="38"/>
      <c r="R31" s="38"/>
      <c r="S31" s="39"/>
      <c r="T31" s="39"/>
      <c r="U31"/>
      <c r="V31"/>
      <c r="W31"/>
      <c r="X31" s="48"/>
      <c r="Y31" s="41"/>
    </row>
    <row r="32" spans="1:25" ht="15" x14ac:dyDescent="0.25">
      <c r="A32"/>
      <c r="B32"/>
      <c r="C32" s="29"/>
      <c r="D32" s="30"/>
      <c r="E32" s="32"/>
      <c r="F32" s="30"/>
      <c r="G32" s="32"/>
      <c r="H32" s="30"/>
      <c r="I32" s="30"/>
      <c r="J32" s="30"/>
      <c r="K32" s="32"/>
      <c r="L32" s="37"/>
      <c r="M32" s="37"/>
      <c r="N32" s="38"/>
      <c r="O32" s="38"/>
      <c r="P32" s="38"/>
      <c r="Q32" s="38"/>
      <c r="R32" s="38"/>
      <c r="S32" s="39"/>
      <c r="T32" s="39"/>
      <c r="U32"/>
      <c r="V32"/>
      <c r="W32"/>
      <c r="X32" s="48"/>
      <c r="Y32" s="41"/>
    </row>
    <row r="33" spans="1:25" ht="15" x14ac:dyDescent="0.25">
      <c r="A33"/>
      <c r="B33"/>
      <c r="C33" s="29"/>
      <c r="D33" s="30"/>
      <c r="E33" s="32"/>
      <c r="F33" s="30"/>
      <c r="G33" s="32"/>
      <c r="H33" s="30"/>
      <c r="I33" s="30"/>
      <c r="J33" s="30"/>
      <c r="K33" s="32"/>
      <c r="L33" s="37"/>
      <c r="M33" s="37"/>
      <c r="N33" s="38"/>
      <c r="O33" s="38"/>
      <c r="P33" s="38"/>
      <c r="Q33" s="38"/>
      <c r="R33" s="38"/>
      <c r="S33" s="39"/>
      <c r="T33" s="39"/>
      <c r="U33"/>
      <c r="V33"/>
      <c r="W33"/>
      <c r="X33" s="48"/>
      <c r="Y33" s="41"/>
    </row>
    <row r="34" spans="1:25" ht="15" x14ac:dyDescent="0.25">
      <c r="A34"/>
      <c r="B34"/>
      <c r="C34" s="29"/>
      <c r="D34" s="30"/>
      <c r="E34" s="32"/>
      <c r="F34" s="30"/>
      <c r="G34" s="32"/>
      <c r="H34" s="30"/>
      <c r="I34" s="30"/>
      <c r="J34" s="30"/>
      <c r="K34" s="32"/>
      <c r="L34" s="37"/>
      <c r="M34" s="37"/>
      <c r="N34" s="38"/>
      <c r="O34" s="38"/>
      <c r="P34" s="38"/>
      <c r="Q34" s="38"/>
      <c r="R34" s="38"/>
      <c r="S34" s="39"/>
      <c r="T34" s="39"/>
      <c r="U34"/>
      <c r="V34"/>
      <c r="W34"/>
      <c r="X34" s="48"/>
      <c r="Y34" s="41"/>
    </row>
    <row r="35" spans="1:25" ht="15" x14ac:dyDescent="0.25">
      <c r="A35"/>
      <c r="B35"/>
      <c r="C35" s="29"/>
      <c r="D35" s="30"/>
      <c r="E35" s="32"/>
      <c r="F35" s="30"/>
      <c r="G35" s="32"/>
      <c r="H35" s="30"/>
      <c r="I35" s="30"/>
      <c r="J35" s="30"/>
      <c r="K35" s="32"/>
      <c r="L35" s="37"/>
      <c r="M35" s="37"/>
      <c r="N35" s="38"/>
      <c r="O35" s="38"/>
      <c r="P35" s="38"/>
      <c r="Q35" s="38"/>
      <c r="R35" s="38"/>
      <c r="S35" s="39"/>
      <c r="T35" s="39"/>
      <c r="U35"/>
      <c r="V35"/>
      <c r="W35"/>
      <c r="X35" s="48"/>
      <c r="Y35" s="41"/>
    </row>
    <row r="36" spans="1:25" ht="15" x14ac:dyDescent="0.25">
      <c r="A36"/>
      <c r="B36"/>
      <c r="C36" s="29"/>
      <c r="D36" s="30"/>
      <c r="E36" s="32"/>
      <c r="F36" s="30"/>
      <c r="G36" s="32"/>
      <c r="H36" s="30"/>
      <c r="I36" s="30"/>
      <c r="J36" s="30"/>
      <c r="K36" s="32"/>
      <c r="L36" s="37"/>
      <c r="M36" s="37"/>
      <c r="N36" s="38"/>
      <c r="O36" s="38"/>
      <c r="P36" s="38"/>
      <c r="Q36" s="38"/>
      <c r="R36" s="38"/>
      <c r="S36" s="39"/>
      <c r="T36" s="39"/>
      <c r="U36"/>
      <c r="V36"/>
      <c r="W36"/>
      <c r="X36" s="48"/>
      <c r="Y36" s="41"/>
    </row>
    <row r="37" spans="1:25" ht="15" x14ac:dyDescent="0.25">
      <c r="A37"/>
      <c r="B37"/>
      <c r="C37" s="29"/>
      <c r="D37" s="30"/>
      <c r="E37" s="32"/>
      <c r="F37" s="30"/>
      <c r="G37" s="32"/>
      <c r="H37" s="30"/>
      <c r="I37" s="30"/>
      <c r="J37" s="30"/>
      <c r="K37" s="32"/>
      <c r="L37" s="37"/>
      <c r="M37" s="37"/>
      <c r="N37" s="38"/>
      <c r="O37" s="38"/>
      <c r="P37" s="38"/>
      <c r="Q37" s="38"/>
      <c r="R37" s="38"/>
      <c r="S37" s="39"/>
      <c r="T37" s="39"/>
      <c r="U37"/>
      <c r="V37"/>
      <c r="W37"/>
      <c r="X37" s="48"/>
      <c r="Y37" s="41"/>
    </row>
    <row r="38" spans="1:25" ht="15" x14ac:dyDescent="0.25">
      <c r="A38"/>
      <c r="B38"/>
      <c r="C38" s="29"/>
      <c r="D38" s="30"/>
      <c r="E38" s="32"/>
      <c r="F38" s="30"/>
      <c r="G38" s="32"/>
      <c r="H38" s="30"/>
      <c r="I38" s="30"/>
      <c r="J38" s="30"/>
      <c r="K38" s="32"/>
      <c r="L38" s="37"/>
      <c r="M38" s="37"/>
      <c r="N38" s="38"/>
      <c r="O38" s="38"/>
      <c r="P38" s="38"/>
      <c r="Q38" s="38"/>
      <c r="R38" s="38"/>
      <c r="S38" s="39"/>
      <c r="T38" s="39"/>
      <c r="U38"/>
      <c r="V38"/>
      <c r="W38"/>
      <c r="X38" s="48"/>
      <c r="Y38" s="41"/>
    </row>
    <row r="39" spans="1:25" ht="15" x14ac:dyDescent="0.25">
      <c r="A39"/>
      <c r="B39"/>
      <c r="C39" s="29"/>
      <c r="D39" s="30"/>
      <c r="E39" s="32"/>
      <c r="F39" s="30"/>
      <c r="G39" s="32"/>
      <c r="H39" s="30"/>
      <c r="I39" s="30"/>
      <c r="J39" s="30"/>
      <c r="K39" s="32"/>
      <c r="L39" s="37"/>
      <c r="M39" s="37"/>
      <c r="N39" s="38"/>
      <c r="O39" s="38"/>
      <c r="P39" s="38"/>
      <c r="Q39" s="38"/>
      <c r="R39" s="38"/>
      <c r="S39" s="39"/>
      <c r="T39" s="39"/>
      <c r="U39"/>
      <c r="V39"/>
      <c r="W39"/>
      <c r="X39" s="48"/>
      <c r="Y39" s="41"/>
    </row>
    <row r="40" spans="1:25" ht="15" x14ac:dyDescent="0.25">
      <c r="A40"/>
      <c r="B40"/>
      <c r="C40" s="29"/>
      <c r="D40" s="30"/>
      <c r="E40" s="32"/>
      <c r="F40" s="30"/>
      <c r="G40" s="32"/>
      <c r="H40" s="30"/>
      <c r="I40" s="30"/>
      <c r="J40" s="30"/>
      <c r="K40" s="32"/>
      <c r="L40" s="37"/>
      <c r="M40" s="37"/>
      <c r="N40" s="38"/>
      <c r="O40" s="38"/>
      <c r="P40" s="38"/>
      <c r="Q40" s="38"/>
      <c r="R40" s="38"/>
      <c r="S40" s="39"/>
      <c r="T40" s="39"/>
      <c r="U40"/>
      <c r="V40"/>
      <c r="W40"/>
      <c r="X40" s="48"/>
      <c r="Y40" s="41"/>
    </row>
    <row r="41" spans="1:25" s="35" customFormat="1" ht="15" x14ac:dyDescent="0.25">
      <c r="A41"/>
      <c r="B41"/>
      <c r="C41" s="29"/>
      <c r="D41" s="30"/>
      <c r="E41" s="32"/>
      <c r="F41" s="30"/>
      <c r="G41" s="32"/>
      <c r="H41" s="30"/>
      <c r="I41" s="30"/>
      <c r="J41" s="30"/>
      <c r="K41" s="32"/>
      <c r="L41" s="37"/>
      <c r="M41" s="37"/>
      <c r="N41" s="38"/>
      <c r="O41" s="38"/>
      <c r="P41" s="38"/>
      <c r="Q41" s="38"/>
      <c r="R41" s="38"/>
      <c r="S41" s="39"/>
      <c r="T41" s="39"/>
      <c r="U41"/>
      <c r="V41"/>
      <c r="W41"/>
      <c r="X41" s="48"/>
      <c r="Y41" s="41"/>
    </row>
    <row r="42" spans="1:25" ht="15" x14ac:dyDescent="0.25">
      <c r="A42"/>
      <c r="B42"/>
      <c r="C42" s="29"/>
      <c r="D42" s="30"/>
      <c r="E42" s="32"/>
      <c r="F42" s="30"/>
      <c r="G42" s="32"/>
      <c r="H42" s="30"/>
      <c r="I42" s="30"/>
      <c r="J42" s="30"/>
      <c r="K42" s="32"/>
      <c r="L42" s="37"/>
      <c r="M42" s="37"/>
      <c r="N42" s="38"/>
      <c r="O42" s="38"/>
      <c r="P42" s="38"/>
      <c r="Q42" s="38"/>
      <c r="R42" s="38"/>
      <c r="S42" s="39"/>
      <c r="T42" s="39"/>
      <c r="U42"/>
      <c r="V42"/>
      <c r="W42"/>
      <c r="X42" s="48"/>
      <c r="Y42" s="41"/>
    </row>
    <row r="43" spans="1:25" ht="15" x14ac:dyDescent="0.25">
      <c r="A43"/>
      <c r="B43"/>
      <c r="C43" s="29"/>
      <c r="D43" s="30"/>
      <c r="E43" s="32"/>
      <c r="F43" s="30"/>
      <c r="G43" s="32"/>
      <c r="H43" s="30"/>
      <c r="I43" s="30"/>
      <c r="J43" s="30"/>
      <c r="K43" s="32"/>
      <c r="L43" s="37"/>
      <c r="M43" s="37"/>
      <c r="N43" s="38"/>
      <c r="O43" s="38"/>
      <c r="P43" s="38"/>
      <c r="Q43" s="38"/>
      <c r="R43" s="38"/>
      <c r="S43" s="39"/>
      <c r="T43" s="39"/>
      <c r="U43"/>
      <c r="V43"/>
      <c r="W43"/>
      <c r="X43" s="48"/>
      <c r="Y43" s="41"/>
    </row>
    <row r="44" spans="1:25" ht="15" x14ac:dyDescent="0.25">
      <c r="A44"/>
      <c r="B44"/>
      <c r="C44" s="29"/>
      <c r="D44" s="30"/>
      <c r="E44" s="32"/>
      <c r="F44" s="30"/>
      <c r="G44" s="32"/>
      <c r="H44" s="30"/>
      <c r="I44" s="30"/>
      <c r="J44" s="30"/>
      <c r="K44" s="32"/>
      <c r="L44" s="37"/>
      <c r="M44" s="37"/>
      <c r="N44" s="38"/>
      <c r="O44" s="38"/>
      <c r="P44" s="38"/>
      <c r="Q44" s="38"/>
      <c r="R44" s="38"/>
      <c r="S44" s="39"/>
      <c r="T44" s="39"/>
      <c r="U44"/>
      <c r="V44"/>
      <c r="W44"/>
      <c r="X44" s="48"/>
      <c r="Y44" s="41"/>
    </row>
    <row r="45" spans="1:25" ht="15" x14ac:dyDescent="0.25">
      <c r="A45"/>
      <c r="B45"/>
      <c r="C45" s="29"/>
      <c r="D45" s="30"/>
      <c r="E45" s="32"/>
      <c r="F45" s="30"/>
      <c r="G45" s="32"/>
      <c r="H45" s="30"/>
      <c r="I45" s="30"/>
      <c r="J45" s="30"/>
      <c r="K45" s="32"/>
      <c r="L45" s="37"/>
      <c r="M45" s="37"/>
      <c r="N45" s="38"/>
      <c r="O45" s="38"/>
      <c r="P45" s="38"/>
      <c r="Q45" s="38"/>
      <c r="R45" s="38"/>
      <c r="S45" s="39"/>
      <c r="T45" s="39"/>
      <c r="U45"/>
      <c r="V45"/>
      <c r="W45"/>
      <c r="X45" s="48"/>
      <c r="Y45" s="41"/>
    </row>
    <row r="46" spans="1:25" s="35" customFormat="1" ht="15" x14ac:dyDescent="0.25">
      <c r="A46"/>
      <c r="B46"/>
      <c r="C46" s="29"/>
      <c r="D46" s="30"/>
      <c r="E46" s="32"/>
      <c r="F46" s="30"/>
      <c r="G46" s="32"/>
      <c r="H46" s="30"/>
      <c r="I46" s="30"/>
      <c r="J46" s="30"/>
      <c r="K46" s="32"/>
      <c r="L46" s="37"/>
      <c r="M46" s="37"/>
      <c r="N46" s="38"/>
      <c r="O46" s="38"/>
      <c r="P46" s="38"/>
      <c r="Q46" s="38"/>
      <c r="R46" s="38"/>
      <c r="S46" s="39"/>
      <c r="T46" s="39"/>
      <c r="U46"/>
      <c r="V46"/>
      <c r="W46"/>
      <c r="X46" s="48"/>
      <c r="Y46" s="41"/>
    </row>
    <row r="47" spans="1:25" ht="15" x14ac:dyDescent="0.25">
      <c r="A47"/>
      <c r="B47"/>
      <c r="C47" s="29"/>
      <c r="D47" s="30"/>
      <c r="E47" s="32"/>
      <c r="F47" s="30"/>
      <c r="G47" s="32"/>
      <c r="H47" s="30"/>
      <c r="I47" s="30"/>
      <c r="J47" s="30"/>
      <c r="K47" s="32"/>
      <c r="L47" s="37"/>
      <c r="M47" s="37"/>
      <c r="N47" s="38"/>
      <c r="O47" s="38"/>
      <c r="P47" s="38"/>
      <c r="Q47" s="38"/>
      <c r="R47" s="38"/>
      <c r="S47" s="39"/>
      <c r="T47" s="39"/>
      <c r="U47"/>
      <c r="V47"/>
      <c r="W47"/>
      <c r="X47" s="48"/>
      <c r="Y47" s="41"/>
    </row>
    <row r="48" spans="1:25" ht="15" x14ac:dyDescent="0.25">
      <c r="A48"/>
      <c r="B48"/>
      <c r="C48" s="29"/>
      <c r="D48" s="30"/>
      <c r="E48" s="32"/>
      <c r="F48" s="30"/>
      <c r="G48" s="32"/>
      <c r="H48" s="30"/>
      <c r="I48" s="30"/>
      <c r="J48" s="30"/>
      <c r="K48" s="32"/>
      <c r="L48" s="37"/>
      <c r="M48" s="37"/>
      <c r="N48" s="38"/>
      <c r="O48" s="38"/>
      <c r="P48" s="38"/>
      <c r="Q48" s="38"/>
      <c r="R48" s="38"/>
      <c r="S48" s="39"/>
      <c r="T48" s="39"/>
      <c r="U48"/>
      <c r="V48"/>
      <c r="W48"/>
      <c r="X48" s="48"/>
      <c r="Y48" s="41"/>
    </row>
    <row r="49" spans="1:25" ht="15" x14ac:dyDescent="0.25">
      <c r="A49"/>
      <c r="B49"/>
      <c r="C49" s="29"/>
      <c r="D49" s="30"/>
      <c r="E49" s="32"/>
      <c r="F49" s="30"/>
      <c r="G49" s="32"/>
      <c r="H49" s="30"/>
      <c r="I49" s="30"/>
      <c r="J49" s="30"/>
      <c r="K49" s="32"/>
      <c r="L49" s="37"/>
      <c r="M49" s="37"/>
      <c r="N49" s="38"/>
      <c r="O49" s="38"/>
      <c r="P49" s="38"/>
      <c r="Q49" s="38"/>
      <c r="R49" s="38"/>
      <c r="S49" s="39"/>
      <c r="T49" s="39"/>
      <c r="U49"/>
      <c r="V49"/>
      <c r="W49"/>
      <c r="X49" s="48"/>
      <c r="Y49" s="41"/>
    </row>
    <row r="50" spans="1:25" ht="15" x14ac:dyDescent="0.25">
      <c r="A50"/>
      <c r="B50"/>
      <c r="C50" s="29"/>
      <c r="D50" s="30"/>
      <c r="E50" s="32"/>
      <c r="F50" s="30"/>
      <c r="G50" s="32"/>
      <c r="H50" s="30"/>
      <c r="I50" s="30"/>
      <c r="J50" s="30"/>
      <c r="K50" s="32"/>
      <c r="L50" s="37"/>
      <c r="M50" s="37"/>
      <c r="N50" s="38"/>
      <c r="O50" s="38"/>
      <c r="P50" s="38"/>
      <c r="Q50" s="38"/>
      <c r="R50" s="38"/>
      <c r="S50" s="39"/>
      <c r="T50" s="39"/>
      <c r="U50"/>
      <c r="V50"/>
      <c r="W50"/>
      <c r="X50" s="48"/>
      <c r="Y50" s="41"/>
    </row>
    <row r="51" spans="1:25" ht="15" x14ac:dyDescent="0.25">
      <c r="A51"/>
      <c r="B51"/>
      <c r="C51" s="29"/>
      <c r="D51" s="30"/>
      <c r="E51" s="32"/>
      <c r="F51" s="30"/>
      <c r="G51" s="32"/>
      <c r="H51" s="30"/>
      <c r="I51" s="30"/>
      <c r="J51" s="30"/>
      <c r="K51" s="32"/>
      <c r="L51" s="37"/>
      <c r="M51" s="37"/>
      <c r="N51" s="38"/>
      <c r="O51" s="38"/>
      <c r="P51" s="38"/>
      <c r="Q51" s="38"/>
      <c r="R51" s="38"/>
      <c r="S51" s="39"/>
      <c r="T51" s="39"/>
      <c r="U51"/>
      <c r="V51"/>
      <c r="W51"/>
      <c r="X51" s="48"/>
      <c r="Y51" s="41"/>
    </row>
    <row r="52" spans="1:25" ht="15" x14ac:dyDescent="0.25">
      <c r="A52"/>
      <c r="B52"/>
      <c r="C52" s="29"/>
      <c r="D52" s="30"/>
      <c r="E52" s="32"/>
      <c r="F52" s="30"/>
      <c r="G52" s="32"/>
      <c r="H52" s="30"/>
      <c r="I52" s="30"/>
      <c r="J52" s="30"/>
      <c r="K52" s="32"/>
      <c r="L52" s="37"/>
      <c r="M52" s="37"/>
      <c r="N52" s="38"/>
      <c r="O52" s="38"/>
      <c r="P52" s="38"/>
      <c r="Q52" s="38"/>
      <c r="R52" s="38"/>
      <c r="S52" s="39"/>
      <c r="T52" s="39"/>
      <c r="U52"/>
      <c r="V52"/>
      <c r="W52"/>
      <c r="X52" s="48"/>
      <c r="Y52" s="41"/>
    </row>
    <row r="53" spans="1:25" s="35" customFormat="1" ht="15" x14ac:dyDescent="0.25">
      <c r="A53"/>
      <c r="B53"/>
      <c r="C53" s="29"/>
      <c r="D53" s="30"/>
      <c r="E53" s="32"/>
      <c r="F53" s="30"/>
      <c r="G53" s="32"/>
      <c r="H53" s="30"/>
      <c r="I53" s="30"/>
      <c r="J53" s="30"/>
      <c r="K53" s="32"/>
      <c r="L53" s="37"/>
      <c r="M53" s="37"/>
      <c r="N53" s="38"/>
      <c r="O53" s="38"/>
      <c r="P53" s="38"/>
      <c r="Q53" s="38"/>
      <c r="R53" s="38"/>
      <c r="S53" s="39"/>
      <c r="T53" s="39"/>
      <c r="U53"/>
      <c r="V53"/>
      <c r="W53"/>
      <c r="X53" s="48"/>
      <c r="Y53" s="41"/>
    </row>
    <row r="54" spans="1:25" ht="15" x14ac:dyDescent="0.25">
      <c r="A54"/>
      <c r="B54"/>
      <c r="C54" s="29"/>
      <c r="D54" s="30"/>
      <c r="E54" s="32"/>
      <c r="F54" s="30"/>
      <c r="G54" s="32"/>
      <c r="H54" s="30"/>
      <c r="I54" s="30"/>
      <c r="J54" s="30"/>
      <c r="K54" s="32"/>
      <c r="L54" s="37"/>
      <c r="M54" s="37"/>
      <c r="N54" s="38"/>
      <c r="O54" s="38"/>
      <c r="P54" s="38"/>
      <c r="Q54" s="38"/>
      <c r="R54" s="38"/>
      <c r="S54" s="39"/>
      <c r="T54" s="39"/>
      <c r="U54"/>
      <c r="V54"/>
      <c r="W54"/>
      <c r="X54" s="48"/>
      <c r="Y54" s="41"/>
    </row>
    <row r="55" spans="1:25" ht="15" x14ac:dyDescent="0.25">
      <c r="A55"/>
      <c r="B55"/>
      <c r="C55" s="29"/>
      <c r="D55" s="30"/>
      <c r="E55" s="32"/>
      <c r="F55" s="30"/>
      <c r="G55" s="32"/>
      <c r="H55" s="30"/>
      <c r="I55" s="30"/>
      <c r="J55" s="30"/>
      <c r="K55" s="32"/>
      <c r="L55" s="37"/>
      <c r="M55" s="37"/>
      <c r="N55" s="38"/>
      <c r="O55" s="38"/>
      <c r="P55" s="38"/>
      <c r="Q55" s="38"/>
      <c r="R55" s="38"/>
      <c r="S55" s="39"/>
      <c r="T55" s="39"/>
      <c r="U55"/>
      <c r="V55"/>
      <c r="W55"/>
      <c r="X55" s="48"/>
      <c r="Y55" s="41"/>
    </row>
    <row r="56" spans="1:25" ht="15" x14ac:dyDescent="0.25">
      <c r="A56"/>
      <c r="B56"/>
      <c r="C56" s="29"/>
      <c r="D56" s="30"/>
      <c r="E56" s="32"/>
      <c r="F56" s="30"/>
      <c r="G56" s="32"/>
      <c r="H56" s="30"/>
      <c r="I56" s="30"/>
      <c r="J56" s="30"/>
      <c r="K56" s="32"/>
      <c r="L56" s="37"/>
      <c r="M56" s="37"/>
      <c r="N56" s="38"/>
      <c r="O56" s="38"/>
      <c r="P56" s="38"/>
      <c r="Q56" s="38"/>
      <c r="R56" s="38"/>
      <c r="S56" s="39"/>
      <c r="T56" s="39"/>
      <c r="U56"/>
      <c r="V56"/>
      <c r="W56"/>
      <c r="X56" s="48"/>
      <c r="Y56" s="41"/>
    </row>
    <row r="57" spans="1:25" ht="15" x14ac:dyDescent="0.25">
      <c r="A57"/>
      <c r="B57"/>
      <c r="C57" s="29"/>
      <c r="D57" s="30"/>
      <c r="E57" s="32"/>
      <c r="F57" s="30"/>
      <c r="G57" s="32"/>
      <c r="H57" s="30"/>
      <c r="I57" s="30"/>
      <c r="J57" s="30"/>
      <c r="K57" s="32"/>
      <c r="L57" s="37"/>
      <c r="M57" s="37"/>
      <c r="N57" s="38"/>
      <c r="O57" s="38"/>
      <c r="P57" s="38"/>
      <c r="Q57" s="38"/>
      <c r="R57" s="38"/>
      <c r="S57" s="39"/>
      <c r="T57" s="39"/>
      <c r="U57"/>
      <c r="V57"/>
      <c r="W57"/>
      <c r="X57" s="48"/>
      <c r="Y57" s="41"/>
    </row>
    <row r="58" spans="1:25" ht="15" x14ac:dyDescent="0.25">
      <c r="A58"/>
      <c r="B58"/>
      <c r="C58" s="29"/>
      <c r="D58" s="30"/>
      <c r="E58" s="32"/>
      <c r="F58" s="30"/>
      <c r="G58" s="32"/>
      <c r="H58" s="30"/>
      <c r="I58" s="30"/>
      <c r="J58" s="30"/>
      <c r="K58" s="32"/>
      <c r="L58" s="37"/>
      <c r="M58" s="37"/>
      <c r="N58" s="38"/>
      <c r="O58" s="38"/>
      <c r="P58" s="38"/>
      <c r="Q58" s="38"/>
      <c r="R58" s="38"/>
      <c r="S58" s="39"/>
      <c r="T58" s="39"/>
      <c r="U58"/>
      <c r="V58"/>
      <c r="W58"/>
      <c r="X58" s="48"/>
      <c r="Y58" s="41"/>
    </row>
    <row r="59" spans="1:25" ht="15" x14ac:dyDescent="0.25">
      <c r="A59"/>
      <c r="B59"/>
      <c r="C59" s="29"/>
      <c r="D59" s="30"/>
      <c r="E59" s="32"/>
      <c r="F59" s="30"/>
      <c r="G59" s="32"/>
      <c r="H59" s="30"/>
      <c r="I59" s="30"/>
      <c r="J59" s="30"/>
      <c r="K59" s="32"/>
      <c r="L59" s="37"/>
      <c r="M59" s="37"/>
      <c r="N59" s="38"/>
      <c r="O59" s="38"/>
      <c r="P59" s="38"/>
      <c r="Q59" s="38"/>
      <c r="R59" s="38"/>
      <c r="S59" s="39"/>
      <c r="T59" s="39"/>
      <c r="U59"/>
      <c r="V59"/>
      <c r="W59"/>
      <c r="X59" s="48"/>
      <c r="Y59" s="41"/>
    </row>
    <row r="60" spans="1:25" s="35" customFormat="1" ht="15" x14ac:dyDescent="0.25">
      <c r="A60"/>
      <c r="B60"/>
      <c r="C60" s="29"/>
      <c r="D60" s="30"/>
      <c r="E60" s="32"/>
      <c r="F60" s="30"/>
      <c r="G60" s="32"/>
      <c r="H60" s="30"/>
      <c r="I60" s="30"/>
      <c r="J60" s="30"/>
      <c r="K60" s="32"/>
      <c r="L60" s="37"/>
      <c r="M60" s="37"/>
      <c r="N60" s="38"/>
      <c r="O60" s="38"/>
      <c r="P60" s="38"/>
      <c r="Q60" s="38"/>
      <c r="R60" s="38"/>
      <c r="S60" s="39"/>
      <c r="T60" s="39"/>
      <c r="U60"/>
      <c r="V60"/>
      <c r="W60"/>
      <c r="X60" s="48"/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 s="48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 s="48"/>
      <c r="Y62" s="41"/>
    </row>
    <row r="63" spans="1:25" s="50" customFormat="1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 s="48"/>
      <c r="Y63" s="5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 s="48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 s="48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 s="48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 s="48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 s="4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 s="48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 s="48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 s="48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 s="48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 s="48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 s="48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 s="48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 s="48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 s="48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 s="4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 s="48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 s="48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 s="48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 s="48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 s="48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 s="48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 s="48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 s="48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 s="48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 s="4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 s="48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 s="48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 s="48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 s="48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 s="48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 s="48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 s="48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 s="48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 s="48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 s="4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 s="48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 s="48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 s="48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 s="48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 s="48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 s="48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 s="48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 s="48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 s="48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 s="4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 s="48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48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48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48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48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s="35" customFormat="1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4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48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48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48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48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48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48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48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3" activePane="bottomLeft" state="frozen"/>
      <selection pane="bottomLeft" activeCell="S3" sqref="S3:S2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2.52</v>
      </c>
      <c r="B3">
        <v>3.02</v>
      </c>
      <c r="C3">
        <v>3.35</v>
      </c>
      <c r="D3" s="20">
        <f>IF(OR($A3="",$B3="",$C3=""),"",(1/A3)+(1/B3)+(1/C3)-1)</f>
        <v>2.6458687326533559E-2</v>
      </c>
      <c r="E3" s="17">
        <f>IF(OR($A3="",$B3="",$C3=""),"",A3*'MPTO_working_3-way'!$I2)</f>
        <v>2.5866758920628645</v>
      </c>
      <c r="F3" s="21">
        <f>IF(OR($A3="",$B3="",$C3=""),"",B3*'MPTO_working_3-way'!$I2)</f>
        <v>3.0999052357261312</v>
      </c>
      <c r="G3" s="22">
        <f>IF(OR($A3="",$B3="",$C3=""),"",C3*'MPTO_working_3-way'!$I2)</f>
        <v>3.4386366025438875</v>
      </c>
      <c r="H3" s="17">
        <f>IF(OR($A3="",$B3="",$C3=""),"",'MPTO_working_3-way'!E2)</f>
        <v>2.5772808328761809</v>
      </c>
      <c r="I3" s="21">
        <f>IF(OR($A3="",$B3="",$C3=""),"",'MPTO_working_3-way'!F2)</f>
        <v>3.102639034474254</v>
      </c>
      <c r="J3" s="22">
        <f>IF(OR($A3="",$B3="",$C3=""),"",'MPTO_working_3-way'!G2)</f>
        <v>3.4519909155900899</v>
      </c>
      <c r="K3" s="17">
        <f>IF(OR($A3="",$B3="",$C3=""),"",'OddsRatio_working_3-way'!H2)</f>
        <v>2.5815984935649956</v>
      </c>
      <c r="L3" s="21">
        <f>IF(OR($A3="",$B3="",$C3=""),"",'OddsRatio_working_3-way'!I2)</f>
        <v>3.1018611559219011</v>
      </c>
      <c r="M3" s="22">
        <f>IF(OR($A3="",$B3="",$C3=""),"",'OddsRatio_working_3-way'!J2)</f>
        <v>3.4452345130774602</v>
      </c>
      <c r="N3" s="23">
        <f>(1/E3)* 100</f>
        <v>38.659655934029821</v>
      </c>
      <c r="O3" s="24">
        <f>(1/F3)* 100</f>
        <v>32.259050646938789</v>
      </c>
      <c r="P3" s="24">
        <f>(1/G3)* 100</f>
        <v>29.081293419031383</v>
      </c>
      <c r="Q3" t="s">
        <v>121</v>
      </c>
      <c r="R3" t="s">
        <v>112</v>
      </c>
      <c r="S3" t="s">
        <v>123</v>
      </c>
      <c r="T3" s="35">
        <v>100</v>
      </c>
      <c r="U3" s="35">
        <f>(1/A4)*((T3*A4)-T3)</f>
        <v>59.183673469387763</v>
      </c>
      <c r="V3" s="35">
        <f>(1/B4)*((T3*B4)-T3)</f>
        <v>70.149253731343279</v>
      </c>
      <c r="W3" s="35">
        <f>(1/C4)*((T3*C4)-T3)</f>
        <v>67.320261437908499</v>
      </c>
      <c r="X3" s="35">
        <f>((1/B4)+(1/C4))*T3</f>
        <v>62.530484830748215</v>
      </c>
      <c r="Y3" s="35">
        <f>((1/A4)+(1/C4))*T3</f>
        <v>73.496065092703745</v>
      </c>
      <c r="Z3" s="35">
        <f>((1/A4)+(1/B4))*T3</f>
        <v>70.667072799268965</v>
      </c>
      <c r="AA3" s="35">
        <f t="shared" ref="AA3" si="0">U3-X3</f>
        <v>-3.3468113613604515</v>
      </c>
      <c r="AB3" s="35">
        <f t="shared" ref="AB3" si="1">V3-Y3</f>
        <v>-3.3468113613604658</v>
      </c>
      <c r="AC3" s="35">
        <f t="shared" ref="AC3" si="2">W3-Z3</f>
        <v>-3.3468113613604658</v>
      </c>
      <c r="AD3" s="27"/>
      <c r="AE3" s="27"/>
      <c r="AF3">
        <v>2.67</v>
      </c>
      <c r="AG3">
        <v>1.52</v>
      </c>
      <c r="AH3" s="41"/>
      <c r="AI3" s="27"/>
      <c r="AJ3" t="s">
        <v>122</v>
      </c>
    </row>
    <row r="4" spans="1:36" ht="15" x14ac:dyDescent="0.25">
      <c r="A4">
        <v>2.4500000000000002</v>
      </c>
      <c r="B4">
        <v>3.35</v>
      </c>
      <c r="C4">
        <v>3.06</v>
      </c>
      <c r="D4" s="20">
        <f t="shared" ref="D4:D67" si="3">IF(OR($A4="",$B4="",$C4=""),"",(1/A4)+(1/B4)+(1/C4)-1)</f>
        <v>3.3468113613604578E-2</v>
      </c>
      <c r="E4" s="17">
        <f>IF(OR($A4="",$B4="",$C4=""),"",A4*'MPTO_working_3-way'!$I3)</f>
        <v>2.5319968783533313</v>
      </c>
      <c r="F4" s="21">
        <f>IF(OR($A4="",$B4="",$C4=""),"",B4*'MPTO_working_3-way'!$I3)</f>
        <v>3.4621181806055756</v>
      </c>
      <c r="G4" s="22">
        <f>IF(OR($A4="",$B4="",$C4=""),"",C4*'MPTO_working_3-way'!$I3)</f>
        <v>3.16241242765763</v>
      </c>
      <c r="H4" s="17">
        <f>IF(OR($A4="",$B4="",$C4=""),"",'MPTO_working_3-way'!E3)</f>
        <v>2.5188458317523303</v>
      </c>
      <c r="I4" s="21">
        <f>IF(OR($A4="",$B4="",$C4=""),"",'MPTO_working_3-way'!F3)</f>
        <v>3.4800593059266669</v>
      </c>
      <c r="J4" s="22">
        <f>IF(OR($A4="",$B4="",$C4=""),"",'MPTO_working_3-way'!G3)</f>
        <v>3.1681527376855132</v>
      </c>
      <c r="K4" s="17">
        <f>IF(OR($A4="",$B4="",$C4=""),"",'OddsRatio_working_3-way'!H3)</f>
        <v>2.5247602277118135</v>
      </c>
      <c r="L4" s="21">
        <f>IF(OR($A4="",$B4="",$C4=""),"",'OddsRatio_working_3-way'!I3)</f>
        <v>3.4711631276708692</v>
      </c>
      <c r="M4" s="22">
        <f>IF(OR($A4="",$B4="",$C4=""),"",'OddsRatio_working_3-way'!J3)</f>
        <v>3.1662110821285059</v>
      </c>
      <c r="N4" s="23">
        <f t="shared" ref="N4" si="4">(1/E4)* 100</f>
        <v>39.49451946600913</v>
      </c>
      <c r="O4" s="24">
        <f t="shared" ref="O4" si="5">(1/F4)* 100</f>
        <v>28.884051549767868</v>
      </c>
      <c r="P4" s="24">
        <f t="shared" ref="P4" si="6">(1/G4)* 100</f>
        <v>31.621428984222998</v>
      </c>
      <c r="Q4" t="s">
        <v>68</v>
      </c>
      <c r="R4" t="s">
        <v>74</v>
      </c>
      <c r="S4" t="s">
        <v>124</v>
      </c>
      <c r="T4" s="35">
        <v>100</v>
      </c>
      <c r="U4" s="35">
        <f t="shared" ref="U4" si="7">(1/A5)*((T4*A5)-T4)</f>
        <v>52.153110047846894</v>
      </c>
      <c r="V4" s="35">
        <f t="shared" ref="V4" si="8">(1/B5)*((T4*B5)-T4)</f>
        <v>70.588235294117652</v>
      </c>
      <c r="W4" s="35">
        <f t="shared" ref="W4" si="9">(1/C5)*((T4*C5)-T4)</f>
        <v>73.958333333333343</v>
      </c>
      <c r="X4" s="35">
        <f t="shared" ref="X4" si="10">((1/B5)+(1/C5))*T4</f>
        <v>55.453431372549019</v>
      </c>
      <c r="Y4" s="35">
        <f t="shared" ref="Y4" si="11">((1/A5)+(1/C5))*T4</f>
        <v>73.888556618819791</v>
      </c>
      <c r="Z4" s="35">
        <f t="shared" ref="Z4" si="12">((1/A5)+(1/B5))*T4</f>
        <v>77.258654658035482</v>
      </c>
      <c r="AA4" s="35">
        <f t="shared" ref="AA4" si="13">U4-X4</f>
        <v>-3.300321324702125</v>
      </c>
      <c r="AB4" s="35">
        <f t="shared" ref="AB4" si="14">V4-Y4</f>
        <v>-3.3003213247021392</v>
      </c>
      <c r="AC4" s="35">
        <f t="shared" ref="AC4" si="15">W4-Z4</f>
        <v>-3.3003213247021392</v>
      </c>
      <c r="AD4" s="4"/>
      <c r="AE4" s="4"/>
      <c r="AF4">
        <v>2.11</v>
      </c>
      <c r="AG4">
        <v>1.78</v>
      </c>
      <c r="AH4" s="4"/>
      <c r="AI4" s="4"/>
      <c r="AJ4" t="s">
        <v>98</v>
      </c>
    </row>
    <row r="5" spans="1:36" s="12" customFormat="1" ht="15" x14ac:dyDescent="0.25">
      <c r="A5">
        <v>2.09</v>
      </c>
      <c r="B5">
        <v>3.4</v>
      </c>
      <c r="C5">
        <v>3.84</v>
      </c>
      <c r="D5" s="20">
        <f t="shared" si="3"/>
        <v>3.300321324702149E-2</v>
      </c>
      <c r="E5" s="17">
        <f>IF(OR($A5="",$B5="",$C5=""),"",A5*'MPTO_working_3-way'!$I4)</f>
        <v>2.1589767156862747</v>
      </c>
      <c r="F5" s="21">
        <f>IF(OR($A5="",$B5="",$C5=""),"",B5*'MPTO_working_3-way'!$I4)</f>
        <v>3.5122109250398728</v>
      </c>
      <c r="G5" s="22">
        <f>IF(OR($A5="",$B5="",$C5=""),"",C5*'MPTO_working_3-way'!$I4)</f>
        <v>3.9667323388685625</v>
      </c>
      <c r="H5" s="17">
        <f>IF(OR($A5="",$B5="",$C5=""),"",'MPTO_working_3-way'!E4)</f>
        <v>2.1391846436552853</v>
      </c>
      <c r="I5" s="21">
        <f>IF(OR($A5="",$B5="",$C5=""),"",'MPTO_working_3-way'!F4)</f>
        <v>3.5321139235700016</v>
      </c>
      <c r="J5" s="22">
        <f>IF(OR($A5="",$B5="",$C5=""),"",'MPTO_working_3-way'!G4)</f>
        <v>4.0093723796910883</v>
      </c>
      <c r="K5" s="17">
        <f>IF(OR($A5="",$B5="",$C5=""),"",'OddsRatio_working_3-way'!H4)</f>
        <v>2.1472393047917016</v>
      </c>
      <c r="L5" s="21">
        <f>IF(OR($A5="",$B5="",$C5=""),"",'OddsRatio_working_3-way'!I4)</f>
        <v>3.5260314967890678</v>
      </c>
      <c r="M5" s="22">
        <f>IF(OR($A5="",$B5="",$C5=""),"",'OddsRatio_working_3-way'!J4)</f>
        <v>3.9891372712003972</v>
      </c>
      <c r="N5" s="23">
        <f t="shared" ref="N5:N28" si="16">(1/E5)* 100</f>
        <v>46.318239225758838</v>
      </c>
      <c r="O5" s="24">
        <f t="shared" ref="O5:O28" si="17">(1/F5)* 100</f>
        <v>28.472094112304696</v>
      </c>
      <c r="P5" s="24">
        <f t="shared" ref="P5:P28" si="18">(1/G5)* 100</f>
        <v>25.209666661936446</v>
      </c>
      <c r="Q5" t="s">
        <v>71</v>
      </c>
      <c r="R5" t="s">
        <v>75</v>
      </c>
      <c r="S5" t="s">
        <v>124</v>
      </c>
      <c r="T5" s="35">
        <v>100</v>
      </c>
      <c r="U5" s="35">
        <f t="shared" ref="U5:U28" si="19">(1/A6)*((T5*A6)-T5)</f>
        <v>62.406015037593981</v>
      </c>
      <c r="V5" s="35">
        <f t="shared" ref="V5:V28" si="20">(1/B6)*((T5*B6)-T5)</f>
        <v>69.418960244648318</v>
      </c>
      <c r="W5" s="35">
        <f t="shared" ref="W5:W28" si="21">(1/C6)*((T5*C6)-T5)</f>
        <v>64.912280701754383</v>
      </c>
      <c r="X5" s="35">
        <f t="shared" ref="X5:X28" si="22">((1/B6)+(1/C6))*T5</f>
        <v>65.668759053597299</v>
      </c>
      <c r="Y5" s="35">
        <f t="shared" ref="Y5:Y28" si="23">((1/A6)+(1/C6))*T5</f>
        <v>72.681704260651628</v>
      </c>
      <c r="Z5" s="35">
        <f t="shared" ref="Z5:Z28" si="24">((1/A6)+(1/B6))*T5</f>
        <v>68.175024717757694</v>
      </c>
      <c r="AA5" s="35">
        <f t="shared" ref="AA5:AA28" si="25">U5-X5</f>
        <v>-3.2627440160033174</v>
      </c>
      <c r="AB5" s="35">
        <f t="shared" ref="AB5:AB28" si="26">V5-Y5</f>
        <v>-3.2627440160033103</v>
      </c>
      <c r="AC5" s="35">
        <f t="shared" ref="AC5:AC28" si="27">W5-Z5</f>
        <v>-3.2627440160033103</v>
      </c>
      <c r="AD5" s="27"/>
      <c r="AE5" s="27"/>
      <c r="AF5">
        <v>2.1800000000000002</v>
      </c>
      <c r="AG5">
        <v>1.72</v>
      </c>
      <c r="AH5" s="36"/>
      <c r="AI5" s="27"/>
      <c r="AJ5" t="s">
        <v>98</v>
      </c>
    </row>
    <row r="6" spans="1:36" s="12" customFormat="1" ht="15" x14ac:dyDescent="0.25">
      <c r="A6">
        <v>2.66</v>
      </c>
      <c r="B6">
        <v>3.27</v>
      </c>
      <c r="C6">
        <v>2.85</v>
      </c>
      <c r="D6" s="20">
        <f t="shared" si="3"/>
        <v>3.262744016003305E-2</v>
      </c>
      <c r="E6" s="17">
        <f>IF(OR($A6="",$B6="",$C6=""),"",A6*'MPTO_working_3-way'!$I5)</f>
        <v>2.7467889908256882</v>
      </c>
      <c r="F6" s="21">
        <f>IF(OR($A6="",$B6="",$C6=""),"",B6*'MPTO_working_3-way'!$I5)</f>
        <v>3.3766917293233081</v>
      </c>
      <c r="G6" s="22">
        <f>IF(OR($A6="",$B6="",$C6=""),"",C6*'MPTO_working_3-way'!$I5)</f>
        <v>2.9429882044560944</v>
      </c>
      <c r="H6" s="17">
        <f>IF(OR($A6="",$B6="",$C6=""),"",'MPTO_working_3-way'!E5)</f>
        <v>2.7392454493922025</v>
      </c>
      <c r="I6" s="21">
        <f>IF(OR($A6="",$B6="",$C6=""),"",'MPTO_working_3-way'!F5)</f>
        <v>3.3905823653231466</v>
      </c>
      <c r="J6" s="22">
        <f>IF(OR($A6="",$B6="",$C6=""),"",'MPTO_working_3-way'!G5)</f>
        <v>2.9411645364171233</v>
      </c>
      <c r="K6" s="17">
        <f>IF(OR($A6="",$B6="",$C6=""),"",'OddsRatio_working_3-way'!H5)</f>
        <v>2.7429038477367311</v>
      </c>
      <c r="L6" s="21">
        <f>IF(OR($A6="",$B6="",$C6=""),"",'OddsRatio_working_3-way'!I5)</f>
        <v>3.3833685146761323</v>
      </c>
      <c r="M6" s="22">
        <f>IF(OR($A6="",$B6="",$C6=""),"",'OddsRatio_working_3-way'!J5)</f>
        <v>2.9423928423571999</v>
      </c>
      <c r="N6" s="23">
        <f t="shared" si="16"/>
        <v>36.4061456245825</v>
      </c>
      <c r="O6" s="24">
        <f t="shared" si="17"/>
        <v>29.61478512580717</v>
      </c>
      <c r="P6" s="24">
        <f t="shared" si="18"/>
        <v>33.979069249610333</v>
      </c>
      <c r="Q6" t="s">
        <v>72</v>
      </c>
      <c r="R6" t="s">
        <v>73</v>
      </c>
      <c r="S6" t="s">
        <v>124</v>
      </c>
      <c r="T6" s="35">
        <v>100</v>
      </c>
      <c r="U6" s="35">
        <f t="shared" si="19"/>
        <v>51.219512195121943</v>
      </c>
      <c r="V6" s="35">
        <f t="shared" si="20"/>
        <v>70.674486803519059</v>
      </c>
      <c r="W6" s="35">
        <f t="shared" si="21"/>
        <v>74.683544303797461</v>
      </c>
      <c r="X6" s="35">
        <f t="shared" si="22"/>
        <v>54.641968892683465</v>
      </c>
      <c r="Y6" s="35">
        <f t="shared" si="23"/>
        <v>74.096943501080574</v>
      </c>
      <c r="Z6" s="35">
        <f t="shared" si="24"/>
        <v>78.106001001358976</v>
      </c>
      <c r="AA6" s="35">
        <f t="shared" si="25"/>
        <v>-3.4224566975615218</v>
      </c>
      <c r="AB6" s="35">
        <f t="shared" si="26"/>
        <v>-3.4224566975615147</v>
      </c>
      <c r="AC6" s="35">
        <f t="shared" si="27"/>
        <v>-3.4224566975615147</v>
      </c>
      <c r="AD6" s="27"/>
      <c r="AE6" s="27"/>
      <c r="AF6">
        <v>2.14</v>
      </c>
      <c r="AG6">
        <v>1.75</v>
      </c>
      <c r="AH6" s="36"/>
      <c r="AI6" s="27"/>
      <c r="AJ6" t="s">
        <v>98</v>
      </c>
    </row>
    <row r="7" spans="1:36" s="12" customFormat="1" ht="15" x14ac:dyDescent="0.25">
      <c r="A7">
        <v>2.0499999999999998</v>
      </c>
      <c r="B7">
        <v>3.41</v>
      </c>
      <c r="C7">
        <v>3.95</v>
      </c>
      <c r="D7" s="20">
        <f t="shared" si="3"/>
        <v>3.4224566975615156E-2</v>
      </c>
      <c r="E7" s="17">
        <f>IF(OR($A7="",$B7="",$C7=""),"",A7*'MPTO_working_3-way'!$I6)</f>
        <v>2.1201603623000107</v>
      </c>
      <c r="F7" s="21">
        <f>IF(OR($A7="",$B7="",$C7=""),"",B7*'MPTO_working_3-way'!$I6)</f>
        <v>3.5267057733868477</v>
      </c>
      <c r="G7" s="22">
        <f>IF(OR($A7="",$B7="",$C7=""),"",C7*'MPTO_working_3-way'!$I6)</f>
        <v>4.0851870395536798</v>
      </c>
      <c r="H7" s="17">
        <f>IF(OR($A7="",$B7="",$C7=""),"",'MPTO_working_3-way'!E6)</f>
        <v>2.0990909949009811</v>
      </c>
      <c r="I7" s="21">
        <f>IF(OR($A7="",$B7="",$C7=""),"",'MPTO_working_3-way'!F6)</f>
        <v>3.5480250005621592</v>
      </c>
      <c r="J7" s="22">
        <f>IF(OR($A7="",$B7="",$C7=""),"",'MPTO_working_3-way'!G6)</f>
        <v>4.1363956961971597</v>
      </c>
      <c r="K7" s="17">
        <f>IF(OR($A7="",$B7="",$C7=""),"",'OddsRatio_working_3-way'!H6)</f>
        <v>2.1075723253260388</v>
      </c>
      <c r="L7" s="21">
        <f>IF(OR($A7="",$B7="",$C7=""),"",'OddsRatio_working_3-way'!I6)</f>
        <v>3.5421421943197662</v>
      </c>
      <c r="M7" s="22">
        <f>IF(OR($A7="",$B7="",$C7=""),"",'OddsRatio_working_3-way'!J6)</f>
        <v>4.1117508187731584</v>
      </c>
      <c r="N7" s="23">
        <f t="shared" si="16"/>
        <v>47.166243543727575</v>
      </c>
      <c r="O7" s="24">
        <f t="shared" si="17"/>
        <v>28.355073098135342</v>
      </c>
      <c r="P7" s="24">
        <f t="shared" si="18"/>
        <v>24.478683358137094</v>
      </c>
      <c r="Q7" t="s">
        <v>70</v>
      </c>
      <c r="R7" t="s">
        <v>69</v>
      </c>
      <c r="S7" t="s">
        <v>124</v>
      </c>
      <c r="T7" s="35">
        <v>100</v>
      </c>
      <c r="U7" s="35">
        <f t="shared" si="19"/>
        <v>55.357142857142868</v>
      </c>
      <c r="V7" s="35">
        <f t="shared" si="20"/>
        <v>74.874371859296474</v>
      </c>
      <c r="W7" s="35">
        <f t="shared" si="21"/>
        <v>66.442953020134226</v>
      </c>
      <c r="X7" s="35">
        <f t="shared" si="22"/>
        <v>58.682675120569286</v>
      </c>
      <c r="Y7" s="35">
        <f t="shared" si="23"/>
        <v>78.199904122722913</v>
      </c>
      <c r="Z7" s="35">
        <f t="shared" si="24"/>
        <v>69.768485283560651</v>
      </c>
      <c r="AA7" s="35">
        <f t="shared" si="25"/>
        <v>-3.3255322634264175</v>
      </c>
      <c r="AB7" s="35">
        <f t="shared" si="26"/>
        <v>-3.3255322634264388</v>
      </c>
      <c r="AC7" s="35">
        <f t="shared" si="27"/>
        <v>-3.3255322634264246</v>
      </c>
      <c r="AD7" s="27"/>
      <c r="AE7" s="27"/>
      <c r="AF7">
        <v>2.1800000000000002</v>
      </c>
      <c r="AG7">
        <v>1.73</v>
      </c>
      <c r="AH7" s="36"/>
      <c r="AI7" s="27"/>
      <c r="AJ7" t="s">
        <v>98</v>
      </c>
    </row>
    <row r="8" spans="1:36" ht="15" x14ac:dyDescent="0.25">
      <c r="A8">
        <v>2.2400000000000002</v>
      </c>
      <c r="B8">
        <v>3.98</v>
      </c>
      <c r="C8">
        <v>2.98</v>
      </c>
      <c r="D8" s="20">
        <f t="shared" si="3"/>
        <v>3.3255322634264228E-2</v>
      </c>
      <c r="E8" s="17">
        <f>IF(OR($A8="",$B8="",$C8=""),"",A8*'MPTO_working_3-way'!$I7)</f>
        <v>2.3144919227007521</v>
      </c>
      <c r="F8" s="21">
        <f>IF(OR($A8="",$B8="",$C8=""),"",B8*'MPTO_working_3-way'!$I7)</f>
        <v>4.1123561840843719</v>
      </c>
      <c r="G8" s="22">
        <f>IF(OR($A8="",$B8="",$C8=""),"",C8*'MPTO_working_3-way'!$I7)</f>
        <v>3.0791008614501072</v>
      </c>
      <c r="H8" s="17">
        <f>IF(OR($A8="",$B8="",$C8=""),"",'MPTO_working_3-way'!E7)</f>
        <v>2.2970368983577467</v>
      </c>
      <c r="I8" s="21">
        <f>IF(OR($A8="",$B8="",$C8=""),"",'MPTO_working_3-way'!F7)</f>
        <v>4.1636970162515112</v>
      </c>
      <c r="J8" s="22">
        <f>IF(OR($A8="",$B8="",$C8=""),"",'MPTO_working_3-way'!G7)</f>
        <v>3.0818031144884768</v>
      </c>
      <c r="K8" s="17">
        <f>IF(OR($A8="",$B8="",$C8=""),"",'OddsRatio_working_3-way'!H7)</f>
        <v>2.3047643892454448</v>
      </c>
      <c r="L8" s="21">
        <f>IF(OR($A8="",$B8="",$C8=""),"",'OddsRatio_working_3-way'!I7)</f>
        <v>4.1356434515737304</v>
      </c>
      <c r="M8" s="22">
        <f>IF(OR($A8="",$B8="",$C8=""),"",'OddsRatio_working_3-way'!J7)</f>
        <v>3.0834141054080488</v>
      </c>
      <c r="N8" s="23">
        <f t="shared" si="16"/>
        <v>43.206026782461713</v>
      </c>
      <c r="O8" s="24">
        <f t="shared" si="17"/>
        <v>24.31695979716438</v>
      </c>
      <c r="P8" s="24">
        <f t="shared" si="18"/>
        <v>32.477013420373915</v>
      </c>
      <c r="Q8" t="s">
        <v>93</v>
      </c>
      <c r="R8" t="s">
        <v>82</v>
      </c>
      <c r="S8" t="s">
        <v>124</v>
      </c>
      <c r="T8" s="35">
        <v>100</v>
      </c>
      <c r="U8" s="35">
        <f t="shared" si="19"/>
        <v>51.690821256038639</v>
      </c>
      <c r="V8" s="35">
        <f t="shared" si="20"/>
        <v>70.930232558139537</v>
      </c>
      <c r="W8" s="35">
        <f t="shared" si="21"/>
        <v>74.025974025974023</v>
      </c>
      <c r="X8" s="35">
        <f t="shared" si="22"/>
        <v>55.043793415886434</v>
      </c>
      <c r="Y8" s="35">
        <f t="shared" si="23"/>
        <v>74.283204717987331</v>
      </c>
      <c r="Z8" s="35">
        <f t="shared" si="24"/>
        <v>77.378946185821817</v>
      </c>
      <c r="AA8" s="35">
        <f t="shared" si="25"/>
        <v>-3.3529721598477948</v>
      </c>
      <c r="AB8" s="35">
        <f t="shared" si="26"/>
        <v>-3.3529721598477948</v>
      </c>
      <c r="AC8" s="35">
        <f t="shared" si="27"/>
        <v>-3.3529721598477948</v>
      </c>
      <c r="AF8">
        <v>1.64</v>
      </c>
      <c r="AG8">
        <v>2.34</v>
      </c>
      <c r="AJ8" t="s">
        <v>99</v>
      </c>
    </row>
    <row r="9" spans="1:36" ht="15" x14ac:dyDescent="0.25">
      <c r="A9">
        <v>2.0699999999999998</v>
      </c>
      <c r="B9">
        <v>3.44</v>
      </c>
      <c r="C9">
        <v>3.85</v>
      </c>
      <c r="D9" s="20">
        <f t="shared" si="3"/>
        <v>3.3529721598478002E-2</v>
      </c>
      <c r="E9" s="17">
        <f>IF(OR($A9="",$B9="",$C9=""),"",A9*'MPTO_working_3-way'!$I8)</f>
        <v>2.1394065237088493</v>
      </c>
      <c r="F9" s="21">
        <f>IF(OR($A9="",$B9="",$C9=""),"",B9*'MPTO_working_3-way'!$I8)</f>
        <v>3.5553422422987642</v>
      </c>
      <c r="G9" s="22">
        <f>IF(OR($A9="",$B9="",$C9=""),"",C9*'MPTO_working_3-way'!$I8)</f>
        <v>3.9790894281541402</v>
      </c>
      <c r="H9" s="17">
        <f>IF(OR($A9="",$B9="",$C9=""),"",'MPTO_working_3-way'!E8)</f>
        <v>2.119024712994019</v>
      </c>
      <c r="I9" s="21">
        <f>IF(OR($A9="",$B9="",$C9=""),"",'MPTO_working_3-way'!F8)</f>
        <v>3.5775474482019449</v>
      </c>
      <c r="J9" s="22">
        <f>IF(OR($A9="",$B9="",$C9=""),"",'MPTO_working_3-way'!G8)</f>
        <v>4.0231138208439203</v>
      </c>
      <c r="K9" s="17">
        <f>IF(OR($A9="",$B9="",$C9=""),"",'OddsRatio_working_3-way'!H8)</f>
        <v>2.1272568117251147</v>
      </c>
      <c r="L9" s="21">
        <f>IF(OR($A9="",$B9="",$C9=""),"",'OddsRatio_working_3-way'!I8)</f>
        <v>3.57056693514886</v>
      </c>
      <c r="M9" s="22">
        <f>IF(OR($A9="",$B9="",$C9=""),"",'OddsRatio_working_3-way'!J8)</f>
        <v>4.0025064611369903</v>
      </c>
      <c r="N9" s="23">
        <f t="shared" si="16"/>
        <v>46.741934686934208</v>
      </c>
      <c r="O9" s="24">
        <f t="shared" si="17"/>
        <v>28.126687442428434</v>
      </c>
      <c r="P9" s="24">
        <f t="shared" si="18"/>
        <v>25.131377870637355</v>
      </c>
      <c r="Q9" t="s">
        <v>88</v>
      </c>
      <c r="R9" t="s">
        <v>80</v>
      </c>
      <c r="S9" t="s">
        <v>124</v>
      </c>
      <c r="T9" s="35">
        <v>100</v>
      </c>
      <c r="U9" s="35">
        <f t="shared" si="19"/>
        <v>49.238578680203041</v>
      </c>
      <c r="V9" s="35">
        <f t="shared" si="20"/>
        <v>73.68421052631578</v>
      </c>
      <c r="W9" s="35">
        <f t="shared" si="21"/>
        <v>73.614775725593674</v>
      </c>
      <c r="X9" s="35">
        <f t="shared" si="22"/>
        <v>52.701013748090539</v>
      </c>
      <c r="Y9" s="35">
        <f t="shared" si="23"/>
        <v>77.146645594203278</v>
      </c>
      <c r="Z9" s="35">
        <f t="shared" si="24"/>
        <v>77.077210793481157</v>
      </c>
      <c r="AA9" s="35">
        <f t="shared" si="25"/>
        <v>-3.4624350678874976</v>
      </c>
      <c r="AB9" s="35">
        <f t="shared" si="26"/>
        <v>-3.4624350678874976</v>
      </c>
      <c r="AC9" s="35">
        <f t="shared" si="27"/>
        <v>-3.4624350678874833</v>
      </c>
      <c r="AF9">
        <v>2.06</v>
      </c>
      <c r="AG9">
        <v>1.82</v>
      </c>
      <c r="AJ9" t="s">
        <v>99</v>
      </c>
    </row>
    <row r="10" spans="1:36" ht="15" x14ac:dyDescent="0.25">
      <c r="A10">
        <v>1.97</v>
      </c>
      <c r="B10">
        <v>3.8</v>
      </c>
      <c r="C10">
        <v>3.79</v>
      </c>
      <c r="D10" s="20">
        <f t="shared" si="3"/>
        <v>3.4624350678874816E-2</v>
      </c>
      <c r="E10" s="17">
        <f>IF(OR($A10="",$B10="",$C10=""),"",A10*'MPTO_working_3-way'!$I9)</f>
        <v>2.0382099708373835</v>
      </c>
      <c r="F10" s="21">
        <f>IF(OR($A10="",$B10="",$C10=""),"",B10*'MPTO_working_3-way'!$I9)</f>
        <v>3.9315725325797239</v>
      </c>
      <c r="G10" s="22">
        <f>IF(OR($A10="",$B10="",$C10=""),"",C10*'MPTO_working_3-way'!$I9)</f>
        <v>3.9212262890729357</v>
      </c>
      <c r="H10" s="17">
        <f>IF(OR($A10="",$B10="",$C10=""),"",'MPTO_working_3-way'!E9)</f>
        <v>2.0158333104393651</v>
      </c>
      <c r="I10" s="21">
        <f>IF(OR($A10="",$B10="",$C10=""),"",'MPTO_working_3-way'!F9)</f>
        <v>3.9743030386794489</v>
      </c>
      <c r="J10" s="22">
        <f>IF(OR($A10="",$B10="",$C10=""),"",'MPTO_working_3-way'!G9)</f>
        <v>3.9633659346124257</v>
      </c>
      <c r="K10" s="17">
        <f>IF(OR($A10="",$B10="",$C10=""),"",'OddsRatio_working_3-way'!H9)</f>
        <v>2.0245292859544866</v>
      </c>
      <c r="L10" s="21">
        <f>IF(OR($A10="",$B10="",$C10=""),"",'OddsRatio_working_3-way'!I9)</f>
        <v>3.957404124404702</v>
      </c>
      <c r="M10" s="22">
        <f>IF(OR($A10="",$B10="",$C10=""),"",'OddsRatio_working_3-way'!J9)</f>
        <v>3.9468419668175425</v>
      </c>
      <c r="N10" s="23">
        <f t="shared" si="16"/>
        <v>49.062658622416485</v>
      </c>
      <c r="O10" s="24">
        <f t="shared" si="17"/>
        <v>25.435115127936967</v>
      </c>
      <c r="P10" s="24">
        <f t="shared" si="18"/>
        <v>25.502226249646565</v>
      </c>
      <c r="Q10" t="s">
        <v>81</v>
      </c>
      <c r="R10" t="s">
        <v>94</v>
      </c>
      <c r="S10" t="s">
        <v>124</v>
      </c>
      <c r="T10" s="35">
        <v>100</v>
      </c>
      <c r="U10" s="35">
        <f t="shared" si="19"/>
        <v>52.38095238095238</v>
      </c>
      <c r="V10" s="35">
        <f t="shared" si="20"/>
        <v>72.14484679665739</v>
      </c>
      <c r="W10" s="35">
        <f t="shared" si="21"/>
        <v>72.067039106145245</v>
      </c>
      <c r="X10" s="35">
        <f t="shared" si="22"/>
        <v>55.788114097197372</v>
      </c>
      <c r="Y10" s="35">
        <f t="shared" si="23"/>
        <v>75.552008512902361</v>
      </c>
      <c r="Z10" s="35">
        <f t="shared" si="24"/>
        <v>75.47420082239023</v>
      </c>
      <c r="AA10" s="35">
        <f t="shared" si="25"/>
        <v>-3.4071617162449925</v>
      </c>
      <c r="AB10" s="35">
        <f t="shared" si="26"/>
        <v>-3.4071617162449712</v>
      </c>
      <c r="AC10" s="35">
        <f t="shared" si="27"/>
        <v>-3.4071617162449854</v>
      </c>
      <c r="AF10">
        <v>1.74</v>
      </c>
      <c r="AG10">
        <v>2.16</v>
      </c>
      <c r="AJ10" t="s">
        <v>99</v>
      </c>
    </row>
    <row r="11" spans="1:36" ht="15" x14ac:dyDescent="0.25">
      <c r="A11">
        <v>2.1</v>
      </c>
      <c r="B11">
        <v>3.59</v>
      </c>
      <c r="C11">
        <v>3.58</v>
      </c>
      <c r="D11" s="20">
        <f t="shared" si="3"/>
        <v>3.4071617162449774E-2</v>
      </c>
      <c r="E11" s="17">
        <f>IF(OR($A11="",$B11="",$C11=""),"",A11*'MPTO_working_3-way'!$I10)</f>
        <v>2.1715503960411446</v>
      </c>
      <c r="F11" s="21">
        <f>IF(OR($A11="",$B11="",$C11=""),"",B11*'MPTO_working_3-way'!$I10)</f>
        <v>3.7123171056131947</v>
      </c>
      <c r="G11" s="22">
        <f>IF(OR($A11="",$B11="",$C11=""),"",C11*'MPTO_working_3-way'!$I10)</f>
        <v>3.7019763894415703</v>
      </c>
      <c r="H11" s="17">
        <f>IF(OR($A11="",$B11="",$C11=""),"",'MPTO_working_3-way'!E10)</f>
        <v>2.1513090037415292</v>
      </c>
      <c r="I11" s="21">
        <f>IF(OR($A11="",$B11="",$C11=""),"",'MPTO_working_3-way'!F10)</f>
        <v>3.7425944397862292</v>
      </c>
      <c r="J11" s="22">
        <f>IF(OR($A11="",$B11="",$C11=""),"",'MPTO_working_3-way'!G10)</f>
        <v>3.731727551017586</v>
      </c>
      <c r="K11" s="17">
        <f>IF(OR($A11="",$B11="",$C11=""),"",'OddsRatio_working_3-way'!H10)</f>
        <v>2.1595166437904716</v>
      </c>
      <c r="L11" s="21">
        <f>IF(OR($A11="",$B11="",$C11=""),"",'OddsRatio_working_3-way'!I10)</f>
        <v>3.7301346431066542</v>
      </c>
      <c r="M11" s="22">
        <f>IF(OR($A11="",$B11="",$C11=""),"",'OddsRatio_working_3-way'!J10)</f>
        <v>3.7195935827085598</v>
      </c>
      <c r="N11" s="23">
        <f t="shared" si="16"/>
        <v>46.050048012841643</v>
      </c>
      <c r="O11" s="24">
        <f t="shared" si="17"/>
        <v>26.937353990798734</v>
      </c>
      <c r="P11" s="24">
        <f t="shared" si="18"/>
        <v>27.012597996359627</v>
      </c>
      <c r="Q11" t="s">
        <v>83</v>
      </c>
      <c r="R11" t="s">
        <v>92</v>
      </c>
      <c r="S11" t="s">
        <v>124</v>
      </c>
      <c r="T11" s="35">
        <v>100</v>
      </c>
      <c r="U11" s="35">
        <f t="shared" si="19"/>
        <v>60.15936254980079</v>
      </c>
      <c r="V11" s="35">
        <f t="shared" si="20"/>
        <v>72.14484679665739</v>
      </c>
      <c r="W11" s="35">
        <f t="shared" si="21"/>
        <v>64.285714285714292</v>
      </c>
      <c r="X11" s="35">
        <f t="shared" si="22"/>
        <v>63.569438917628339</v>
      </c>
      <c r="Y11" s="35">
        <f t="shared" si="23"/>
        <v>75.554923164484919</v>
      </c>
      <c r="Z11" s="35">
        <f t="shared" si="24"/>
        <v>67.695790653541835</v>
      </c>
      <c r="AA11" s="35">
        <f t="shared" si="25"/>
        <v>-3.4100763678275499</v>
      </c>
      <c r="AB11" s="35">
        <f t="shared" si="26"/>
        <v>-3.4100763678275285</v>
      </c>
      <c r="AC11" s="35">
        <f t="shared" si="27"/>
        <v>-3.4100763678275428</v>
      </c>
      <c r="AF11">
        <v>1.85</v>
      </c>
      <c r="AG11">
        <v>2.02</v>
      </c>
      <c r="AJ11" t="s">
        <v>99</v>
      </c>
    </row>
    <row r="12" spans="1:36" ht="15" x14ac:dyDescent="0.25">
      <c r="A12">
        <v>2.5099999999999998</v>
      </c>
      <c r="B12">
        <v>3.59</v>
      </c>
      <c r="C12">
        <v>2.8</v>
      </c>
      <c r="D12" s="20">
        <f t="shared" si="3"/>
        <v>3.4100763678275525E-2</v>
      </c>
      <c r="E12" s="17">
        <f>IF(OR($A12="",$B12="",$C12=""),"",A12*'MPTO_working_3-way'!$I11)</f>
        <v>2.5955929168324712</v>
      </c>
      <c r="F12" s="21">
        <f>IF(OR($A12="",$B12="",$C12=""),"",B12*'MPTO_working_3-way'!$I11)</f>
        <v>3.7124217416050089</v>
      </c>
      <c r="G12" s="22">
        <f>IF(OR($A12="",$B12="",$C12=""),"",C12*'MPTO_working_3-way'!$I11)</f>
        <v>2.8954821382991711</v>
      </c>
      <c r="H12" s="17">
        <f>IF(OR($A12="",$B12="",$C12=""),"",'MPTO_working_3-way'!E11)</f>
        <v>2.5837159275004251</v>
      </c>
      <c r="I12" s="21">
        <f>IF(OR($A12="",$B12="",$C12=""),"",'MPTO_working_3-way'!F11)</f>
        <v>3.7427305299446889</v>
      </c>
      <c r="J12" s="22">
        <f>IF(OR($A12="",$B12="",$C12=""),"",'MPTO_working_3-way'!G11)</f>
        <v>2.8920462534463889</v>
      </c>
      <c r="K12" s="17">
        <f>IF(OR($A12="",$B12="",$C12=""),"",'OddsRatio_working_3-way'!H11)</f>
        <v>2.5894616076338863</v>
      </c>
      <c r="L12" s="21">
        <f>IF(OR($A12="",$B12="",$C12=""),"",'OddsRatio_working_3-way'!I11)</f>
        <v>3.7262950753455395</v>
      </c>
      <c r="M12" s="22">
        <f>IF(OR($A12="",$B12="",$C12=""),"",'OddsRatio_working_3-way'!J11)</f>
        <v>2.8947224461860892</v>
      </c>
      <c r="N12" s="23">
        <f t="shared" si="16"/>
        <v>38.526842692279686</v>
      </c>
      <c r="O12" s="24">
        <f t="shared" si="17"/>
        <v>26.936594751426739</v>
      </c>
      <c r="P12" s="24">
        <f t="shared" si="18"/>
        <v>34.536562556293568</v>
      </c>
      <c r="Q12" t="s">
        <v>85</v>
      </c>
      <c r="R12" t="s">
        <v>78</v>
      </c>
      <c r="S12" t="s">
        <v>124</v>
      </c>
      <c r="T12" s="35">
        <v>100</v>
      </c>
      <c r="U12" s="35">
        <f t="shared" si="19"/>
        <v>54.337899543379002</v>
      </c>
      <c r="V12" s="35">
        <f t="shared" si="20"/>
        <v>71.751412429378533</v>
      </c>
      <c r="W12" s="35">
        <f t="shared" si="21"/>
        <v>70.588235294117652</v>
      </c>
      <c r="X12" s="35">
        <f t="shared" si="22"/>
        <v>57.660352276503822</v>
      </c>
      <c r="Y12" s="35">
        <f t="shared" si="23"/>
        <v>75.073865162503367</v>
      </c>
      <c r="Z12" s="35">
        <f t="shared" si="24"/>
        <v>73.910688027242472</v>
      </c>
      <c r="AA12" s="35">
        <f t="shared" si="25"/>
        <v>-3.3224527331248197</v>
      </c>
      <c r="AB12" s="35">
        <f t="shared" si="26"/>
        <v>-3.3224527331248339</v>
      </c>
      <c r="AC12" s="35">
        <f t="shared" si="27"/>
        <v>-3.3224527331248197</v>
      </c>
      <c r="AF12">
        <v>1.77</v>
      </c>
      <c r="AG12">
        <v>2.11</v>
      </c>
      <c r="AJ12" t="s">
        <v>99</v>
      </c>
    </row>
    <row r="13" spans="1:36" ht="15" x14ac:dyDescent="0.25">
      <c r="A13">
        <v>2.19</v>
      </c>
      <c r="B13">
        <v>3.54</v>
      </c>
      <c r="C13">
        <v>3.4</v>
      </c>
      <c r="D13" s="20">
        <f t="shared" si="3"/>
        <v>3.3224527331248366E-2</v>
      </c>
      <c r="E13" s="17">
        <f>IF(OR($A13="",$B13="",$C13=""),"",A13*'MPTO_working_3-way'!$I12)</f>
        <v>2.2627617148554338</v>
      </c>
      <c r="F13" s="21">
        <f>IF(OR($A13="",$B13="",$C13=""),"",B13*'MPTO_working_3-way'!$I12)</f>
        <v>3.6576148267526194</v>
      </c>
      <c r="G13" s="22">
        <f>IF(OR($A13="",$B13="",$C13=""),"",C13*'MPTO_working_3-way'!$I12)</f>
        <v>3.5129633929262445</v>
      </c>
      <c r="H13" s="17">
        <f>IF(OR($A13="",$B13="",$C13=""),"",'MPTO_working_3-way'!E12)</f>
        <v>2.2444363458014593</v>
      </c>
      <c r="I13" s="21">
        <f>IF(OR($A13="",$B13="",$C13=""),"",'MPTO_working_3-way'!F12)</f>
        <v>3.6844485943685292</v>
      </c>
      <c r="J13" s="22">
        <f>IF(OR($A13="",$B13="",$C13=""),"",'MPTO_working_3-way'!G12)</f>
        <v>3.5330345223223625</v>
      </c>
      <c r="K13" s="17">
        <f>IF(OR($A13="",$B13="",$C13=""),"",'OddsRatio_working_3-way'!H12)</f>
        <v>2.2520782699599926</v>
      </c>
      <c r="L13" s="21">
        <f>IF(OR($A13="",$B13="",$C13=""),"",'OddsRatio_working_3-way'!I12)</f>
        <v>3.672503198065868</v>
      </c>
      <c r="M13" s="22">
        <f>IF(OR($A13="",$B13="",$C13=""),"",'OddsRatio_working_3-way'!J12)</f>
        <v>3.5251998721882214</v>
      </c>
      <c r="N13" s="23">
        <f t="shared" si="16"/>
        <v>44.193782908506094</v>
      </c>
      <c r="O13" s="24">
        <f t="shared" si="17"/>
        <v>27.340221629838513</v>
      </c>
      <c r="P13" s="24">
        <f t="shared" si="18"/>
        <v>28.465995461655393</v>
      </c>
      <c r="Q13" t="s">
        <v>87</v>
      </c>
      <c r="R13" t="s">
        <v>76</v>
      </c>
      <c r="S13" t="s">
        <v>124</v>
      </c>
      <c r="T13" s="35">
        <v>100</v>
      </c>
      <c r="U13" s="35">
        <f t="shared" si="19"/>
        <v>78.858350951374206</v>
      </c>
      <c r="V13" s="35">
        <f t="shared" si="20"/>
        <v>74.226804123711347</v>
      </c>
      <c r="W13" s="35">
        <f t="shared" si="21"/>
        <v>43.181818181818187</v>
      </c>
      <c r="X13" s="35">
        <f t="shared" si="22"/>
        <v>82.591377694470495</v>
      </c>
      <c r="Y13" s="35">
        <f t="shared" si="23"/>
        <v>77.959830866807607</v>
      </c>
      <c r="Z13" s="35">
        <f t="shared" si="24"/>
        <v>46.914844924914455</v>
      </c>
      <c r="AA13" s="35">
        <f t="shared" si="25"/>
        <v>-3.7330267430962891</v>
      </c>
      <c r="AB13" s="35">
        <f t="shared" si="26"/>
        <v>-3.7330267430962607</v>
      </c>
      <c r="AC13" s="35">
        <f t="shared" si="27"/>
        <v>-3.7330267430962678</v>
      </c>
      <c r="AF13">
        <v>1.93</v>
      </c>
      <c r="AG13">
        <v>1.94</v>
      </c>
      <c r="AJ13" t="s">
        <v>99</v>
      </c>
    </row>
    <row r="14" spans="1:36" ht="15" x14ac:dyDescent="0.25">
      <c r="A14">
        <v>4.7300000000000004</v>
      </c>
      <c r="B14">
        <v>3.88</v>
      </c>
      <c r="C14">
        <v>1.76</v>
      </c>
      <c r="D14" s="20">
        <f t="shared" si="3"/>
        <v>3.7330267430962794E-2</v>
      </c>
      <c r="E14" s="17">
        <f>IF(OR($A14="",$B14="",$C14=""),"",A14*'MPTO_working_3-way'!$I13)</f>
        <v>4.9065721649484546</v>
      </c>
      <c r="F14" s="21">
        <f>IF(OR($A14="",$B14="",$C14=""),"",B14*'MPTO_working_3-way'!$I13)</f>
        <v>4.0248414376321353</v>
      </c>
      <c r="G14" s="22">
        <f>IF(OR($A14="",$B14="",$C14=""),"",C14*'MPTO_working_3-way'!$I13)</f>
        <v>1.8257012706784945</v>
      </c>
      <c r="H14" s="17">
        <f>IF(OR($A14="",$B14="",$C14=""),"",'MPTO_working_3-way'!E13)</f>
        <v>5.0258058037955635</v>
      </c>
      <c r="I14" s="21">
        <f>IF(OR($A14="",$B14="",$C14=""),"",'MPTO_working_3-way'!F13)</f>
        <v>4.0768313723167147</v>
      </c>
      <c r="J14" s="22">
        <f>IF(OR($A14="",$B14="",$C14=""),"",'MPTO_working_3-way'!G13)</f>
        <v>1.7994077928189978</v>
      </c>
      <c r="K14" s="17">
        <f>IF(OR($A14="",$B14="",$C14=""),"",'OddsRatio_working_3-way'!H13)</f>
        <v>4.9700866929546921</v>
      </c>
      <c r="L14" s="21">
        <f>IF(OR($A14="",$B14="",$C14=""),"",'OddsRatio_working_3-way'!I13)</f>
        <v>4.0653752481794925</v>
      </c>
      <c r="M14" s="22">
        <f>IF(OR($A14="",$B14="",$C14=""),"",'OddsRatio_working_3-way'!J13)</f>
        <v>1.8089184682695891</v>
      </c>
      <c r="N14" s="23">
        <f t="shared" si="16"/>
        <v>20.380827314510832</v>
      </c>
      <c r="O14" s="24">
        <f t="shared" si="17"/>
        <v>24.8456992777413</v>
      </c>
      <c r="P14" s="24">
        <f t="shared" si="18"/>
        <v>54.773473407747865</v>
      </c>
      <c r="Q14" t="s">
        <v>84</v>
      </c>
      <c r="R14" t="s">
        <v>90</v>
      </c>
      <c r="S14" t="s">
        <v>124</v>
      </c>
      <c r="T14" s="35">
        <v>100</v>
      </c>
      <c r="U14" s="35">
        <f t="shared" si="19"/>
        <v>53.051643192488264</v>
      </c>
      <c r="V14" s="35">
        <f t="shared" si="20"/>
        <v>71.346704871060169</v>
      </c>
      <c r="W14" s="35">
        <f t="shared" si="21"/>
        <v>72.375690607734811</v>
      </c>
      <c r="X14" s="35">
        <f t="shared" si="22"/>
        <v>56.277604521205028</v>
      </c>
      <c r="Y14" s="35">
        <f t="shared" si="23"/>
        <v>74.572666199776933</v>
      </c>
      <c r="Z14" s="35">
        <f t="shared" si="24"/>
        <v>75.60165193645156</v>
      </c>
      <c r="AA14" s="35">
        <f t="shared" si="25"/>
        <v>-3.2259613287167639</v>
      </c>
      <c r="AB14" s="35">
        <f t="shared" si="26"/>
        <v>-3.2259613287167639</v>
      </c>
      <c r="AC14" s="35">
        <f t="shared" si="27"/>
        <v>-3.2259613287167497</v>
      </c>
      <c r="AF14">
        <v>1.97</v>
      </c>
      <c r="AG14">
        <v>1.9</v>
      </c>
      <c r="AJ14" t="s">
        <v>99</v>
      </c>
    </row>
    <row r="15" spans="1:36" ht="15" x14ac:dyDescent="0.25">
      <c r="A15">
        <v>2.13</v>
      </c>
      <c r="B15">
        <v>3.49</v>
      </c>
      <c r="C15">
        <v>3.62</v>
      </c>
      <c r="D15" s="20">
        <f t="shared" si="3"/>
        <v>3.2259613287167532E-2</v>
      </c>
      <c r="E15" s="17">
        <f>IF(OR($A15="",$B15="",$C15=""),"",A15*'MPTO_working_3-way'!$I14)</f>
        <v>2.1987129763016666</v>
      </c>
      <c r="F15" s="21">
        <f>IF(OR($A15="",$B15="",$C15=""),"",B15*'MPTO_working_3-way'!$I14)</f>
        <v>3.6025860503722149</v>
      </c>
      <c r="G15" s="22">
        <f>IF(OR($A15="",$B15="",$C15=""),"",C15*'MPTO_working_3-way'!$I14)</f>
        <v>3.7367798000995465</v>
      </c>
      <c r="H15" s="17">
        <f>IF(OR($A15="",$B15="",$C15=""),"",'MPTO_working_3-way'!E14)</f>
        <v>2.1799298220676775</v>
      </c>
      <c r="I15" s="21">
        <f>IF(OR($A15="",$B15="",$C15=""),"",'MPTO_working_3-way'!F14)</f>
        <v>3.6260820868271009</v>
      </c>
      <c r="J15" s="22">
        <f>IF(OR($A15="",$B15="",$C15=""),"",'MPTO_working_3-way'!G14)</f>
        <v>3.766621779486337</v>
      </c>
      <c r="K15" s="17">
        <f>IF(OR($A15="",$B15="",$C15=""),"",'OddsRatio_working_3-way'!H14)</f>
        <v>2.1876266104231501</v>
      </c>
      <c r="L15" s="21">
        <f>IF(OR($A15="",$B15="",$C15=""),"",'OddsRatio_working_3-way'!I14)</f>
        <v>3.6169825309324293</v>
      </c>
      <c r="M15" s="22">
        <f>IF(OR($A15="",$B15="",$C15=""),"",'OddsRatio_working_3-way'!J14)</f>
        <v>3.753612140981109</v>
      </c>
      <c r="N15" s="23">
        <f t="shared" si="16"/>
        <v>45.48115241863195</v>
      </c>
      <c r="O15" s="24">
        <f t="shared" si="17"/>
        <v>27.757838009079094</v>
      </c>
      <c r="P15" s="24">
        <f t="shared" si="18"/>
        <v>26.761009572288962</v>
      </c>
      <c r="Q15" t="s">
        <v>97</v>
      </c>
      <c r="R15" t="s">
        <v>95</v>
      </c>
      <c r="S15" t="s">
        <v>124</v>
      </c>
      <c r="T15" s="35">
        <v>100</v>
      </c>
      <c r="U15" s="35">
        <f t="shared" si="19"/>
        <v>42.528735632183903</v>
      </c>
      <c r="V15" s="35">
        <f t="shared" si="20"/>
        <v>75.669099756691011</v>
      </c>
      <c r="W15" s="35">
        <f t="shared" si="21"/>
        <v>78.118161925601754</v>
      </c>
      <c r="X15" s="35">
        <f t="shared" si="22"/>
        <v>46.212738317707249</v>
      </c>
      <c r="Y15" s="35">
        <f t="shared" si="23"/>
        <v>79.353102442214336</v>
      </c>
      <c r="Z15" s="35">
        <f t="shared" si="24"/>
        <v>81.802164611125079</v>
      </c>
      <c r="AA15" s="35">
        <f t="shared" si="25"/>
        <v>-3.6840026855233461</v>
      </c>
      <c r="AB15" s="35">
        <f t="shared" si="26"/>
        <v>-3.6840026855233248</v>
      </c>
      <c r="AC15" s="35">
        <f t="shared" si="27"/>
        <v>-3.6840026855233248</v>
      </c>
      <c r="AF15">
        <v>2.0299999999999998</v>
      </c>
      <c r="AG15">
        <v>1.85</v>
      </c>
      <c r="AJ15" t="s">
        <v>99</v>
      </c>
    </row>
    <row r="16" spans="1:36" ht="15" x14ac:dyDescent="0.25">
      <c r="A16">
        <v>1.74</v>
      </c>
      <c r="B16">
        <v>4.1100000000000003</v>
      </c>
      <c r="C16">
        <v>4.57</v>
      </c>
      <c r="D16" s="20">
        <f t="shared" si="3"/>
        <v>3.6840026855233354E-2</v>
      </c>
      <c r="E16" s="17">
        <f>IF(OR($A16="",$B16="",$C16=""),"",A16*'MPTO_working_3-way'!$I15)</f>
        <v>1.8041016467281061</v>
      </c>
      <c r="F16" s="21">
        <f>IF(OR($A16="",$B16="",$C16=""),"",B16*'MPTO_working_3-way'!$I15)</f>
        <v>4.2614125103750098</v>
      </c>
      <c r="G16" s="22">
        <f>IF(OR($A16="",$B16="",$C16=""),"",C16*'MPTO_working_3-way'!$I15)</f>
        <v>4.7383589227284171</v>
      </c>
      <c r="H16" s="17">
        <f>IF(OR($A16="",$B16="",$C16=""),"",'MPTO_working_3-way'!E15)</f>
        <v>1.777990710810067</v>
      </c>
      <c r="I16" s="21">
        <f>IF(OR($A16="",$B16="",$C16=""),"",'MPTO_working_3-way'!F15)</f>
        <v>4.3284610512781594</v>
      </c>
      <c r="J16" s="22">
        <f>IF(OR($A16="",$B16="",$C16=""),"",'MPTO_working_3-way'!G15)</f>
        <v>4.841715325450151</v>
      </c>
      <c r="K16" s="17">
        <f>IF(OR($A16="",$B16="",$C16=""),"",'OddsRatio_working_3-way'!H15)</f>
        <v>1.7872985224988744</v>
      </c>
      <c r="L16" s="21">
        <f>IF(OR($A16="",$B16="",$C16=""),"",'OddsRatio_working_3-way'!I15)</f>
        <v>4.3087816283398634</v>
      </c>
      <c r="M16" s="22">
        <f>IF(OR($A16="",$B16="",$C16=""),"",'OddsRatio_working_3-way'!J15)</f>
        <v>4.79818341259592</v>
      </c>
      <c r="N16" s="23">
        <f t="shared" si="16"/>
        <v>55.429249333793706</v>
      </c>
      <c r="O16" s="24">
        <f t="shared" si="17"/>
        <v>23.466397528175435</v>
      </c>
      <c r="P16" s="24">
        <f t="shared" si="18"/>
        <v>21.104353138030863</v>
      </c>
      <c r="Q16" t="s">
        <v>79</v>
      </c>
      <c r="R16" t="s">
        <v>77</v>
      </c>
      <c r="S16" t="s">
        <v>124</v>
      </c>
      <c r="T16" s="35">
        <v>100</v>
      </c>
      <c r="U16" s="35">
        <f t="shared" si="19"/>
        <v>64.912280701754383</v>
      </c>
      <c r="V16" s="35">
        <f t="shared" si="20"/>
        <v>69.6048632218845</v>
      </c>
      <c r="W16" s="35">
        <f t="shared" si="21"/>
        <v>62.264150943396231</v>
      </c>
      <c r="X16" s="35">
        <f t="shared" si="22"/>
        <v>68.130985834719283</v>
      </c>
      <c r="Y16" s="35">
        <f t="shared" si="23"/>
        <v>72.823568354849385</v>
      </c>
      <c r="Z16" s="35">
        <f t="shared" si="24"/>
        <v>65.482856076361102</v>
      </c>
      <c r="AA16" s="35">
        <f t="shared" si="25"/>
        <v>-3.2187051329648995</v>
      </c>
      <c r="AB16" s="35">
        <f t="shared" si="26"/>
        <v>-3.2187051329648853</v>
      </c>
      <c r="AC16" s="35">
        <f t="shared" si="27"/>
        <v>-3.218705132964871</v>
      </c>
      <c r="AF16">
        <v>1.64</v>
      </c>
      <c r="AG16">
        <v>2.34</v>
      </c>
      <c r="AJ16" t="s">
        <v>99</v>
      </c>
    </row>
    <row r="17" spans="1:36" ht="15" x14ac:dyDescent="0.25">
      <c r="A17">
        <v>2.85</v>
      </c>
      <c r="B17">
        <v>3.29</v>
      </c>
      <c r="C17">
        <v>2.65</v>
      </c>
      <c r="D17" s="20">
        <f t="shared" si="3"/>
        <v>3.2187051329648941E-2</v>
      </c>
      <c r="E17" s="17">
        <f>IF(OR($A17="",$B17="",$C17=""),"",A17*'MPTO_working_3-way'!$I16)</f>
        <v>2.9417330962894996</v>
      </c>
      <c r="F17" s="21">
        <f>IF(OR($A17="",$B17="",$C17=""),"",B17*'MPTO_working_3-way'!$I16)</f>
        <v>3.3958953988745448</v>
      </c>
      <c r="G17" s="22">
        <f>IF(OR($A17="",$B17="",$C17=""),"",C17*'MPTO_working_3-way'!$I16)</f>
        <v>2.7352956860235698</v>
      </c>
      <c r="H17" s="17">
        <f>IF(OR($A17="",$B17="",$C17=""),"",'MPTO_working_3-way'!E16)</f>
        <v>2.9398952307614952</v>
      </c>
      <c r="I17" s="21">
        <f>IF(OR($A17="",$B17="",$C17=""),"",'MPTO_working_3-way'!F16)</f>
        <v>3.4103812267745166</v>
      </c>
      <c r="J17" s="22">
        <f>IF(OR($A17="",$B17="",$C17=""),"",'MPTO_working_3-way'!G16)</f>
        <v>2.7275493990517652</v>
      </c>
      <c r="K17" s="17">
        <f>IF(OR($A17="",$B17="",$C17=""),"",'OddsRatio_working_3-way'!H16)</f>
        <v>2.9411580640245036</v>
      </c>
      <c r="L17" s="21">
        <f>IF(OR($A17="",$B17="",$C17=""),"",'OddsRatio_working_3-way'!I16)</f>
        <v>3.4028389008735753</v>
      </c>
      <c r="M17" s="22">
        <f>IF(OR($A17="",$B17="",$C17=""),"",'OddsRatio_working_3-way'!J16)</f>
        <v>2.7313031381840167</v>
      </c>
      <c r="N17" s="23">
        <f t="shared" si="16"/>
        <v>33.993566624427331</v>
      </c>
      <c r="O17" s="24">
        <f t="shared" si="17"/>
        <v>29.447314553075348</v>
      </c>
      <c r="P17" s="24">
        <f t="shared" si="18"/>
        <v>36.559118822497318</v>
      </c>
      <c r="Q17" t="s">
        <v>89</v>
      </c>
      <c r="R17" t="s">
        <v>91</v>
      </c>
      <c r="S17" t="s">
        <v>124</v>
      </c>
      <c r="T17" s="35">
        <v>100</v>
      </c>
      <c r="U17" s="35">
        <f t="shared" si="19"/>
        <v>34.640522875816991</v>
      </c>
      <c r="V17" s="35">
        <f t="shared" si="20"/>
        <v>78.448275862068954</v>
      </c>
      <c r="W17" s="35">
        <f t="shared" si="21"/>
        <v>83.050847457627114</v>
      </c>
      <c r="X17" s="35">
        <f t="shared" si="22"/>
        <v>38.500876680303918</v>
      </c>
      <c r="Y17" s="35">
        <f t="shared" si="23"/>
        <v>82.308629666555888</v>
      </c>
      <c r="Z17" s="35">
        <f t="shared" si="24"/>
        <v>86.911201262114048</v>
      </c>
      <c r="AA17" s="35">
        <f t="shared" si="25"/>
        <v>-3.8603538044869268</v>
      </c>
      <c r="AB17" s="35">
        <f t="shared" si="26"/>
        <v>-3.8603538044869339</v>
      </c>
      <c r="AC17" s="35">
        <f t="shared" si="27"/>
        <v>-3.8603538044869339</v>
      </c>
      <c r="AF17">
        <v>2.21</v>
      </c>
      <c r="AG17">
        <v>1.71</v>
      </c>
      <c r="AJ17" t="s">
        <v>99</v>
      </c>
    </row>
    <row r="18" spans="1:36" ht="15" x14ac:dyDescent="0.25">
      <c r="A18">
        <v>1.53</v>
      </c>
      <c r="B18">
        <v>4.6399999999999997</v>
      </c>
      <c r="C18">
        <v>5.9</v>
      </c>
      <c r="D18" s="20">
        <f t="shared" si="3"/>
        <v>3.8603538044869268E-2</v>
      </c>
      <c r="E18" s="17">
        <f>IF(OR($A18="",$B18="",$C18=""),"",A18*'MPTO_working_3-way'!$I17)</f>
        <v>1.5890634132086501</v>
      </c>
      <c r="F18" s="21">
        <f>IF(OR($A18="",$B18="",$C18=""),"",B18*'MPTO_working_3-way'!$I17)</f>
        <v>4.8191204165281931</v>
      </c>
      <c r="G18" s="22">
        <f>IF(OR($A18="",$B18="",$C18=""),"",C18*'MPTO_working_3-way'!$I17)</f>
        <v>6.1277608744647294</v>
      </c>
      <c r="H18" s="17">
        <f>IF(OR($A18="",$B18="",$C18=""),"",'MPTO_working_3-way'!E17)</f>
        <v>1.560727293684298</v>
      </c>
      <c r="I18" s="21">
        <f>IF(OR($A18="",$B18="",$C18=""),"",'MPTO_working_3-way'!F17)</f>
        <v>4.9346310567670217</v>
      </c>
      <c r="J18" s="22">
        <f>IF(OR($A18="",$B18="",$C18=""),"",'MPTO_working_3-way'!G17)</f>
        <v>6.3847306089017266</v>
      </c>
      <c r="K18" s="17">
        <f>IF(OR($A18="",$B18="",$C18=""),"",'OddsRatio_working_3-way'!H17)</f>
        <v>1.5699001679937166</v>
      </c>
      <c r="L18" s="21">
        <f>IF(OR($A18="",$B18="",$C18=""),"",'OddsRatio_working_3-way'!I17)</f>
        <v>4.9140313424474105</v>
      </c>
      <c r="M18" s="22">
        <f>IF(OR($A18="",$B18="",$C18=""),"",'OddsRatio_working_3-way'!J17)</f>
        <v>6.2688883456022841</v>
      </c>
      <c r="N18" s="23">
        <f t="shared" si="16"/>
        <v>62.930150659047122</v>
      </c>
      <c r="O18" s="24">
        <f t="shared" si="17"/>
        <v>20.750674678522003</v>
      </c>
      <c r="P18" s="24">
        <f t="shared" si="18"/>
        <v>16.319174662430864</v>
      </c>
      <c r="Q18" t="s">
        <v>96</v>
      </c>
      <c r="R18" t="s">
        <v>86</v>
      </c>
      <c r="S18" t="s">
        <v>124</v>
      </c>
      <c r="T18" s="35">
        <v>100</v>
      </c>
      <c r="U18" s="35">
        <f t="shared" si="19"/>
        <v>69.969969969969966</v>
      </c>
      <c r="V18" s="35">
        <f t="shared" si="20"/>
        <v>65.986394557823132</v>
      </c>
      <c r="W18" s="35">
        <f t="shared" si="21"/>
        <v>61.240310077519375</v>
      </c>
      <c r="X18" s="35">
        <f t="shared" si="22"/>
        <v>72.773295364657486</v>
      </c>
      <c r="Y18" s="35">
        <f t="shared" si="23"/>
        <v>68.789719952510637</v>
      </c>
      <c r="Z18" s="35">
        <f t="shared" si="24"/>
        <v>64.043635472206901</v>
      </c>
      <c r="AA18" s="35">
        <f t="shared" si="25"/>
        <v>-2.8033253946875192</v>
      </c>
      <c r="AB18" s="35">
        <f t="shared" si="26"/>
        <v>-2.803325394687505</v>
      </c>
      <c r="AC18" s="35">
        <f t="shared" si="27"/>
        <v>-2.8033253946875263</v>
      </c>
      <c r="AF18">
        <v>1.54</v>
      </c>
      <c r="AG18">
        <v>2.56</v>
      </c>
      <c r="AJ18" t="s">
        <v>99</v>
      </c>
    </row>
    <row r="19" spans="1:36" ht="15" x14ac:dyDescent="0.25">
      <c r="A19">
        <v>3.33</v>
      </c>
      <c r="B19">
        <v>2.94</v>
      </c>
      <c r="C19">
        <v>2.58</v>
      </c>
      <c r="D19" s="20">
        <f t="shared" si="3"/>
        <v>2.8033253946875281E-2</v>
      </c>
      <c r="E19" s="17">
        <f>IF(OR($A19="",$B19="",$C19=""),"",A19*'MPTO_working_3-way'!$I18)</f>
        <v>3.4233507356430946</v>
      </c>
      <c r="F19" s="21">
        <f>IF(OR($A19="",$B19="",$C19=""),"",B19*'MPTO_working_3-way'!$I18)</f>
        <v>3.0224177666038132</v>
      </c>
      <c r="G19" s="22">
        <f>IF(OR($A19="",$B19="",$C19=""),"",C19*'MPTO_working_3-way'!$I18)</f>
        <v>2.6523257951829384</v>
      </c>
      <c r="H19" s="17">
        <f>IF(OR($A19="",$B19="",$C19=""),"",'MPTO_working_3-way'!E18)</f>
        <v>3.4369471826213891</v>
      </c>
      <c r="I19" s="21">
        <f>IF(OR($A19="",$B19="",$C19=""),"",'MPTO_working_3-way'!F18)</f>
        <v>3.0230510383020652</v>
      </c>
      <c r="J19" s="22">
        <f>IF(OR($A19="",$B19="",$C19=""),"",'MPTO_working_3-way'!G18)</f>
        <v>2.6437367884940741</v>
      </c>
      <c r="K19" s="17">
        <f>IF(OR($A19="",$B19="",$C19=""),"",'OddsRatio_working_3-way'!H18)</f>
        <v>3.4299420975542136</v>
      </c>
      <c r="L19" s="21">
        <f>IF(OR($A19="",$B19="",$C19=""),"",'OddsRatio_working_3-way'!I18)</f>
        <v>3.0232135919550109</v>
      </c>
      <c r="M19" s="22">
        <f>IF(OR($A19="",$B19="",$C19=""),"",'OddsRatio_working_3-way'!J18)</f>
        <v>2.6477718944788236</v>
      </c>
      <c r="N19" s="23">
        <f t="shared" si="16"/>
        <v>29.211146540967697</v>
      </c>
      <c r="O19" s="24">
        <f t="shared" si="17"/>
        <v>33.086094551504225</v>
      </c>
      <c r="P19" s="24">
        <f t="shared" si="18"/>
        <v>37.702758907528064</v>
      </c>
      <c r="Q19" t="s">
        <v>118</v>
      </c>
      <c r="R19" t="s">
        <v>120</v>
      </c>
      <c r="S19" t="s">
        <v>124</v>
      </c>
      <c r="T19" s="35">
        <v>100</v>
      </c>
      <c r="U19" s="35">
        <f t="shared" si="19"/>
        <v>58.847736625514408</v>
      </c>
      <c r="V19" s="35">
        <f t="shared" si="20"/>
        <v>67.948717948717942</v>
      </c>
      <c r="W19" s="35">
        <f t="shared" si="21"/>
        <v>70.326409495548958</v>
      </c>
      <c r="X19" s="35">
        <f t="shared" si="22"/>
        <v>61.724872555733093</v>
      </c>
      <c r="Y19" s="35">
        <f t="shared" si="23"/>
        <v>70.825853878936627</v>
      </c>
      <c r="Z19" s="35">
        <f t="shared" si="24"/>
        <v>73.203545425767629</v>
      </c>
      <c r="AA19" s="35">
        <f t="shared" si="25"/>
        <v>-2.8771359302186852</v>
      </c>
      <c r="AB19" s="35">
        <f t="shared" si="26"/>
        <v>-2.8771359302186852</v>
      </c>
      <c r="AC19" s="35">
        <f t="shared" si="27"/>
        <v>-2.877135930218671</v>
      </c>
      <c r="AF19">
        <v>2.57</v>
      </c>
      <c r="AG19">
        <v>1.55</v>
      </c>
      <c r="AJ19" t="s">
        <v>122</v>
      </c>
    </row>
    <row r="20" spans="1:36" ht="15" x14ac:dyDescent="0.25">
      <c r="A20">
        <v>2.4300000000000002</v>
      </c>
      <c r="B20">
        <v>3.12</v>
      </c>
      <c r="C20">
        <v>3.37</v>
      </c>
      <c r="D20" s="20">
        <f t="shared" si="3"/>
        <v>2.8771359302186772E-2</v>
      </c>
      <c r="E20" s="17">
        <f>IF(OR($A20="",$B20="",$C20=""),"",A20*'MPTO_working_3-way'!$I19)</f>
        <v>2.4999144031043139</v>
      </c>
      <c r="F20" s="21">
        <f>IF(OR($A20="",$B20="",$C20=""),"",B20*'MPTO_working_3-way'!$I19)</f>
        <v>3.2097666410228229</v>
      </c>
      <c r="G20" s="22">
        <f>IF(OR($A20="",$B20="",$C20=""),"",C20*'MPTO_working_3-way'!$I19)</f>
        <v>3.4669594808483697</v>
      </c>
      <c r="H20" s="17">
        <f>IF(OR($A20="",$B20="",$C20=""),"",'MPTO_working_3-way'!E19)</f>
        <v>2.4879819237101732</v>
      </c>
      <c r="I20" s="21">
        <f>IF(OR($A20="",$B20="",$C20=""),"",'MPTO_working_3-way'!F19)</f>
        <v>3.2162369286048045</v>
      </c>
      <c r="J20" s="22">
        <f>IF(OR($A20="",$B20="",$C20=""),"",'MPTO_working_3-way'!G19)</f>
        <v>3.4825555941446154</v>
      </c>
      <c r="K20" s="17">
        <f>IF(OR($A20="",$B20="",$C20=""),"",'OddsRatio_working_3-way'!H19)</f>
        <v>2.4933137402337087</v>
      </c>
      <c r="L20" s="21">
        <f>IF(OR($A20="",$B20="",$C20=""),"",'OddsRatio_working_3-way'!I19)</f>
        <v>3.2138637267800445</v>
      </c>
      <c r="M20" s="22">
        <f>IF(OR($A20="",$B20="",$C20=""),"",'OddsRatio_working_3-way'!J19)</f>
        <v>3.4749325624852387</v>
      </c>
      <c r="N20" s="23">
        <f t="shared" si="16"/>
        <v>40.001369597224283</v>
      </c>
      <c r="O20" s="24">
        <f t="shared" si="17"/>
        <v>31.154912859376605</v>
      </c>
      <c r="P20" s="24">
        <f t="shared" si="18"/>
        <v>28.843717543399112</v>
      </c>
      <c r="Q20" t="s">
        <v>114</v>
      </c>
      <c r="R20" t="s">
        <v>104</v>
      </c>
      <c r="S20" t="s">
        <v>124</v>
      </c>
      <c r="T20" s="35">
        <v>100</v>
      </c>
      <c r="U20" s="35">
        <f t="shared" si="19"/>
        <v>55.55555555555555</v>
      </c>
      <c r="V20" s="35">
        <f t="shared" si="20"/>
        <v>66.666666666666657</v>
      </c>
      <c r="W20" s="35">
        <f t="shared" si="21"/>
        <v>75</v>
      </c>
      <c r="X20" s="35">
        <f t="shared" si="22"/>
        <v>58.333333333333329</v>
      </c>
      <c r="Y20" s="35">
        <f t="shared" si="23"/>
        <v>69.444444444444443</v>
      </c>
      <c r="Z20" s="35">
        <f t="shared" si="24"/>
        <v>77.777777777777771</v>
      </c>
      <c r="AA20" s="35">
        <f t="shared" si="25"/>
        <v>-2.7777777777777786</v>
      </c>
      <c r="AB20" s="35">
        <f t="shared" si="26"/>
        <v>-2.7777777777777857</v>
      </c>
      <c r="AC20" s="35">
        <f t="shared" si="27"/>
        <v>-2.7777777777777715</v>
      </c>
      <c r="AF20">
        <v>2.35</v>
      </c>
      <c r="AG20">
        <v>1.65</v>
      </c>
      <c r="AJ20" t="s">
        <v>122</v>
      </c>
    </row>
    <row r="21" spans="1:36" ht="15" x14ac:dyDescent="0.25">
      <c r="A21">
        <v>2.25</v>
      </c>
      <c r="B21">
        <v>3</v>
      </c>
      <c r="C21">
        <v>4</v>
      </c>
      <c r="D21" s="20">
        <f t="shared" si="3"/>
        <v>2.7777777777777679E-2</v>
      </c>
      <c r="E21" s="17">
        <f>IF(OR($A21="",$B21="",$C21=""),"",A21*'MPTO_working_3-way'!$I20)</f>
        <v>2.3125</v>
      </c>
      <c r="F21" s="21">
        <f>IF(OR($A21="",$B21="",$C21=""),"",B21*'MPTO_working_3-way'!$I20)</f>
        <v>3.083333333333333</v>
      </c>
      <c r="G21" s="22">
        <f>IF(OR($A21="",$B21="",$C21=""),"",C21*'MPTO_working_3-way'!$I20)</f>
        <v>4.1111111111111107</v>
      </c>
      <c r="H21" s="17">
        <f>IF(OR($A21="",$B21="",$C21=""),"",'MPTO_working_3-way'!E20)</f>
        <v>2.2978723404255321</v>
      </c>
      <c r="I21" s="21">
        <f>IF(OR($A21="",$B21="",$C21=""),"",'MPTO_working_3-way'!F20)</f>
        <v>3.0857142857142854</v>
      </c>
      <c r="J21" s="22">
        <f>IF(OR($A21="",$B21="",$C21=""),"",'MPTO_working_3-way'!G20)</f>
        <v>4.1538461538461533</v>
      </c>
      <c r="K21" s="17">
        <f>IF(OR($A21="",$B21="",$C21=""),"",'OddsRatio_working_3-way'!H20)</f>
        <v>2.3043703444105117</v>
      </c>
      <c r="L21" s="21">
        <f>IF(OR($A21="",$B21="",$C21=""),"",'OddsRatio_working_3-way'!I20)</f>
        <v>3.0869925510568184</v>
      </c>
      <c r="M21" s="22">
        <f>IF(OR($A21="",$B21="",$C21=""),"",'OddsRatio_working_3-way'!J20)</f>
        <v>4.1304888265852275</v>
      </c>
      <c r="N21" s="23">
        <f t="shared" si="16"/>
        <v>43.243243243243242</v>
      </c>
      <c r="O21" s="24">
        <f t="shared" si="17"/>
        <v>32.432432432432435</v>
      </c>
      <c r="P21" s="24">
        <f t="shared" si="18"/>
        <v>24.324324324324326</v>
      </c>
      <c r="Q21" t="s">
        <v>103</v>
      </c>
      <c r="R21" t="s">
        <v>106</v>
      </c>
      <c r="S21" t="s">
        <v>124</v>
      </c>
      <c r="T21" s="35">
        <v>100</v>
      </c>
      <c r="U21" s="35">
        <f t="shared" si="19"/>
        <v>49.748743718592962</v>
      </c>
      <c r="V21" s="35">
        <f t="shared" si="20"/>
        <v>72.067039106145245</v>
      </c>
      <c r="W21" s="35">
        <f t="shared" si="21"/>
        <v>75.247524752475243</v>
      </c>
      <c r="X21" s="35">
        <f t="shared" si="22"/>
        <v>52.685436141379505</v>
      </c>
      <c r="Y21" s="35">
        <f t="shared" si="23"/>
        <v>75.00373152893178</v>
      </c>
      <c r="Z21" s="35">
        <f t="shared" si="24"/>
        <v>78.184217175261779</v>
      </c>
      <c r="AA21" s="35">
        <f t="shared" si="25"/>
        <v>-2.9366924227865425</v>
      </c>
      <c r="AB21" s="35">
        <f t="shared" si="26"/>
        <v>-2.9366924227865354</v>
      </c>
      <c r="AC21" s="35">
        <f t="shared" si="27"/>
        <v>-2.9366924227865354</v>
      </c>
      <c r="AF21">
        <v>2.75</v>
      </c>
      <c r="AG21">
        <v>1.49</v>
      </c>
      <c r="AJ21" t="s">
        <v>122</v>
      </c>
    </row>
    <row r="22" spans="1:36" ht="15" x14ac:dyDescent="0.25">
      <c r="A22">
        <v>1.99</v>
      </c>
      <c r="B22">
        <v>3.58</v>
      </c>
      <c r="C22">
        <v>4.04</v>
      </c>
      <c r="D22" s="20">
        <f t="shared" si="3"/>
        <v>2.9366924227865354E-2</v>
      </c>
      <c r="E22" s="17">
        <f>IF(OR($A22="",$B22="",$C22=""),"",A22*'MPTO_working_3-way'!$I21)</f>
        <v>2.0484401792134519</v>
      </c>
      <c r="F22" s="21">
        <f>IF(OR($A22="",$B22="",$C22=""),"",B22*'MPTO_working_3-way'!$I21)</f>
        <v>3.6851335887357579</v>
      </c>
      <c r="G22" s="22">
        <f>IF(OR($A22="",$B22="",$C22=""),"",C22*'MPTO_working_3-way'!$I21)</f>
        <v>4.1586423738805758</v>
      </c>
      <c r="H22" s="17">
        <f>IF(OR($A22="",$B22="",$C22=""),"",'MPTO_working_3-way'!E21)</f>
        <v>2.0295354722392398</v>
      </c>
      <c r="I22" s="21">
        <f>IF(OR($A22="",$B22="",$C22=""),"",'MPTO_working_3-way'!F21)</f>
        <v>3.7100157569307806</v>
      </c>
      <c r="J22" s="22">
        <f>IF(OR($A22="",$B22="",$C22=""),"",'MPTO_working_3-way'!G21)</f>
        <v>4.2063504683113786</v>
      </c>
      <c r="K22" s="17">
        <f>IF(OR($A22="",$B22="",$C22=""),"",'OddsRatio_working_3-way'!H21)</f>
        <v>2.0369903936629146</v>
      </c>
      <c r="L22" s="21">
        <f>IF(OR($A22="",$B22="",$C22=""),"",'OddsRatio_working_3-way'!I21)</f>
        <v>3.7024598137882019</v>
      </c>
      <c r="M22" s="22">
        <f>IF(OR($A22="",$B22="",$C22=""),"",'OddsRatio_working_3-way'!J21)</f>
        <v>4.1842937340760207</v>
      </c>
      <c r="N22" s="23">
        <f t="shared" si="16"/>
        <v>48.81763256489014</v>
      </c>
      <c r="O22" s="24">
        <f t="shared" si="17"/>
        <v>27.136058325176361</v>
      </c>
      <c r="P22" s="24">
        <f t="shared" si="18"/>
        <v>24.04630910993351</v>
      </c>
      <c r="Q22" t="s">
        <v>113</v>
      </c>
      <c r="R22" t="s">
        <v>102</v>
      </c>
      <c r="S22" t="s">
        <v>124</v>
      </c>
      <c r="T22" s="35">
        <v>100</v>
      </c>
      <c r="U22" s="35">
        <f t="shared" si="19"/>
        <v>51.456310679611654</v>
      </c>
      <c r="V22" s="35">
        <f t="shared" si="20"/>
        <v>70.238095238095241</v>
      </c>
      <c r="W22" s="35">
        <f t="shared" si="21"/>
        <v>75.369458128078819</v>
      </c>
      <c r="X22" s="35">
        <f t="shared" si="22"/>
        <v>54.392446633825941</v>
      </c>
      <c r="Y22" s="35">
        <f t="shared" si="23"/>
        <v>73.174231192309534</v>
      </c>
      <c r="Z22" s="35">
        <f t="shared" si="24"/>
        <v>78.305594082293112</v>
      </c>
      <c r="AA22" s="35">
        <f t="shared" si="25"/>
        <v>-2.9361359542142864</v>
      </c>
      <c r="AB22" s="35">
        <f t="shared" si="26"/>
        <v>-2.9361359542142935</v>
      </c>
      <c r="AC22" s="35">
        <f t="shared" si="27"/>
        <v>-2.9361359542142935</v>
      </c>
      <c r="AF22">
        <v>1.92</v>
      </c>
      <c r="AG22">
        <v>1.97</v>
      </c>
      <c r="AJ22" t="s">
        <v>122</v>
      </c>
    </row>
    <row r="23" spans="1:36" ht="15" x14ac:dyDescent="0.25">
      <c r="A23">
        <v>2.06</v>
      </c>
      <c r="B23">
        <v>3.36</v>
      </c>
      <c r="C23">
        <v>4.0599999999999996</v>
      </c>
      <c r="D23" s="20">
        <f t="shared" si="3"/>
        <v>2.9361359542142917E-2</v>
      </c>
      <c r="E23" s="17">
        <f>IF(OR($A23="",$B23="",$C23=""),"",A23*'MPTO_working_3-way'!$I22)</f>
        <v>2.1204844006568146</v>
      </c>
      <c r="F23" s="21">
        <f>IF(OR($A23="",$B23="",$C23=""),"",B23*'MPTO_working_3-way'!$I22)</f>
        <v>3.4586541680615999</v>
      </c>
      <c r="G23" s="22">
        <f>IF(OR($A23="",$B23="",$C23=""),"",C23*'MPTO_working_3-way'!$I22)</f>
        <v>4.1792071197410996</v>
      </c>
      <c r="H23" s="17">
        <f>IF(OR($A23="",$B23="",$C23=""),"",'MPTO_working_3-way'!E22)</f>
        <v>2.1023872101175032</v>
      </c>
      <c r="I23" s="21">
        <f>IF(OR($A23="",$B23="",$C23=""),"",'MPTO_working_3-way'!F22)</f>
        <v>3.4742497392203378</v>
      </c>
      <c r="J23" s="22">
        <f>IF(OR($A23="",$B23="",$C23=""),"",'MPTO_working_3-way'!G22)</f>
        <v>4.2280026736616243</v>
      </c>
      <c r="K23" s="17">
        <f>IF(OR($A23="",$B23="",$C23=""),"",'OddsRatio_working_3-way'!H22)</f>
        <v>2.1097519466339305</v>
      </c>
      <c r="L23" s="21">
        <f>IF(OR($A23="",$B23="",$C23=""),"",'OddsRatio_working_3-way'!I22)</f>
        <v>3.4707684849585627</v>
      </c>
      <c r="M23" s="22">
        <f>IF(OR($A23="",$B23="",$C23=""),"",'OddsRatio_working_3-way'!J22)</f>
        <v>4.2036235440564393</v>
      </c>
      <c r="N23" s="23">
        <f t="shared" si="16"/>
        <v>47.159035911334811</v>
      </c>
      <c r="O23" s="24">
        <f t="shared" si="17"/>
        <v>28.912980350401707</v>
      </c>
      <c r="P23" s="24">
        <f t="shared" si="18"/>
        <v>23.927983738263485</v>
      </c>
      <c r="Q23" t="s">
        <v>110</v>
      </c>
      <c r="R23" t="s">
        <v>107</v>
      </c>
      <c r="S23" t="s">
        <v>125</v>
      </c>
      <c r="T23" s="35">
        <v>100</v>
      </c>
      <c r="U23" s="35">
        <f t="shared" si="19"/>
        <v>53.488372093023258</v>
      </c>
      <c r="V23" s="35">
        <f t="shared" si="20"/>
        <v>67.637540453074436</v>
      </c>
      <c r="W23" s="35">
        <f t="shared" si="21"/>
        <v>76.019184652278184</v>
      </c>
      <c r="X23" s="35">
        <f t="shared" si="22"/>
        <v>56.343274894647386</v>
      </c>
      <c r="Y23" s="35">
        <f t="shared" si="23"/>
        <v>70.492443254698571</v>
      </c>
      <c r="Z23" s="35">
        <f t="shared" si="24"/>
        <v>78.87408745390232</v>
      </c>
      <c r="AA23" s="35">
        <f t="shared" si="25"/>
        <v>-2.854902801624128</v>
      </c>
      <c r="AB23" s="35">
        <f t="shared" si="26"/>
        <v>-2.8549028016241351</v>
      </c>
      <c r="AC23" s="35">
        <f t="shared" si="27"/>
        <v>-2.8549028016241351</v>
      </c>
      <c r="AF23">
        <v>2.15</v>
      </c>
      <c r="AG23">
        <v>1.76</v>
      </c>
      <c r="AJ23" t="s">
        <v>122</v>
      </c>
    </row>
    <row r="24" spans="1:36" ht="15" x14ac:dyDescent="0.25">
      <c r="A24">
        <v>2.15</v>
      </c>
      <c r="B24">
        <v>3.09</v>
      </c>
      <c r="C24">
        <v>4.17</v>
      </c>
      <c r="D24" s="20">
        <f t="shared" si="3"/>
        <v>2.8549028016241484E-2</v>
      </c>
      <c r="E24" s="17">
        <f>IF(OR($A24="",$B24="",$C24=""),"",A24*'MPTO_working_3-way'!$I23)</f>
        <v>2.211380410234919</v>
      </c>
      <c r="F24" s="21">
        <f>IF(OR($A24="",$B24="",$C24=""),"",B24*'MPTO_working_3-way'!$I23)</f>
        <v>3.1782164965701862</v>
      </c>
      <c r="G24" s="22">
        <f>IF(OR($A24="",$B24="",$C24=""),"",C24*'MPTO_working_3-way'!$I23)</f>
        <v>4.2890494468277272</v>
      </c>
      <c r="H24" s="17">
        <f>IF(OR($A24="",$B24="",$C24=""),"",'MPTO_working_3-way'!E23)</f>
        <v>2.1949081202836549</v>
      </c>
      <c r="I24" s="21">
        <f>IF(OR($A24="",$B24="",$C24=""),"",'MPTO_working_3-way'!F23)</f>
        <v>3.1836158110933694</v>
      </c>
      <c r="J24" s="22">
        <f>IF(OR($A24="",$B24="",$C24=""),"",'MPTO_working_3-way'!G23)</f>
        <v>4.3423168045091867</v>
      </c>
      <c r="K24" s="17">
        <f>IF(OR($A24="",$B24="",$C24=""),"",'OddsRatio_working_3-way'!H23)</f>
        <v>2.2019853150449666</v>
      </c>
      <c r="L24" s="21">
        <f>IF(OR($A24="",$B24="",$C24=""),"",'OddsRatio_working_3-way'!I23)</f>
        <v>3.1844776595165052</v>
      </c>
      <c r="M24" s="22">
        <f>IF(OR($A24="",$B24="",$C24=""),"",'OddsRatio_working_3-way'!J23)</f>
        <v>4.3132986510369955</v>
      </c>
      <c r="N24" s="23">
        <f t="shared" si="16"/>
        <v>45.220623071982814</v>
      </c>
      <c r="O24" s="24">
        <f t="shared" si="17"/>
        <v>31.464187574356973</v>
      </c>
      <c r="P24" s="24">
        <f t="shared" si="18"/>
        <v>23.315189353660202</v>
      </c>
      <c r="Q24" t="s">
        <v>117</v>
      </c>
      <c r="R24" t="s">
        <v>119</v>
      </c>
      <c r="S24" t="s">
        <v>125</v>
      </c>
      <c r="T24" s="35">
        <v>100</v>
      </c>
      <c r="U24" s="35">
        <f t="shared" si="19"/>
        <v>71.098265895953759</v>
      </c>
      <c r="V24" s="35">
        <f t="shared" si="20"/>
        <v>69.418960244648318</v>
      </c>
      <c r="W24" s="35">
        <f t="shared" si="21"/>
        <v>56.709956709956707</v>
      </c>
      <c r="X24" s="35">
        <f t="shared" si="22"/>
        <v>73.871083045394968</v>
      </c>
      <c r="Y24" s="35">
        <f t="shared" si="23"/>
        <v>72.191777394089527</v>
      </c>
      <c r="Z24" s="35">
        <f t="shared" si="24"/>
        <v>59.48277385939793</v>
      </c>
      <c r="AA24" s="35">
        <f t="shared" si="25"/>
        <v>-2.7728171494412095</v>
      </c>
      <c r="AB24" s="35">
        <f t="shared" si="26"/>
        <v>-2.7728171494412095</v>
      </c>
      <c r="AC24" s="35">
        <f t="shared" si="27"/>
        <v>-2.7728171494412237</v>
      </c>
      <c r="AF24">
        <v>2.4700000000000002</v>
      </c>
      <c r="AG24">
        <v>1.59</v>
      </c>
      <c r="AJ24" t="s">
        <v>122</v>
      </c>
    </row>
    <row r="25" spans="1:36" ht="15" x14ac:dyDescent="0.25">
      <c r="A25">
        <v>3.46</v>
      </c>
      <c r="B25">
        <v>3.27</v>
      </c>
      <c r="C25">
        <v>2.31</v>
      </c>
      <c r="D25" s="20">
        <f t="shared" si="3"/>
        <v>2.7728171494412202E-2</v>
      </c>
      <c r="E25" s="17">
        <f>IF(OR($A25="",$B25="",$C25=""),"",A25*'MPTO_working_3-way'!$I24)</f>
        <v>3.5559394733706662</v>
      </c>
      <c r="F25" s="21">
        <f>IF(OR($A25="",$B25="",$C25=""),"",B25*'MPTO_working_3-way'!$I24)</f>
        <v>3.3606711207867281</v>
      </c>
      <c r="G25" s="22">
        <f>IF(OR($A25="",$B25="",$C25=""),"",C25*'MPTO_working_3-way'!$I24)</f>
        <v>2.3740520761520925</v>
      </c>
      <c r="H25" s="17">
        <f>IF(OR($A25="",$B25="",$C25=""),"",'MPTO_working_3-way'!E24)</f>
        <v>3.5743056678118861</v>
      </c>
      <c r="I25" s="21">
        <f>IF(OR($A25="",$B25="",$C25=""),"",'MPTO_working_3-way'!F24)</f>
        <v>3.3719116701074978</v>
      </c>
      <c r="J25" s="22">
        <f>IF(OR($A25="",$B25="",$C25=""),"",'MPTO_working_3-way'!G24)</f>
        <v>2.360396090036029</v>
      </c>
      <c r="K25" s="17">
        <f>IF(OR($A25="",$B25="",$C25=""),"",'OddsRatio_working_3-way'!H24)</f>
        <v>3.5657226764747048</v>
      </c>
      <c r="L25" s="21">
        <f>IF(OR($A25="",$B25="",$C25=""),"",'OddsRatio_working_3-way'!I24)</f>
        <v>3.367557103901456</v>
      </c>
      <c r="M25" s="22">
        <f>IF(OR($A25="",$B25="",$C25=""),"",'OddsRatio_working_3-way'!J24)</f>
        <v>2.3662994740576684</v>
      </c>
      <c r="N25" s="23">
        <f t="shared" si="16"/>
        <v>28.121963477969508</v>
      </c>
      <c r="O25" s="24">
        <f t="shared" si="17"/>
        <v>29.755961355894339</v>
      </c>
      <c r="P25" s="24">
        <f t="shared" si="18"/>
        <v>42.122075166136142</v>
      </c>
      <c r="Q25" t="s">
        <v>115</v>
      </c>
      <c r="R25" t="s">
        <v>108</v>
      </c>
      <c r="S25" t="s">
        <v>125</v>
      </c>
      <c r="T25" s="35">
        <v>100</v>
      </c>
      <c r="U25" s="35">
        <f t="shared" si="19"/>
        <v>35.064935064935064</v>
      </c>
      <c r="V25" s="35">
        <f t="shared" si="20"/>
        <v>74.489795918367349</v>
      </c>
      <c r="W25" s="35">
        <f t="shared" si="21"/>
        <v>87.405541561712852</v>
      </c>
      <c r="X25" s="35">
        <f t="shared" si="22"/>
        <v>38.104662519919806</v>
      </c>
      <c r="Y25" s="35">
        <f t="shared" si="23"/>
        <v>77.529523373352077</v>
      </c>
      <c r="Z25" s="35">
        <f t="shared" si="24"/>
        <v>90.44526901669758</v>
      </c>
      <c r="AA25" s="35">
        <f t="shared" si="25"/>
        <v>-3.0397274549847424</v>
      </c>
      <c r="AB25" s="35">
        <f t="shared" si="26"/>
        <v>-3.0397274549847282</v>
      </c>
      <c r="AC25" s="35">
        <f t="shared" si="27"/>
        <v>-3.0397274549847282</v>
      </c>
      <c r="AF25">
        <v>2.1800000000000002</v>
      </c>
      <c r="AG25">
        <v>1.74</v>
      </c>
      <c r="AJ25" t="s">
        <v>122</v>
      </c>
    </row>
    <row r="26" spans="1:36" ht="15" x14ac:dyDescent="0.25">
      <c r="A26">
        <v>1.54</v>
      </c>
      <c r="B26">
        <v>3.92</v>
      </c>
      <c r="C26">
        <v>7.94</v>
      </c>
      <c r="D26" s="20">
        <f t="shared" si="3"/>
        <v>3.0397274549847308E-2</v>
      </c>
      <c r="E26" s="17">
        <f>IF(OR($A26="",$B26="",$C26=""),"",A26*'MPTO_working_3-way'!$I25)</f>
        <v>1.5868118028067648</v>
      </c>
      <c r="F26" s="21">
        <f>IF(OR($A26="",$B26="",$C26=""),"",B26*'MPTO_working_3-way'!$I25)</f>
        <v>4.0391573162354018</v>
      </c>
      <c r="G26" s="22">
        <f>IF(OR($A26="",$B26="",$C26=""),"",C26*'MPTO_working_3-way'!$I25)</f>
        <v>8.1813543599257876</v>
      </c>
      <c r="H26" s="17">
        <f>IF(OR($A26="",$B26="",$C26=""),"",'MPTO_working_3-way'!E25)</f>
        <v>1.5644109658811904</v>
      </c>
      <c r="I26" s="21">
        <f>IF(OR($A26="",$B26="",$C26=""),"",'MPTO_working_3-way'!F25)</f>
        <v>4.0821389054928838</v>
      </c>
      <c r="J26" s="22">
        <f>IF(OR($A26="",$B26="",$C26=""),"",'MPTO_working_3-way'!G25)</f>
        <v>8.6346719034776793</v>
      </c>
      <c r="K26" s="17">
        <f>IF(OR($A26="",$B26="",$C26=""),"",'OddsRatio_working_3-way'!H25)</f>
        <v>1.5722107449372791</v>
      </c>
      <c r="L26" s="21">
        <f>IF(OR($A26="",$B26="",$C26=""),"",'OddsRatio_working_3-way'!I25)</f>
        <v>4.0941766207719548</v>
      </c>
      <c r="M26" s="22">
        <f>IF(OR($A26="",$B26="",$C26=""),"",'OddsRatio_working_3-way'!J25)</f>
        <v>8.3539677219716975</v>
      </c>
      <c r="N26" s="23">
        <f t="shared" si="16"/>
        <v>63.019445546799716</v>
      </c>
      <c r="O26" s="24">
        <f t="shared" si="17"/>
        <v>24.757639321957029</v>
      </c>
      <c r="P26" s="24">
        <f t="shared" si="18"/>
        <v>12.222915131243269</v>
      </c>
      <c r="Q26" t="s">
        <v>105</v>
      </c>
      <c r="R26" t="s">
        <v>111</v>
      </c>
      <c r="S26" t="s">
        <v>125</v>
      </c>
      <c r="T26" s="35">
        <v>100</v>
      </c>
      <c r="U26" s="35">
        <f t="shared" si="19"/>
        <v>48.979591836734699</v>
      </c>
      <c r="V26" s="35">
        <f t="shared" si="20"/>
        <v>69.230769230769241</v>
      </c>
      <c r="W26" s="35">
        <f t="shared" si="21"/>
        <v>78.858350951374206</v>
      </c>
      <c r="X26" s="35">
        <f t="shared" si="22"/>
        <v>51.910879817856561</v>
      </c>
      <c r="Y26" s="35">
        <f t="shared" si="23"/>
        <v>72.162057211891096</v>
      </c>
      <c r="Z26" s="35">
        <f t="shared" si="24"/>
        <v>81.789638932496075</v>
      </c>
      <c r="AA26" s="35">
        <f t="shared" si="25"/>
        <v>-2.9312879811218622</v>
      </c>
      <c r="AB26" s="35">
        <f t="shared" si="26"/>
        <v>-2.9312879811218551</v>
      </c>
      <c r="AC26" s="35">
        <f t="shared" si="27"/>
        <v>-2.9312879811218693</v>
      </c>
      <c r="AF26">
        <v>2.5099999999999998</v>
      </c>
      <c r="AG26">
        <v>1.57</v>
      </c>
      <c r="AJ26" t="s">
        <v>122</v>
      </c>
    </row>
    <row r="27" spans="1:36" ht="15" x14ac:dyDescent="0.25">
      <c r="A27">
        <v>1.96</v>
      </c>
      <c r="B27">
        <v>3.25</v>
      </c>
      <c r="C27">
        <v>4.7300000000000004</v>
      </c>
      <c r="D27" s="20">
        <f t="shared" si="3"/>
        <v>2.9312879811218773E-2</v>
      </c>
      <c r="E27" s="17">
        <f>IF(OR($A27="",$B27="",$C27=""),"",A27*'MPTO_working_3-way'!$I26)</f>
        <v>2.0174532444299889</v>
      </c>
      <c r="F27" s="21">
        <f>IF(OR($A27="",$B27="",$C27=""),"",B27*'MPTO_working_3-way'!$I26)</f>
        <v>3.3452668593864612</v>
      </c>
      <c r="G27" s="22">
        <f>IF(OR($A27="",$B27="",$C27=""),"",C27*'MPTO_working_3-way'!$I26)</f>
        <v>4.8686499215070649</v>
      </c>
      <c r="H27" s="17">
        <f>IF(OR($A27="",$B27="",$C27=""),"",'MPTO_working_3-way'!E26)</f>
        <v>1.9982690126740108</v>
      </c>
      <c r="I27" s="21">
        <f>IF(OR($A27="",$B27="",$C27=""),"",'MPTO_working_3-way'!F26)</f>
        <v>3.3565906153914713</v>
      </c>
      <c r="J27" s="22">
        <f>IF(OR($A27="",$B27="",$C27=""),"",'MPTO_working_3-way'!G26)</f>
        <v>4.9591974455197851</v>
      </c>
      <c r="K27" s="17">
        <f>IF(OR($A27="",$B27="",$C27=""),"",'OddsRatio_working_3-way'!H26)</f>
        <v>2.0060585132595232</v>
      </c>
      <c r="L27" s="21">
        <f>IF(OR($A27="",$B27="",$C27=""),"",'OddsRatio_working_3-way'!I26)</f>
        <v>3.3579496404520079</v>
      </c>
      <c r="M27" s="22">
        <f>IF(OR($A27="",$B27="",$C27=""),"",'OddsRatio_working_3-way'!J26)</f>
        <v>4.9089565150604413</v>
      </c>
      <c r="N27" s="23">
        <f t="shared" si="16"/>
        <v>49.567443645145786</v>
      </c>
      <c r="O27" s="24">
        <f t="shared" si="17"/>
        <v>29.892981398303302</v>
      </c>
      <c r="P27" s="24">
        <f t="shared" si="18"/>
        <v>20.539574956550897</v>
      </c>
      <c r="Q27" t="s">
        <v>116</v>
      </c>
      <c r="R27" t="s">
        <v>100</v>
      </c>
      <c r="S27" t="s">
        <v>125</v>
      </c>
      <c r="T27" s="35">
        <v>100</v>
      </c>
      <c r="U27" s="35">
        <f t="shared" si="19"/>
        <v>45.355191256830594</v>
      </c>
      <c r="V27" s="35">
        <f t="shared" si="20"/>
        <v>72.527472527472526</v>
      </c>
      <c r="W27" s="35">
        <f t="shared" si="21"/>
        <v>78.354978354978357</v>
      </c>
      <c r="X27" s="35">
        <f t="shared" si="22"/>
        <v>49.117549117549117</v>
      </c>
      <c r="Y27" s="35">
        <f t="shared" si="23"/>
        <v>76.289830388191035</v>
      </c>
      <c r="Z27" s="35">
        <f t="shared" si="24"/>
        <v>82.117336215696852</v>
      </c>
      <c r="AA27" s="35">
        <f t="shared" si="25"/>
        <v>-3.7623578607185237</v>
      </c>
      <c r="AB27" s="35">
        <f t="shared" si="26"/>
        <v>-3.7623578607185095</v>
      </c>
      <c r="AC27" s="35">
        <f t="shared" si="27"/>
        <v>-3.7623578607184953</v>
      </c>
      <c r="AF27">
        <v>2.61</v>
      </c>
      <c r="AG27">
        <v>1.54</v>
      </c>
      <c r="AJ27" t="s">
        <v>122</v>
      </c>
    </row>
    <row r="28" spans="1:36" ht="15" x14ac:dyDescent="0.25">
      <c r="A28">
        <v>1.83</v>
      </c>
      <c r="B28">
        <v>3.64</v>
      </c>
      <c r="C28">
        <v>4.62</v>
      </c>
      <c r="D28" s="20">
        <f t="shared" si="3"/>
        <v>3.7623578607185015E-2</v>
      </c>
      <c r="E28" s="17">
        <f>IF(OR($A28="",$B28="",$C28=""),"",A28*'MPTO_working_3-way'!$I27)</f>
        <v>1.8988511488511486</v>
      </c>
      <c r="F28" s="21">
        <f>IF(OR($A28="",$B28="",$C28=""),"",B28*'MPTO_working_3-way'!$I27)</f>
        <v>3.7769498261301537</v>
      </c>
      <c r="G28" s="22">
        <f>IF(OR($A28="",$B28="",$C28=""),"",C28*'MPTO_working_3-way'!$I27)</f>
        <v>4.7938209331651951</v>
      </c>
      <c r="H28" s="17">
        <f>IF(OR($A28="",$B28="",$C28=""),"",'MPTO_working_3-way'!E27)</f>
        <v>1.8729857399934562</v>
      </c>
      <c r="I28" s="21">
        <f>IF(OR($A28="",$B28="",$C28=""),"",'MPTO_working_3-way'!F27)</f>
        <v>3.8141140870192869</v>
      </c>
      <c r="J28" s="22">
        <f>IF(OR($A28="",$B28="",$C28=""),"",'MPTO_working_3-way'!G27)</f>
        <v>4.9041478520052104</v>
      </c>
      <c r="K28" s="17">
        <f>IF(OR($A28="",$B28="",$C28=""),"",'OddsRatio_working_3-way'!H27)</f>
        <v>1.8826636909303378</v>
      </c>
      <c r="L28" s="21">
        <f>IF(OR($A28="",$B28="",$C28=""),"",'OddsRatio_working_3-way'!I27)</f>
        <v>3.807508607296497</v>
      </c>
      <c r="M28" s="22">
        <f>IF(OR($A28="",$B28="",$C28=""),"",'OddsRatio_working_3-way'!J27)</f>
        <v>4.8496898327323175</v>
      </c>
      <c r="N28" s="23">
        <f t="shared" si="16"/>
        <v>52.663422333289503</v>
      </c>
      <c r="O28" s="24">
        <f t="shared" si="17"/>
        <v>26.476390898329612</v>
      </c>
      <c r="P28" s="24">
        <f t="shared" si="18"/>
        <v>20.860186768380903</v>
      </c>
      <c r="Q28" t="s">
        <v>101</v>
      </c>
      <c r="R28" t="s">
        <v>109</v>
      </c>
      <c r="S28" t="s">
        <v>126</v>
      </c>
      <c r="T28" s="35">
        <v>100</v>
      </c>
      <c r="U28" s="35" t="e">
        <f t="shared" si="19"/>
        <v>#DIV/0!</v>
      </c>
      <c r="V28" s="35" t="e">
        <f t="shared" si="20"/>
        <v>#DIV/0!</v>
      </c>
      <c r="W28" s="35" t="e">
        <f t="shared" si="21"/>
        <v>#DIV/0!</v>
      </c>
      <c r="X28" s="35" t="e">
        <f t="shared" si="22"/>
        <v>#DIV/0!</v>
      </c>
      <c r="Y28" s="35" t="e">
        <f t="shared" si="23"/>
        <v>#DIV/0!</v>
      </c>
      <c r="Z28" s="35" t="e">
        <f t="shared" si="24"/>
        <v>#DIV/0!</v>
      </c>
      <c r="AA28" s="35" t="e">
        <f t="shared" si="25"/>
        <v>#DIV/0!</v>
      </c>
      <c r="AB28" s="35" t="e">
        <f t="shared" si="26"/>
        <v>#DIV/0!</v>
      </c>
      <c r="AC28" s="35" t="e">
        <f t="shared" si="27"/>
        <v>#DIV/0!</v>
      </c>
      <c r="AF28">
        <v>2.2200000000000002</v>
      </c>
      <c r="AG28">
        <v>1.7</v>
      </c>
      <c r="AJ28" t="s">
        <v>122</v>
      </c>
    </row>
    <row r="29" spans="1:36" ht="15" x14ac:dyDescent="0.25">
      <c r="A29"/>
      <c r="B29"/>
      <c r="C29"/>
      <c r="D29" s="20"/>
      <c r="E29" s="17"/>
      <c r="F29" s="21"/>
      <c r="G29" s="22"/>
      <c r="H29" s="17"/>
      <c r="I29" s="21"/>
      <c r="J29" s="22"/>
      <c r="K29" s="17"/>
      <c r="L29" s="21"/>
      <c r="M29" s="22"/>
      <c r="N29" s="23"/>
      <c r="O29" s="24"/>
      <c r="P29" s="24"/>
      <c r="Q29"/>
      <c r="R29"/>
      <c r="S29" s="48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F29"/>
      <c r="AG29"/>
      <c r="AJ29"/>
    </row>
    <row r="30" spans="1:36" s="35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 s="48"/>
      <c r="AD30" s="36"/>
      <c r="AE30" s="36"/>
      <c r="AF30"/>
      <c r="AG30"/>
      <c r="AH30" s="36"/>
      <c r="AI30" s="36"/>
      <c r="AJ30"/>
    </row>
    <row r="31" spans="1:36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 s="48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F31"/>
      <c r="AG31"/>
      <c r="AJ31"/>
    </row>
    <row r="32" spans="1:36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 s="48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F32"/>
      <c r="AG32"/>
      <c r="AJ32"/>
    </row>
    <row r="33" spans="1:36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 s="48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F33"/>
      <c r="AG33"/>
      <c r="AJ33"/>
    </row>
    <row r="34" spans="1:36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 s="48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F34"/>
      <c r="AG34"/>
      <c r="AJ34"/>
    </row>
    <row r="35" spans="1:36" s="35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 s="48"/>
      <c r="AD35" s="36"/>
      <c r="AE35" s="36"/>
      <c r="AF35"/>
      <c r="AG35"/>
      <c r="AH35" s="36"/>
      <c r="AI35" s="36"/>
      <c r="AJ35"/>
    </row>
    <row r="36" spans="1:36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 s="48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F36"/>
      <c r="AG36"/>
      <c r="AJ36"/>
    </row>
    <row r="37" spans="1:36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 s="48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F37"/>
      <c r="AG37"/>
      <c r="AJ37"/>
    </row>
    <row r="38" spans="1:36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 s="48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F38"/>
      <c r="AG38"/>
      <c r="AJ38"/>
    </row>
    <row r="39" spans="1:36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48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F39"/>
      <c r="AG39"/>
      <c r="AJ39"/>
    </row>
    <row r="40" spans="1:36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48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F40"/>
      <c r="AG40"/>
      <c r="AJ40"/>
    </row>
    <row r="41" spans="1:36" s="35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48"/>
      <c r="AD41" s="36"/>
      <c r="AE41" s="36"/>
      <c r="AF41"/>
      <c r="AG41"/>
      <c r="AH41" s="36"/>
      <c r="AI41" s="36"/>
      <c r="AJ41"/>
    </row>
    <row r="42" spans="1:36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48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F42"/>
      <c r="AG42"/>
      <c r="AJ42"/>
    </row>
    <row r="43" spans="1:36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48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F43"/>
      <c r="AG43"/>
      <c r="AJ43"/>
    </row>
    <row r="44" spans="1:36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48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F44"/>
      <c r="AG44"/>
      <c r="AJ44"/>
    </row>
    <row r="45" spans="1:36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48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F45"/>
      <c r="AG45"/>
      <c r="AJ45"/>
    </row>
    <row r="46" spans="1:36" s="35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48"/>
      <c r="AD46" s="36"/>
      <c r="AE46" s="36"/>
      <c r="AF46"/>
      <c r="AG46"/>
      <c r="AH46" s="36"/>
      <c r="AI46" s="36"/>
      <c r="AJ46"/>
    </row>
    <row r="47" spans="1:36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48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F47"/>
      <c r="AG47"/>
      <c r="AJ47"/>
    </row>
    <row r="48" spans="1:36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48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F48"/>
      <c r="AG48"/>
      <c r="AJ48"/>
    </row>
    <row r="49" spans="1:36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48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F49"/>
      <c r="AG49"/>
      <c r="AJ49"/>
    </row>
    <row r="50" spans="1:36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48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F50"/>
      <c r="AG50"/>
      <c r="AJ50"/>
    </row>
    <row r="51" spans="1:36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48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F51"/>
      <c r="AG51"/>
      <c r="AJ51"/>
    </row>
    <row r="52" spans="1:36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48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F52"/>
      <c r="AG52"/>
      <c r="AJ52"/>
    </row>
    <row r="53" spans="1:36" s="35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48"/>
      <c r="AD53" s="36"/>
      <c r="AE53" s="36"/>
      <c r="AF53"/>
      <c r="AG53"/>
      <c r="AH53" s="36"/>
      <c r="AI53" s="36"/>
      <c r="AJ53"/>
    </row>
    <row r="54" spans="1:36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48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F54"/>
      <c r="AG54"/>
      <c r="AJ54"/>
    </row>
    <row r="55" spans="1:36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48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F55"/>
      <c r="AG55"/>
      <c r="AJ55"/>
    </row>
    <row r="56" spans="1:36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48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F56"/>
      <c r="AG56"/>
      <c r="AJ56"/>
    </row>
    <row r="57" spans="1:36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48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/>
      <c r="AG57"/>
      <c r="AJ57"/>
    </row>
    <row r="58" spans="1:36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48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/>
      <c r="AG58"/>
      <c r="AJ58"/>
    </row>
    <row r="59" spans="1:36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48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/>
      <c r="AG59"/>
      <c r="AJ59"/>
    </row>
    <row r="60" spans="1:36" s="35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48"/>
      <c r="AD60" s="36"/>
      <c r="AE60" s="36"/>
      <c r="AF60"/>
      <c r="AG60"/>
      <c r="AH60" s="36"/>
      <c r="AI60" s="36"/>
      <c r="AJ60"/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48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48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s="35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48"/>
      <c r="AD63" s="36"/>
      <c r="AE63" s="36"/>
      <c r="AF63"/>
      <c r="AG63"/>
      <c r="AH63" s="36"/>
      <c r="AI63" s="36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48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48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48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48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4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48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48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48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48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48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48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48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48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48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4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48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48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48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48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48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48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48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48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48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4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48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48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48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48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48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48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48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48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48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4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48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48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48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48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48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48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48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48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48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4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48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AD131" s="36"/>
      <c r="AE131" s="36"/>
      <c r="AF131"/>
      <c r="AG131"/>
      <c r="AH131" s="36"/>
      <c r="AI131" s="36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2023-10-14T13:58:25Z</dcterms:modified>
</cp:coreProperties>
</file>